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 60\Desktop\"/>
    </mc:Choice>
  </mc:AlternateContent>
  <bookViews>
    <workbookView xWindow="0" yWindow="0" windowWidth="21600" windowHeight="9030" tabRatio="952"/>
  </bookViews>
  <sheets>
    <sheet name="Educación" sheetId="6" r:id="rId1"/>
    <sheet name="Cultura" sheetId="12" r:id="rId2"/>
    <sheet name="Salud" sheetId="10" r:id="rId3"/>
    <sheet name="Desarrollo Social" sheetId="4" r:id="rId4"/>
    <sheet name="Desarrollo Económico" sheetId="5" r:id="rId5"/>
    <sheet name="Agricultura" sheetId="2" r:id="rId6"/>
    <sheet name="Infraestructura" sheetId="8" r:id="rId7"/>
    <sheet name="Movilidad" sheetId="9" r:id="rId8"/>
    <sheet name="TIC" sheetId="11" r:id="rId9"/>
    <sheet name="Ambiente" sheetId="3" r:id="rId10"/>
    <sheet name="Gobierno" sheetId="7" r:id="rId11"/>
    <sheet name="Planeación" sheetId="13" r:id="rId12"/>
    <sheet name="Administrativa" sheetId="1" r:id="rId13"/>
  </sheets>
  <externalReferences>
    <externalReference r:id="rId14"/>
    <externalReference r:id="rId15"/>
    <externalReference r:id="rId16"/>
  </externalReferences>
  <calcPr calcId="162913"/>
</workbook>
</file>

<file path=xl/calcChain.xml><?xml version="1.0" encoding="utf-8"?>
<calcChain xmlns="http://schemas.openxmlformats.org/spreadsheetml/2006/main">
  <c r="M118" i="10" l="1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AT118" i="10"/>
  <c r="AU118" i="10"/>
  <c r="AV118" i="10"/>
  <c r="AW118" i="10"/>
  <c r="AX118" i="10"/>
  <c r="L118" i="10"/>
  <c r="AO29" i="13" l="1"/>
  <c r="AJ29" i="13"/>
  <c r="AI29" i="13"/>
  <c r="AH29" i="13"/>
  <c r="AG29" i="13"/>
  <c r="AF29" i="13"/>
  <c r="AE29" i="13"/>
  <c r="AD29" i="13"/>
  <c r="AC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K29" i="13"/>
  <c r="AQ28" i="13"/>
  <c r="AP28" i="13"/>
  <c r="AP29" i="13" s="1"/>
  <c r="AA28" i="13"/>
  <c r="AA29" i="13" s="1"/>
  <c r="L28" i="13"/>
  <c r="L29" i="13" s="1"/>
  <c r="AQ27" i="13"/>
  <c r="AB27" i="13"/>
  <c r="M27" i="13"/>
  <c r="AQ26" i="13"/>
  <c r="AB26" i="13"/>
  <c r="M26" i="13"/>
  <c r="AQ25" i="13"/>
  <c r="AB25" i="13"/>
  <c r="M25" i="13"/>
  <c r="AQ24" i="13"/>
  <c r="AB24" i="13"/>
  <c r="M24" i="13"/>
  <c r="AQ23" i="13"/>
  <c r="AB23" i="13"/>
  <c r="AQ22" i="13"/>
  <c r="AB22" i="13"/>
  <c r="M22" i="13"/>
  <c r="AQ21" i="13"/>
  <c r="AB21" i="13"/>
  <c r="M21" i="13"/>
  <c r="AQ20" i="13"/>
  <c r="AB20" i="13"/>
  <c r="M20" i="13"/>
  <c r="AQ19" i="13"/>
  <c r="AB19" i="13"/>
  <c r="M19" i="13"/>
  <c r="AQ18" i="13"/>
  <c r="AB18" i="13"/>
  <c r="M18" i="13"/>
  <c r="AQ17" i="13"/>
  <c r="Z17" i="13"/>
  <c r="AB17" i="13" s="1"/>
  <c r="M17" i="13"/>
  <c r="AQ16" i="13"/>
  <c r="AB16" i="13"/>
  <c r="M16" i="13"/>
  <c r="AQ15" i="13"/>
  <c r="AB15" i="13"/>
  <c r="M15" i="13"/>
  <c r="AQ14" i="13"/>
  <c r="AB14" i="13"/>
  <c r="M14" i="13"/>
  <c r="AQ13" i="13"/>
  <c r="AB13" i="13"/>
  <c r="M13" i="13"/>
  <c r="AQ12" i="13"/>
  <c r="M12" i="13"/>
  <c r="AQ11" i="13"/>
  <c r="M11" i="13"/>
  <c r="M29" i="13" s="1"/>
  <c r="AQ10" i="13"/>
  <c r="AB10" i="13"/>
  <c r="M10" i="13"/>
  <c r="AQ29" i="13" l="1"/>
  <c r="Z29" i="13"/>
  <c r="AB29" i="13" s="1"/>
  <c r="AQ27" i="12"/>
  <c r="AB27" i="12"/>
  <c r="M27" i="12"/>
  <c r="AQ26" i="12"/>
  <c r="AB26" i="12"/>
  <c r="M26" i="12"/>
  <c r="AQ25" i="12"/>
  <c r="AB25" i="12"/>
  <c r="M25" i="12"/>
  <c r="AQ24" i="12"/>
  <c r="AB24" i="12"/>
  <c r="M24" i="12"/>
  <c r="BF23" i="12"/>
  <c r="BF24" i="12" s="1"/>
  <c r="AQ23" i="12"/>
  <c r="AB23" i="12"/>
  <c r="M23" i="12"/>
  <c r="AQ22" i="12"/>
  <c r="AH22" i="12"/>
  <c r="AC22" i="12"/>
  <c r="AB22" i="12"/>
  <c r="O22" i="12"/>
  <c r="M22" i="12" s="1"/>
  <c r="AB21" i="12"/>
  <c r="M21" i="12"/>
  <c r="AQ20" i="12"/>
  <c r="AB20" i="12"/>
  <c r="M20" i="12"/>
  <c r="AQ19" i="12"/>
  <c r="AB19" i="12"/>
  <c r="M19" i="12"/>
  <c r="AQ18" i="12"/>
  <c r="AB18" i="12"/>
  <c r="M18" i="12"/>
  <c r="AQ17" i="12"/>
  <c r="AC17" i="12"/>
  <c r="AB17" i="12"/>
  <c r="N17" i="12"/>
  <c r="M17" i="12" s="1"/>
  <c r="AQ16" i="12"/>
  <c r="AB16" i="12"/>
  <c r="M16" i="12"/>
  <c r="AQ15" i="12"/>
  <c r="AB15" i="12"/>
  <c r="M15" i="12"/>
  <c r="AQ14" i="12"/>
  <c r="AB14" i="12"/>
  <c r="M14" i="12"/>
  <c r="AQ13" i="12"/>
  <c r="AC13" i="12"/>
  <c r="AB13" i="12" s="1"/>
  <c r="M13" i="12"/>
  <c r="AQ12" i="12"/>
  <c r="AB12" i="12"/>
  <c r="M12" i="12"/>
  <c r="AQ11" i="12"/>
  <c r="AB11" i="12"/>
  <c r="M11" i="12"/>
  <c r="AQ28" i="12" l="1"/>
  <c r="M28" i="12"/>
  <c r="AB28" i="12"/>
  <c r="AE36" i="11"/>
  <c r="AT34" i="11"/>
  <c r="M34" i="11"/>
  <c r="AV33" i="11"/>
  <c r="AG33" i="11"/>
  <c r="O33" i="11"/>
  <c r="AV32" i="11"/>
  <c r="AG32" i="11"/>
  <c r="O32" i="11"/>
  <c r="AV31" i="11"/>
  <c r="AG31" i="11"/>
  <c r="O31" i="11"/>
  <c r="AV30" i="11"/>
  <c r="AE30" i="11"/>
  <c r="AG30" i="11" s="1"/>
  <c r="O30" i="11"/>
  <c r="AV29" i="11"/>
  <c r="AG29" i="11"/>
  <c r="O29" i="11"/>
  <c r="AV28" i="11"/>
  <c r="AG28" i="11"/>
  <c r="O28" i="11"/>
  <c r="AV27" i="11"/>
  <c r="AG27" i="11"/>
  <c r="O27" i="11"/>
  <c r="AV26" i="11"/>
  <c r="AG26" i="11"/>
  <c r="O26" i="11"/>
  <c r="AV25" i="11"/>
  <c r="AG25" i="11"/>
  <c r="O25" i="11"/>
  <c r="AV24" i="11"/>
  <c r="AE24" i="11"/>
  <c r="AG24" i="11" s="1"/>
  <c r="O24" i="11"/>
  <c r="AV23" i="11"/>
  <c r="AG23" i="11"/>
  <c r="O23" i="11"/>
  <c r="AV22" i="11"/>
  <c r="AG22" i="11"/>
  <c r="O22" i="11"/>
  <c r="AV21" i="11"/>
  <c r="AE21" i="11"/>
  <c r="AG21" i="11" s="1"/>
  <c r="O21" i="11"/>
  <c r="AV20" i="11"/>
  <c r="AG20" i="11"/>
  <c r="O20" i="11"/>
  <c r="AV19" i="11"/>
  <c r="AE19" i="11"/>
  <c r="O19" i="11"/>
  <c r="AV18" i="11"/>
  <c r="AG18" i="11"/>
  <c r="O18" i="11"/>
  <c r="AV17" i="11"/>
  <c r="AG17" i="11"/>
  <c r="O17" i="11"/>
  <c r="AV16" i="11"/>
  <c r="AG16" i="11"/>
  <c r="O16" i="11"/>
  <c r="AV15" i="11"/>
  <c r="AG15" i="11"/>
  <c r="O15" i="11"/>
  <c r="AV14" i="11"/>
  <c r="AG14" i="11"/>
  <c r="O14" i="11"/>
  <c r="AV13" i="11"/>
  <c r="AG13" i="11"/>
  <c r="O13" i="11"/>
  <c r="AV12" i="11"/>
  <c r="AG12" i="11"/>
  <c r="O12" i="11"/>
  <c r="AV11" i="11"/>
  <c r="AV34" i="11" s="1"/>
  <c r="AG11" i="11"/>
  <c r="O11" i="11"/>
  <c r="O34" i="11" l="1"/>
  <c r="AE34" i="11"/>
  <c r="AG19" i="11"/>
  <c r="AG34" i="11" s="1"/>
  <c r="AX121" i="10" l="1"/>
  <c r="AW121" i="10"/>
  <c r="AV121" i="10"/>
  <c r="AU121" i="10"/>
  <c r="AT121" i="10"/>
  <c r="AS121" i="10"/>
  <c r="AR121" i="10"/>
  <c r="AQ121" i="10"/>
  <c r="AO121" i="10"/>
  <c r="AN121" i="10"/>
  <c r="AM121" i="10"/>
  <c r="AK121" i="10"/>
  <c r="AJ121" i="10"/>
  <c r="AI121" i="10"/>
  <c r="AH121" i="10"/>
  <c r="AG121" i="10"/>
  <c r="AF121" i="10"/>
  <c r="AE121" i="10"/>
  <c r="AD121" i="10"/>
  <c r="AB121" i="10"/>
  <c r="Z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BA120" i="10"/>
  <c r="AZ120" i="10"/>
  <c r="AY120" i="10"/>
  <c r="AX120" i="10"/>
  <c r="AW120" i="10"/>
  <c r="AV120" i="10"/>
  <c r="AU120" i="10"/>
  <c r="AT120" i="10"/>
  <c r="AS120" i="10"/>
  <c r="AR120" i="10"/>
  <c r="AQ120" i="10"/>
  <c r="AO120" i="10"/>
  <c r="AN120" i="10"/>
  <c r="AM120" i="10"/>
  <c r="AK120" i="10"/>
  <c r="AJ120" i="10"/>
  <c r="AI120" i="10"/>
  <c r="AH120" i="10"/>
  <c r="AG120" i="10"/>
  <c r="AF120" i="10"/>
  <c r="AE120" i="10"/>
  <c r="AD120" i="10"/>
  <c r="AB120" i="10"/>
  <c r="Z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AL117" i="10"/>
  <c r="AA117" i="10"/>
  <c r="Y117" i="10" s="1"/>
  <c r="L117" i="10"/>
  <c r="AL116" i="10"/>
  <c r="AA116" i="10"/>
  <c r="Y116" i="10" s="1"/>
  <c r="L116" i="10"/>
  <c r="AL115" i="10"/>
  <c r="Y115" i="10"/>
  <c r="L115" i="10"/>
  <c r="AL113" i="10"/>
  <c r="Y113" i="10"/>
  <c r="L113" i="10"/>
  <c r="AL112" i="10"/>
  <c r="Y112" i="10"/>
  <c r="L112" i="10"/>
  <c r="AL111" i="10"/>
  <c r="Y111" i="10"/>
  <c r="L111" i="10"/>
  <c r="AL110" i="10"/>
  <c r="Y110" i="10"/>
  <c r="L110" i="10"/>
  <c r="AL108" i="10"/>
  <c r="AA108" i="10"/>
  <c r="Y108" i="10" s="1"/>
  <c r="L108" i="10"/>
  <c r="AL107" i="10"/>
  <c r="Y107" i="10"/>
  <c r="L107" i="10"/>
  <c r="AL106" i="10"/>
  <c r="Y106" i="10"/>
  <c r="L106" i="10"/>
  <c r="Y104" i="10"/>
  <c r="L104" i="10"/>
  <c r="AA103" i="10"/>
  <c r="Y102" i="10" s="1"/>
  <c r="AL102" i="10"/>
  <c r="L102" i="10"/>
  <c r="AL101" i="10"/>
  <c r="Y101" i="10"/>
  <c r="L101" i="10"/>
  <c r="AL99" i="10"/>
  <c r="Y99" i="10"/>
  <c r="L99" i="10"/>
  <c r="AL98" i="10"/>
  <c r="Y98" i="10"/>
  <c r="L98" i="10"/>
  <c r="AL97" i="10"/>
  <c r="Y97" i="10"/>
  <c r="L97" i="10"/>
  <c r="AA96" i="10"/>
  <c r="Y95" i="10" s="1"/>
  <c r="AL95" i="10"/>
  <c r="L95" i="10"/>
  <c r="AA94" i="10"/>
  <c r="AL93" i="10"/>
  <c r="AA93" i="10"/>
  <c r="L93" i="10"/>
  <c r="AL92" i="10"/>
  <c r="AA92" i="10"/>
  <c r="Y92" i="10" s="1"/>
  <c r="L92" i="10"/>
  <c r="AL91" i="10"/>
  <c r="Y91" i="10"/>
  <c r="L91" i="10"/>
  <c r="AL89" i="10"/>
  <c r="AA89" i="10"/>
  <c r="Y89" i="10" s="1"/>
  <c r="L89" i="10"/>
  <c r="AL88" i="10"/>
  <c r="AA88" i="10"/>
  <c r="Y88" i="10" s="1"/>
  <c r="L88" i="10"/>
  <c r="AL87" i="10"/>
  <c r="Y87" i="10"/>
  <c r="L87" i="10"/>
  <c r="AL85" i="10"/>
  <c r="AA85" i="10"/>
  <c r="Y85" i="10" s="1"/>
  <c r="L85" i="10"/>
  <c r="AL84" i="10"/>
  <c r="Y84" i="10"/>
  <c r="L84" i="10"/>
  <c r="AA83" i="10"/>
  <c r="AL82" i="10"/>
  <c r="AA82" i="10"/>
  <c r="L82" i="10"/>
  <c r="AL81" i="10"/>
  <c r="Y81" i="10"/>
  <c r="L81" i="10"/>
  <c r="AA80" i="10"/>
  <c r="Y79" i="10" s="1"/>
  <c r="AL79" i="10"/>
  <c r="L79" i="10"/>
  <c r="AA78" i="10"/>
  <c r="AL77" i="10"/>
  <c r="AA77" i="10"/>
  <c r="L77" i="10"/>
  <c r="AL76" i="10"/>
  <c r="AA76" i="10"/>
  <c r="Y76" i="10" s="1"/>
  <c r="L76" i="10"/>
  <c r="AL75" i="10"/>
  <c r="AA75" i="10"/>
  <c r="Y75" i="10" s="1"/>
  <c r="L75" i="10"/>
  <c r="AL74" i="10"/>
  <c r="Y74" i="10"/>
  <c r="L74" i="10"/>
  <c r="AA73" i="10"/>
  <c r="AL72" i="10"/>
  <c r="AA72" i="10"/>
  <c r="L72" i="10"/>
  <c r="AL71" i="10"/>
  <c r="AA71" i="10"/>
  <c r="Y71" i="10" s="1"/>
  <c r="L71" i="10"/>
  <c r="AL70" i="10"/>
  <c r="Y70" i="10"/>
  <c r="L70" i="10"/>
  <c r="AA69" i="10"/>
  <c r="Y68" i="10" s="1"/>
  <c r="AL68" i="10"/>
  <c r="L68" i="10"/>
  <c r="AA67" i="10"/>
  <c r="AL66" i="10"/>
  <c r="AA66" i="10"/>
  <c r="L66" i="10"/>
  <c r="AL65" i="10"/>
  <c r="Y65" i="10"/>
  <c r="L65" i="10"/>
  <c r="AA64" i="10"/>
  <c r="Y63" i="10" s="1"/>
  <c r="AL63" i="10"/>
  <c r="L63" i="10"/>
  <c r="AL62" i="10"/>
  <c r="Y62" i="10"/>
  <c r="L62" i="10"/>
  <c r="AL60" i="10"/>
  <c r="Y60" i="10"/>
  <c r="L60" i="10"/>
  <c r="AA59" i="10"/>
  <c r="Y58" i="10" s="1"/>
  <c r="AL58" i="10"/>
  <c r="L58" i="10"/>
  <c r="AA57" i="10"/>
  <c r="AL56" i="10"/>
  <c r="AA56" i="10"/>
  <c r="L56" i="10"/>
  <c r="AL55" i="10"/>
  <c r="AA55" i="10"/>
  <c r="Y55" i="10" s="1"/>
  <c r="L55" i="10"/>
  <c r="AL54" i="10"/>
  <c r="Y54" i="10"/>
  <c r="L54" i="10"/>
  <c r="AA53" i="10"/>
  <c r="Y52" i="10" s="1"/>
  <c r="AL52" i="10"/>
  <c r="L52" i="10"/>
  <c r="AA51" i="10"/>
  <c r="Y50" i="10" s="1"/>
  <c r="AL50" i="10"/>
  <c r="L50" i="10"/>
  <c r="AA49" i="10"/>
  <c r="Y48" i="10" s="1"/>
  <c r="AL48" i="10"/>
  <c r="L48" i="10"/>
  <c r="AA47" i="10"/>
  <c r="Y46" i="10" s="1"/>
  <c r="AL46" i="10"/>
  <c r="L46" i="10"/>
  <c r="AL44" i="10"/>
  <c r="AA44" i="10"/>
  <c r="Y44" i="10" s="1"/>
  <c r="L44" i="10"/>
  <c r="AL43" i="10"/>
  <c r="AC43" i="10"/>
  <c r="AC120" i="10" s="1"/>
  <c r="L43" i="10"/>
  <c r="AL41" i="10"/>
  <c r="Y41" i="10"/>
  <c r="L41" i="10"/>
  <c r="AL40" i="10"/>
  <c r="AA40" i="10"/>
  <c r="Y40" i="10" s="1"/>
  <c r="L40" i="10"/>
  <c r="AL39" i="10"/>
  <c r="Y39" i="10"/>
  <c r="L39" i="10"/>
  <c r="AL38" i="10"/>
  <c r="AA38" i="10"/>
  <c r="Y38" i="10" s="1"/>
  <c r="L38" i="10"/>
  <c r="AL37" i="10"/>
  <c r="Y37" i="10"/>
  <c r="L37" i="10"/>
  <c r="AA35" i="10"/>
  <c r="AL34" i="10"/>
  <c r="AA34" i="10"/>
  <c r="L34" i="10"/>
  <c r="AL33" i="10"/>
  <c r="Y33" i="10"/>
  <c r="L33" i="10"/>
  <c r="AA32" i="10"/>
  <c r="Y31" i="10" s="1"/>
  <c r="AL31" i="10"/>
  <c r="L31" i="10"/>
  <c r="AA30" i="10"/>
  <c r="Y29" i="10" s="1"/>
  <c r="AL29" i="10"/>
  <c r="L29" i="10"/>
  <c r="AA28" i="10"/>
  <c r="Y27" i="10" s="1"/>
  <c r="AL27" i="10"/>
  <c r="L27" i="10"/>
  <c r="AA26" i="10"/>
  <c r="Y25" i="10" s="1"/>
  <c r="AL25" i="10"/>
  <c r="L25" i="10"/>
  <c r="AA24" i="10"/>
  <c r="Y23" i="10" s="1"/>
  <c r="AL23" i="10"/>
  <c r="L23" i="10"/>
  <c r="AP22" i="10"/>
  <c r="AP120" i="10" s="1"/>
  <c r="Y22" i="10"/>
  <c r="L22" i="10"/>
  <c r="AL19" i="10"/>
  <c r="AA19" i="10"/>
  <c r="Y19" i="10" s="1"/>
  <c r="L19" i="10"/>
  <c r="AL18" i="10"/>
  <c r="Y18" i="10"/>
  <c r="L18" i="10"/>
  <c r="AL16" i="10"/>
  <c r="AA16" i="10"/>
  <c r="Y16" i="10" s="1"/>
  <c r="L16" i="10"/>
  <c r="AL15" i="10"/>
  <c r="AA15" i="10"/>
  <c r="Y15" i="10" s="1"/>
  <c r="L15" i="10"/>
  <c r="AL14" i="10"/>
  <c r="AA14" i="10"/>
  <c r="L14" i="10"/>
  <c r="AL13" i="10"/>
  <c r="Y13" i="10"/>
  <c r="L13" i="10"/>
  <c r="AL12" i="10"/>
  <c r="Y12" i="10"/>
  <c r="L12" i="10"/>
  <c r="AL11" i="10"/>
  <c r="Y11" i="10"/>
  <c r="L11" i="10"/>
  <c r="AL10" i="10"/>
  <c r="Y10" i="10"/>
  <c r="L10" i="10"/>
  <c r="Y93" i="10" l="1"/>
  <c r="AL22" i="10"/>
  <c r="AL121" i="10" s="1"/>
  <c r="Y34" i="10"/>
  <c r="Y56" i="10"/>
  <c r="Y82" i="10"/>
  <c r="Y72" i="10"/>
  <c r="Y43" i="10"/>
  <c r="AA121" i="10"/>
  <c r="L121" i="10"/>
  <c r="L124" i="10" s="1"/>
  <c r="Y66" i="10"/>
  <c r="Y77" i="10"/>
  <c r="AA120" i="10"/>
  <c r="AC121" i="10"/>
  <c r="AC127" i="10" s="1"/>
  <c r="Y14" i="10"/>
  <c r="AP121" i="10"/>
  <c r="L120" i="10"/>
  <c r="AL120" i="10" l="1"/>
  <c r="Y121" i="10"/>
  <c r="Y120" i="10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N39" i="9" s="1"/>
  <c r="AR35" i="9"/>
  <c r="AQ35" i="9"/>
  <c r="AP35" i="9"/>
  <c r="AO35" i="9"/>
  <c r="AN35" i="9"/>
  <c r="AM35" i="9"/>
  <c r="AL35" i="9"/>
  <c r="AK35" i="9"/>
  <c r="AK39" i="9" s="1"/>
  <c r="AJ35" i="9"/>
  <c r="AI35" i="9"/>
  <c r="AH35" i="9"/>
  <c r="AG35" i="9"/>
  <c r="AF35" i="9"/>
  <c r="AE35" i="9"/>
  <c r="AD35" i="9"/>
  <c r="AC35" i="9"/>
  <c r="AC39" i="9" s="1"/>
  <c r="AB35" i="9"/>
  <c r="AA35" i="9"/>
  <c r="Z35" i="9"/>
  <c r="Y35" i="9"/>
  <c r="X35" i="9"/>
  <c r="W35" i="9"/>
  <c r="V35" i="9"/>
  <c r="U35" i="9"/>
  <c r="U39" i="9" s="1"/>
  <c r="T35" i="9"/>
  <c r="S35" i="9"/>
  <c r="R35" i="9"/>
  <c r="Q35" i="9"/>
  <c r="P35" i="9"/>
  <c r="M35" i="9" s="1"/>
  <c r="O35" i="9"/>
  <c r="AB33" i="9"/>
  <c r="AA33" i="9"/>
  <c r="Z33" i="9"/>
  <c r="Y33" i="9"/>
  <c r="X33" i="9"/>
  <c r="S33" i="9"/>
  <c r="R33" i="9"/>
  <c r="Q33" i="9"/>
  <c r="N33" i="9"/>
  <c r="M32" i="9"/>
  <c r="M30" i="9"/>
  <c r="M27" i="9"/>
  <c r="M26" i="9"/>
  <c r="M24" i="9"/>
  <c r="M23" i="9"/>
  <c r="M22" i="9"/>
  <c r="M21" i="9"/>
  <c r="M19" i="9"/>
  <c r="M18" i="9"/>
  <c r="M17" i="9"/>
  <c r="M16" i="9"/>
  <c r="M15" i="9"/>
  <c r="M14" i="9"/>
  <c r="M13" i="9"/>
  <c r="M12" i="9"/>
  <c r="M33" i="9" s="1"/>
  <c r="P46" i="8"/>
  <c r="AR45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Q43" i="8"/>
  <c r="AB43" i="8"/>
  <c r="AA43" i="8"/>
  <c r="AA46" i="8" s="1"/>
  <c r="Z43" i="8"/>
  <c r="Z46" i="8" s="1"/>
  <c r="Y43" i="8"/>
  <c r="Y46" i="8" s="1"/>
  <c r="W43" i="8"/>
  <c r="W46" i="8" s="1"/>
  <c r="V43" i="8"/>
  <c r="V46" i="8" s="1"/>
  <c r="U43" i="8"/>
  <c r="U46" i="8" s="1"/>
  <c r="T43" i="8"/>
  <c r="T46" i="8" s="1"/>
  <c r="S43" i="8"/>
  <c r="S46" i="8" s="1"/>
  <c r="R43" i="8"/>
  <c r="R46" i="8" s="1"/>
  <c r="Q43" i="8"/>
  <c r="Q46" i="8" s="1"/>
  <c r="P43" i="8"/>
  <c r="P47" i="8" s="1"/>
  <c r="O43" i="8"/>
  <c r="AR42" i="8"/>
  <c r="AN42" i="8" s="1"/>
  <c r="AC42" i="8"/>
  <c r="N42" i="8"/>
  <c r="AR41" i="8"/>
  <c r="AC41" i="8"/>
  <c r="N41" i="8"/>
  <c r="AC40" i="8"/>
  <c r="N40" i="8"/>
  <c r="AR39" i="8"/>
  <c r="AN39" i="8" s="1"/>
  <c r="AL39" i="8" s="1"/>
  <c r="AJ39" i="8" s="1"/>
  <c r="AC39" i="8"/>
  <c r="N39" i="8"/>
  <c r="AR38" i="8"/>
  <c r="AN38" i="8" s="1"/>
  <c r="AL38" i="8" s="1"/>
  <c r="AJ38" i="8" s="1"/>
  <c r="AC38" i="8"/>
  <c r="N38" i="8"/>
  <c r="AR37" i="8"/>
  <c r="AN37" i="8" s="1"/>
  <c r="AL37" i="8" s="1"/>
  <c r="AJ37" i="8" s="1"/>
  <c r="AC37" i="8"/>
  <c r="N37" i="8"/>
  <c r="AR36" i="8"/>
  <c r="AC36" i="8"/>
  <c r="N36" i="8"/>
  <c r="AR35" i="8"/>
  <c r="AN35" i="8" s="1"/>
  <c r="AC35" i="8"/>
  <c r="N35" i="8"/>
  <c r="AR34" i="8"/>
  <c r="AO34" i="8" s="1"/>
  <c r="AC34" i="8" s="1"/>
  <c r="AN34" i="8"/>
  <c r="N34" i="8"/>
  <c r="AR33" i="8"/>
  <c r="AO33" i="8"/>
  <c r="AC33" i="8" s="1"/>
  <c r="AN33" i="8"/>
  <c r="AL33" i="8" s="1"/>
  <c r="AJ33" i="8" s="1"/>
  <c r="N33" i="8"/>
  <c r="AR32" i="8"/>
  <c r="AN32" i="8" s="1"/>
  <c r="AC32" i="8"/>
  <c r="N32" i="8"/>
  <c r="AR31" i="8"/>
  <c r="AO31" i="8" s="1"/>
  <c r="AC31" i="8" s="1"/>
  <c r="N31" i="8"/>
  <c r="AR30" i="8"/>
  <c r="AN30" i="8" s="1"/>
  <c r="AC30" i="8"/>
  <c r="N30" i="8"/>
  <c r="AR29" i="8"/>
  <c r="AN29" i="8" s="1"/>
  <c r="AC29" i="8"/>
  <c r="N29" i="8"/>
  <c r="AR28" i="8"/>
  <c r="AO28" i="8" s="1"/>
  <c r="AC28" i="8" s="1"/>
  <c r="N28" i="8"/>
  <c r="AR27" i="8"/>
  <c r="AN27" i="8" s="1"/>
  <c r="AC27" i="8"/>
  <c r="N27" i="8"/>
  <c r="AR26" i="8"/>
  <c r="AN26" i="8" s="1"/>
  <c r="AC26" i="8"/>
  <c r="N26" i="8"/>
  <c r="AR25" i="8"/>
  <c r="AN25" i="8" s="1"/>
  <c r="AC25" i="8"/>
  <c r="N25" i="8"/>
  <c r="AR24" i="8"/>
  <c r="AN24" i="8" s="1"/>
  <c r="AC24" i="8"/>
  <c r="N24" i="8"/>
  <c r="AR23" i="8"/>
  <c r="AN23" i="8" s="1"/>
  <c r="AC23" i="8"/>
  <c r="N23" i="8"/>
  <c r="AR22" i="8"/>
  <c r="AN22" i="8" s="1"/>
  <c r="AC22" i="8"/>
  <c r="N22" i="8"/>
  <c r="AR21" i="8"/>
  <c r="AO21" i="8" s="1"/>
  <c r="AC21" i="8" s="1"/>
  <c r="N21" i="8"/>
  <c r="AR20" i="8"/>
  <c r="AN20" i="8" s="1"/>
  <c r="AL20" i="8" s="1"/>
  <c r="AJ20" i="8" s="1"/>
  <c r="AO20" i="8"/>
  <c r="AC20" i="8" s="1"/>
  <c r="N20" i="8"/>
  <c r="AR19" i="8"/>
  <c r="AN19" i="8" s="1"/>
  <c r="AC19" i="8"/>
  <c r="N19" i="8"/>
  <c r="AC18" i="8"/>
  <c r="N18" i="8"/>
  <c r="AR17" i="8"/>
  <c r="AP17" i="8" s="1"/>
  <c r="AP43" i="8" s="1"/>
  <c r="AP46" i="8" s="1"/>
  <c r="AQ17" i="8"/>
  <c r="N17" i="8"/>
  <c r="AR16" i="8"/>
  <c r="AC16" i="8"/>
  <c r="N16" i="8"/>
  <c r="AR15" i="8"/>
  <c r="AC15" i="8"/>
  <c r="N15" i="8"/>
  <c r="AR14" i="8"/>
  <c r="AC14" i="8"/>
  <c r="N14" i="8"/>
  <c r="AR13" i="8"/>
  <c r="AM13" i="8"/>
  <c r="X13" i="8"/>
  <c r="X43" i="8" s="1"/>
  <c r="X46" i="8" s="1"/>
  <c r="AR12" i="8"/>
  <c r="AC12" i="8"/>
  <c r="N12" i="8"/>
  <c r="AR11" i="8"/>
  <c r="AN11" i="8" s="1"/>
  <c r="AC11" i="8"/>
  <c r="N11" i="8"/>
  <c r="M37" i="9" l="1"/>
  <c r="R39" i="9"/>
  <c r="Z39" i="9"/>
  <c r="AH39" i="9"/>
  <c r="AN21" i="8"/>
  <c r="AL21" i="8" s="1"/>
  <c r="AJ21" i="8" s="1"/>
  <c r="M38" i="9"/>
  <c r="S39" i="9"/>
  <c r="AA39" i="9"/>
  <c r="AI39" i="9"/>
  <c r="AQ39" i="9"/>
  <c r="AP39" i="9"/>
  <c r="P39" i="9"/>
  <c r="X39" i="9"/>
  <c r="AF39" i="9"/>
  <c r="AN39" i="9"/>
  <c r="AO17" i="8"/>
  <c r="AO43" i="8" s="1"/>
  <c r="AO46" i="8" s="1"/>
  <c r="M36" i="9"/>
  <c r="V39" i="9"/>
  <c r="AL39" i="9"/>
  <c r="AD39" i="9"/>
  <c r="N13" i="8"/>
  <c r="O39" i="9"/>
  <c r="W39" i="9"/>
  <c r="AE39" i="9"/>
  <c r="AM39" i="9"/>
  <c r="N43" i="8"/>
  <c r="N46" i="8" s="1"/>
  <c r="Q39" i="9"/>
  <c r="Y39" i="9"/>
  <c r="AG39" i="9"/>
  <c r="AO39" i="9"/>
  <c r="T39" i="9"/>
  <c r="AB39" i="9"/>
  <c r="AJ39" i="9"/>
  <c r="AR39" i="9"/>
  <c r="AL11" i="8"/>
  <c r="AK11" i="8"/>
  <c r="AL19" i="8"/>
  <c r="AJ19" i="8" s="1"/>
  <c r="AH19" i="8" s="1"/>
  <c r="AK19" i="8"/>
  <c r="AL24" i="8"/>
  <c r="AJ24" i="8" s="1"/>
  <c r="AK24" i="8"/>
  <c r="AL34" i="8"/>
  <c r="AJ34" i="8" s="1"/>
  <c r="AL35" i="8"/>
  <c r="AJ35" i="8" s="1"/>
  <c r="AK35" i="8"/>
  <c r="AI35" i="8" s="1"/>
  <c r="AG35" i="8" s="1"/>
  <c r="AL23" i="8"/>
  <c r="AJ23" i="8" s="1"/>
  <c r="AK23" i="8"/>
  <c r="AK30" i="8"/>
  <c r="AL30" i="8"/>
  <c r="AJ30" i="8" s="1"/>
  <c r="AL27" i="8"/>
  <c r="AJ27" i="8" s="1"/>
  <c r="AK27" i="8"/>
  <c r="AI27" i="8" s="1"/>
  <c r="AG27" i="8" s="1"/>
  <c r="AL22" i="8"/>
  <c r="AJ22" i="8" s="1"/>
  <c r="AK22" i="8"/>
  <c r="AL26" i="8"/>
  <c r="AJ26" i="8" s="1"/>
  <c r="AK26" i="8"/>
  <c r="AK29" i="8"/>
  <c r="AL29" i="8"/>
  <c r="AJ29" i="8" s="1"/>
  <c r="AL32" i="8"/>
  <c r="AJ32" i="8" s="1"/>
  <c r="AK32" i="8"/>
  <c r="AI32" i="8" s="1"/>
  <c r="AG32" i="8" s="1"/>
  <c r="AL25" i="8"/>
  <c r="AJ25" i="8" s="1"/>
  <c r="AK25" i="8"/>
  <c r="AL42" i="8"/>
  <c r="AJ42" i="8" s="1"/>
  <c r="AH42" i="8" s="1"/>
  <c r="AK42" i="8"/>
  <c r="AM17" i="8"/>
  <c r="AK17" i="8" s="1"/>
  <c r="AK20" i="8"/>
  <c r="AI20" i="8" s="1"/>
  <c r="AG20" i="8" s="1"/>
  <c r="AN28" i="8"/>
  <c r="AK33" i="8"/>
  <c r="AI33" i="8" s="1"/>
  <c r="AG33" i="8" s="1"/>
  <c r="AR43" i="8"/>
  <c r="AC13" i="8"/>
  <c r="AN17" i="8"/>
  <c r="AN31" i="8"/>
  <c r="AK34" i="8"/>
  <c r="AK37" i="8"/>
  <c r="AI37" i="8" s="1"/>
  <c r="AG37" i="8" s="1"/>
  <c r="AK38" i="8"/>
  <c r="AI38" i="8" s="1"/>
  <c r="AG38" i="8" s="1"/>
  <c r="AK39" i="8"/>
  <c r="AI39" i="8" s="1"/>
  <c r="AG39" i="8" s="1"/>
  <c r="BF68" i="7"/>
  <c r="BF69" i="7" s="1"/>
  <c r="BE68" i="7"/>
  <c r="BD68" i="7"/>
  <c r="BC68" i="7"/>
  <c r="BB68" i="7"/>
  <c r="BA68" i="7"/>
  <c r="AZ68" i="7"/>
  <c r="AY68" i="7"/>
  <c r="AX68" i="7"/>
  <c r="AW68" i="7"/>
  <c r="AV68" i="7"/>
  <c r="AU68" i="7"/>
  <c r="AT68" i="7"/>
  <c r="AR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7" i="7"/>
  <c r="B67" i="7"/>
  <c r="AQ66" i="7"/>
  <c r="AQ68" i="7" s="1"/>
  <c r="AB66" i="7"/>
  <c r="AB68" i="7" s="1"/>
  <c r="M66" i="7"/>
  <c r="J66" i="7"/>
  <c r="J67" i="7" s="1"/>
  <c r="M65" i="7"/>
  <c r="M68" i="7" s="1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O63" i="7"/>
  <c r="M63" i="7" s="1"/>
  <c r="M62" i="7"/>
  <c r="AQ61" i="7"/>
  <c r="AQ64" i="7" s="1"/>
  <c r="AB61" i="7"/>
  <c r="AB64" i="7" s="1"/>
  <c r="M61" i="7"/>
  <c r="J61" i="7"/>
  <c r="M60" i="7"/>
  <c r="AS59" i="7"/>
  <c r="AR59" i="7"/>
  <c r="AD59" i="7"/>
  <c r="AC59" i="7"/>
  <c r="O59" i="7"/>
  <c r="N59" i="7"/>
  <c r="M58" i="7"/>
  <c r="AB57" i="7"/>
  <c r="M57" i="7"/>
  <c r="AQ56" i="7"/>
  <c r="AB56" i="7"/>
  <c r="M56" i="7"/>
  <c r="AB55" i="7"/>
  <c r="M55" i="7"/>
  <c r="AQ54" i="7"/>
  <c r="AB54" i="7"/>
  <c r="M54" i="7"/>
  <c r="AQ53" i="7"/>
  <c r="AB53" i="7"/>
  <c r="M53" i="7"/>
  <c r="M52" i="7"/>
  <c r="H52" i="7"/>
  <c r="H53" i="7" s="1"/>
  <c r="H54" i="7" s="1"/>
  <c r="H55" i="7" s="1"/>
  <c r="H56" i="7" s="1"/>
  <c r="H57" i="7" s="1"/>
  <c r="AB51" i="7"/>
  <c r="M51" i="7"/>
  <c r="M50" i="7"/>
  <c r="AQ49" i="7"/>
  <c r="AQ59" i="7" s="1"/>
  <c r="AB49" i="7"/>
  <c r="M49" i="7"/>
  <c r="M59" i="7" s="1"/>
  <c r="BE48" i="7"/>
  <c r="BD48" i="7"/>
  <c r="BD69" i="7" s="1"/>
  <c r="BC48" i="7"/>
  <c r="BB48" i="7"/>
  <c r="BA48" i="7"/>
  <c r="AZ48" i="7"/>
  <c r="AZ69" i="7" s="1"/>
  <c r="AY48" i="7"/>
  <c r="AX48" i="7"/>
  <c r="AX69" i="7" s="1"/>
  <c r="AW48" i="7"/>
  <c r="AV48" i="7"/>
  <c r="AV69" i="7" s="1"/>
  <c r="AU48" i="7"/>
  <c r="AT48" i="7"/>
  <c r="AS48" i="7"/>
  <c r="AP48" i="7"/>
  <c r="AP69" i="7" s="1"/>
  <c r="AO48" i="7"/>
  <c r="AN48" i="7"/>
  <c r="AN69" i="7" s="1"/>
  <c r="AM48" i="7"/>
  <c r="AL48" i="7"/>
  <c r="AL69" i="7" s="1"/>
  <c r="AK48" i="7"/>
  <c r="AJ48" i="7"/>
  <c r="AJ69" i="7" s="1"/>
  <c r="AI48" i="7"/>
  <c r="AH48" i="7"/>
  <c r="AH69" i="7" s="1"/>
  <c r="AG48" i="7"/>
  <c r="AF48" i="7"/>
  <c r="AF69" i="7" s="1"/>
  <c r="AE48" i="7"/>
  <c r="AD48" i="7"/>
  <c r="AC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N69" i="7" s="1"/>
  <c r="AQ47" i="7"/>
  <c r="AB47" i="7"/>
  <c r="M47" i="7"/>
  <c r="AQ46" i="7"/>
  <c r="AB46" i="7"/>
  <c r="M46" i="7"/>
  <c r="H46" i="7"/>
  <c r="AQ45" i="7"/>
  <c r="AB45" i="7"/>
  <c r="M45" i="7"/>
  <c r="M44" i="7"/>
  <c r="M43" i="7"/>
  <c r="AQ42" i="7"/>
  <c r="AB42" i="7"/>
  <c r="M42" i="7"/>
  <c r="AQ41" i="7"/>
  <c r="AB41" i="7"/>
  <c r="M41" i="7"/>
  <c r="AQ40" i="7"/>
  <c r="AB40" i="7"/>
  <c r="M40" i="7"/>
  <c r="AQ39" i="7"/>
  <c r="AB39" i="7"/>
  <c r="M39" i="7"/>
  <c r="J39" i="7"/>
  <c r="J40" i="7" s="1"/>
  <c r="J41" i="7" s="1"/>
  <c r="J42" i="7" s="1"/>
  <c r="J43" i="7" s="1"/>
  <c r="J44" i="7" s="1"/>
  <c r="AQ38" i="7"/>
  <c r="AB38" i="7"/>
  <c r="M38" i="7"/>
  <c r="F38" i="7"/>
  <c r="F39" i="7" s="1"/>
  <c r="F40" i="7" s="1"/>
  <c r="F41" i="7" s="1"/>
  <c r="F42" i="7" s="1"/>
  <c r="F43" i="7" s="1"/>
  <c r="F44" i="7" s="1"/>
  <c r="AQ37" i="7"/>
  <c r="AB37" i="7"/>
  <c r="M37" i="7"/>
  <c r="M36" i="7"/>
  <c r="AQ35" i="7"/>
  <c r="AB35" i="7"/>
  <c r="M35" i="7"/>
  <c r="AQ34" i="7"/>
  <c r="AB34" i="7"/>
  <c r="M34" i="7"/>
  <c r="AQ33" i="7"/>
  <c r="AB33" i="7"/>
  <c r="M33" i="7"/>
  <c r="AB32" i="7"/>
  <c r="M32" i="7"/>
  <c r="AR31" i="7"/>
  <c r="AR48" i="7" s="1"/>
  <c r="AB31" i="7"/>
  <c r="M31" i="7"/>
  <c r="M30" i="7"/>
  <c r="M28" i="7"/>
  <c r="AB27" i="7"/>
  <c r="M27" i="7"/>
  <c r="M26" i="7"/>
  <c r="M25" i="7"/>
  <c r="M24" i="7"/>
  <c r="AS23" i="7"/>
  <c r="AR23" i="7"/>
  <c r="AD23" i="7"/>
  <c r="AD69" i="7" s="1"/>
  <c r="AC23" i="7"/>
  <c r="AA23" i="7"/>
  <c r="AA69" i="7" s="1"/>
  <c r="Z23" i="7"/>
  <c r="Y23" i="7"/>
  <c r="Y69" i="7" s="1"/>
  <c r="X23" i="7"/>
  <c r="X69" i="7" s="1"/>
  <c r="W23" i="7"/>
  <c r="W69" i="7" s="1"/>
  <c r="V23" i="7"/>
  <c r="U23" i="7"/>
  <c r="U69" i="7" s="1"/>
  <c r="T23" i="7"/>
  <c r="S23" i="7"/>
  <c r="S69" i="7" s="1"/>
  <c r="R23" i="7"/>
  <c r="Q23" i="7"/>
  <c r="Q69" i="7" s="1"/>
  <c r="P23" i="7"/>
  <c r="P69" i="7" s="1"/>
  <c r="O23" i="7"/>
  <c r="O69" i="7" s="1"/>
  <c r="N23" i="7"/>
  <c r="AQ22" i="7"/>
  <c r="M22" i="7"/>
  <c r="M21" i="7"/>
  <c r="AQ20" i="7"/>
  <c r="AB20" i="7"/>
  <c r="M20" i="7"/>
  <c r="AQ19" i="7"/>
  <c r="AB19" i="7"/>
  <c r="M19" i="7"/>
  <c r="AQ18" i="7"/>
  <c r="AB18" i="7"/>
  <c r="M18" i="7"/>
  <c r="H18" i="7"/>
  <c r="H19" i="7" s="1"/>
  <c r="AQ17" i="7"/>
  <c r="AB17" i="7"/>
  <c r="M17" i="7"/>
  <c r="I17" i="7"/>
  <c r="H17" i="7"/>
  <c r="AQ16" i="7"/>
  <c r="AB16" i="7"/>
  <c r="M16" i="7"/>
  <c r="I16" i="7"/>
  <c r="AB15" i="7"/>
  <c r="M15" i="7"/>
  <c r="I15" i="7"/>
  <c r="H15" i="7"/>
  <c r="M14" i="7"/>
  <c r="AQ13" i="7"/>
  <c r="M13" i="7"/>
  <c r="B13" i="7"/>
  <c r="AQ12" i="7"/>
  <c r="AB12" i="7"/>
  <c r="M12" i="7"/>
  <c r="J12" i="7"/>
  <c r="AQ11" i="7"/>
  <c r="AB11" i="7"/>
  <c r="M11" i="7"/>
  <c r="M23" i="7" s="1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R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AQ48" i="6"/>
  <c r="AB48" i="6"/>
  <c r="M48" i="6"/>
  <c r="AQ47" i="6"/>
  <c r="AB47" i="6"/>
  <c r="M47" i="6"/>
  <c r="AQ46" i="6"/>
  <c r="AB46" i="6"/>
  <c r="M46" i="6"/>
  <c r="AS45" i="6"/>
  <c r="AQ45" i="6" s="1"/>
  <c r="AB45" i="6"/>
  <c r="M45" i="6"/>
  <c r="AQ44" i="6"/>
  <c r="AB44" i="6"/>
  <c r="M44" i="6"/>
  <c r="AQ43" i="6"/>
  <c r="AB43" i="6"/>
  <c r="M43" i="6"/>
  <c r="AQ42" i="6"/>
  <c r="AB42" i="6"/>
  <c r="M42" i="6"/>
  <c r="AQ41" i="6"/>
  <c r="AB41" i="6"/>
  <c r="M41" i="6"/>
  <c r="AQ40" i="6"/>
  <c r="AB40" i="6"/>
  <c r="M40" i="6"/>
  <c r="AQ39" i="6"/>
  <c r="AB39" i="6"/>
  <c r="M39" i="6"/>
  <c r="AQ38" i="6"/>
  <c r="AB38" i="6"/>
  <c r="M38" i="6"/>
  <c r="AQ37" i="6"/>
  <c r="AB37" i="6"/>
  <c r="M37" i="6"/>
  <c r="AQ36" i="6"/>
  <c r="AB36" i="6"/>
  <c r="M36" i="6"/>
  <c r="AQ35" i="6"/>
  <c r="AB35" i="6"/>
  <c r="M35" i="6"/>
  <c r="AQ34" i="6"/>
  <c r="AB34" i="6"/>
  <c r="M34" i="6"/>
  <c r="AQ33" i="6"/>
  <c r="AB33" i="6"/>
  <c r="M33" i="6"/>
  <c r="AQ32" i="6"/>
  <c r="AB32" i="6"/>
  <c r="M32" i="6"/>
  <c r="AQ31" i="6"/>
  <c r="AB31" i="6"/>
  <c r="M31" i="6"/>
  <c r="AQ30" i="6"/>
  <c r="AB30" i="6"/>
  <c r="M30" i="6"/>
  <c r="AQ29" i="6"/>
  <c r="AB29" i="6"/>
  <c r="M29" i="6"/>
  <c r="AQ28" i="6"/>
  <c r="AB28" i="6"/>
  <c r="M28" i="6"/>
  <c r="AQ27" i="6"/>
  <c r="AB27" i="6"/>
  <c r="M27" i="6"/>
  <c r="AQ26" i="6"/>
  <c r="AB26" i="6"/>
  <c r="M26" i="6"/>
  <c r="AQ25" i="6"/>
  <c r="AB25" i="6"/>
  <c r="M25" i="6"/>
  <c r="AQ24" i="6"/>
  <c r="AB24" i="6"/>
  <c r="M24" i="6"/>
  <c r="AQ23" i="6"/>
  <c r="AB23" i="6"/>
  <c r="M23" i="6"/>
  <c r="AQ22" i="6"/>
  <c r="AB22" i="6"/>
  <c r="M22" i="6"/>
  <c r="AQ21" i="6"/>
  <c r="AB21" i="6"/>
  <c r="M21" i="6"/>
  <c r="AQ20" i="6"/>
  <c r="AB20" i="6"/>
  <c r="M20" i="6"/>
  <c r="AQ19" i="6"/>
  <c r="AB19" i="6"/>
  <c r="M19" i="6"/>
  <c r="AQ18" i="6"/>
  <c r="AB18" i="6"/>
  <c r="M18" i="6"/>
  <c r="AQ17" i="6"/>
  <c r="AB17" i="6"/>
  <c r="M17" i="6"/>
  <c r="AQ16" i="6"/>
  <c r="AB16" i="6"/>
  <c r="M16" i="6"/>
  <c r="AQ15" i="6"/>
  <c r="AB15" i="6"/>
  <c r="M15" i="6"/>
  <c r="AQ14" i="6"/>
  <c r="AB14" i="6"/>
  <c r="M14" i="6"/>
  <c r="AQ13" i="6"/>
  <c r="AB13" i="6"/>
  <c r="M13" i="6"/>
  <c r="AQ12" i="6"/>
  <c r="AB12" i="6"/>
  <c r="M12" i="6"/>
  <c r="AS11" i="6"/>
  <c r="AB11" i="6"/>
  <c r="M11" i="6"/>
  <c r="AS49" i="6" l="1"/>
  <c r="AI17" i="8"/>
  <c r="AG17" i="8" s="1"/>
  <c r="AE17" i="8" s="1"/>
  <c r="AB49" i="6"/>
  <c r="AB23" i="7"/>
  <c r="R69" i="7"/>
  <c r="Z69" i="7"/>
  <c r="AI69" i="7"/>
  <c r="BA69" i="7"/>
  <c r="AK21" i="8"/>
  <c r="AI21" i="8" s="1"/>
  <c r="AG21" i="8" s="1"/>
  <c r="AI29" i="8"/>
  <c r="AG29" i="8" s="1"/>
  <c r="AI30" i="8"/>
  <c r="AG30" i="8" s="1"/>
  <c r="AQ11" i="6"/>
  <c r="AQ49" i="6" s="1"/>
  <c r="AQ23" i="7"/>
  <c r="AT69" i="7"/>
  <c r="BB69" i="7"/>
  <c r="AL17" i="8"/>
  <c r="AI26" i="8"/>
  <c r="AG26" i="8" s="1"/>
  <c r="AI23" i="8"/>
  <c r="AG23" i="8" s="1"/>
  <c r="M39" i="9"/>
  <c r="T69" i="7"/>
  <c r="AC69" i="7"/>
  <c r="AB48" i="7"/>
  <c r="AK69" i="7"/>
  <c r="AU69" i="7"/>
  <c r="BC69" i="7"/>
  <c r="AI25" i="8"/>
  <c r="AG25" i="8" s="1"/>
  <c r="M49" i="6"/>
  <c r="V69" i="7"/>
  <c r="AQ48" i="7"/>
  <c r="AE69" i="7"/>
  <c r="AM69" i="7"/>
  <c r="AW69" i="7"/>
  <c r="BE69" i="7"/>
  <c r="AH38" i="8"/>
  <c r="AF38" i="8" s="1"/>
  <c r="AD38" i="8" s="1"/>
  <c r="AH22" i="8"/>
  <c r="M48" i="7"/>
  <c r="AG69" i="7"/>
  <c r="AO69" i="7"/>
  <c r="AY69" i="7"/>
  <c r="AB59" i="7"/>
  <c r="AI34" i="8"/>
  <c r="AG34" i="8" s="1"/>
  <c r="AI24" i="8"/>
  <c r="AG24" i="8" s="1"/>
  <c r="AH20" i="8"/>
  <c r="AF20" i="8" s="1"/>
  <c r="AD20" i="8" s="1"/>
  <c r="AI11" i="8"/>
  <c r="AK31" i="8"/>
  <c r="AL31" i="8"/>
  <c r="AJ31" i="8" s="1"/>
  <c r="AH31" i="8" s="1"/>
  <c r="AJ17" i="8"/>
  <c r="AH17" i="8" s="1"/>
  <c r="AL28" i="8"/>
  <c r="AJ28" i="8" s="1"/>
  <c r="AK28" i="8"/>
  <c r="AI28" i="8" s="1"/>
  <c r="AG28" i="8" s="1"/>
  <c r="AF42" i="8"/>
  <c r="AD42" i="8" s="1"/>
  <c r="AH30" i="8"/>
  <c r="AH33" i="8"/>
  <c r="AF33" i="8" s="1"/>
  <c r="AD33" i="8" s="1"/>
  <c r="AH21" i="8"/>
  <c r="AF21" i="8" s="1"/>
  <c r="AD21" i="8" s="1"/>
  <c r="AH25" i="8"/>
  <c r="AH32" i="8"/>
  <c r="AF32" i="8" s="1"/>
  <c r="AD32" i="8" s="1"/>
  <c r="AH26" i="8"/>
  <c r="AF26" i="8" s="1"/>
  <c r="AD26" i="8" s="1"/>
  <c r="AH35" i="8"/>
  <c r="AF35" i="8" s="1"/>
  <c r="AD35" i="8" s="1"/>
  <c r="AH24" i="8"/>
  <c r="AF24" i="8" s="1"/>
  <c r="AD24" i="8" s="1"/>
  <c r="AM43" i="8"/>
  <c r="AM46" i="8" s="1"/>
  <c r="AN43" i="8"/>
  <c r="AN46" i="8" s="1"/>
  <c r="AI42" i="8"/>
  <c r="AG42" i="8" s="1"/>
  <c r="AH39" i="8"/>
  <c r="AF39" i="8" s="1"/>
  <c r="AD39" i="8" s="1"/>
  <c r="AH29" i="8"/>
  <c r="AI22" i="8"/>
  <c r="AG22" i="8" s="1"/>
  <c r="AH27" i="8"/>
  <c r="AF27" i="8" s="1"/>
  <c r="AD27" i="8" s="1"/>
  <c r="AH23" i="8"/>
  <c r="AF23" i="8" s="1"/>
  <c r="AD23" i="8" s="1"/>
  <c r="AH34" i="8"/>
  <c r="AI19" i="8"/>
  <c r="AG19" i="8" s="1"/>
  <c r="AH37" i="8"/>
  <c r="AF37" i="8" s="1"/>
  <c r="AD37" i="8" s="1"/>
  <c r="AJ11" i="8"/>
  <c r="H21" i="7"/>
  <c r="H22" i="7" s="1"/>
  <c r="H20" i="7"/>
  <c r="AR69" i="7"/>
  <c r="M64" i="7"/>
  <c r="M69" i="7" s="1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AD35" i="5"/>
  <c r="N35" i="5"/>
  <c r="AD34" i="5"/>
  <c r="N34" i="5"/>
  <c r="AD33" i="5"/>
  <c r="N33" i="5"/>
  <c r="AD32" i="5"/>
  <c r="N32" i="5"/>
  <c r="AD31" i="5"/>
  <c r="N31" i="5"/>
  <c r="AD30" i="5"/>
  <c r="O30" i="5"/>
  <c r="O36" i="5" s="1"/>
  <c r="N30" i="5"/>
  <c r="AD29" i="5"/>
  <c r="N29" i="5"/>
  <c r="AD28" i="5"/>
  <c r="N28" i="5"/>
  <c r="AD27" i="5"/>
  <c r="N27" i="5"/>
  <c r="AD26" i="5"/>
  <c r="N26" i="5"/>
  <c r="AD25" i="5"/>
  <c r="N25" i="5"/>
  <c r="AD24" i="5"/>
  <c r="N24" i="5"/>
  <c r="AD23" i="5"/>
  <c r="N23" i="5"/>
  <c r="AD22" i="5"/>
  <c r="N22" i="5"/>
  <c r="AD21" i="5"/>
  <c r="N21" i="5"/>
  <c r="AD20" i="5"/>
  <c r="N20" i="5"/>
  <c r="AD19" i="5"/>
  <c r="N19" i="5"/>
  <c r="AD18" i="5"/>
  <c r="N18" i="5"/>
  <c r="AD17" i="5"/>
  <c r="N17" i="5"/>
  <c r="AD16" i="5"/>
  <c r="N16" i="5"/>
  <c r="AD15" i="5"/>
  <c r="N15" i="5"/>
  <c r="AD14" i="5"/>
  <c r="N14" i="5"/>
  <c r="AD13" i="5"/>
  <c r="N13" i="5"/>
  <c r="AD12" i="5"/>
  <c r="N12" i="5"/>
  <c r="N36" i="5" s="1"/>
  <c r="AD11" i="5"/>
  <c r="N11" i="5"/>
  <c r="AD36" i="5" l="1"/>
  <c r="AL43" i="8"/>
  <c r="AL46" i="8" s="1"/>
  <c r="AF29" i="8"/>
  <c r="AD29" i="8" s="1"/>
  <c r="AF17" i="8"/>
  <c r="AD17" i="8" s="1"/>
  <c r="AF25" i="8"/>
  <c r="AD25" i="8" s="1"/>
  <c r="AQ69" i="7"/>
  <c r="AF34" i="8"/>
  <c r="AD34" i="8" s="1"/>
  <c r="AF30" i="8"/>
  <c r="AD30" i="8" s="1"/>
  <c r="AB69" i="7"/>
  <c r="AF22" i="8"/>
  <c r="AD22" i="8" s="1"/>
  <c r="AK43" i="8"/>
  <c r="AK46" i="8" s="1"/>
  <c r="AF19" i="8"/>
  <c r="AD19" i="8" s="1"/>
  <c r="AG11" i="8"/>
  <c r="AE43" i="8"/>
  <c r="AC17" i="8"/>
  <c r="AC43" i="8" s="1"/>
  <c r="AC46" i="8" s="1"/>
  <c r="AH11" i="8"/>
  <c r="AJ43" i="8"/>
  <c r="AJ46" i="8" s="1"/>
  <c r="AH28" i="8"/>
  <c r="AF28" i="8" s="1"/>
  <c r="AD28" i="8" s="1"/>
  <c r="AI31" i="8"/>
  <c r="AG31" i="8" s="1"/>
  <c r="AP87" i="4"/>
  <c r="AO87" i="4"/>
  <c r="AN87" i="4"/>
  <c r="AM87" i="4"/>
  <c r="AL87" i="4"/>
  <c r="AK87" i="4"/>
  <c r="AJ87" i="4"/>
  <c r="AI87" i="4"/>
  <c r="AH87" i="4"/>
  <c r="AG87" i="4"/>
  <c r="AF87" i="4"/>
  <c r="AE87" i="4"/>
  <c r="AC87" i="4"/>
  <c r="AA87" i="4"/>
  <c r="Z87" i="4"/>
  <c r="Y87" i="4"/>
  <c r="X87" i="4"/>
  <c r="W87" i="4"/>
  <c r="V87" i="4"/>
  <c r="U87" i="4"/>
  <c r="T87" i="4"/>
  <c r="S87" i="4"/>
  <c r="R87" i="4"/>
  <c r="Q87" i="4"/>
  <c r="P87" i="4"/>
  <c r="N87" i="4"/>
  <c r="AB86" i="4"/>
  <c r="M86" i="4"/>
  <c r="AB85" i="4"/>
  <c r="M85" i="4"/>
  <c r="AB84" i="4"/>
  <c r="M84" i="4"/>
  <c r="AB83" i="4"/>
  <c r="M83" i="4"/>
  <c r="AB82" i="4"/>
  <c r="M82" i="4"/>
  <c r="AD81" i="4"/>
  <c r="AB81" i="4" s="1"/>
  <c r="M81" i="4"/>
  <c r="AB80" i="4"/>
  <c r="M80" i="4"/>
  <c r="AB79" i="4"/>
  <c r="M79" i="4"/>
  <c r="AB78" i="4"/>
  <c r="M78" i="4"/>
  <c r="AB77" i="4"/>
  <c r="M77" i="4"/>
  <c r="AB76" i="4"/>
  <c r="M76" i="4"/>
  <c r="AB75" i="4"/>
  <c r="M75" i="4"/>
  <c r="AB74" i="4"/>
  <c r="M74" i="4"/>
  <c r="AB73" i="4"/>
  <c r="M73" i="4"/>
  <c r="AB72" i="4"/>
  <c r="M72" i="4"/>
  <c r="AB71" i="4"/>
  <c r="M71" i="4"/>
  <c r="AB70" i="4"/>
  <c r="M70" i="4"/>
  <c r="AB69" i="4"/>
  <c r="M69" i="4"/>
  <c r="AB68" i="4"/>
  <c r="M68" i="4"/>
  <c r="AB67" i="4"/>
  <c r="M67" i="4"/>
  <c r="AB66" i="4"/>
  <c r="M66" i="4"/>
  <c r="AB65" i="4"/>
  <c r="M65" i="4"/>
  <c r="AB64" i="4"/>
  <c r="M64" i="4"/>
  <c r="AB63" i="4"/>
  <c r="M63" i="4"/>
  <c r="AB62" i="4"/>
  <c r="M62" i="4"/>
  <c r="AB61" i="4"/>
  <c r="M61" i="4"/>
  <c r="AB60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29" i="4"/>
  <c r="M28" i="4"/>
  <c r="M27" i="4"/>
  <c r="M26" i="4"/>
  <c r="M25" i="4"/>
  <c r="AB21" i="4"/>
  <c r="AB20" i="4"/>
  <c r="AB19" i="4"/>
  <c r="O19" i="4"/>
  <c r="M19" i="4" s="1"/>
  <c r="O17" i="4"/>
  <c r="M17" i="4" s="1"/>
  <c r="O15" i="4"/>
  <c r="M15" i="4" s="1"/>
  <c r="O14" i="4"/>
  <c r="M14" i="4" s="1"/>
  <c r="AD13" i="4"/>
  <c r="AB13" i="4" s="1"/>
  <c r="O13" i="4"/>
  <c r="O87" i="4" s="1"/>
  <c r="AD11" i="4"/>
  <c r="AD87" i="4" s="1"/>
  <c r="AB79" i="3"/>
  <c r="Z79" i="3"/>
  <c r="W79" i="3"/>
  <c r="AB77" i="3"/>
  <c r="AD77" i="3" s="1"/>
  <c r="M77" i="3"/>
  <c r="AD76" i="3"/>
  <c r="O75" i="3"/>
  <c r="O74" i="3"/>
  <c r="AD73" i="3"/>
  <c r="O73" i="3"/>
  <c r="O72" i="3"/>
  <c r="O71" i="3"/>
  <c r="O70" i="3"/>
  <c r="AD69" i="3"/>
  <c r="O69" i="3"/>
  <c r="Y68" i="3"/>
  <c r="Y79" i="3" s="1"/>
  <c r="X68" i="3"/>
  <c r="X79" i="3" s="1"/>
  <c r="R68" i="3"/>
  <c r="R79" i="3" s="1"/>
  <c r="O68" i="3"/>
  <c r="M64" i="3"/>
  <c r="AV62" i="3"/>
  <c r="AQ62" i="3" s="1"/>
  <c r="AB62" i="3"/>
  <c r="AB68" i="3" s="1"/>
  <c r="M62" i="3"/>
  <c r="M61" i="3"/>
  <c r="M68" i="3" s="1"/>
  <c r="AQ60" i="3"/>
  <c r="AB60" i="3"/>
  <c r="M60" i="3"/>
  <c r="AB52" i="3"/>
  <c r="AQ51" i="3"/>
  <c r="AD51" i="3"/>
  <c r="M51" i="3"/>
  <c r="AQ50" i="3"/>
  <c r="AB50" i="3"/>
  <c r="AR49" i="3"/>
  <c r="AQ49" i="3" s="1"/>
  <c r="AC49" i="3"/>
  <c r="AB49" i="3" s="1"/>
  <c r="AB59" i="3" s="1"/>
  <c r="N49" i="3"/>
  <c r="M49" i="3" s="1"/>
  <c r="AQ48" i="3"/>
  <c r="AB48" i="3"/>
  <c r="AB46" i="3"/>
  <c r="AQ45" i="3"/>
  <c r="AS45" i="3" s="1"/>
  <c r="AD45" i="3"/>
  <c r="M45" i="3"/>
  <c r="M46" i="3" s="1"/>
  <c r="O44" i="3"/>
  <c r="AS42" i="3"/>
  <c r="AQ42" i="3" s="1"/>
  <c r="AQ46" i="3" s="1"/>
  <c r="AD42" i="3"/>
  <c r="O42" i="3"/>
  <c r="O41" i="3"/>
  <c r="O40" i="3"/>
  <c r="AB39" i="3"/>
  <c r="AD39" i="3" s="1"/>
  <c r="AQ38" i="3"/>
  <c r="AD38" i="3"/>
  <c r="O38" i="3"/>
  <c r="O37" i="3"/>
  <c r="Q36" i="3"/>
  <c r="M36" i="3"/>
  <c r="M39" i="3" s="1"/>
  <c r="AQ35" i="3"/>
  <c r="AD35" i="3"/>
  <c r="O35" i="3"/>
  <c r="P34" i="3"/>
  <c r="P79" i="3" s="1"/>
  <c r="AS33" i="3"/>
  <c r="AQ33" i="3"/>
  <c r="AQ39" i="3" s="1"/>
  <c r="AS39" i="3" s="1"/>
  <c r="AD33" i="3"/>
  <c r="O33" i="3"/>
  <c r="M32" i="3"/>
  <c r="AS31" i="3"/>
  <c r="AQ31" i="3"/>
  <c r="AD31" i="3"/>
  <c r="O31" i="3"/>
  <c r="O30" i="3"/>
  <c r="N30" i="3"/>
  <c r="AQ29" i="3"/>
  <c r="AQ32" i="3" s="1"/>
  <c r="AB29" i="3"/>
  <c r="AD29" i="3" s="1"/>
  <c r="O29" i="3"/>
  <c r="O28" i="3"/>
  <c r="O27" i="3"/>
  <c r="M26" i="3"/>
  <c r="O25" i="3"/>
  <c r="AD24" i="3"/>
  <c r="O24" i="3"/>
  <c r="AQ23" i="3"/>
  <c r="AD23" i="3"/>
  <c r="O23" i="3"/>
  <c r="O22" i="3"/>
  <c r="AD21" i="3"/>
  <c r="O21" i="3"/>
  <c r="AS20" i="3"/>
  <c r="AQ20" i="3" s="1"/>
  <c r="AD20" i="3"/>
  <c r="O20" i="3"/>
  <c r="AS19" i="3"/>
  <c r="AQ19" i="3" s="1"/>
  <c r="AD19" i="3"/>
  <c r="O19" i="3"/>
  <c r="AD18" i="3"/>
  <c r="O18" i="3"/>
  <c r="O17" i="3"/>
  <c r="AS16" i="3"/>
  <c r="AQ16" i="3" s="1"/>
  <c r="AD16" i="3"/>
  <c r="AB16" i="3"/>
  <c r="O16" i="3"/>
  <c r="O15" i="3"/>
  <c r="AQ14" i="3"/>
  <c r="AD14" i="3"/>
  <c r="O14" i="3"/>
  <c r="O13" i="3"/>
  <c r="AS12" i="3"/>
  <c r="AQ12" i="3" s="1"/>
  <c r="AB12" i="3"/>
  <c r="AB26" i="3" s="1"/>
  <c r="O12" i="3"/>
  <c r="O11" i="3"/>
  <c r="L11" i="3"/>
  <c r="BE61" i="2"/>
  <c r="BD61" i="2"/>
  <c r="BC61" i="2"/>
  <c r="BB61" i="2"/>
  <c r="BA61" i="2"/>
  <c r="AZ61" i="2"/>
  <c r="AY61" i="2"/>
  <c r="AX61" i="2"/>
  <c r="AW61" i="2"/>
  <c r="AV61" i="2"/>
  <c r="AU61" i="2"/>
  <c r="AT61" i="2"/>
  <c r="AR61" i="2"/>
  <c r="AQ61" i="2"/>
  <c r="AQ63" i="2" s="1"/>
  <c r="AP61" i="2"/>
  <c r="AO61" i="2"/>
  <c r="AN61" i="2"/>
  <c r="AM61" i="2"/>
  <c r="AL61" i="2"/>
  <c r="AK61" i="2"/>
  <c r="AJ61" i="2"/>
  <c r="AI61" i="2"/>
  <c r="AH61" i="2"/>
  <c r="AG61" i="2"/>
  <c r="AF61" i="2"/>
  <c r="AE61" i="2"/>
  <c r="AC61" i="2"/>
  <c r="AB61" i="2"/>
  <c r="AB65" i="2" s="1"/>
  <c r="AA61" i="2"/>
  <c r="Z61" i="2"/>
  <c r="Y61" i="2"/>
  <c r="X61" i="2"/>
  <c r="V61" i="2"/>
  <c r="U61" i="2"/>
  <c r="T61" i="2"/>
  <c r="S61" i="2"/>
  <c r="R61" i="2"/>
  <c r="Q61" i="2"/>
  <c r="P61" i="2"/>
  <c r="N61" i="2"/>
  <c r="AD60" i="2"/>
  <c r="AD59" i="2"/>
  <c r="AD58" i="2"/>
  <c r="AD57" i="2"/>
  <c r="M57" i="2"/>
  <c r="AD56" i="2"/>
  <c r="M55" i="2"/>
  <c r="M53" i="2"/>
  <c r="AS52" i="2"/>
  <c r="AD52" i="2"/>
  <c r="M51" i="2"/>
  <c r="W50" i="2"/>
  <c r="M50" i="2" s="1"/>
  <c r="M49" i="2"/>
  <c r="AS48" i="2"/>
  <c r="AD48" i="2"/>
  <c r="M48" i="2"/>
  <c r="W47" i="2"/>
  <c r="M47" i="2" s="1"/>
  <c r="M46" i="2"/>
  <c r="W45" i="2"/>
  <c r="M44" i="2"/>
  <c r="AS43" i="2"/>
  <c r="AD43" i="2"/>
  <c r="AS42" i="2"/>
  <c r="AD42" i="2"/>
  <c r="AS41" i="2"/>
  <c r="AD41" i="2"/>
  <c r="AS40" i="2"/>
  <c r="AD40" i="2"/>
  <c r="O40" i="2"/>
  <c r="O61" i="2" s="1"/>
  <c r="M40" i="2"/>
  <c r="AS39" i="2"/>
  <c r="AD39" i="2"/>
  <c r="AS38" i="2"/>
  <c r="AD38" i="2"/>
  <c r="AS37" i="2"/>
  <c r="AD37" i="2"/>
  <c r="AS36" i="2"/>
  <c r="AD36" i="2"/>
  <c r="AS35" i="2"/>
  <c r="AD35" i="2"/>
  <c r="AS34" i="2"/>
  <c r="AD34" i="2"/>
  <c r="AS33" i="2"/>
  <c r="AD33" i="2"/>
  <c r="AS32" i="2"/>
  <c r="AD32" i="2"/>
  <c r="AS31" i="2"/>
  <c r="AD31" i="2"/>
  <c r="AS30" i="2"/>
  <c r="AD30" i="2"/>
  <c r="AS29" i="2"/>
  <c r="AD29" i="2"/>
  <c r="AS28" i="2"/>
  <c r="AD28" i="2"/>
  <c r="AS27" i="2"/>
  <c r="AD27" i="2"/>
  <c r="AS26" i="2"/>
  <c r="AD26" i="2"/>
  <c r="AS25" i="2"/>
  <c r="AD25" i="2"/>
  <c r="AS24" i="2"/>
  <c r="AD24" i="2"/>
  <c r="AD23" i="2"/>
  <c r="AD22" i="2"/>
  <c r="AD21" i="2"/>
  <c r="AS20" i="2"/>
  <c r="AD20" i="2"/>
  <c r="AS19" i="2"/>
  <c r="AD19" i="2"/>
  <c r="AS18" i="2"/>
  <c r="AD18" i="2"/>
  <c r="AS17" i="2"/>
  <c r="AD17" i="2"/>
  <c r="AS16" i="2"/>
  <c r="AD16" i="2"/>
  <c r="AS15" i="2"/>
  <c r="AD15" i="2"/>
  <c r="AS14" i="2"/>
  <c r="AD14" i="2"/>
  <c r="AS13" i="2"/>
  <c r="AD13" i="2"/>
  <c r="AS12" i="2"/>
  <c r="AS61" i="2" s="1"/>
  <c r="AD12" i="2"/>
  <c r="AQ26" i="3" l="1"/>
  <c r="AS26" i="3" s="1"/>
  <c r="AS29" i="3"/>
  <c r="AB32" i="3"/>
  <c r="AD32" i="3" s="1"/>
  <c r="N79" i="3"/>
  <c r="AG43" i="8"/>
  <c r="AG46" i="8" s="1"/>
  <c r="AQ68" i="3"/>
  <c r="O79" i="3"/>
  <c r="M59" i="3"/>
  <c r="M79" i="3" s="1"/>
  <c r="AD61" i="2"/>
  <c r="W61" i="2"/>
  <c r="M13" i="4"/>
  <c r="AF11" i="8"/>
  <c r="AH43" i="8"/>
  <c r="AH46" i="8" s="1"/>
  <c r="AE46" i="8"/>
  <c r="AE47" i="8" s="1"/>
  <c r="AF31" i="8"/>
  <c r="AD31" i="8" s="1"/>
  <c r="AI43" i="8"/>
  <c r="AI46" i="8" s="1"/>
  <c r="M87" i="4"/>
  <c r="AB11" i="4"/>
  <c r="AB87" i="4" s="1"/>
  <c r="AQ59" i="3"/>
  <c r="AD12" i="3"/>
  <c r="Q37" i="3"/>
  <c r="Q79" i="3" s="1"/>
  <c r="M45" i="2"/>
  <c r="M61" i="2" s="1"/>
  <c r="M64" i="2" s="1"/>
  <c r="AD11" i="8" l="1"/>
  <c r="AD43" i="8" s="1"/>
  <c r="AF43" i="8"/>
  <c r="AF46" i="8" s="1"/>
  <c r="AS22" i="1"/>
  <c r="AD22" i="1"/>
  <c r="AA22" i="1"/>
  <c r="Z22" i="1"/>
  <c r="Y22" i="1"/>
  <c r="X22" i="1"/>
  <c r="W22" i="1"/>
  <c r="R22" i="1"/>
  <c r="Q22" i="1"/>
  <c r="P22" i="1"/>
  <c r="M22" i="1"/>
  <c r="AQ21" i="1"/>
  <c r="AB21" i="1"/>
  <c r="AQ20" i="1"/>
  <c r="AB20" i="1"/>
  <c r="AQ19" i="1"/>
  <c r="AB19" i="1"/>
  <c r="O19" i="1"/>
  <c r="AQ18" i="1"/>
  <c r="AB18" i="1"/>
  <c r="O18" i="1"/>
  <c r="AQ17" i="1"/>
  <c r="AB17" i="1"/>
  <c r="O17" i="1"/>
  <c r="AQ16" i="1"/>
  <c r="AB16" i="1"/>
  <c r="O16" i="1"/>
  <c r="AQ15" i="1"/>
  <c r="AB15" i="1"/>
  <c r="O15" i="1"/>
  <c r="AQ14" i="1"/>
  <c r="AB14" i="1"/>
  <c r="O14" i="1"/>
  <c r="AQ13" i="1"/>
  <c r="AB13" i="1"/>
  <c r="O13" i="1"/>
  <c r="AQ12" i="1"/>
  <c r="AB12" i="1"/>
  <c r="O12" i="1"/>
  <c r="AQ11" i="1"/>
  <c r="AQ22" i="1" s="1"/>
  <c r="AB11" i="1"/>
  <c r="O11" i="1"/>
  <c r="O22" i="1" l="1"/>
  <c r="AB22" i="1"/>
</calcChain>
</file>

<file path=xl/comments1.xml><?xml version="1.0" encoding="utf-8"?>
<comments xmlns="http://schemas.openxmlformats.org/spreadsheetml/2006/main">
  <authors>
    <author>alcaldia</author>
    <author/>
    <author>equipo 60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AB8" authorId="1" shapeId="0">
      <text>
        <r>
          <rPr>
            <sz val="10"/>
            <color indexed="8"/>
            <rFont val="Calibri"/>
            <family val="2"/>
          </rPr>
          <t>alcaldia:
Suma del total de los recursos por fuentes de financiación. Corresponde a los recursos con registro presupuestal.</t>
        </r>
      </text>
    </comment>
    <comment ref="AQ8" authorId="1" shapeId="0">
      <text>
        <r>
          <rPr>
            <sz val="10"/>
            <color indexed="8"/>
            <rFont val="Calibri"/>
            <family val="2"/>
          </rPr>
          <t xml:space="preserve">equipo 60:
Corresponde al monto adeudado por la secretaría, como consecuencia del perfeccionamiento y cumplimiento de los compromisos adquiridos y que por ende se encuentra pendiente del pago respectivo.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I9" authorId="2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objeto de gasto del rubro correspondiente, de acuerdo al nuevo catalogo de clasificaciónpresupuestal (CCPET) </t>
        </r>
      </text>
    </comment>
    <comment ref="J9" authorId="2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B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B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N10" authorId="2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</commentList>
</comments>
</file>

<file path=xl/comments2.xml><?xml version="1.0" encoding="utf-8"?>
<comments xmlns="http://schemas.openxmlformats.org/spreadsheetml/2006/main">
  <authors>
    <author>alcaldia</author>
    <author>equipo 60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objeto de gasto del rubro correspondiente, de acuerdo al nuevo catalogo de clasificaciónpresupuestal (CCPET) 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B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</commentList>
</comments>
</file>

<file path=xl/comments3.xml><?xml version="1.0" encoding="utf-8"?>
<comments xmlns="http://schemas.openxmlformats.org/spreadsheetml/2006/main">
  <authors>
    <author>alcaldia</author>
  </authors>
  <commentList>
    <comment ref="AY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Z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BA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4.xml><?xml version="1.0" encoding="utf-8"?>
<comments xmlns="http://schemas.openxmlformats.org/spreadsheetml/2006/main">
  <authors>
    <author>alcaldia</author>
    <author>equipo 60</author>
    <author>Usuario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I9" authorId="1" shapeId="0">
      <text>
        <r>
          <rPr>
            <b/>
            <sz val="9"/>
            <color indexed="8"/>
            <rFont val="Tahoma"/>
            <family val="2"/>
          </rPr>
          <t>equipo 60: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Describa el objeto de gasto del rubro correspondiente, de acuerdo al nuevo catalogo de clasificaciónpresupuestal (CCPET) 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AQ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  <comment ref="AC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EN PLAN INDICATIVO APARECE 1 PERO SE MIDE EN PORCENTAJE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EN PLAN INDICATIVO APARECE 1 PERO ES EN PORCENTAJE</t>
        </r>
      </text>
    </comment>
  </commentList>
</comments>
</file>

<file path=xl/comments5.xml><?xml version="1.0" encoding="utf-8"?>
<comments xmlns="http://schemas.openxmlformats.org/spreadsheetml/2006/main">
  <authors>
    <author>alcaldia</author>
    <author>equipo 60</author>
  </authors>
  <commentList>
    <comment ref="N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objeto de gasto del rubro correspondiente, de acuerdo al nuevo catalogo de clasificaciónpresupuestal (CCPET) 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T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U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  <comment ref="AE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</commentList>
</comments>
</file>

<file path=xl/comments6.xml><?xml version="1.0" encoding="utf-8"?>
<comments xmlns="http://schemas.openxmlformats.org/spreadsheetml/2006/main">
  <authors>
    <author>alcaldia</author>
    <author/>
    <author>equipo 60</author>
  </authors>
  <commentList>
    <comment ref="M8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Suma del total de los recursos por fuentes de financiación.</t>
        </r>
      </text>
    </comment>
    <comment ref="AB8" authorId="1" shapeId="0">
      <text>
        <r>
          <rPr>
            <sz val="10"/>
            <color indexed="8"/>
            <rFont val="Calibri"/>
            <family val="2"/>
          </rPr>
          <t>alcaldia:
Suma del total de los recursos por fuentes de financiación. Corresponde a los recursos con registro presupuestal.</t>
        </r>
      </text>
    </comment>
    <comment ref="AQ8" authorId="1" shapeId="0">
      <text>
        <r>
          <rPr>
            <sz val="10"/>
            <color indexed="8"/>
            <rFont val="Calibri"/>
            <family val="2"/>
          </rPr>
          <t xml:space="preserve">equipo 60:
Corresponde al monto adeudado por la secretaría, como consecuencia del perfeccionamiento y cumplimiento de los compromisos adquiridos y que por ende se encuentra pendiente del pago respectivo.
</t>
        </r>
      </text>
    </comment>
    <comment ref="B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Describa el código  asignado en el presupuesto 2021</t>
        </r>
      </text>
    </comment>
    <comment ref="J9" authorId="2" shapeId="0">
      <text>
        <r>
          <rPr>
            <b/>
            <sz val="9"/>
            <rFont val="Tahoma"/>
            <family val="2"/>
          </rPr>
          <t>equipo 60:</t>
        </r>
        <r>
          <rPr>
            <sz val="9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rFont val="Tahoma"/>
            <family val="2"/>
          </rPr>
          <t>alcaldia:</t>
        </r>
        <r>
          <rPr>
            <sz val="9"/>
            <rFont val="Tahoma"/>
            <family val="2"/>
          </rPr>
          <t xml:space="preserve">
Se debe relacionar el valor fisico programado para la vigencia 2021 que se definió en el plan indicativo 2020 - 2023, aprobado en consejo de gobierno.
 </t>
        </r>
      </text>
    </comment>
  </commentList>
</comments>
</file>

<file path=xl/comments7.xml><?xml version="1.0" encoding="utf-8"?>
<comments xmlns="http://schemas.openxmlformats.org/spreadsheetml/2006/main">
  <authors>
    <author>alcaldia</author>
    <author/>
    <author>equipo 60</author>
    <author>YAMILE</author>
  </authors>
  <commentList>
    <comment ref="N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AC8" authorId="1" shapeId="0">
      <text>
        <r>
          <rPr>
            <sz val="10"/>
            <color indexed="8"/>
            <rFont val="Calibri"/>
            <family val="2"/>
          </rPr>
          <t>alcaldia:
Suma del total de los recursos por fuentes de financiación. Corresponde a los recursos con registro presupuestal.</t>
        </r>
      </text>
    </comment>
    <comment ref="AR8" authorId="1" shapeId="0">
      <text>
        <r>
          <rPr>
            <sz val="10"/>
            <color indexed="8"/>
            <rFont val="Calibri"/>
            <family val="2"/>
          </rPr>
          <t xml:space="preserve">equipo 60:
Corresponde al monto adeudado por la secretaría, como consecuencia del perfeccionamiento y cumplimiento de los compromisos adquiridos y que por ende se encuentra pendiente del pago respectivo.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J9" authorId="2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objeto de gasto del rubro correspondiente, de acuerdo al nuevo catalogo de clasificaciónpresupuestal (CCPET) 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B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O10" authorId="2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  <comment ref="P11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377.712.971. INT. COLMAYOR  / 3.682.029.244 ADICIONAL OBRA 42</t>
        </r>
      </text>
    </comment>
    <comment ref="X11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496.496.000 Contratación de Personal
3.718.237.674 ADICIONAL OBRA 42
281.762.326 ADICIONAL INTERVENTORIA 42</t>
        </r>
      </text>
    </comment>
    <comment ref="Z12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Adicional 01 Prorroga 08 Cto 2430-22 $8.143.951.364 /  $5.410.166.912</t>
        </r>
      </text>
    </comment>
    <comment ref="AO12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Libres $482.633.903 / 0 </t>
        </r>
      </text>
    </comment>
    <comment ref="X13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Adicional 01 Prorroga 08 Cto 2430-22 $8.143.951.364 /  $4.000.000.000
Vigencia Expirada Cto. 2724-21 $57.011.113 
Libres: 5.506.930</t>
        </r>
      </text>
    </comment>
    <comment ref="P16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377.712.971. INT. COLMAYOR  / 3.682.029.244 ADICIONAL OBRA 42</t>
        </r>
      </text>
    </comment>
    <comment ref="X16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496.496.000 Contratación de Personal
3.718.237.674 ADICIONAL OBRA 42
281.762.326 ADICIONAL INTERVENTORIA 42</t>
        </r>
      </text>
    </comment>
    <comment ref="P18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Proceso Interventoria Piscina de Olas $723.403.975</t>
        </r>
      </text>
    </comment>
    <comment ref="P19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Proceso Interventoria Piscina de Olas $723.403.975</t>
        </r>
      </text>
    </comment>
    <comment ref="X22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MALLA VIAL $6.535.415.292
Adicional 02 Prorroga 02 Cto 1979-23 $4.653.157.268
Adicional 02 Prorroga 02 Cto 2143-23 $879.956.448
Vig. Expiradas Cto 1989-21 $508.851.125
Libres: $493.450.451</t>
        </r>
      </text>
    </comment>
    <comment ref="AM22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Adicional 02 Prorroga 02 Cto 1979-23 $4.653.157.268
Adicional 02 Prorroga 02 Cto 2143-23 $879.956.448
Vig. Expiradas Cto 1989-21 $508.851.125</t>
        </r>
      </text>
    </comment>
    <comment ref="P23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Adicional 02 Prorroga 02 Cto 1979-23 $6.496.139.742</t>
        </r>
      </text>
    </comment>
    <comment ref="Z23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LIBRES $2.061.570</t>
        </r>
      </text>
    </comment>
    <comment ref="AE23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Adicional 02 Prorroga 02 Cto 1979-23 $6.496.139.742 / 6.496.139.742</t>
        </r>
      </text>
    </comment>
    <comment ref="P24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Ferreteria</t>
        </r>
      </text>
    </comment>
    <comment ref="P25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ADICIONAL 01 PRORROGA 01 CTO 2264-23 $190.000.000
ALQUILER VEHICULO (NUEVO PROCESO)  $260.000.000</t>
        </r>
      </text>
    </comment>
    <comment ref="P26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Contratación de Personal
</t>
        </r>
      </text>
    </comment>
    <comment ref="M32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Cable Aerero. Recursos 2023 (Est+Int)</t>
        </r>
      </text>
    </comment>
    <comment ref="P32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421.853.810 INT CABLE AEREO</t>
        </r>
      </text>
    </comment>
    <comment ref="P35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Ferreteria</t>
        </r>
      </text>
    </comment>
    <comment ref="P36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AD. 03 PRORROGA 05 CTO 2453-22 $35.984.410</t>
        </r>
      </text>
    </comment>
    <comment ref="X37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Contratación de Personal
</t>
        </r>
      </text>
    </comment>
    <comment ref="P38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Sentencias - Arrendamientos</t>
        </r>
      </text>
    </comment>
    <comment ref="P39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Ferreteria $ 100.000.000</t>
        </r>
      </text>
    </comment>
    <comment ref="Z40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Salones Comunales</t>
        </r>
      </text>
    </comment>
    <comment ref="P41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Licencias $ 50.000.000</t>
        </r>
      </text>
    </comment>
    <comment ref="P42" authorId="3" shapeId="0">
      <text>
        <r>
          <rPr>
            <b/>
            <sz val="9"/>
            <color indexed="81"/>
            <rFont val="Tahoma"/>
            <family val="2"/>
          </rPr>
          <t>YAMILE:</t>
        </r>
        <r>
          <rPr>
            <sz val="9"/>
            <color indexed="81"/>
            <rFont val="Tahoma"/>
            <family val="2"/>
          </rPr>
          <t xml:space="preserve">
Contratación de Personal
</t>
        </r>
      </text>
    </comment>
  </commentList>
</comments>
</file>

<file path=xl/comments8.xml><?xml version="1.0" encoding="utf-8"?>
<comments xmlns="http://schemas.openxmlformats.org/spreadsheetml/2006/main">
  <authors>
    <author>alcaldia</author>
    <author>equipo 60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objeto de gasto del rubro correspondiente, de acuerdo al nuevo catalogo de clasificaciónpresupuestal (CCPET) 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A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</commentList>
</comments>
</file>

<file path=xl/comments9.xml><?xml version="1.0" encoding="utf-8"?>
<comments xmlns="http://schemas.openxmlformats.org/spreadsheetml/2006/main">
  <authors>
    <author>alcaldia</author>
    <author>equipo 60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 Corresponde a los recursos con registro presupuestal.</t>
        </r>
      </text>
    </comment>
    <comment ref="AT8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Corresponde al monto adeudado por la secretaría, como consecuencia del perfeccionamiento y cumplimiento de los compromisos adquiridos y que por ende se encuentra pendiente del pago respectivo.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objeto de gasto del rubro correspondiente, de acuerdo al nuevo catalogo de clasificaciónpresupuestal (CCPET) 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A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A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A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B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</commentList>
</comments>
</file>

<file path=xl/comments10.xml><?xml version="1.0" encoding="utf-8"?>
<comments xmlns="http://schemas.openxmlformats.org/spreadsheetml/2006/main">
  <authors>
    <author>alcaldia</author>
    <author>equipo 60</author>
    <author>usuario</author>
    <author>ROCIO</author>
    <author>acer</author>
    <author>RICHI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objeto de gasto del rubro correspondiente, de acuerdo al nuevo catalogo de clasificaciónpresupuestal (CCPET) 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B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B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  <comment ref="AC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  <comment ref="AR10" authorId="1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  <comment ref="AB12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118, 119, 171, 342, 237, 275,823,1148,1204,1651,1222,1219,1742,1223 ,172, 851.1583
</t>
        </r>
      </text>
    </comment>
    <comment ref="AS12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118, 119, 171, 342, 237, 275,823,1148,1204,1651,1222,1219,1742,1223 ,172, 851.1583</t>
        </r>
      </text>
    </comment>
    <comment ref="AB13" authorId="3" shapeId="0">
      <text>
        <r>
          <rPr>
            <b/>
            <sz val="9"/>
            <color indexed="81"/>
            <rFont val="Tahoma"/>
            <family val="2"/>
          </rPr>
          <t>ROCIO:728 - 1089-1771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4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1614</t>
        </r>
      </text>
    </comment>
    <comment ref="AS14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1614</t>
        </r>
      </text>
    </comment>
    <comment ref="AB15" authorId="3" shapeId="0">
      <text>
        <r>
          <rPr>
            <b/>
            <sz val="9"/>
            <color indexed="81"/>
            <rFont val="Tahoma"/>
            <family val="2"/>
          </rPr>
          <t xml:space="preserve">ROCIO: 731-1282-1663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6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338, 365</t>
        </r>
      </text>
    </comment>
    <comment ref="AS16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338, 665</t>
        </r>
      </text>
    </comment>
    <comment ref="AB17" authorId="3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172 -1280
</t>
        </r>
      </text>
    </comment>
    <comment ref="AB18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pago vigencia expirada 326972022</t>
        </r>
      </text>
    </comment>
    <comment ref="AB19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376 , 666 , 1252,1407</t>
        </r>
      </text>
    </comment>
    <comment ref="AS19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376 , 666 , 1252,1407</t>
        </r>
      </text>
    </comment>
    <comment ref="AB20" authorId="3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345  , 120, 162,1221,1220,1382</t>
        </r>
      </text>
    </comment>
    <comment ref="AS2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345  , 120, 162,1221,1220,1382</t>
        </r>
      </text>
    </comment>
    <comment ref="AB21" authorId="3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1707</t>
        </r>
      </text>
    </comment>
    <comment ref="AB22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513</t>
        </r>
      </text>
    </comment>
    <comment ref="AB23" authorId="3" shapeId="0">
      <text>
        <r>
          <rPr>
            <b/>
            <sz val="9"/>
            <color indexed="81"/>
            <rFont val="Tahoma"/>
            <family val="2"/>
          </rPr>
          <t xml:space="preserve">ROCIO: </t>
        </r>
        <r>
          <rPr>
            <sz val="9"/>
            <color indexed="81"/>
            <rFont val="Tahoma"/>
            <family val="2"/>
          </rPr>
          <t xml:space="preserve">
582</t>
        </r>
      </text>
    </comment>
    <comment ref="AS23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582</t>
        </r>
      </text>
    </comment>
    <comment ref="AB24" authorId="3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1736</t>
        </r>
      </text>
    </comment>
    <comment ref="AB25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8" authorId="3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112 , 1810</t>
        </r>
      </text>
    </comment>
    <comment ref="AB29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337, 340</t>
        </r>
      </text>
    </comment>
    <comment ref="AB31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871
1705 , 1090</t>
        </r>
      </text>
    </comment>
    <comment ref="AB33" authorId="4" shapeId="0">
      <text>
        <r>
          <rPr>
            <sz val="11"/>
            <color indexed="8"/>
            <rFont val="Helvetica Neue"/>
          </rPr>
          <t>acer:
583, 967,1383</t>
        </r>
      </text>
    </comment>
    <comment ref="AS33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583, 967,1383</t>
        </r>
      </text>
    </comment>
    <comment ref="AB35" authorId="4" shapeId="0">
      <text>
        <r>
          <rPr>
            <sz val="11"/>
            <color indexed="8"/>
            <rFont val="Helvetica Neue"/>
          </rPr>
          <t>acer: 966</t>
        </r>
      </text>
    </comment>
    <comment ref="AS35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966</t>
        </r>
      </text>
    </comment>
    <comment ref="AB36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1850
</t>
        </r>
      </text>
    </comment>
    <comment ref="AB37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1332, 1770</t>
        </r>
      </text>
    </comment>
    <comment ref="AB38" authorId="3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1653,1406</t>
        </r>
      </text>
    </comment>
    <comment ref="AS38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1653,1406</t>
        </r>
      </text>
    </comment>
    <comment ref="AB42" authorId="5" shapeId="0">
      <text>
        <r>
          <rPr>
            <sz val="11"/>
            <color indexed="8"/>
            <rFont val="Helvetica Neue"/>
          </rPr>
          <t>RICHI:
754 ,1743</t>
        </r>
      </text>
    </comment>
    <comment ref="AB45" authorId="5" shapeId="0">
      <text>
        <r>
          <rPr>
            <sz val="11"/>
            <color indexed="8"/>
            <rFont val="Helvetica Neue"/>
          </rPr>
          <t>RICHI:
664, 850, 857</t>
        </r>
      </text>
    </comment>
    <comment ref="AB47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311</t>
        </r>
      </text>
    </comment>
    <comment ref="AB48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164
</t>
        </r>
      </text>
    </comment>
    <comment ref="AD48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164</t>
        </r>
      </text>
    </comment>
    <comment ref="AC49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963,163,1360,2021,1844,1783,1734,1652,170,584</t>
        </r>
      </text>
    </comment>
    <comment ref="AP49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2017</t>
        </r>
      </text>
    </comment>
    <comment ref="AB5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309-325</t>
        </r>
      </text>
    </comment>
    <comment ref="AB51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176
</t>
        </r>
      </text>
    </comment>
    <comment ref="AB52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1594 , adicion al 4176 /  2022</t>
        </r>
      </text>
    </comment>
    <comment ref="AC52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2850  , 2947, 2925</t>
        </r>
      </text>
    </comment>
    <comment ref="AB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Adicion 493 por 277
</t>
        </r>
      </text>
    </comment>
    <comment ref="AD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277036 son del 493 y 5540 del 1798</t>
        </r>
      </text>
    </comment>
    <comment ref="AG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edat</t>
        </r>
      </text>
    </comment>
    <comment ref="AM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vigencia expirfada 3204</t>
        </r>
      </text>
    </comment>
    <comment ref="AN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vigencia expirada 3204/2021</t>
        </r>
      </text>
    </comment>
    <comment ref="AP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450 tanque 2001
2085 2000</t>
        </r>
      </text>
    </comment>
    <comment ref="AV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sgp</t>
        </r>
      </text>
    </comment>
    <comment ref="BB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3204/2021</t>
        </r>
      </text>
    </comment>
    <comment ref="BC60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3204/2021</t>
        </r>
      </text>
    </comment>
    <comment ref="AD64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490 -1961</t>
        </r>
      </text>
    </comment>
    <comment ref="AG64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490 -1961</t>
        </r>
      </text>
    </comment>
    <comment ref="AB69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1650</t>
        </r>
      </text>
    </comment>
    <comment ref="AB71" authorId="3" shapeId="0">
      <text>
        <r>
          <rPr>
            <b/>
            <sz val="9"/>
            <color indexed="81"/>
            <rFont val="Tahoma"/>
            <family val="2"/>
          </rPr>
          <t>ROCIO:</t>
        </r>
        <r>
          <rPr>
            <sz val="9"/>
            <color indexed="81"/>
            <rFont val="Tahoma"/>
            <family val="2"/>
          </rPr>
          <t xml:space="preserve">
1451</t>
        </r>
      </text>
    </comment>
    <comment ref="AB73" authorId="3" shapeId="0">
      <text>
        <r>
          <rPr>
            <b/>
            <sz val="9"/>
            <color indexed="81"/>
            <rFont val="Tahoma"/>
            <family val="2"/>
          </rPr>
          <t>ROCIO: 1807, 1806</t>
        </r>
      </text>
    </comment>
    <comment ref="AB76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1515</t>
        </r>
      </text>
    </comment>
  </commentList>
</comments>
</file>

<file path=xl/comments11.xml><?xml version="1.0" encoding="utf-8"?>
<comments xmlns="http://schemas.openxmlformats.org/spreadsheetml/2006/main">
  <authors>
    <author>alcaldia</author>
    <author/>
    <author>equipo 60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Suma del total de los recursos por fuentes de financiación.</t>
        </r>
      </text>
    </comment>
    <comment ref="AB8" authorId="1" shapeId="0">
      <text>
        <r>
          <rPr>
            <sz val="10"/>
            <color indexed="8"/>
            <rFont val="Calibri"/>
            <family val="2"/>
          </rPr>
          <t>alcaldia:
Suma del total de los recursos por fuentes de financiación. Corresponde a los recursos con registro presupuestal.</t>
        </r>
      </text>
    </comment>
    <comment ref="AQ8" authorId="1" shapeId="0">
      <text>
        <r>
          <rPr>
            <sz val="10"/>
            <color indexed="8"/>
            <rFont val="Calibri"/>
            <family val="2"/>
          </rPr>
          <t xml:space="preserve">equipo 60:
Corresponde al monto adeudado por la secretaría, como consecuencia del perfeccionamiento y cumplimiento de los compromisos adquiridos y que por ende se encuentra pendiente del pago respectivo.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la propuesta de presupuesto 2023 (matriz excel de propuesta de presupuesto)
</t>
        </r>
      </text>
    </comment>
    <comment ref="I9" authorId="2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objeto de gasto del rubro correspondiente, de acuerdo al nuevo catalogo de clasificaciónpresupuestal (CCPET) </t>
        </r>
      </text>
    </comment>
    <comment ref="J9" authorId="2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el código de la meta determinado en el Aplicativo Al Tablero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2022 que se definió en el plan indicativo 2020 - 2023, aprobado en consejo de gobierno + el rezazgo si es el caso.
 </t>
        </r>
      </text>
    </comment>
    <comment ref="BF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BG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  <comment ref="N10" authorId="2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Describa la fuente específica 
</t>
        </r>
      </text>
    </comment>
  </commentList>
</comments>
</file>

<file path=xl/comments12.xml><?xml version="1.0" encoding="utf-8"?>
<comments xmlns="http://schemas.openxmlformats.org/spreadsheetml/2006/main">
  <authors>
    <author>equipo 60</author>
    <author>alcaldia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apropiado en el presupuesto por fuente de financiación.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comprometido en el presupuesto por fuente de financiación.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Se debe relacionar lo pagado por fuente de financiación.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la Dimensión definida en el plan de desarrollo "Ibagué Vibra 2020 - 2023"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sector definido en el plan de desarrollo "Ibagué Vibra 2020 - 2023"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programa definido en el plan de desarrollo "Ibagué Vibra 2020 - 2023"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subprograma definido en el plan de desarrollo "Ibagué Vibra 2020 - 2023"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asignado por el Banco de Programas y Proyectos
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Describa el código  asignado en el presupuesto 2021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proyecto viabilizado por el Banco de Programas y Proyectos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Meta textual definida en el plan de desarrollo "Ibague Vibra 2020 - 2023"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Se debe relacionar el valor fisico programado para la vigencia 2021 que se definió en el plan indicativo 2020 - 2023, aprobado en consejo de gobierno.
 </t>
        </r>
      </text>
    </comment>
    <comment ref="BD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Secretaría responsable del cumplimiento de la meta
</t>
        </r>
      </text>
    </comment>
    <comment ref="BE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 la Dirección perteneciente a la secretaría responsable de la meta
</t>
        </r>
      </text>
    </comment>
    <comment ref="BF8" authorId="1" shapeId="0">
      <text>
        <r>
          <rPr>
            <b/>
            <sz val="9"/>
            <color indexed="81"/>
            <rFont val="Tahoma"/>
            <family val="2"/>
          </rPr>
          <t>alcaldia:</t>
        </r>
        <r>
          <rPr>
            <sz val="9"/>
            <color indexed="81"/>
            <rFont val="Tahoma"/>
            <family val="2"/>
          </rPr>
          <t xml:space="preserve">
Nombre del Secretario y/o Director responsable del cumplimiento de la meta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M8" authorId="0" shapeId="0">
      <text>
        <r>
          <rPr>
            <sz val="10"/>
            <color rgb="FF000000"/>
            <rFont val="Arial"/>
            <family val="2"/>
          </rPr>
          <t xml:space="preserve">alcaldía:
</t>
        </r>
        <r>
          <rPr>
            <sz val="10"/>
            <color rgb="FF000000"/>
            <rFont val="Arial"/>
            <family val="2"/>
          </rPr>
          <t>Suma del total de los recursos por fuentes de financiación.</t>
        </r>
      </text>
    </comment>
    <comment ref="AB8" authorId="0" shapeId="0">
      <text>
        <r>
          <rPr>
            <sz val="10"/>
            <color rgb="FF000000"/>
            <rFont val="Calibri"/>
            <scheme val="minor"/>
          </rPr>
          <t>alcaldia:
Suma del total de los recursos por fuentes de financiación. Corresponde a los recursos con registro presupuestal.</t>
        </r>
      </text>
    </comment>
    <comment ref="AQ8" authorId="0" shapeId="0">
      <text>
        <r>
          <rPr>
            <sz val="10"/>
            <color rgb="FF000000"/>
            <rFont val="Arial"/>
            <family val="2"/>
          </rPr>
          <t xml:space="preserve">equipo 60:
</t>
        </r>
        <r>
          <rPr>
            <sz val="10"/>
            <color rgb="FF000000"/>
            <rFont val="Arial"/>
            <family val="2"/>
          </rPr>
          <t>Corresponde al monto adeudado por la secretaría, como consecuencia del perfeccionamiento y cumplimiento de los compromisos adquiridos y que por ende se encuentra pendiente del pago respectivo.</t>
        </r>
      </text>
    </comment>
    <comment ref="B9" authorId="0" shapeId="0">
      <text>
        <r>
          <rPr>
            <sz val="10"/>
            <color rgb="FF000000"/>
            <rFont val="Arial"/>
            <family val="2"/>
          </rPr>
          <t xml:space="preserve">alcaldía:
</t>
        </r>
        <r>
          <rPr>
            <sz val="10"/>
            <color rgb="FF000000"/>
            <rFont val="Arial"/>
            <family val="2"/>
          </rPr>
          <t>Describa la Dimensión definida en el plan de desarrollo "Ibagué Vibra 2020 - 2023"</t>
        </r>
      </text>
    </comment>
    <comment ref="C9" authorId="0" shapeId="0">
      <text>
        <r>
          <rPr>
            <sz val="10"/>
            <color rgb="FF000000"/>
            <rFont val="Arial"/>
            <family val="2"/>
          </rPr>
          <t xml:space="preserve">alcaldía:
</t>
        </r>
        <r>
          <rPr>
            <sz val="10"/>
            <color rgb="FF000000"/>
            <rFont val="Arial"/>
            <family val="2"/>
          </rPr>
          <t>Describa el sector definido en el plan de desarrollo "Ibagué Vibra 2020 - 2023"</t>
        </r>
      </text>
    </comment>
    <comment ref="D9" authorId="0" shapeId="0">
      <text>
        <r>
          <rPr>
            <sz val="10"/>
            <color rgb="FF000000"/>
            <rFont val="Calibri"/>
            <scheme val="minor"/>
          </rPr>
          <t>alcaldía:
Describa el programa definido en el plan de desarrollo "Ibagué Vibra 2020 - 2023"</t>
        </r>
      </text>
    </comment>
    <comment ref="E9" authorId="0" shapeId="0">
      <text>
        <r>
          <rPr>
            <sz val="10"/>
            <color rgb="FF000000"/>
            <rFont val="Calibri"/>
            <scheme val="minor"/>
          </rPr>
          <t>alcaldía:
Describa el subprograma definido en el plan de desarrollo "Ibagué Vibra 2020 - 2023"</t>
        </r>
      </text>
    </comment>
    <comment ref="F9" authorId="0" shapeId="0">
      <text>
        <r>
          <rPr>
            <sz val="10"/>
            <color rgb="FF000000"/>
            <rFont val="Calibri"/>
            <scheme val="minor"/>
          </rPr>
          <t xml:space="preserve">alcaldía:
Describa el código asignado por el Banco de Programas y Proyectos
</t>
        </r>
      </text>
    </comment>
    <comment ref="G9" authorId="0" shapeId="0">
      <text>
        <r>
          <rPr>
            <sz val="10"/>
            <color rgb="FF000000"/>
            <rFont val="Arial"/>
            <family val="2"/>
          </rPr>
          <t xml:space="preserve">alcaldía:
</t>
        </r>
        <r>
          <rPr>
            <sz val="10"/>
            <color rgb="FF000000"/>
            <rFont val="Arial"/>
            <family val="2"/>
          </rPr>
          <t>Nombre del proyecto viabilizado por el Banco de Programas y Proyectos</t>
        </r>
      </text>
    </comment>
    <comment ref="H9" authorId="0" shapeId="0">
      <text>
        <r>
          <rPr>
            <sz val="10"/>
            <color rgb="FF000000"/>
            <rFont val="Calibri"/>
            <scheme val="minor"/>
          </rPr>
          <t xml:space="preserve">alcaldía:
Describa el código  asignado en la propuesta de presupuesto 2023 (matriz excel de propuesta de presupuesto)
</t>
        </r>
      </text>
    </comment>
    <comment ref="I9" authorId="0" shapeId="0">
      <text>
        <r>
          <rPr>
            <sz val="10"/>
            <color rgb="FF000000"/>
            <rFont val="Calibri"/>
            <scheme val="minor"/>
          </rPr>
          <t xml:space="preserve">equipo 60:
Describa el objeto de gasto del rubro correspondiente, de acuerdo al nuevo catalogo de clasificación presupuestal (CCPET) </t>
        </r>
      </text>
    </comment>
    <comment ref="J9" authorId="0" shapeId="0">
      <text>
        <r>
          <rPr>
            <sz val="10"/>
            <color rgb="FF000000"/>
            <rFont val="Calibri"/>
            <scheme val="minor"/>
          </rPr>
          <t>equipo 60:
Describa el código de la meta determinado en el Aplicativo Al Tablero</t>
        </r>
      </text>
    </comment>
    <comment ref="K9" authorId="0" shapeId="0">
      <text>
        <r>
          <rPr>
            <sz val="10"/>
            <color rgb="FF000000"/>
            <rFont val="Arial"/>
            <family val="2"/>
          </rPr>
          <t xml:space="preserve">alcaldía:
</t>
        </r>
        <r>
          <rPr>
            <sz val="10"/>
            <color rgb="FF000000"/>
            <rFont val="Arial"/>
            <family val="2"/>
          </rPr>
          <t>Meta textual definida en el plan de desarrollo "Ibagué Vibra 2020 - 2023"</t>
        </r>
      </text>
    </comment>
    <comment ref="L9" authorId="0" shapeId="0">
      <text>
        <r>
          <rPr>
            <sz val="10"/>
            <color rgb="FF000000"/>
            <rFont val="Calibri"/>
            <scheme val="minor"/>
          </rPr>
          <t xml:space="preserve">alcaldía:
Se debe relacionar el valor físico programado para la vigencia 2022 que se definió en el plan indicativo 2020 - 2023, aprobado en consejo de gobierno + el rezazgo si es el caso.
 </t>
        </r>
      </text>
    </comment>
    <comment ref="BF9" authorId="0" shapeId="0">
      <text>
        <r>
          <rPr>
            <sz val="10"/>
            <color rgb="FF000000"/>
            <rFont val="Calibri"/>
            <scheme val="minor"/>
          </rPr>
          <t xml:space="preserve">alcaldia:
Nombre de la Secretaría responsable del cumplimiento de la meta
</t>
        </r>
      </text>
    </comment>
    <comment ref="BG9" authorId="0" shapeId="0">
      <text>
        <r>
          <rPr>
            <sz val="10"/>
            <color rgb="FF000000"/>
            <rFont val="Calibri"/>
            <scheme val="minor"/>
          </rPr>
          <t xml:space="preserve">alcaldia:
Nombre de la Dirección perteneciente a la secretaría responsable de la meta
</t>
        </r>
      </text>
    </comment>
    <comment ref="BH9" authorId="0" shapeId="0">
      <text>
        <r>
          <rPr>
            <sz val="10"/>
            <color rgb="FF000000"/>
            <rFont val="Calibri"/>
            <scheme val="minor"/>
          </rPr>
          <t>alcaldia:
Nombre del Secretario y/o Director responsable del cumplimiento de la meta</t>
        </r>
      </text>
    </comment>
    <comment ref="N10" authorId="0" shapeId="0">
      <text>
        <r>
          <rPr>
            <sz val="10"/>
            <color rgb="FF000000"/>
            <rFont val="Calibri"/>
            <scheme val="minor"/>
          </rPr>
          <t xml:space="preserve">equipo 60:
Describa la fuente específica 
</t>
        </r>
      </text>
    </comment>
  </commentList>
</comments>
</file>

<file path=xl/sharedStrings.xml><?xml version="1.0" encoding="utf-8"?>
<sst xmlns="http://schemas.openxmlformats.org/spreadsheetml/2006/main" count="5783" uniqueCount="1238">
  <si>
    <t>PLAN DE DESARROLLO "IBAGUÉ VIBRA 2020 - 2023"</t>
  </si>
  <si>
    <t>DEPARTAMENTO: TOLIMA / MUNICIPIO DE IBAGUÉ</t>
  </si>
  <si>
    <t>SECRETARÍA: ADMINISTRATIVA</t>
  </si>
  <si>
    <t>PARTE ESTRATÉGICA</t>
  </si>
  <si>
    <t xml:space="preserve">Apropiación Definitiva </t>
  </si>
  <si>
    <t>Fuentes de financiación para la vigencia</t>
  </si>
  <si>
    <t>Compromisos</t>
  </si>
  <si>
    <t>Obligaciones</t>
  </si>
  <si>
    <t>Responsables</t>
  </si>
  <si>
    <t xml:space="preserve"> Dimensión</t>
  </si>
  <si>
    <t>Sector</t>
  </si>
  <si>
    <t>Programa</t>
  </si>
  <si>
    <t>Subprograma</t>
  </si>
  <si>
    <t>Código BPIM</t>
  </si>
  <si>
    <t>Proyecto</t>
  </si>
  <si>
    <t>Rubro Presupuestal</t>
  </si>
  <si>
    <t>Descripción</t>
  </si>
  <si>
    <t>Código AT</t>
  </si>
  <si>
    <t>META PRODUCTO PLAN DE DESARROLLO</t>
  </si>
  <si>
    <t xml:space="preserve">Meta Programada </t>
  </si>
  <si>
    <t>Recursos propios</t>
  </si>
  <si>
    <t>Sistema General de Participaciones (SGP)</t>
  </si>
  <si>
    <t>Regalías</t>
  </si>
  <si>
    <t>Crédito</t>
  </si>
  <si>
    <t xml:space="preserve">Cofinanaciación </t>
  </si>
  <si>
    <t>Otros</t>
  </si>
  <si>
    <t xml:space="preserve">Secretaría </t>
  </si>
  <si>
    <t>Dirección</t>
  </si>
  <si>
    <t>Nombre Responsable</t>
  </si>
  <si>
    <t>Con destinación específica</t>
  </si>
  <si>
    <t>Sin destinación específica</t>
  </si>
  <si>
    <t>Educación</t>
  </si>
  <si>
    <t>Salud</t>
  </si>
  <si>
    <t>Agua potable y saneamiento básico</t>
  </si>
  <si>
    <t>Cultura</t>
  </si>
  <si>
    <t>Deporte</t>
  </si>
  <si>
    <t xml:space="preserve">Alimentación escolar </t>
  </si>
  <si>
    <t>Primera Infancia</t>
  </si>
  <si>
    <t>Propósito General libre inversión</t>
  </si>
  <si>
    <t xml:space="preserve">
Propósito General libre inversión</t>
  </si>
  <si>
    <t>IBAGUÉ NUESTRO COMPROMISO INSTITUCIONAL</t>
  </si>
  <si>
    <t>FORTALECIMIENTO INSTITUCIONAL</t>
  </si>
  <si>
    <t>FORTALECIMIENTO DE LA GESTIÓN Y DIRECCIÓN DE LA ADMINISTRACIÓN PÚBLICA TERRITORIAL
(Código KPT: 4599)</t>
  </si>
  <si>
    <t xml:space="preserve">Gobierno Eficiente y Transparente </t>
  </si>
  <si>
    <t>FORTALECIMIENTO ORGANIZACIONAL BAJO LA MODALIDAD DE TELETRABAJO EN LA ADMINISTRACIÓN MUNICIPAL DE IBAGUÉ</t>
  </si>
  <si>
    <t>2.07.3.2.02.01.004</t>
  </si>
  <si>
    <t>PRODUCTOS METÁLICOS, MAQUINARIA Y EQUIPO</t>
  </si>
  <si>
    <t>B.4.2.1.1.10</t>
  </si>
  <si>
    <t>Política pública del empleo digno y decente fortalecido</t>
  </si>
  <si>
    <t>Secretaría Administrativa</t>
  </si>
  <si>
    <t>Dirección de Talento Humano</t>
  </si>
  <si>
    <t>Ana María Triana Lombana</t>
  </si>
  <si>
    <t>2.07.3.2.02.02.006</t>
  </si>
  <si>
    <t>COMERCIO Y DISTRIBUCIÓN;  ALOJAMIENTO; SERVICIOS DE SUMINISTRO DE COMIDAS Y BEBIDAS; SERVICIOS DE TRANSPORTE; Y SERVICIOS DE DISTRIBUCIÓN DE ELECTRICIDAD, GAS Y AGUA</t>
  </si>
  <si>
    <t xml:space="preserve">	2.07.3.2.02.02.008</t>
  </si>
  <si>
    <t xml:space="preserve">SERVICIOS PRESTADOS A LAS EMPRESAS Y SERVICIOS DE PRODUCCIÓN </t>
  </si>
  <si>
    <t>2.07.3.2.02.02.009</t>
  </si>
  <si>
    <t>SERVICIOS PARA LA COMUNIDAD, SOCIALES Y PERSONALES</t>
  </si>
  <si>
    <t>FORTALECIMIENTO DEL PROGRAMA DE GESTIÓN DOCUMENTAL E IMPLEMENTACIÓN DEL PLAN INSTITUCIONAL DE ARCHIVO DE LA ALCALDÍA DE IBAGUÉ</t>
  </si>
  <si>
    <t>2.07.3.2.02.01.002</t>
  </si>
  <si>
    <t>OTROS BIENES TRANSPORTABLES (EXCEPTO PRODUCTOS METÁLICOS, MAQUINARIA Y EQUIPO)</t>
  </si>
  <si>
    <t>B.4.2.1.1.11</t>
  </si>
  <si>
    <t>Conservar la Gestión Documental al Interior de la Administración Municipal</t>
  </si>
  <si>
    <t>Dirección de Recursos Físicos, Grupo de Gestión Documental.</t>
  </si>
  <si>
    <t>Sandra Milena Londoño Rodriguez</t>
  </si>
  <si>
    <t>2.07.3.2.02.01.003</t>
  </si>
  <si>
    <t>IDENTIFICACIÓN, LEGALIZACIÓN, DEPURACIÓN, ADMINISTRACIÓN Y ACTUALIZACIÓN DE LOS BIENES FISCALES Y DE USO PÚBLICO DEL MUNICIPIO DE IBAGUÉ.</t>
  </si>
  <si>
    <t>B.4.2.1.1.12</t>
  </si>
  <si>
    <t>Fortalecer la identificación y legalización de los bienes fiscales y de uso público</t>
  </si>
  <si>
    <t>Dirección de Recursos Físicos, Grupo Bienes Fiscales y de Uso Público</t>
  </si>
  <si>
    <t xml:space="preserve"> </t>
  </si>
  <si>
    <t xml:space="preserve">SECRETARÍA: AGRICULTURA Y DESARROLLO RURAL </t>
  </si>
  <si>
    <t>PARTE ESTRATEGICA</t>
  </si>
  <si>
    <t xml:space="preserve">Responsables </t>
  </si>
  <si>
    <t xml:space="preserve">Meta producto plan de desarrollo </t>
  </si>
  <si>
    <t>Meta programada en la vigencia (P.I.)</t>
  </si>
  <si>
    <t>IBAGUÉ ECONÓMICA Y PRODUCTIVA</t>
  </si>
  <si>
    <t>MI CAMPO VIBRA</t>
  </si>
  <si>
    <t xml:space="preserve">INCLUSIÓN PRODUCTIVA DE PEQUEÑOS PRODUCTORES RURALES
(Cód. KPT 1702)
</t>
  </si>
  <si>
    <t>Mi Campo Vibra con Reactivación y Producción</t>
  </si>
  <si>
    <t>FORTALECIMIENTO, REACTIVACION, TRANSFORMACION E INCREMENTO DE LA PRODUCCION AGROPECUARIA EN EL MUNICIPIO DE IBAGUE</t>
  </si>
  <si>
    <t>B.2.6.1.1.1</t>
  </si>
  <si>
    <t xml:space="preserve">Realizar 4 evaluaciones municipales agropecuarias (EVAS) (Cód KPT 1707068) </t>
  </si>
  <si>
    <t xml:space="preserve">CRISTIAN DAVID AVILA </t>
  </si>
  <si>
    <t>Asuntos Agropecuarios y UMATA</t>
  </si>
  <si>
    <t>JUAN JERONIMO CUELLAR</t>
  </si>
  <si>
    <t>B.2.6.1.1.2</t>
  </si>
  <si>
    <t xml:space="preserve">Implementar el Registro Único de Extensión Agropecuaria RUEA (Cód KPT 1702010) </t>
  </si>
  <si>
    <t>B.2.6.1.1.3</t>
  </si>
  <si>
    <t xml:space="preserve">Implementar un Diagnóstico Agropecuario Municipal sistematizado (Cód KPT 1702024) </t>
  </si>
  <si>
    <t>B.2.6.1.1.4</t>
  </si>
  <si>
    <t xml:space="preserve">Formular 1 Programa de Extensión Agropecuaria Municipal (Cód KPT 1702024) </t>
  </si>
  <si>
    <t>B.2.6.1.1.5</t>
  </si>
  <si>
    <t xml:space="preserve">Estrategia comercial y de innovación para el fortalecimiento técnico, talento humano de apoyo a los productores (Cód KPT 1702038) </t>
  </si>
  <si>
    <t>B.2.6.1.1.6</t>
  </si>
  <si>
    <t xml:space="preserve">Apoyar la conformación y Fortalecimiento de las asociaciones de productores rurales (Cód KPT 1702011) </t>
  </si>
  <si>
    <t>Desarrollo Rural</t>
  </si>
  <si>
    <t xml:space="preserve">DAVID AVILA </t>
  </si>
  <si>
    <t>B.2.6.1.1.7</t>
  </si>
  <si>
    <t xml:space="preserve">Organizar 3 modelos de asociatividad de segundo nivel (Cód KPT 1702011) </t>
  </si>
  <si>
    <t>B.2.6.1.1.8</t>
  </si>
  <si>
    <t xml:space="preserve">Apoyar el Consejo Municipal de Desarrollo Rural - CDMR (Cód KPT 1702038) </t>
  </si>
  <si>
    <t>B.2.6.1.1.9</t>
  </si>
  <si>
    <t xml:space="preserve">Capacitar a 600 Productores en buenas prácticas agrícolas y pecuarias (Cód KPT 1702035) </t>
  </si>
  <si>
    <t>B.2.6.1.1.10</t>
  </si>
  <si>
    <t xml:space="preserve">Aumentar en 500 el número  de Productores certificados en BPA, BPP y BPM (Cód KPT 1702035) </t>
  </si>
  <si>
    <t>B.2.6.1.1.11</t>
  </si>
  <si>
    <t xml:space="preserve">Estrategia para apoyar Pequeños y medianos productores con certificación en agricultura orgánica y/o producción limpia (Cód KPT 1702035) </t>
  </si>
  <si>
    <t>SERVICIOS PRESTADOS A LAS EMPRESAS Y SERVICIOS DE PRODUCCIÓN</t>
  </si>
  <si>
    <t>B.2.6.1.1.12</t>
  </si>
  <si>
    <t xml:space="preserve">Aumentar en 1500 el número de Productores agropecuarios apoyados con ICR y FAG (Cód KPT 1702007) </t>
  </si>
  <si>
    <t>B.2.6.1.1.13</t>
  </si>
  <si>
    <t xml:space="preserve">Apoyar a 400 Productores agropecuarios  en eventos de circuitos cortos de comercialización (Mi campo vibra en la ciudad) (Cód KPT 1702038) </t>
  </si>
  <si>
    <t>B.2.6.1.1.14</t>
  </si>
  <si>
    <t xml:space="preserve">Realizar 50 Eventos y encuentros locales (virtuales y/o presenciales) de comercialización para apoyar productores agropecuarios rurales (ferias agropecuarias, ruedas de negocio, eventos de  socialización, exposiciones agropecuarias) (Cód KPT 1706004) </t>
  </si>
  <si>
    <t>A ESTABLECIMIENTOS PÚBLICOS Y UNIDADES ADMINISTRATIVAS ESPECIALES</t>
  </si>
  <si>
    <t>B.2.6.1.1.15</t>
  </si>
  <si>
    <t xml:space="preserve">Implementar la plataforma virtual de comercialización para el sector agropecuario (Cód KPT 1708040) </t>
  </si>
  <si>
    <t>B.2.6.1.1.17</t>
  </si>
  <si>
    <t>Fortalecer y dinamizar las cadenas productivas priorizados</t>
  </si>
  <si>
    <t>Implementar un programa de huertas orgánicas para la paz y post pandemia</t>
  </si>
  <si>
    <t>212320201000</t>
  </si>
  <si>
    <t>AGRICULTURA, SILVICULTURA Y PRODUCTOS DE LA PESCA</t>
  </si>
  <si>
    <t>B.2.6.1.1.18</t>
  </si>
  <si>
    <t>Implementar el programa de escuelas campesinas</t>
  </si>
  <si>
    <t>ORDENAMIENTO SOCIAL Y USO PRODUCTIVO DEL TERRITORIO RURAL
(Cód. KPT 1704)</t>
  </si>
  <si>
    <t xml:space="preserve">El Campo Vibra con Producción Sostenible </t>
  </si>
  <si>
    <t xml:space="preserve">FORTALECIMIENTO DE LA PRODUCCION SOSTENIBLE Y AMIGABLE CON EL MEDIO AMBIENTE EN LA ZONA RURAL DEL MUNICIPIO DE IBAGUE </t>
  </si>
  <si>
    <t xml:space="preserve"> 212320202009</t>
  </si>
  <si>
    <t>B.2.6.2.1.1</t>
  </si>
  <si>
    <t>Aumentar en 1 el número de Viveros Municipales registrado ante el ICA</t>
  </si>
  <si>
    <t>B.2.6.2.1.2</t>
  </si>
  <si>
    <t>Producir 130.000 de plántulas de Material Vegetal Agrícola en el Vivero Municipal para las cadenas priorizadas</t>
  </si>
  <si>
    <t>B.2.6.2.1.3</t>
  </si>
  <si>
    <t>Estrategia comercial y de innovación para el fortalecimiento técnico, producción sostenible y de talento humano a productores pecuarios</t>
  </si>
  <si>
    <t>B.2.6.2.1.4</t>
  </si>
  <si>
    <t>Implementar 150 Parcelas agrosilvopastoriles para fomento a la ganadería sostenible</t>
  </si>
  <si>
    <t>B.2.6.2.1.7</t>
  </si>
  <si>
    <t>Fortalecimiento en los procesos de agricultura urbana, familiar y el fomento de la producción campesina</t>
  </si>
  <si>
    <t>B.2.6.2.1.5</t>
  </si>
  <si>
    <t>Implementar 200 Módulos de producción apícola</t>
  </si>
  <si>
    <t>B.2.6.2.1.6</t>
  </si>
  <si>
    <t>Implementar 170 Proyectos productivos para población víctima del conflicto armado</t>
  </si>
  <si>
    <t>LAS VIAS VIBRAN CON MOVILIDAD Y SOSTENBILIDAD</t>
  </si>
  <si>
    <t>INFRAESTRUCTURA RED VIAL REGIONAL</t>
  </si>
  <si>
    <t>Infraestructura Vial Vibrante y Sostenible</t>
  </si>
  <si>
    <t>SERVICIOS DE LA CONSTRUCCIÓN</t>
  </si>
  <si>
    <t xml:space="preserve">pasivo exigible dps </t>
  </si>
  <si>
    <t xml:space="preserve">MANTENIMIENTO Y SOSTENIMIENTO DE LA RED VIAL TERCIARIA, PARA EL DESARROLLO RURAL EN EL MUNICIPIO DE IBAGUE </t>
  </si>
  <si>
    <t>B.2.3.1.1.10</t>
  </si>
  <si>
    <t>Mejoramiento y/o mantenimiento y/o construcción a 300 km de la red vial terciaria (Cód KPT 2402112)</t>
  </si>
  <si>
    <t>212320201003</t>
  </si>
  <si>
    <t xml:space="preserve">OTROS BIENES TRANSPORTABLES (EXCEPTO PRODUCTOS METÁLICOS, MAQUINARIA Y EQUIPO);   </t>
  </si>
  <si>
    <t>212320202007</t>
  </si>
  <si>
    <t xml:space="preserve">SERVICIOS FINANCIEROS Y SERVICIOS CONEXOS, SERVICIOS INMOBILIARIOS Y SERVICIOS DE LEASING;  </t>
  </si>
  <si>
    <t xml:space="preserve"> SERVICIOS PRESTADOS A LAS EMPRESAS Y SERVICIOS DE PRODUCCIÓN</t>
  </si>
  <si>
    <t>B.2.3.1.1.12</t>
  </si>
  <si>
    <t xml:space="preserve">Realizar la construcción y/o mejoramiento y/o mantenimiento a 20 puentes peatonales y/o vehicular  en red vial terciaria (Cód KPT 2402046) </t>
  </si>
  <si>
    <t>2123201010010305-</t>
  </si>
  <si>
    <t xml:space="preserve">PUENTES </t>
  </si>
  <si>
    <t>B.2.3.1.1.15</t>
  </si>
  <si>
    <t>Construcción de 15 km de placa huella en la red vial terciaria</t>
  </si>
  <si>
    <t>212320201004</t>
  </si>
  <si>
    <t xml:space="preserve">PRODUCTOS METÁLICOS Y PAQUETES DE SOFTWARE   </t>
  </si>
  <si>
    <t>B.2.3.1.1.11</t>
  </si>
  <si>
    <t>Realizar ampliación y mantenimiento a 200 Km de caminos veredales. (Cód KPT 2402041)</t>
  </si>
  <si>
    <t>INFRAESTRUCTURA PRODUCTIVA Y COMERCIALIZACIÓN
(Cód. KPT 1709)</t>
  </si>
  <si>
    <t xml:space="preserve">Infraestructura Productiva y Comercialización </t>
  </si>
  <si>
    <t xml:space="preserve">MEJORAMIENTO DE LA INFRAESTRUCTURA PRODUCTIVA DE VALOR AGREGADO Y COMERCIALIZACIÓN DE LOS PRODUCTORES AGROPECUARIOS EN EL MUNICIPIO DE IBAGUE </t>
  </si>
  <si>
    <t>B.2.6.3.1</t>
  </si>
  <si>
    <t xml:space="preserve">Proyectos de Infraestructura para la transformación y comercialización de productos agropecuarios. (Cód KPT 1709059) </t>
  </si>
  <si>
    <t>TOTALES</t>
  </si>
  <si>
    <t>SECRETARÍA: Ambiente y gestión del riesgo</t>
  </si>
  <si>
    <t>compromisos</t>
  </si>
  <si>
    <t>otros</t>
  </si>
  <si>
    <t>IBAGUÉ AMBIENTAL Y ECOSISTÉMICA</t>
  </si>
  <si>
    <t>AMBIENTE Y GESTIÓN DEL RIESGO</t>
  </si>
  <si>
    <t>CONSERVACION DE LA BIODIVERSIDAD Y SUS SERVICIOS ECOSISTEMATICOS EN EL MUNICIPIO DE IBAGUE</t>
  </si>
  <si>
    <t>Sistema Municipal de Áreas Protegidas “SIMAP”</t>
  </si>
  <si>
    <t>Conservacion de la biodeversidad y sus servicios ecosistematicos en el municipio de Ibagué</t>
  </si>
  <si>
    <t>Tierras y terrenos</t>
  </si>
  <si>
    <t>B.3.1.1.1.1</t>
  </si>
  <si>
    <t>Gestión de áreas protegidas y estrategias complementarias de conservación. (Cód. KPT 3202005)</t>
  </si>
  <si>
    <t xml:space="preserve">Jessica  Lucila Salcedo </t>
  </si>
  <si>
    <t xml:space="preserve">Ambiente agua y cambio climatico </t>
  </si>
  <si>
    <t>B.3.1.1.1.2</t>
  </si>
  <si>
    <t>Estrategias para procesos de restauración ecológicas  (Cód. KPT 3202005)</t>
  </si>
  <si>
    <t>B.3.1.1.1.3</t>
  </si>
  <si>
    <t>Realizar actividades de fomento del material forestal con fines de conservación (Cód. KPT 3202038)</t>
  </si>
  <si>
    <t>Productos metalicos</t>
  </si>
  <si>
    <t>B.3.1.1.1.4</t>
  </si>
  <si>
    <t>Sembrar árboles en la zona urbana y rural.  (Cód. KPT 3202006)</t>
  </si>
  <si>
    <t>B.3.1.1.1.5</t>
  </si>
  <si>
    <t xml:space="preserve">Formular 5 planes de manejo ambiental para predios adquiridos con fines de conservación ambiental. </t>
  </si>
  <si>
    <t>Implementar acciones de recuperación y conservación para la provisión del recurso hídrico.  (Cód. KPT 3202037)</t>
  </si>
  <si>
    <t>B.3.1.1.1.7</t>
  </si>
  <si>
    <t>Implementar un esquema de pagos por servicios ambientales.</t>
  </si>
  <si>
    <t>Controlar y vigilar 5836 hectáreas con fines de conservación ambiental</t>
  </si>
  <si>
    <t>B.3.1.1.1.9</t>
  </si>
  <si>
    <t>Apoyar la implementación del plan de manejo ambiental de los cerros norte de Ibagué</t>
  </si>
  <si>
    <t>Seguimiento y protección a la fauna silvestre</t>
  </si>
  <si>
    <t xml:space="preserve">Implementar un proye cto de conserva ción de especies en peligro de extincion </t>
  </si>
  <si>
    <t>B.3.1.1.2.3</t>
  </si>
  <si>
    <t>Realizar talleres de concienciación alrededor del tema de conservación de especies silvestres</t>
  </si>
  <si>
    <t>Realizar labores de control y vigilancia respecto al tráfico de especies silvestres</t>
  </si>
  <si>
    <t>FORTALECIMIENTO DEL DESEMPEÑO AMBIENTAL DE LOS SECTORES PRODUCTIVOS EN EL MUNICIPIO DE IBAGUE</t>
  </si>
  <si>
    <t xml:space="preserve">Sistema de Gestión Ambiental “SIGAM” </t>
  </si>
  <si>
    <t>Fortalecimiento del desempeño ambiental de los sectores productivos en el municipio de Ibagué</t>
  </si>
  <si>
    <t>B.3.1.2.1.1</t>
  </si>
  <si>
    <t>Implementar 5 proyectos de Eco-innovación, eficiencia energética, producción limpia y mercados verdes. (Cód. KPT 3299054)</t>
  </si>
  <si>
    <t>Capacitar a 100 mineros de subsistencia en temas de buenas prácticas ambientales y productivas</t>
  </si>
  <si>
    <t>B.3.1.2.1.4</t>
  </si>
  <si>
    <t>Beneficiar a 30 mineros de subsistencia con proyectos productivos alternativos</t>
  </si>
  <si>
    <t>GESTIÓN DEL CAMBIO CLIMÁTICO PARA UN DESARROLLO BAJO EN CARBONO Y RESILIENTE AL CLIMA</t>
  </si>
  <si>
    <t xml:space="preserve">Mitigación y Adaptación al Cambio Climático </t>
  </si>
  <si>
    <t>IMPLEMENTACION GESTION DEL CAMBIO CLIMATICO PARA UN DESARROLLO BAJO EN CARBONO Y RESILIENTE AL CLIMA EN EL MUNICIPIO DE IBAGUE</t>
  </si>
  <si>
    <t>B.3.1.3.1.1</t>
  </si>
  <si>
    <t>Estrategia para fortalecer las capacidades y transferencia de tecnología en lo relacionado con la defensa del medio ambiente y el cambio climático.</t>
  </si>
  <si>
    <t>B.3.1.3.1.2</t>
  </si>
  <si>
    <t>Estrategias de producción sostenibles y consumo responsable.</t>
  </si>
  <si>
    <t>B.3.1.3.1.3</t>
  </si>
  <si>
    <t>Realizar 80 talleres teórico – prácticos con la comunidad y sectores industriales para mitigación y adaptación al cambio climático</t>
  </si>
  <si>
    <t>B.3.1.3.1.4</t>
  </si>
  <si>
    <t>Acciones integrales de arbolado urbano en el municipio</t>
  </si>
  <si>
    <t>B.3.1.3.1.5</t>
  </si>
  <si>
    <t>Sistemas agroforestales (SAF), hacia una agricultura climáticamente
Resiliente</t>
  </si>
  <si>
    <t>Apoyo al desarrollo de prácticas sostenibles de ecourbanismo</t>
  </si>
  <si>
    <t>Implementación De La Información Y El Conocimiento Ambiental En El Municipio De Ibagué</t>
  </si>
  <si>
    <t xml:space="preserve">Educación Ambiental </t>
  </si>
  <si>
    <t>IMPLEMENTACION DE LA INFORMACION Y EL CONOCIMIENTO AMBIENTAL EN EL MUNICIPIO DE IBAGUE</t>
  </si>
  <si>
    <t>PRODUCTOS METÁLICOS Y PAQUETES DE SOFTWARE</t>
  </si>
  <si>
    <t>B.3.1.4.1.1</t>
  </si>
  <si>
    <t>Ejecutar proyectos ciudadanos de educación ambiental (PROCEDAS) (Cód KPT 3204010)</t>
  </si>
  <si>
    <t>B.3.1.4.1.2</t>
  </si>
  <si>
    <t>Apoyar la ejecución de 58 proyectos ambientales escolares (PRAES) (Cód KPT 3204010)</t>
  </si>
  <si>
    <t>PREVENCIÓN Y ATENCIÓN DE DESASTRES Y EMERGENCIAS.</t>
  </si>
  <si>
    <t xml:space="preserve">Reducción del Riesgo de Desastres del Municipio </t>
  </si>
  <si>
    <t>Fortalecimiento del conocimiento, reduccion del riesgo y manejo de desastres del municipio de ibague</t>
  </si>
  <si>
    <t>219320202009-02</t>
  </si>
  <si>
    <t>B.3.1.5.1.1</t>
  </si>
  <si>
    <t>Realizar los estudios de detalle de amenaza, vulnerabilidad y riesgo para determinar la categorización del riego (mitigable y no mitigable).</t>
  </si>
  <si>
    <t>gestion de riesgos y atenccion de desastres</t>
  </si>
  <si>
    <t>B.3.1.5.2.1</t>
  </si>
  <si>
    <t>Actualizar el Plan Municipal de gestión de riesgos</t>
  </si>
  <si>
    <t>B.3.1.5.2.2</t>
  </si>
  <si>
    <t>Estrategia para el conocimiento, reducción y manejo del riesgo</t>
  </si>
  <si>
    <t>B.3.1.5.2.3</t>
  </si>
  <si>
    <t>Mejorar la red de comunicación existente con el fin de alertar y coordinar la atención ante un evento de emergencia. (Cód KPT 4503012)</t>
  </si>
  <si>
    <t>B.3.1.5.3.1</t>
  </si>
  <si>
    <t>Gestionar  la sala de crisis con capacidad técnica, tecnológica y operativa para la atención de emergencias.</t>
  </si>
  <si>
    <t>2193201010030100 -07</t>
  </si>
  <si>
    <t>VEHÍCULOS AUTOMOTORES, REMOLQUES Y SEMIRREMOLQUES; Y SUS PARTES, PIEZAS Y ACCESORIOS</t>
  </si>
  <si>
    <t>B.3.1.5.3.2</t>
  </si>
  <si>
    <t>Implementar la estrategia para fortalecer de manera integral el cuerpo de bomberos de la ciudad de Ibagué (infraestructura, capital humano, tecnología, equipos entre otros)</t>
  </si>
  <si>
    <t>219320201002-07</t>
  </si>
  <si>
    <t>RODUCTOS ALIMENTICIOS, BEBIDAS Y TABACO; TEXTILES, PRENDAS DE VESTIR Y PRODUCTOS DE CUERO</t>
  </si>
  <si>
    <t>219320201003-07</t>
  </si>
  <si>
    <t>219320201004-07</t>
  </si>
  <si>
    <t>219320202005-07</t>
  </si>
  <si>
    <t>219320202008-07</t>
  </si>
  <si>
    <t>219320202009-07</t>
  </si>
  <si>
    <t>AGUA POTABLE Y SANEAMIENTO BÁSICO</t>
  </si>
  <si>
    <t>ACCESO DE LA POBLACION A LOS SERVICIOS DE AGUA POTABLE Y SANEAMIENTO BASICO</t>
  </si>
  <si>
    <t>Ibagué Vibra, con Calidad, Continuidad y Cobertura en Agua Potable</t>
  </si>
  <si>
    <t>NTEGRACION DE LA POBLACION A LOS SERVICIOS DE AGUA POTABLE Y SANEAMIENTO BASICO RURAL</t>
  </si>
  <si>
    <t>219330102004-16</t>
  </si>
  <si>
    <t>SUBVENCIONES PARA SERVICIOS PÚBLICOS DOMICILIARIOS DE AGUA POTABLE Y SANEAMIENTO BÁSICO</t>
  </si>
  <si>
    <t>B.3.2.1.1.1</t>
  </si>
  <si>
    <t>Mejorar, optimizar y brindar apoyo técnico a 20 acueductos de la zona rural y urbana.  (Código KPT 4003017)</t>
  </si>
  <si>
    <t>B.3.2.1.1.2</t>
  </si>
  <si>
    <t>Construir 2 plantas de tratamiento de agua potable en centros rurales nucleados.  (Cód. KPT 4003015)</t>
  </si>
  <si>
    <t>B.3.2.1.1.4</t>
  </si>
  <si>
    <t>Efectuar pagos de subsidios anuales a 13 operadores. (Cód. KPT 4003047)</t>
  </si>
  <si>
    <t>219330102004-1</t>
  </si>
  <si>
    <t xml:space="preserve">   </t>
  </si>
  <si>
    <t>Ibagué Vibra, con Saneamiento Básico en la Ciudad</t>
  </si>
  <si>
    <t>B.3.2.1.2.4</t>
  </si>
  <si>
    <t xml:space="preserve">Reponer 1000 m de redes de alcantarillado de los acueductos comunitarios.   </t>
  </si>
  <si>
    <t>Construcccion de una PTAR</t>
  </si>
  <si>
    <t>219330102004-01</t>
  </si>
  <si>
    <t>B.3.2.1.2.7</t>
  </si>
  <si>
    <t>Realizar 12 pagos de tasa retributiva</t>
  </si>
  <si>
    <t>219320201003-27</t>
  </si>
  <si>
    <t>B.3.2.1.2.6</t>
  </si>
  <si>
    <t>Instalar 500 biodigestores y sistemas sépticos en la zona rural</t>
  </si>
  <si>
    <t>Plan de Gestión Integral de Residuos Sólidos – PGRIS</t>
  </si>
  <si>
    <t>IMPLEMENTACIÓN Y SEGUIMIENTO DEL PLAN DE GESTIÓN DE RESIDUOS SÓLIDOS PGIRS DEL MUNICIPIO DE IBAGUÉ</t>
  </si>
  <si>
    <t>B.3.2.1.3.1</t>
  </si>
  <si>
    <t>Apoyar 4 asociaciones de trabajadores recuperadores de residuos sólidos (Cód KPT 3204012)</t>
  </si>
  <si>
    <t>219320201003-1</t>
  </si>
  <si>
    <t>B.3.2.1.3.3</t>
  </si>
  <si>
    <t>Evaluación y seguimiento del Plan Gestión Integral de Residuos Sólidos “PGIRS” en el horizonte a corto plazo (4
años)</t>
  </si>
  <si>
    <t>B.3.2.1.3.4</t>
  </si>
  <si>
    <t>Ejecutar 8 programas de recuperación, reutilización y aprovechamiento de residuos sólidos en la zona rural. (Cód KPT 4003006)</t>
  </si>
  <si>
    <t>B.3.2.1.3.7</t>
  </si>
  <si>
    <t>Seguimiento al 100% de las actividades ejecutadas por el operador del servicio de aseo.  (Cód KPT 4003006)</t>
  </si>
  <si>
    <t>Observación: Dado que la asignación presupuestal correspondiente al rubro 219320202009-02 es de$ 270.000.000, dejamos constancia que no es suficiente recurso  ya que necesitamos con urgencia contratar la demolición de rocas , contrato de personal operativo para tala de arboles, atención de emergencias , para prevencion ,compra de ayudas humanitarias , adquisición de equipos y redes de comunicación, contrato de alquiler de maquinaria amarilla, como también recursos para alimentar el fondo de Gestión del riesgo normado  por la ley 1523 del 2012 articulo 54 y el acuerdo municipal respectivo, por lo tanto sugerimos que se asignen de ICLD la suma de $170.000.000 recurso minimo para el funcionamiento de la dirección. Cabe anotar que en el presupuesto inicial de la vigencia 2023 para este programa fue de $470.000.000.</t>
  </si>
  <si>
    <t>SECRETARÍA: DESARROLLO SOCIAL COMUNITARIO</t>
  </si>
  <si>
    <t>Ejecución</t>
  </si>
  <si>
    <t>IBAGUÉ SOCIOCULTURAL</t>
  </si>
  <si>
    <t>VIBRA CON INCLUSIÓN Y DIVERSIDAD</t>
  </si>
  <si>
    <t>INCLUSIÓN SOCIAL Y PRODUCTIVA PARA LA POBLACIÓN EN SITUACIÓN DE VULNERABILIDAD
(Cód KPT 4103)</t>
  </si>
  <si>
    <t xml:space="preserve">Mujer, Equidad de Género y Diversidad Sexual </t>
  </si>
  <si>
    <t>Fortalecimiento a la Mujer, Equidad de genero y Diversidad sexual en el municipio de ibague.</t>
  </si>
  <si>
    <t>211320202009-01</t>
  </si>
  <si>
    <t>B.1.4.1.1.1</t>
  </si>
  <si>
    <t xml:space="preserve">Diseñar, actualizar e Implementar Programas de Formación para el desarrollo de capacidades y la transformación social de las Mujeres y la población sexualmente diversa del Municipio. </t>
  </si>
  <si>
    <t>SECRETARIA DE DESARROLLO SOCIAL COMUNITARIO</t>
  </si>
  <si>
    <t>MUJER GENERO Y DIVERSIDAD SEXUAL</t>
  </si>
  <si>
    <t>SONIA ALEJANDRA VILLANUEVA</t>
  </si>
  <si>
    <t xml:space="preserve">
211320202009-01</t>
  </si>
  <si>
    <t>B.1.4.1.1.2</t>
  </si>
  <si>
    <t>Atención integral y orientación a mujeres y población LGTBI priorizada.</t>
  </si>
  <si>
    <t>B.1.4.1.1.3</t>
  </si>
  <si>
    <t xml:space="preserve">Promover estrategia para la inserción laboral y la generación de ingresos para las mujeres y la población LGBTI </t>
  </si>
  <si>
    <t>B.1.4.1.1.4</t>
  </si>
  <si>
    <t>Implementar la Estrategia Municipal para la prevención de la violencia de género y diversidad sexual priorizada</t>
  </si>
  <si>
    <t>B.1.4.1.1.5</t>
  </si>
  <si>
    <t xml:space="preserve">Implementar la estrategia de atención a las mujeres habitantes de calle. </t>
  </si>
  <si>
    <t>B.1.4.1.1.6</t>
  </si>
  <si>
    <t>Implementar 1 Ruta de atención para mujeres víctimas de todo tipo de violencia</t>
  </si>
  <si>
    <t>B.1.4.1.1.7</t>
  </si>
  <si>
    <t>Gestionar la casa de la mujer en el municipio de Ibagué.</t>
  </si>
  <si>
    <t>B.1.4.1.1.8</t>
  </si>
  <si>
    <t>Implementar la política pública LGBTI.</t>
  </si>
  <si>
    <t>B.1.4.1.1.9</t>
  </si>
  <si>
    <t>Beneficiar a mujeres cuidadoras de PcD mediante una estrategia de acción integral.</t>
  </si>
  <si>
    <t>2113201010030302-01</t>
  </si>
  <si>
    <t>MAQUINARIA DE INFORMÁTICA Y SUS PARTES, PIEZAS Y ACCESORIOS</t>
  </si>
  <si>
    <t>B.1.4.1.1.10</t>
  </si>
  <si>
    <t>Beneficiar a mujeres cabeza de familia para que por medio de proyectos productivos reciban ayuda del ente público o privado para ejecución de estos proyectos. (Entrega de insumos).</t>
  </si>
  <si>
    <t>Diversidad étnica cultural</t>
  </si>
  <si>
    <t>Fortalecimiento a la Diversidad étnica y cultural en el municipio de ibague</t>
  </si>
  <si>
    <t>B.1.4.1.2.1</t>
  </si>
  <si>
    <t>Implementar política pública Población Indígena</t>
  </si>
  <si>
    <t>DIRECCION DE GRUPOS ETNICOS Y POBLACIÓN VULNERABLE</t>
  </si>
  <si>
    <t>ELIANA DEL PILAR ROZO RODRIGUEZ</t>
  </si>
  <si>
    <t>B.1.4.1.2.2</t>
  </si>
  <si>
    <t>Estrategia para el fortalecimiento integral, asesoría la población étnica que resida en el municipio de Ibagué</t>
  </si>
  <si>
    <t>B.1.4.1.2.3</t>
  </si>
  <si>
    <t xml:space="preserve">Aprobar e implementar política pública de la población afrodescendiente </t>
  </si>
  <si>
    <t>B.1.4.1.2.4</t>
  </si>
  <si>
    <t>Implementación de una estrategia para el fortalecimiento del modelo intercultural y de capacidades para las comunidades étnicas del municipio de Ibagué</t>
  </si>
  <si>
    <t>Ibagué lucha contra la pobreza</t>
  </si>
  <si>
    <t>Mejoramiento en la Lucha Contra la Pobreza en el municipio de Ibague.</t>
  </si>
  <si>
    <t>B.1.4.1.3.1</t>
  </si>
  <si>
    <t xml:space="preserve">Atención integral y orientación a las familias inscritas en el programa Familias en Acción y/o población vulnerable y/o en condición de pobreza, pobreza extrema y/o pobreza multidimensional (Cód KPT 4103050) </t>
  </si>
  <si>
    <t xml:space="preserve">211320201004-01
</t>
  </si>
  <si>
    <t>211320202007-01</t>
  </si>
  <si>
    <t xml:space="preserve">
SERVICIOS FINANCIEROS Y SERVICIOS CONEXOS, SERVICIOS INMOBILIARIOS Y SERVICIOS DE LEASING</t>
  </si>
  <si>
    <t xml:space="preserve">
SERVICIOS PARA LA COMUNIDAD, SOCIALES Y PERSONALES</t>
  </si>
  <si>
    <t>B.1.4.1.3.2</t>
  </si>
  <si>
    <t xml:space="preserve">Implementar procesos de formación en áreas productivas a personas del programa Familias en Acción y/o población vulnerable y/o en condición de pobreza, pobreza extrema y/o pobreza multidimensional. </t>
  </si>
  <si>
    <t>B.1.4.1.3.3</t>
  </si>
  <si>
    <t>Realizar eventos y/o socializaciones anuales del programa familias en acción.</t>
  </si>
  <si>
    <t>B.1.4.1.3.4</t>
  </si>
  <si>
    <t xml:space="preserve">Fortalecimiento y seguimiento a iniciativas de proyectos productivos a personas del programa Familias en Acción y/o población vulnerable y/o en condición de pobreza, pobreza extrema y/o pobreza multidimensional (Cód KPT 4103057) </t>
  </si>
  <si>
    <t>ATENCIÓN INTEGRAL DE POBLACIÓN EN SITUACIÓN PERMANENTE DE DESPROTECCIÓN SOCIAL Y/O FAMILIAR
(Cód KPT 4105</t>
  </si>
  <si>
    <t>Ibagué de la mano con los adultos mayores</t>
  </si>
  <si>
    <t>Compromiso integral de la mano con los Adultos mayores en el municipio de ibague.</t>
  </si>
  <si>
    <t>B.1.4.2.1.1</t>
  </si>
  <si>
    <t>Atención y orientación con enfoque diferencial a los Adultos mayores del área urbana y rural priorizados. (Cód KPT 4104015)</t>
  </si>
  <si>
    <t xml:space="preserve">
211320202009-04</t>
  </si>
  <si>
    <t>B.1.4.2.1.2</t>
  </si>
  <si>
    <t>Implementación de comedores comunitarios que beneficien a los adultos mayores del área urbana y rural del municipio de Ibagué.</t>
  </si>
  <si>
    <t>211320202005-01</t>
  </si>
  <si>
    <t>CONSTRUCCION Y SERVICIOS DE LA CONSTRUCCIÓN</t>
  </si>
  <si>
    <t>B.1.4.2.1.3</t>
  </si>
  <si>
    <t xml:space="preserve">Fortalecer los centros vida y/o centros de bienestar de adulto mayor (Cód KPT 4104015) </t>
  </si>
  <si>
    <t xml:space="preserve">
211320202009-01
</t>
  </si>
  <si>
    <t>Ibagué territorio incluyente con la discapacidad</t>
  </si>
  <si>
    <t>Compromiso del Territorio incluyente con la  Discapacidad en el municipio de Ibague.</t>
  </si>
  <si>
    <t>211320201004-01</t>
  </si>
  <si>
    <t>B.1.4.2.2.1</t>
  </si>
  <si>
    <t>Apoyo y seguimiento a unidades productivas para  personas con  discapacidad y/o sus cuidadores. (Cód KPT 4103059)</t>
  </si>
  <si>
    <t>B.1.4.2.2.2</t>
  </si>
  <si>
    <t>Implementar el Programa de Sensibilización y promoción de los DDHH y el desarrollo de capacidades educativas, culturales, para la población en condición de discapacidad.</t>
  </si>
  <si>
    <t>B.1.4.2.2.3</t>
  </si>
  <si>
    <t>Implementación y Desarrollo del programa lúdico deportivo para el manejo adecuado del tiempo libre dirigido a la población en condición de discapacidad.</t>
  </si>
  <si>
    <t>B.1.4.2.2.4</t>
  </si>
  <si>
    <t xml:space="preserve">Atención integral y/o apoyo nutricional a  1.000 personas con discapacidad (Cód KPT 4104035) </t>
  </si>
  <si>
    <t>B.1.4.2.2.5</t>
  </si>
  <si>
    <t>Apoyar a personas con discapacidad, con entrega de ayudas técnicas.</t>
  </si>
  <si>
    <t>B.1.4.2.2.6</t>
  </si>
  <si>
    <t>Actualizar e implementar la política pública de discapacidad del Municipio de Ibagué</t>
  </si>
  <si>
    <t>B.1.4.2.2.7</t>
  </si>
  <si>
    <t>Diseñar e Implementar un programa de Formación para el Desarrollo de Capacidades y la Transformación Social de la Población en Condición de Discapacidad, con el Propósito de Lograr su Inclusión Social y Productiva</t>
  </si>
  <si>
    <t>Inclusión Social al Habitante de calle</t>
  </si>
  <si>
    <t xml:space="preserve"> Apoyo en  la Inclusion social al Habitante de Calle en el municipio de Ibague.</t>
  </si>
  <si>
    <t>B.1.4.2.3.1</t>
  </si>
  <si>
    <t>Formular e implementar la política pública de habitante de calle</t>
  </si>
  <si>
    <t>B.1.4.2.3.2</t>
  </si>
  <si>
    <t>Implementar Plan de Acción integral para los habitantes de calle</t>
  </si>
  <si>
    <t>B.1.4.2.3.3</t>
  </si>
  <si>
    <t>Implementar la estrategia de atención a los habitantes de calle con enfoque de resocialización. (Cód KPT 4104034)</t>
  </si>
  <si>
    <t>B.1.4.2.3.4</t>
  </si>
  <si>
    <t xml:space="preserve">Realizar e implementar el programa de Sensibilización enfocadas a la prevención del consumo de sustancias psicoactivas, con actores sociales del municipio (Cód KPT 4104026) </t>
  </si>
  <si>
    <t>ATENCIÓN, ASISTENCIA Y REPARACIÓN INTEGRAL A LAS VÍCTIMAS
(Cód KPT 4101)</t>
  </si>
  <si>
    <t>Ibagué por la garantía de los derechos de las víctimas</t>
  </si>
  <si>
    <t>Compromiso  por la garantía de los derechos de las víctimas enel municipio de Ibague</t>
  </si>
  <si>
    <t>B.1.4.3.1.1</t>
  </si>
  <si>
    <t>Atención integral y orientación con enfoque diferencial y étnico a la población víctima del conflicto armado. Cód KPT 4101023)</t>
  </si>
  <si>
    <t>B.1.4.3.1.2</t>
  </si>
  <si>
    <t xml:space="preserve">Actualización y seguimiento a las rutas de atención de población víctima del conflicto armado (Cód KPT 4101025) </t>
  </si>
  <si>
    <t>B.1.4.3.1.3</t>
  </si>
  <si>
    <t>Implementación del plan de retorno y reubicación de la población víctima del conflicto armado (enfoque étnico y diferencial) (Cód KPT 4101074)</t>
  </si>
  <si>
    <t>B.1.4.3.1.4</t>
  </si>
  <si>
    <t xml:space="preserve"> Implementar el  Centro Regional Para la atención y Reparación Integral a Victimas con enfoque étnico y diferencial. (Cód KPT 4101018)</t>
  </si>
  <si>
    <t>B.1.4.3.1.5</t>
  </si>
  <si>
    <t>Estrategia para el fortalecimiento en capacidades de emprendimiento, áreas productivas, tecnología e innovación. (Cód KPT 4101038)</t>
  </si>
  <si>
    <t>B.1.4.3.1.6</t>
  </si>
  <si>
    <t>Apoyo a la Mesa de participación de  víctimas en su conformación, funcionamiento y pago de incentivos, de acuerdo a la ley 1448/2011Cód KPT 4101038)</t>
  </si>
  <si>
    <t>B.1.4.3.1.7</t>
  </si>
  <si>
    <t>Actualizar el proceso de caracterización de la población víctima del conflicto armado a través de la herramienta RNI-IGED con enfoque étnico y diferencia.</t>
  </si>
  <si>
    <t>B.1.4.3.1.8</t>
  </si>
  <si>
    <t>Realizar 10 conmemoraciones y/o eventos a la población víctima del conflicto armado. (Cód KPT 4101038)</t>
  </si>
  <si>
    <t>B.1.4.3.1.9</t>
  </si>
  <si>
    <t>Formular la politica publica de victimas del conflicto armado</t>
  </si>
  <si>
    <t>B.1.4.3.1.10</t>
  </si>
  <si>
    <t>Atención integral y orientación con enfoque diferencial y étnico a los niños, niñas, adolescentes y jóvenes víctima del conflicto armado</t>
  </si>
  <si>
    <t>DESARROLLO INTEGRAL DE NIÑOS, NIÑAS, ADOLESCENTES Y SUS FAMILIAS
(Cód KPT 4102)</t>
  </si>
  <si>
    <t>Ibagué Vibra con Niñas y Niños, Protegidos, Sanos y Felices</t>
  </si>
  <si>
    <t>Fortalecimiento de Ibagué Vibra con Niñas y Niños, Protegidos, Sanos y Felices en el municipio de Ibague</t>
  </si>
  <si>
    <t xml:space="preserve">211320202009-01
</t>
  </si>
  <si>
    <t>B.1.6.1.1.1</t>
  </si>
  <si>
    <t xml:space="preserve">Formular la Política Pública para el desarrollo integral de la primera infancia (Cód KPT 4102001) </t>
  </si>
  <si>
    <t>DIRECCION DE INFANCIA ADOLESCENCIA Y JUVENTUD</t>
  </si>
  <si>
    <t>YURY CUADROS</t>
  </si>
  <si>
    <t>B.1.6.1.1.2</t>
  </si>
  <si>
    <t>Diseñar e implementar una estrategia enfocada en madres gestantes, lactantes y niños con alimentación complementaria.. (Cód KPT 4102001)</t>
  </si>
  <si>
    <t>B.1.6.1.1.3</t>
  </si>
  <si>
    <t>Diseñar e implementar una estrategia de recreación dirigida a la primera infancia, infancia y adolescencia (Cód KPT 4102001)</t>
  </si>
  <si>
    <t>B.1.6.1.1.4</t>
  </si>
  <si>
    <t>Diseñar e implementar un programa de fortalecimiento familiar para el cuidado y crianza  no violenta por parte de los cuidadores (Cód KPT 4102001)</t>
  </si>
  <si>
    <t>B.1.6.1.1.5</t>
  </si>
  <si>
    <t xml:space="preserve">Diseñar e implementar la Ruta Integral de Atenciones de primera infancia, Infancia y Adolescencia con enfoque diferencial y étnico (Cód KPT 4102001) </t>
  </si>
  <si>
    <t xml:space="preserve">2113201010030302-01
</t>
  </si>
  <si>
    <t>B.1.6.1.1.6</t>
  </si>
  <si>
    <t xml:space="preserve">Actualizar e Implementar la Política Pública de  infancia y adolescencia (Cód KPT 4102001) </t>
  </si>
  <si>
    <t>B.1.6.1.1.7</t>
  </si>
  <si>
    <t xml:space="preserve">Diseñar una estrategia de acompañamiento, fortalecimiento y cualificación de la mesa de participación de niños, niñas y adolescentes (Cód KPT 4102001) </t>
  </si>
  <si>
    <t>B.1.6.1.1.8</t>
  </si>
  <si>
    <t xml:space="preserve">Diseñar e implementar una estrategia para estimular el buen uso del tiempo libre y la práctica de actividades culturales, deportivas o lúdicas de niños, niñas y adolescentes en riesgo de trabajo infantil con enfoque étnico y diferencial. (Cód KPT 4102001) </t>
  </si>
  <si>
    <t>B.1.6.1.1.9</t>
  </si>
  <si>
    <t xml:space="preserve">Diseñar una estrategia orientada a garantizar el derecho a la identidad de niños, niñas y adolescentes del municipio (zona urbana/zona rural), que incluya mecanismos de sensibilización y comunicación, dirigidos a la comunidad frente a la expedición del documento de identidad. (Cód KPT 4102001) </t>
  </si>
  <si>
    <t xml:space="preserve">211320202006-01
</t>
  </si>
  <si>
    <t>SERVICIOS DE ALOJAMIENTO; SERVICIOS DE SUMINISTRO DE COMIDAS Y BEBIDAS; SERVICIOS DE TRANSPORTE; Y SERVICIOS DE DISTRIBUCIÓN DE ELECTRICIDAD, GAS Y AGUA</t>
  </si>
  <si>
    <t>B.1.6.1.1.10</t>
  </si>
  <si>
    <t xml:space="preserve">Diseñar una estrategia de articulación interinstitucional para la Implementación de la modalidad guardería infantil nocturna en el municipio de Ibagué. Cód KPT 4102001) </t>
  </si>
  <si>
    <t>B.1.6.1.1.11</t>
  </si>
  <si>
    <t>Número Hogar de paso implementado</t>
  </si>
  <si>
    <t>B.1.6.1.1.12</t>
  </si>
  <si>
    <t xml:space="preserve">Fomentar red de apoyo comunitaria y educativa para disminuir la violencia contra niños, niñas y adolescentes (Cód KPT 4102001) </t>
  </si>
  <si>
    <t>B.1.6.1.1.13</t>
  </si>
  <si>
    <t xml:space="preserve">Implementar una estrategia orientada a la prevención del abuso explotación y comercio sexual de niños, niñas y adolescentes del municipio (Cód KPT 4102001) </t>
  </si>
  <si>
    <t>B.1.6.1.1.14</t>
  </si>
  <si>
    <t xml:space="preserve">Implementar la estrategia orientada a la generación de habilidades de autoprotección y autocuidado, dirigidos en niños, niñas y adolescentes, con prioridad para la población especial y con enfoque diferencial (Cód KPT 4102001) </t>
  </si>
  <si>
    <t>B.1.6.1.1.15</t>
  </si>
  <si>
    <t xml:space="preserve">Comedores para niños, niñas y adolescentes del área urbana y rural del municipio de Ibagué. (Cód KPT 4102001) </t>
  </si>
  <si>
    <t>B.1.6.1.1.16</t>
  </si>
  <si>
    <t>Implementar una estrategia de fortalecimiento de alianzas entre sector público, privado y la cooperación internacional en favor de los niños, niñas, adolescentes y las familias.</t>
  </si>
  <si>
    <t>B.1.6.1.1.17</t>
  </si>
  <si>
    <t>Implementar estrategia de formulación e implementación de la Ruta Integral de Atención de infancia y adolescencia.</t>
  </si>
  <si>
    <t>Jóvenes que Vibran por la Vida</t>
  </si>
  <si>
    <t>Fortalecimiento de los Jóvenes que Vibran por la Vida en el municipio de Ibague.</t>
  </si>
  <si>
    <t>B.1.6.1.2.1</t>
  </si>
  <si>
    <t>Implementación y seguimiento de la Política Pública de Juventud (Acuerdo 016 de 2019)</t>
  </si>
  <si>
    <t>DIRECCION DE INFANCIA ADOLESCENCIA Y JUVENTUDL</t>
  </si>
  <si>
    <t>B.1.6.1.2.2</t>
  </si>
  <si>
    <t>Implementar la estrategia orientada a la generación  de  habilidades de autoprotección y autocuidado, dirigidos a jóvenes con prioridad para la población especial y con enfoque diferencial</t>
  </si>
  <si>
    <t>B.1.6.1.2.3</t>
  </si>
  <si>
    <t>Implementar una estrategia de atención, orientación y seguimiento psicológico enfocada al fortalecimiento familiar y la prevención de conductas suicidas en niñas, niños y jóvenes. (Cód KPT 4102037)</t>
  </si>
  <si>
    <t>B.1.6.1.2.4</t>
  </si>
  <si>
    <r>
      <t>Implementar y fortalecer la estrategia "</t>
    </r>
    <r>
      <rPr>
        <b/>
        <sz val="10"/>
        <color indexed="8"/>
        <rFont val="Arial"/>
        <family val="2"/>
      </rPr>
      <t>Ibagué y los jóvenes construyen ciudad"</t>
    </r>
  </si>
  <si>
    <t>B.1.6.1.2.5</t>
  </si>
  <si>
    <t>Crear el observatorio de juventudes que integre las caracterizaciones de la población juvenil del municipio de Ibagué.</t>
  </si>
  <si>
    <t>B.1.6.1.2.6</t>
  </si>
  <si>
    <t>Fortalecer el Consejo Municipal de Juventud</t>
  </si>
  <si>
    <t>Totales</t>
  </si>
  <si>
    <t>SECRETARÍA: DESARROLLO ECONÓMICO</t>
  </si>
  <si>
    <t xml:space="preserve">Valor Pagado </t>
  </si>
  <si>
    <t>Ejecución Definitiva (Compromisos RP)</t>
  </si>
  <si>
    <t>Cumplimiento Meta Programada</t>
  </si>
  <si>
    <t>REACTIVANDO NUESTRA ECONOMIA</t>
  </si>
  <si>
    <t>PRODUCTIVIDAD Y COMPETITIVIDAD DE LAS EMPRESAS COLOMBIANAS</t>
  </si>
  <si>
    <t xml:space="preserve">Reactivación Económica, Dinámica y Vibrante </t>
  </si>
  <si>
    <t>Apoyo AL MEJORAMIENTO Y FORTALECIMIENTO DE POLÍTICAS, PROCESOS Y CONDICIONES ECONÓMICAS Y/O COMPETITIVAS PARA LOS SECTORES PRODUCTIVOS EN EL MUNICIPIO DE   Ibagué</t>
  </si>
  <si>
    <t>B.2.1.1.1.1</t>
  </si>
  <si>
    <t>Implementar el programa de reactivación económica y generación de ingresos Ibagué vibra (con prioridad para la población vulnerable, en condición de pobreza y pobreza extrema entre otros)</t>
  </si>
  <si>
    <t>Secretaría de Desarrollo Economico</t>
  </si>
  <si>
    <t>Dirección de emprendimiento, fortalecimiento empresarial y empleo</t>
  </si>
  <si>
    <t>Naydu Brighite Romero Gomez</t>
  </si>
  <si>
    <t>B.2.1.1.1.2</t>
  </si>
  <si>
    <t xml:space="preserve">Rerformular  la politica publica de desarrollo economico </t>
  </si>
  <si>
    <t>B.2.1.1.1.3</t>
  </si>
  <si>
    <t xml:space="preserve">Diseñar e implementar los "CECOS" centros de economía colaborativa y  de emprendimiento (Cód KPT 3605007) </t>
  </si>
  <si>
    <t>B.2.1.1.1.4</t>
  </si>
  <si>
    <t>Promover 600 microcréditos a famiempresas y microempresas beneficiadas de actividades de promoción empresarial. (Cód KPT 3602018)</t>
  </si>
  <si>
    <t>B.2.1.1.1.5</t>
  </si>
  <si>
    <t>Brindar asistencia técnica a 100 mipymes y/o unidades productivas para el proceso de internacionalización (Cód KPT 3502022)</t>
  </si>
  <si>
    <t>B.2.1.1.1.6</t>
  </si>
  <si>
    <t xml:space="preserve">Brindar asistencia técnica a 400  micro, pequeñas y medianas empresas (Cód KPT 3502017) </t>
  </si>
  <si>
    <t>B.2.1.1.1.7</t>
  </si>
  <si>
    <t xml:space="preserve">Participar en 4 misiones comerciales de carácter nacional y/o internacional (Cód KPT 3502009) </t>
  </si>
  <si>
    <t>B.2.1.1.1.8</t>
  </si>
  <si>
    <t>Realizar y participar en  20 eventos comerciales  con uso de tecnologías Y/O presencial</t>
  </si>
  <si>
    <t>B.2.1.1.1.13</t>
  </si>
  <si>
    <t xml:space="preserve">Beneficiar a emprendedores y empresarios formales de la región con recursos de capital semilla </t>
  </si>
  <si>
    <t>B.2.1.1.1.15</t>
  </si>
  <si>
    <t>Brindar asistencia técnica y/o capacitaciones a 200 Vendedores Informales en estrategias de comercialización</t>
  </si>
  <si>
    <t>APOYO A LA PROMOCIÓN DE INVERSIONES Y AL FORTALECIMIENTO ECONÓMICO Y LABORAL EN EL MUNICIPIO DE IBAGUÉ</t>
  </si>
  <si>
    <t>B.2.1.1.2.1</t>
  </si>
  <si>
    <t xml:space="preserve">Actualizar  la política pública de empleo y trabajo decente del municipio de Ibagué (Cód KPT 3601008) </t>
  </si>
  <si>
    <t>B.2.1.1.2.2</t>
  </si>
  <si>
    <t xml:space="preserve">Generar e Implementar una Estrategia para la Promoción de Inversión en el Municipio. 
(Cód KPT 3502008) </t>
  </si>
  <si>
    <t>B.2.1.1.2.3</t>
  </si>
  <si>
    <t>Implementar un servicio de gestión para la colocación de empleo</t>
  </si>
  <si>
    <t>B.2.1.1.2.4</t>
  </si>
  <si>
    <t xml:space="preserve">Realizar 8 campañas de sensibilización para promover la igualdad salarial (Cód KPT 3604022) </t>
  </si>
  <si>
    <t>B.2.1.1.2.5</t>
  </si>
  <si>
    <t xml:space="preserve">Realizar 8 campañas de sensibilización para promover la formalización empresarial (Cód KPT 3602017) </t>
  </si>
  <si>
    <t>B.2.1.1.2.6</t>
  </si>
  <si>
    <t xml:space="preserve">formular e implementar una estrategia para la promoción del empleo juvenil (Cód KPT 3604005) </t>
  </si>
  <si>
    <t>B.2.1.1.2.7</t>
  </si>
  <si>
    <t xml:space="preserve">Formular e implementar una política pública del vendedor informal de Ibagué (Cód KPT 3601008) </t>
  </si>
  <si>
    <t>B.2.1.1.2.8</t>
  </si>
  <si>
    <t xml:space="preserve">Establecer alianzas con instituciones para promover la certificación por competencias laborales a 400 trabajadores (Cód KPT 3603005) </t>
  </si>
  <si>
    <t>TURISMO</t>
  </si>
  <si>
    <t>Apoyo y fortalecimiento a los prestadores de servicios y al producto turístico del municipio de Ibagué</t>
  </si>
  <si>
    <t>B.2.7.1.1.1</t>
  </si>
  <si>
    <t xml:space="preserve">Estructurar y Participar de manera virtual y/o presencial en 12 ferias y/o festivales locales, nacionales e internacionales. (Cód KPT 3502039) </t>
  </si>
  <si>
    <t>Dirección de Turismo</t>
  </si>
  <si>
    <t>B.2.7.1.1.2</t>
  </si>
  <si>
    <t xml:space="preserve">Implementar una estrategia de promoción y marketing digital - </t>
  </si>
  <si>
    <t>B.2.7.1.2.1</t>
  </si>
  <si>
    <t xml:space="preserve">implementar un Sistema de Información turística de Ibagué (Cód KPT 3502046) </t>
  </si>
  <si>
    <t>B.2.7.1.2.2</t>
  </si>
  <si>
    <t xml:space="preserve">Recertificación de destino turístico (Cód KPT 3502046) </t>
  </si>
  <si>
    <t>B.2.7.1.2.3</t>
  </si>
  <si>
    <t xml:space="preserve">Fortalecer 2 rutas turísticas existentes (Cód KPT 3502046) </t>
  </si>
  <si>
    <t>B.2.7.1.2.4</t>
  </si>
  <si>
    <t>Realizar 4 Campañas de turismo responsable que involucre prevención de explotación sexual, comercial en niños, niñas y adolescentes (ESCNNA)  (Cód KPT 3502045)</t>
  </si>
  <si>
    <t>B.2.7.1.2.5</t>
  </si>
  <si>
    <t>Capacitar 500 actores del sector turismo.</t>
  </si>
  <si>
    <t>SECRETARÍA: EDUCACIÓN</t>
  </si>
  <si>
    <t>IBAGUÉ SOCIO CULTURAL</t>
  </si>
  <si>
    <t>SECTOR EDUCACIÓN QUE VIBRA PARA EL DESARROLLO HUMANO</t>
  </si>
  <si>
    <t>Calidad, cobertura y fortalecimiento de la educación inicial, preescolar, básica y media</t>
  </si>
  <si>
    <t>Más niños y niñas con bienestar acceso y permanencia (Cód KPT 2201)</t>
  </si>
  <si>
    <t>Fortalecimiento de estrategias de acceso y permanencia para los niveles de preescolar basica y media en el sector oficial Ibagué</t>
  </si>
  <si>
    <t>2.09.3.2.02.02.006 , 2.09.3.2.02.02.009, 2.09.3.3.05.09.053</t>
  </si>
  <si>
    <t>COMERCIO Y DISTRIBUCION;  ALOJAMIENTO; SERVICIOS DE SUMINISTRO DE COMIDAS Y BEBIDAS; SERVICIOS DE TRANSPORTE; Y SERVICIOS DE DISTRIBUCIÓN DE ELECTRICIDAD, GAS Y AGUA</t>
  </si>
  <si>
    <t>10 Instituciones Educativas con enfoque de atención integral en preescolar básica y media</t>
  </si>
  <si>
    <t>Secretaria de Educación</t>
  </si>
  <si>
    <t>Despacho</t>
  </si>
  <si>
    <t>Maria Isabel Peña Garzon</t>
  </si>
  <si>
    <t>Fortalecimiento del PAE para la permanencia y bienestar de los niños, jóvenes y adolescentes Ibagué</t>
  </si>
  <si>
    <t>2.09.3.2.02.02.006</t>
  </si>
  <si>
    <t>Estudiantes atendidos con alimentación escolar anualmente ((Ajuste lineamiento por emergencia COVID-19)</t>
  </si>
  <si>
    <t>Implementar 4 estrategias para escolarizar niños con prioridad para las víctimas del conflicto armado, población con enfoque diferencial, y grupos de atención, reinsertados y reincorporados</t>
  </si>
  <si>
    <t>Estrategia implementada para el desarrollo de programa para estudiantes con discapacidad</t>
  </si>
  <si>
    <t>Construcción y Adecuación de la Infraestructura Educativa Oficial para el mejoramiento de ambientes de aprendizaje Ibagué</t>
  </si>
  <si>
    <t>2.09.3.2.02.02.005</t>
  </si>
  <si>
    <t>80 sedes educativas con mejoramiento y/o mantenimiento de su ambiente escolar (Cód KPT2201052) (Cód KPT2201062)</t>
  </si>
  <si>
    <t>26 sedes educativas con Jornada Única construidas (Cód KPT 2201051)</t>
  </si>
  <si>
    <t>Estrategia implementada de metodologías flexibles para población en extra edad</t>
  </si>
  <si>
    <t>Fortalecimiento de la apropiación de las TICs  en las instituciones educativas oficiales Ibagué</t>
  </si>
  <si>
    <t>2.09.3.2.02.02.009</t>
  </si>
  <si>
    <t>Instituciones educativas del sector urbano fortalecidas con herramientas de apoyo tecnológico, capacidades y plataformas digitales (Atención emergencia COVID-19)</t>
  </si>
  <si>
    <t>100% Niños y niñas del ICBF con transito efectivo a educación preescolar</t>
  </si>
  <si>
    <t>Educación rural con equidad para la región (Cód KPT 2201)</t>
  </si>
  <si>
    <t>18.000 estudiantes de la zona rural con uniformes escolares</t>
  </si>
  <si>
    <t>15.000 estudiantes beneficiados con transporte escolar (prioridad para las víctimas del conflicto armado, población con enfoque diferencial, y grupos de atención de atención, reinsertados y reincorporados)</t>
  </si>
  <si>
    <t>Transformación de la calidad educativa para la generación de oportunidades en los niños, adolescentes jóvenes Ibagué</t>
  </si>
  <si>
    <t>Estrategia implementada de metodologías flexibles para las instituciones educativas en el sector rural</t>
  </si>
  <si>
    <t>Sedes educativas del sector rural fortalecidas con herramientas de apoyo tecnológico, capacidades y plataformas digitales (Atención emergencia COVID-19)</t>
  </si>
  <si>
    <t>11  Instituciones educativas oficiales del sector rural realizando alianzas con el sector productivo para un nuevo comienzo, que integre a los jóvenes en  la reactivación económica del municipio.</t>
  </si>
  <si>
    <t>Educación de calidad a todo nivel (Cód KPT 2201)</t>
  </si>
  <si>
    <t>10 Instituciones educativas fortalecidas en procesos pedagógicos para todos los niveles</t>
  </si>
  <si>
    <t>Instituciones educativas fortalecidas en ambientes de formación técnica y con doble titulación, para un nuevo comienzo y proyectar a los jóvenes para el fortalecimiento de reactivación económica.</t>
  </si>
  <si>
    <t>Diseñar estrategia de orientación escolar para los estudiantes de grados 9 y 11 para el proyecto de vida y exploración vocacional</t>
  </si>
  <si>
    <t>Redefinir 20 proyectos educativos institucionales (en el marco de la inclusión)</t>
  </si>
  <si>
    <t>59  IE Oficiales que fortalecen  la Política Ambiental en el sector educativo ( revisión, ajuste e implementación del programa de educación ambiental a través  de los PRAES)</t>
  </si>
  <si>
    <t>Implementar tres estrategias de (ciencia, tecnología e innovación; artístico y cultural; y deportivo) en las 57 IE.</t>
  </si>
  <si>
    <t>59 Instituciones Educativas Oficiales fortalecidas en la prevención, promoción y atención de riesgos psicosociales</t>
  </si>
  <si>
    <t>59 Instituciones Educativas Oficiales con Escuelas de Familia fortalecidas (Cód KPT 2201067)</t>
  </si>
  <si>
    <t>2100 docentes formados y capacitados en las áreas básicas y de educación inicial</t>
  </si>
  <si>
    <t>Diseño e implementación de la estrategia de Bilingüismo para las IE</t>
  </si>
  <si>
    <t>Proyecto modelo fortalecimiento competencias informáticas – prestación de servicio autosostenible.</t>
  </si>
  <si>
    <t>Diseño e implementación de estrategia  para la Prevención, mitigación, y atención especializada de trabajo infantil</t>
  </si>
  <si>
    <t>construir e implementar estrategia pedagógica flexible  para la atención de la población  del sistema de responsabilidad penal adolescente (Cód KPT 2201055)</t>
  </si>
  <si>
    <t>30 Instituciones Educativas oficiales con apoyo para los talentos artísticos de los estudiantes ( música, teatro, danzas, pintura, artes plásticas)</t>
  </si>
  <si>
    <t>Atención integral para una educación inicial (Cód KPT 2201)</t>
  </si>
  <si>
    <t>Elaboración e Implementación de un plan gradual para la educación inicial en los grados pre jardín y jardín de las instituciones educativas oficiales.</t>
  </si>
  <si>
    <t>8 IE Oficiales fortalecidas con Ambientes Pedagógicos para la primera infancia (Dotación material pedagógico, infraestructura, cualificación docente, mobiliario) Programa piloto</t>
  </si>
  <si>
    <t>Modernización de la gestión del sector educativo (Cód KPT 2201)</t>
  </si>
  <si>
    <t>Modernizacíón de la gestión educativa para el siglo XXI  Ibagué</t>
  </si>
  <si>
    <t>2.09.3.2.02.02.002, 006, 008, 009</t>
  </si>
  <si>
    <t>Instituciones educativas con plan de formación para rectores en temas relacionados con la gerencia administrativa y financiera.</t>
  </si>
  <si>
    <t>Actualizar el Sistema de información Unificados para la gestion educativa</t>
  </si>
  <si>
    <t>57 IE dotadas con material escolar, bibliográfico y didáctico.</t>
  </si>
  <si>
    <t>57 Instituciones educativas con servicio de conectividad (y/o conectividad domiciliaria a estudiantes priorizados durante emergencia COVID-19)</t>
  </si>
  <si>
    <t>Garantizar la continuidad del servicio educativo por medio de la planta global en 59 Instituciones Educativas oficiales</t>
  </si>
  <si>
    <t>Programa de bienestar que fortalezca la prestación del servicio educativo en 57 Instituciones Educativas</t>
  </si>
  <si>
    <t>Calidad y fomento a la educación superior</t>
  </si>
  <si>
    <t>Fomento de la Educación Superior</t>
  </si>
  <si>
    <t>Transformación de la calidad educativa para la generación de oportunidades en educación superior</t>
  </si>
  <si>
    <t>1000 Estudiantes apoyados con cupos educación superior</t>
  </si>
  <si>
    <t>5 Emprendimientos Implementados con jóvenes rurales</t>
  </si>
  <si>
    <t>SECRETARÍA: GOBIERNO</t>
  </si>
  <si>
    <t>VIGENCIA: 1 ENERO A 30 ABRIL 2024</t>
  </si>
  <si>
    <t>CODIGO AT</t>
  </si>
  <si>
    <t>JUSTICIA, SEGURIDAD Y CONVIVENCIA
(Cód. KPT 45)</t>
  </si>
  <si>
    <t>FORTALECIMIENTO DE LA CONVIVENCIA Y LA SEGURIDAD CIUDADANA
(Código KPT: 4501)</t>
  </si>
  <si>
    <t>Participación, Convivencia Ciudadana y Comunitaria</t>
  </si>
  <si>
    <t>FORTALECIMIENTO DE LA DEMOCRACIA, LA PARTICIPACIÓN CIUDADANA,  Y LA LIBERTAD RELIGIOSA EN EL MUNICIPIO DE IBAGUÉ</t>
  </si>
  <si>
    <t xml:space="preserve"> 2.08.3.2.02.02.009</t>
  </si>
  <si>
    <t>Servicios para la comunidad sociales y personales</t>
  </si>
  <si>
    <t>B.4.1.2.1.2</t>
  </si>
  <si>
    <t>Realizar e implementar una estrategia de fortalecimiento de capacidades para los Organismos de acción comunal (Cód KPT 4502001)</t>
  </si>
  <si>
    <t>PARTICIPACION CIUDADANA</t>
  </si>
  <si>
    <t>JORGE IVAN SABOGAL</t>
  </si>
  <si>
    <t xml:space="preserve"> 2.08.3.2.02.02.008</t>
  </si>
  <si>
    <t>Servicios prestados a las empresas y servicios de producción</t>
  </si>
  <si>
    <t xml:space="preserve"> 2.08.3.2.01.01.003.03.02</t>
  </si>
  <si>
    <t>Maquinara de informatica y sus partes, piezas y accesorios</t>
  </si>
  <si>
    <t>2.08.3.2.02.01.003</t>
  </si>
  <si>
    <t>B 4.1.2.1.3</t>
  </si>
  <si>
    <t>Formular y ejecutar una Estrategias de formación política y liderazgo juvenil comunitario (Cód KPT 4501004)</t>
  </si>
  <si>
    <t>B 4.1.2.1.4</t>
  </si>
  <si>
    <t>Ejecutar 1 plan de promoción, sensibilización activa y fomento de los derechos humanos y la construcción de paz. (Cód KPT 4502015)</t>
  </si>
  <si>
    <t>B.4.1.2.1.6</t>
  </si>
  <si>
    <t>Fortalecer las asociaciones comunitarias en mecanismos alternativos de solución de conflictos (Cód KPT 4501002)</t>
  </si>
  <si>
    <t>Libertad Religiosa</t>
  </si>
  <si>
    <t>B.4.1.2.2.1</t>
  </si>
  <si>
    <t>Formular e implementar la Política Pública de Libertad de Culto y Religión municipal, en concordancia con el Acuerdo 025 de 2018, la ordenanza No, 001 de 2019 y el decreto departamental No. 1383 de 2019(Cód KPT 4502016)</t>
  </si>
  <si>
    <t>B.4.1.2.2.2</t>
  </si>
  <si>
    <t>Elaborar el Proyecto de "Gestores de Valores GV" articulando con el sector religioso y con Organismos Internacionales para la promoción de los valores, DDHH, libertades fundamentales, y construcción del tejido social en el municipio de Ibagué.</t>
  </si>
  <si>
    <t>B.4.1.2.2.3</t>
  </si>
  <si>
    <t>Implementar una estrategia de fortalecimiento, promoción y sensibilización que propenda por el desarrollo de la libertad de culto y la religión de la ciudad</t>
  </si>
  <si>
    <t>B.4.1.2.2.4</t>
  </si>
  <si>
    <t>Aplicar una estrategia de mapeo y caracterización a las entidades religiosas y sus organizaciones a fin de identificar el aporte al bien común que se realizan dentro del municipio de Ibagué</t>
  </si>
  <si>
    <t>Gobierno Eficiente y Transparente</t>
  </si>
  <si>
    <t>B.4.2.1.1.2</t>
  </si>
  <si>
    <t>Cumplir el 100% de las actividades de la estrategia de participación ciudadana</t>
  </si>
  <si>
    <t>Justicia y Seguridad Como Servicio Público</t>
  </si>
  <si>
    <t>FORTALECIMIENTO DE LA SEGURIDAD "IBAGUÉ CIUDAD SEGURA" EN EL MUNICIPIO DE IBAGUÉ</t>
  </si>
  <si>
    <t>2.08.3.02.02.005</t>
  </si>
  <si>
    <t>B.4.1.1.1.3</t>
  </si>
  <si>
    <t>Diseño e implementación una estrategia de apoyo integral para el sistema penitenciario</t>
  </si>
  <si>
    <t>GOBIERNO</t>
  </si>
  <si>
    <t>DESPACHO</t>
  </si>
  <si>
    <t>EDUAR AMAYA</t>
  </si>
  <si>
    <t>2.08.3.2.01.01.003.03.02</t>
  </si>
  <si>
    <t>2.08.3.2.02.01.002</t>
  </si>
  <si>
    <t>PRODUCTOS ALIMENTICIOS, BEBIDAS Y TABACO; TEXTILES, PRENDAS DE VESTIR Y PRODUCTOS DE CUERO</t>
  </si>
  <si>
    <t>2.08.3.2.02.02.007</t>
  </si>
  <si>
    <t>SERVICIOS FINANCIEROS Y SERVICIOS CONEXOS, SERVICIOS INMOBILIARIOS; Y SERVICIOS DE ARRENDAMIENTO Y LEASING</t>
  </si>
  <si>
    <t>2.08.3.2.02.02.005</t>
  </si>
  <si>
    <t>2.08.3.2.01.01.003.05.03</t>
  </si>
  <si>
    <t>RADIORRECEPTORES Y RECEPTORES DE TELEVISIÓN; APARATOS PARA LA GRABACIÓN Y REPRODUCCIÓN DE SONIDO Y VIDEO; MICRÓFONOS, ALTAVOCES, AMPLIFICADORES, ETC.</t>
  </si>
  <si>
    <t>B.4.1.1.1.10</t>
  </si>
  <si>
    <t>Ampliar los Sistemas de Vigilancia y seguridad Comunitaria en las 13 comunas de Ibagué (Cód KPT 1202016)</t>
  </si>
  <si>
    <t>2.08.3.2.02.02.006</t>
  </si>
  <si>
    <t>2.08.3.2.02.02.009</t>
  </si>
  <si>
    <t>B.4.1.1.1.13</t>
  </si>
  <si>
    <t>Implementar en los 17 corregimientos de Ibagué actividades de acción integral contra minas antipersonales y similares</t>
  </si>
  <si>
    <t>B.4.1.1.1.22</t>
  </si>
  <si>
    <t>Ejecutar 1 Estrategia de Prevención situacional del delito a través del mejoramiento del entorno  (Cód KPT 1202019) G</t>
  </si>
  <si>
    <t>B.4.1.1.1.14</t>
  </si>
  <si>
    <t>Diseñar e implementar 1 Ruta de prevención del reclutamiento, uso y utilización de NNA en el municipio de Ibagué. H</t>
  </si>
  <si>
    <t>B.4.1.1.1.19</t>
  </si>
  <si>
    <t>Implementar una estrategia de control y seguridad urbano y rural  (Cód KPT 1202019) J</t>
  </si>
  <si>
    <t>2.08.3.2.01.01.003.07.01</t>
  </si>
  <si>
    <t>MULTAS CODIGO DE POLICIA</t>
  </si>
  <si>
    <t>2.08.3.2.02.01.004</t>
  </si>
  <si>
    <t>GOBIERNI</t>
  </si>
  <si>
    <t>B.4.1.1.1.20</t>
  </si>
  <si>
    <t>Fortalecer 1 Observatorio del Delito (Cód KPT 1202008) K</t>
  </si>
  <si>
    <t>B.4.1.1.1.21</t>
  </si>
  <si>
    <t>Formular y ejecutar 1 Estrategia de Recompensa contra el delito y/o apología del delito. (Cód KPT 1202019) L</t>
  </si>
  <si>
    <t>Crear 1 Red terapéutica y de aprendizaje para la protección primaria contra el consumo de SPA (Cód KPT 1202019) M</t>
  </si>
  <si>
    <t>MEJORAMIENTO Y FORTALECIMIENTO DEL SERVICIO DE JUSTICIA Y CONVIVENCIA CIUDADANA EN EL MUNICIPIO DE IBAGUE</t>
  </si>
  <si>
    <t>B.4.1.1.1.5</t>
  </si>
  <si>
    <t>Implementar 1 Estrategia local de reconciliación y cultura de paz. (Cód KPT 1202017)</t>
  </si>
  <si>
    <t>JUSTICIA</t>
  </si>
  <si>
    <t>FRANCISCO SPIN</t>
  </si>
  <si>
    <t>B.4.1.1.1.1</t>
  </si>
  <si>
    <t>Dotar Inspecciones y/o comisarías y/o Corregidurías</t>
  </si>
  <si>
    <t>B.4.1.1.1.6</t>
  </si>
  <si>
    <t>Capacitar y sensibilizar a ciudadanos y/o funcionarios de las ligas de protección al consumidor. (Cód KPT 4501002)</t>
  </si>
  <si>
    <t>B.4.1.1.1.7</t>
  </si>
  <si>
    <t>Formalizar parqueaderos identificados en la ciudad. (Cód KPT1203008)</t>
  </si>
  <si>
    <t>B.4.1.1.1.8</t>
  </si>
  <si>
    <t>Crear e implementar un Centro de Soluciones de Justicia Móvil (Cód KPT 1202003)</t>
  </si>
  <si>
    <t>B.4.1.1.1.11</t>
  </si>
  <si>
    <t>Capacitar 58 Instituciones educativas en mecanismos de prevención de la Explotación Sexual – Comercial del NNA (ESCNNA) y trata de personas. (Cód KPT 1202012)</t>
  </si>
  <si>
    <t>B.4.1.1.1.12</t>
  </si>
  <si>
    <t>Ejecutar la Ruta Interinstitucional contra la Trata de Personas. (Cód KPT 1202012)</t>
  </si>
  <si>
    <t>B.4.1.1.1.15</t>
  </si>
  <si>
    <t xml:space="preserve">Crear e implementar 1 Red de Primeros Respondientes (Cód KPT 1202018)  </t>
  </si>
  <si>
    <t>B.4.1.1.1.9</t>
  </si>
  <si>
    <t>Crear un Sistema de Información para la simplificación de los procesos de Justicia. (Cód KPT 1202016)</t>
  </si>
  <si>
    <t>2.08.3.2.01.01.005.02.03.01.02</t>
  </si>
  <si>
    <t>Gastos de desarrollo</t>
  </si>
  <si>
    <t xml:space="preserve">Atención y Protección Animal </t>
  </si>
  <si>
    <t>PROTECCION, ATENCION Y CUIDADO ANIMAL "IBAGUÉ VIBRA POR LOS ANIMALES" EN EL MUNICIPIO DE IBAGUÉ</t>
  </si>
  <si>
    <t>B.4.1.1.2.1</t>
  </si>
  <si>
    <t>Crear e implementar una estrategia de prevención, atención integral y protección animal (Cód KPT 4501001)</t>
  </si>
  <si>
    <t>2.08.3.2.01.01.001.02.08</t>
  </si>
  <si>
    <t>Edificios relacionados con salud</t>
  </si>
  <si>
    <t>B.4.1.1.2.2</t>
  </si>
  <si>
    <t>Construir el Mega CAPA (Centro de atención y protección animal) (Cód KPT 4501005)</t>
  </si>
  <si>
    <t>ORDENAMIENTO TERRITORIAL Y DESARROLLO URBANO</t>
  </si>
  <si>
    <t xml:space="preserve">Espacio Público </t>
  </si>
  <si>
    <t>RECUPERACION Y CONTROL EFECTIVO DEL ESPACIO PUBLICO DE LA CIUDAD DE IBAGUE</t>
  </si>
  <si>
    <t>B.4.1.3.1.1</t>
  </si>
  <si>
    <t>Recuperar y controlar el Espacio público (Cód KPT 4002020)</t>
  </si>
  <si>
    <t>n</t>
  </si>
  <si>
    <t>SECRETARÍA: INFRAESTRUCTURA</t>
  </si>
  <si>
    <t>Código</t>
  </si>
  <si>
    <t>Código Aplicativo "Al Tablero"</t>
  </si>
  <si>
    <t>EL DEPORTE Y LA RECREACIÓN VIBRAN CON OPORTUNIDAD Y BIENESTAR</t>
  </si>
  <si>
    <t>FORMACIÓN Y PREPARACIÓN DE DEPORTISTAS 
(Cód KPT 4302)</t>
  </si>
  <si>
    <t>Formación y Preparación de Deportistas</t>
  </si>
  <si>
    <t>Estudios y diseños. Construcción, remodelación y/io mejoramiento de los escenarios deportivos del  Mpio de Ibagué</t>
  </si>
  <si>
    <t>2.13.3.2.02.01.005-01</t>
  </si>
  <si>
    <t>Construcción y Servicios de Construcción</t>
  </si>
  <si>
    <t>B.1.5.2.1.2</t>
  </si>
  <si>
    <t>Construcción de escenarios deportivos</t>
  </si>
  <si>
    <t>Infraestructura</t>
  </si>
  <si>
    <t>Tecnica</t>
  </si>
  <si>
    <t>Jonathan Eduardo Suarez Barrera / Marco Matheus Saavedra Rangel</t>
  </si>
  <si>
    <t>2.13.3.2.02.01.005-14</t>
  </si>
  <si>
    <t>2.13.3.2.02.01.005-17</t>
  </si>
  <si>
    <t>2.13.3.2.02.01.005-28</t>
  </si>
  <si>
    <t>2.13.3.2.02.01.005-61</t>
  </si>
  <si>
    <t>2.13.3.2.02.01.009-17</t>
  </si>
  <si>
    <t>Servicios para la Comunidad, Sociales y Personales</t>
  </si>
  <si>
    <t>Mejoramiento de espacios deportivos y recreativos mejorados</t>
  </si>
  <si>
    <t>Construcción del Complejo Acuatico Recreodeportivo del Parque Deportivo del Municipio de Ibagué</t>
  </si>
  <si>
    <t>2.13.3.2.02.02.005-01</t>
  </si>
  <si>
    <t>B.1.5.2.1.3</t>
  </si>
  <si>
    <t>2.13.3.2.02.02.005-14</t>
  </si>
  <si>
    <t>Adecuación y Mejoramiento del Urbanismo y Paisajismo del Parque Centenario de la ciudad de Ibagué</t>
  </si>
  <si>
    <t>Optimización de la infraestructura vial urbana vibrante y sostenible del Mpio de Ibagué</t>
  </si>
  <si>
    <t>B.2.3.1.1.1</t>
  </si>
  <si>
    <t>Operativa</t>
  </si>
  <si>
    <t>Jonathan Eduardo Suarez Barrera /  Gilberto Lozano Perez</t>
  </si>
  <si>
    <t>2.13.3.2.02.02.005-17</t>
  </si>
  <si>
    <t>B.2.3.1.1.2</t>
  </si>
  <si>
    <t>B.2.3.1.1.3</t>
  </si>
  <si>
    <t>Rehabilitar 300.000 M2 de la vía urbana</t>
  </si>
  <si>
    <t>2.13.3.2.02.01.004-01</t>
  </si>
  <si>
    <t>Productos Metalicos,Maquinaria y Equipo</t>
  </si>
  <si>
    <t>2.13.3.2.02.02.006-01</t>
  </si>
  <si>
    <t>Comercio y Distribución; Alojamiento; Servicios de Comidas y Bebidas; Servicios de Transporte; y Servicios de Distribución de Electricidad, Gas y Agua</t>
  </si>
  <si>
    <t>2.13.3.2.02.02.009-01</t>
  </si>
  <si>
    <t>2.13.3.2.01.01.001.03.05-01</t>
  </si>
  <si>
    <t>Puentes</t>
  </si>
  <si>
    <t>B.2.3.1.1.4</t>
  </si>
  <si>
    <t>Mantener 4 puentes peatonales en la zona urbana</t>
  </si>
  <si>
    <t>B.2.3.1.1.5</t>
  </si>
  <si>
    <t>2.13.3.2.01.01.001.03.05-14</t>
  </si>
  <si>
    <t>B.2.3.1.1.6</t>
  </si>
  <si>
    <t>2.13.3.2.01.01.001.03.05-17</t>
  </si>
  <si>
    <t>B.2.3.1.1.7</t>
  </si>
  <si>
    <t>B.2.3.1.1.8</t>
  </si>
  <si>
    <t>2.13.3.2.02.02.008-01</t>
  </si>
  <si>
    <t>Servicios Prestados a las Empresas y Servicios de Producción</t>
  </si>
  <si>
    <t>B.2.3.1.1.13</t>
  </si>
  <si>
    <t>B.2.3.1.1.14</t>
  </si>
  <si>
    <t>Equipamientos para la Productividad</t>
  </si>
  <si>
    <t>B.2.3.4.1.2</t>
  </si>
  <si>
    <t>Construir 2 equipamientos</t>
  </si>
  <si>
    <t>VIVIENDA</t>
  </si>
  <si>
    <t>ACCESO A SOLUCIONES DE VIVIENDA
(Cód. KPT 4001)</t>
  </si>
  <si>
    <t xml:space="preserve">Acceso a Soluciones de Vivienda </t>
  </si>
  <si>
    <t>Mejoramiento de Vivienda en la Zona Urbana del Municipio de Ibagué</t>
  </si>
  <si>
    <t>B.2.4.1.1.3</t>
  </si>
  <si>
    <t>Intervenir y mejorar 1816 viviendas urbanas. (Cód KPT 4001015)</t>
  </si>
  <si>
    <t>2.13.3.2.02.02.009-17</t>
  </si>
  <si>
    <t>2.13.3.3.13.01.001-01</t>
  </si>
  <si>
    <t>Sentencias</t>
  </si>
  <si>
    <t>PARTICIPACIÓN CIUDADANA Y POLÍTICA Y RESPETO POR LOS DERECHOS HUMANOS Y DIVERSIDAD DE CREENCIAS
(Cód. KPT 4502)</t>
  </si>
  <si>
    <t>Construcción, Mejoramiento, Adecuación y Dotación de Equipamientos Urbanos en la ciudad de Ibagué</t>
  </si>
  <si>
    <t>B.4.1.2.1.1</t>
  </si>
  <si>
    <t>Realizar la construcción y/o mejoramiento y/o mantenimiento 20 salones comunales</t>
  </si>
  <si>
    <t>2.13.3.2.02.01.008-01</t>
  </si>
  <si>
    <t>LAS VIAS VIBRAN CON MOVILIDAD Y SOSTENIBILIDAD</t>
  </si>
  <si>
    <t>PRESTACION DE SERVICIOS DE TRANSPORTE PUBLICO DE PASAJEROS</t>
  </si>
  <si>
    <t>SISTEMA ESTRATEGICO DE TRANSPORTE PUBLICO</t>
  </si>
  <si>
    <t>2.10.3.3.05.09.054</t>
  </si>
  <si>
    <t>IMPLEMENTACIÓN DEL SISTEMA ESTRATÉGICO DE TRASPORTE PÚBLICO DE PASAJEROS PARA IBAGUÉ</t>
  </si>
  <si>
    <t>B.2.3.2.1.1</t>
  </si>
  <si>
    <t>Gestionar y/o implementar el Sistema de transporte público en la ciudad (Cód KPT 2408001)</t>
  </si>
  <si>
    <t>Movilidad</t>
  </si>
  <si>
    <t>Operativa y de Control al Transito</t>
  </si>
  <si>
    <t>FABIAN ALONSO TINOCO CAMARGO</t>
  </si>
  <si>
    <t xml:space="preserve">SEGURIDAD DE TRANSPORTE </t>
  </si>
  <si>
    <t>MOVILIDAD SEGURA PARA LA COMPETITIVIDAD</t>
  </si>
  <si>
    <t>2.10.3.2.02.02.009</t>
  </si>
  <si>
    <t>FORTALECIMIENTO DE LA SEGURIDAD VIAL PARA LA REGULACION Y CONTROL DEL TRANSITO EN EL MUNICIPIO DE IBAGUE</t>
  </si>
  <si>
    <t>B.2.3.3.1.1</t>
  </si>
  <si>
    <t>Realizar 8 Campañas de seguridad vial (Cód KPT 2409002)</t>
  </si>
  <si>
    <t>2.10.3.2.02.02.005</t>
  </si>
  <si>
    <t>B.2.3.3.1.2</t>
  </si>
  <si>
    <t>Implementar dispositivos para el control de tránsito a través de demarcación Horizontal y/o lineal (Cód KPT 2409003)</t>
  </si>
  <si>
    <t>B.2.3.3.1.3</t>
  </si>
  <si>
    <t>Mantener y demarcar señalización en 10 zonas escolares</t>
  </si>
  <si>
    <t>B.2.3.3.1.4</t>
  </si>
  <si>
    <t>Instalar 902 señales verticales nuevas (Cód KPT 2409013)</t>
  </si>
  <si>
    <t>B.2.3.3.1.5</t>
  </si>
  <si>
    <t>Desarrollar una estrategia de articulación con centros de enseñanza de conducción, centros de evaluación de conductores e infractores y empresas de transporte público. (Cód KPT 2409006)</t>
  </si>
  <si>
    <t>B.2.3.3.1.6</t>
  </si>
  <si>
    <t>Programa de apoyo a víctimas por accidente de tránsito VFAT (Cód KPT 2409024)</t>
  </si>
  <si>
    <t>2.10.3.2.02.02.006 2.10.3.2.02.01.004</t>
  </si>
  <si>
    <t>B.2.3.3.1.7</t>
  </si>
  <si>
    <t>Intervenir y/o mantener y/o modernizar intersecciones semaforizadas (Cód KPT 2409003)</t>
  </si>
  <si>
    <t>B.2.3.3.1.8</t>
  </si>
  <si>
    <t>Mantenimiento de 10 pasos peatonales (Cód KPT 2409003)</t>
  </si>
  <si>
    <t>B.2.3.3.1.9</t>
  </si>
  <si>
    <t>Programa de educación vial y cultura ciudadana (Cód KPT 2409004)</t>
  </si>
  <si>
    <t>2.10.3.2.02.02.008</t>
  </si>
  <si>
    <t>B.2.3.3.1.10</t>
  </si>
  <si>
    <t>Implementar un centro de control de tránsito para el monitoreo de vías (Cód KPT 2409045)</t>
  </si>
  <si>
    <t>2.10.3.2.01.01.003.07.01</t>
  </si>
  <si>
    <t>B.2.3.3.1.11</t>
  </si>
  <si>
    <t>Estrategia para realizar operativos de control y de regulación de tránsito para mejorar la movilidad (Cód KPT 2409004)</t>
  </si>
  <si>
    <t>B.2.3.3.1.12</t>
  </si>
  <si>
    <t>Aumentar en 30 el cuerpo de agentes de tránsito para la regulación del tránsito en la ciudad   (Cód KPT 2409011)</t>
  </si>
  <si>
    <t>B.2.3.3.1.13</t>
  </si>
  <si>
    <t>Programa de agentes de tránsito (Cód KPT 2409011)</t>
  </si>
  <si>
    <t>DESARROLLO DE UN PLAN DE MOVILIDAD SOSTENIBLE PARA LA CIUDAD DE IBAGUE</t>
  </si>
  <si>
    <t>B.2.3.3.1.14</t>
  </si>
  <si>
    <t>Diagnóstico para implementación de la NTC-ISO 39001 Sistema de Gestión de la Seguridad Vial</t>
  </si>
  <si>
    <t>B.2.3.3.1.15</t>
  </si>
  <si>
    <t>Formulación de la política pública integrada y sostenible de movilidad</t>
  </si>
  <si>
    <t>B.2.3.3.1.16</t>
  </si>
  <si>
    <t>Formulación e implementación del Plan Integral de Movilidad Sostenible</t>
  </si>
  <si>
    <t>MODERNIZACION TECNOLOGICA PARA LA PRESTACION DE SERVICIOS DE CALIDAD</t>
  </si>
  <si>
    <t>2.10.3.2.02.01.004; 2.10.3.2.02.02.008</t>
  </si>
  <si>
    <t>MODERNIZACION TECNOLOGICA PARA LA PRESTACION DE SERVICIOS DE CALIDAD EN LA SECRETARIA DE MOVILIDAD EN EL MUNICIPIO DE IBAGUE</t>
  </si>
  <si>
    <t>B.2.3.3.2.1</t>
  </si>
  <si>
    <t>Plataforma tecnológica prestación remota del servicio</t>
  </si>
  <si>
    <t>Tramites y Servicios</t>
  </si>
  <si>
    <t>2.10.3.2.02.01.003; 2.10.3.2.02.02.009</t>
  </si>
  <si>
    <t>B.2.3.3.2.2</t>
  </si>
  <si>
    <t xml:space="preserve">Estrategia para la optimización de los diferentes servicios que se ofrecen en la secretaria de movilidad </t>
  </si>
  <si>
    <t>B.2.3.3.2.3</t>
  </si>
  <si>
    <t xml:space="preserve">Archivo digital de la secretaria de Movilidad </t>
  </si>
  <si>
    <t>B.2.3.3.2.4</t>
  </si>
  <si>
    <t>Implementar turnos web en todos los tramites ofertados en la Secretaría de Movilidad</t>
  </si>
  <si>
    <t>SETP</t>
  </si>
  <si>
    <t>FORTALECIMIENTO</t>
  </si>
  <si>
    <t>MOV SOSTENIBLE</t>
  </si>
  <si>
    <t>MODERNIZACION</t>
  </si>
  <si>
    <t>TOTAL</t>
  </si>
  <si>
    <t>Ejecución Definitiva</t>
  </si>
  <si>
    <t>META PLAN DE DESARROLLO</t>
  </si>
  <si>
    <t>Cofinanaciación</t>
  </si>
  <si>
    <t>NUMERO DE LA META</t>
  </si>
  <si>
    <t>Propósito general
Libre inversión</t>
  </si>
  <si>
    <t>Propósito general
Forzosa inversión</t>
  </si>
  <si>
    <t>Programa alimentación escolar y ribereños del río Magdalena</t>
  </si>
  <si>
    <t>IBAGUÉ VIBRA CON SALUD HUMANIZADA</t>
  </si>
  <si>
    <t>PROGRAMA 3. INSPECCIÓN, VIGILANCIA Y CONTROL</t>
  </si>
  <si>
    <t>Fortalecimiento del sistema de vigilancia en salud   - Gobernabildiad para la salud de los ibaguereños</t>
  </si>
  <si>
    <t>2.16.3.2.02.02.009-01</t>
  </si>
  <si>
    <t xml:space="preserve"> FORTALECIMIENTO DE LA AUTORIDAD SANITARIA DEL MUNICIPIO DE IBAGUE</t>
  </si>
  <si>
    <t>B.1.3.3.1.3</t>
  </si>
  <si>
    <t xml:space="preserve">Ejecutar auditoría según los lineamientos de la Superintendencia de Salud al 100% de las EAPB autorizados a operar en el municipio de Ibagué </t>
  </si>
  <si>
    <t>salud</t>
  </si>
  <si>
    <t>Direccion de asegurameinto</t>
  </si>
  <si>
    <t>Diego Calderon</t>
  </si>
  <si>
    <t>B.1.3.3.1.4</t>
  </si>
  <si>
    <t>Gestionar el 100% de los PQRS dirigidas a las EAPB que prestan atención en el municipio de Ibagué.</t>
  </si>
  <si>
    <t>B.1.3.3.1.2</t>
  </si>
  <si>
    <t xml:space="preserve">Desarrollar una estrategia para fortalecer la prestación de servicios de salud con calidad en las IPS públicas y privadas del Municipio </t>
  </si>
  <si>
    <t>Direccion de calidad y prestacion de servicios</t>
  </si>
  <si>
    <t>Yennifer Nadia Corral</t>
  </si>
  <si>
    <t>B.1.3.3.2.1</t>
  </si>
  <si>
    <t>Implementar una Política pública de Participación social y comunitaria en salud.</t>
  </si>
  <si>
    <t>Secretaria de salud</t>
  </si>
  <si>
    <t>Martha Liliana  Ospina</t>
  </si>
  <si>
    <t>B.1.3.3.2.2</t>
  </si>
  <si>
    <t>Fortalecimiento de los sistemas de gestión de calidad de la secretaria de salud municipal</t>
  </si>
  <si>
    <t>B.1.3.3.2.3</t>
  </si>
  <si>
    <t>Implementar un centro de comando y control en salud de la ciudad de Ibagué. (Observatorio de Salud Pública de la Ciudad)</t>
  </si>
  <si>
    <t>B.1.3.3.1.1</t>
  </si>
  <si>
    <t>Implementar una estrategia para el cumplimiento de los lineamientos nacionales del SIVIGILA</t>
  </si>
  <si>
    <t>Direccion de Salud Publica</t>
  </si>
  <si>
    <t xml:space="preserve">Maricel Aguiar </t>
  </si>
  <si>
    <t>2.16.3.2.02.02.009-26</t>
  </si>
  <si>
    <t>PROGRAMA 1. PRESTACIÓN DE SERVICIOS DE SALUD</t>
  </si>
  <si>
    <t xml:space="preserve">Fortalecimiento del Acceso al Servicio de Salud </t>
  </si>
  <si>
    <t>FORTALECIMIENTO DE LA PRESTACIÓN DE SERVICIOS DE SALUD DEL MUNICIPIO DE IBAGUE</t>
  </si>
  <si>
    <t>B.1.3.1.1.5</t>
  </si>
  <si>
    <t>Construccion y/o mantenimiento y/o mejoramiento de infraestructura en salud</t>
  </si>
  <si>
    <t>B.1.3.1.1.4</t>
  </si>
  <si>
    <t xml:space="preserve">Estrategia implementada para aumentar la cobertura de afiliación al SGSSS en el municipio de Ibagué </t>
  </si>
  <si>
    <t>2.16.3.2.02.02.009-</t>
  </si>
  <si>
    <t>B.1.3.1.1.3</t>
  </si>
  <si>
    <t>Estrategia implementada para aumentar la cobertura de afiliación infancia y adolescencia al SGSSS en el municipio de Ibagué</t>
  </si>
  <si>
    <t>PROGRAMA 2. SALUD PÚBLICA</t>
  </si>
  <si>
    <t xml:space="preserve">Estrategias Integrales en Salud Pública </t>
  </si>
  <si>
    <t>2.16.3.2.02.02.009-1</t>
  </si>
  <si>
    <t xml:space="preserve">FORTALECIMIENTO DE LA SALUD PUBLICA PARA LOS IBAGUEREÑOS </t>
  </si>
  <si>
    <t>B.1.3.2.1.1</t>
  </si>
  <si>
    <t>Implementar en un 25% la política pública de la dimensión vida saludable y condiciones no transmisibles</t>
  </si>
  <si>
    <t>Salud Publica</t>
  </si>
  <si>
    <t>B.1.3.2.1.2</t>
  </si>
  <si>
    <t>Implementar estrategia integral de atención de desarrollo de capacidades al talento humano, seguimiento y promoción de la ruta de acciones de prevención para la detección temprana de cáncer de mama</t>
  </si>
  <si>
    <t>B.1.3.2.1.3</t>
  </si>
  <si>
    <t>Implementar estrategia integral de atención de desarrollo de capacidades al talento humano, seguimiento y promoción de acciones de prevención en la detección temprana de cáncer de próstata.</t>
  </si>
  <si>
    <t>B.1.3.2.1.4</t>
  </si>
  <si>
    <t>Consultorios rosados implementados en las IPS públicas y privadas de acuerdo con los lineamientos del MSPS.</t>
  </si>
  <si>
    <t>B.1.3.2.1.5</t>
  </si>
  <si>
    <t>Implementar estrategia integral de atención de desarrollo de capacidades al talento humano, seguimiento y promoción de acciones de prevención en las 26 EPS/IPS (12 EPS y 14 IPS) en la implementación de la Ruta de promoción y mantenimiento de la salud en la detección temprana de cáncer de cuello del útero.</t>
  </si>
  <si>
    <t>B.1.3.2.1.6</t>
  </si>
  <si>
    <t>Implementar estrategia integral de atención de desarrollo de capacidades al talento humano, seguimiento y promoción de acciones de prevención en las 27 IPS/EAPB (11 EAPB y 16 IPS) en la implementación de la Ruta de promoción y mantenimiento de la salud en la guía de práctica clínica de tuberculosis</t>
  </si>
  <si>
    <t>B.1.3.2.1.7</t>
  </si>
  <si>
    <t>Realizar e implementar una estrategia en salud para el seguimiento y desarrollo de capacidades al 100% de los focos de vectores (dengue, zika, chikungunya).</t>
  </si>
  <si>
    <t>B.1.3.2.1.8</t>
  </si>
  <si>
    <t xml:space="preserve">Implementar estrategia integral de atención de desarrollo de capacidades al talento humano, seguimiento y promoción de acciones de prevención en las 27 IPS/EPS (10 EAPB y 17 IPS) en guías de práctica clínica de leishmaniasis </t>
  </si>
  <si>
    <t>B.1.3.2.1.9</t>
  </si>
  <si>
    <t>Implementar estrategia integral de atención de desarrollo de capacidades al talento humano, seguimiento y promoción de acciones de prevención en las 27 IPS/EPS (10 EAPB y 17 IPS) en guías de práctica clínica de rabia humana</t>
  </si>
  <si>
    <t>B.1.3.2.1.10</t>
  </si>
  <si>
    <t>Desarrollar capacidades y realizar la inspección, control y vigilancia al 100% de los responsables de los establecimientos veterinarios (clínicas, consultorios y afines) que lo soliciten.</t>
  </si>
  <si>
    <t>B.1.3.2.1.11</t>
  </si>
  <si>
    <t>40 IPS/EAPB (16 IPS, 13 centros de salud y 11 EAPB) con cumplimiento del Programa Ampliado de Inmunizaciones en mínimo un 90%.</t>
  </si>
  <si>
    <t>B.1.3.2.1.12</t>
  </si>
  <si>
    <t>Implementar el Programa ampliado de inmunizaciones para la Cobertura de vacunación de BCG en nacidos vivos</t>
  </si>
  <si>
    <t>B.1.3.2.1.13</t>
  </si>
  <si>
    <t>Implementar el Programa ampliado de inmunizaciones para la Cobertura de vacunación con pentavalente (DPT, HB) 3 dosis en niños y niñas menores de 1 año</t>
  </si>
  <si>
    <t>B.1.3.2.1.14</t>
  </si>
  <si>
    <t>Implementar la Política pública de Salud mental</t>
  </si>
  <si>
    <t>B.1.3.2.1.15</t>
  </si>
  <si>
    <t>Implementar una estrategia colectiva para el fortalecimiento de relacionamiento parental dirigida a familias de 10 a 14 años</t>
  </si>
  <si>
    <t>B.1.3.2.1.16</t>
  </si>
  <si>
    <t>Implementar una estrategia colectiva para el fortalecimiento de sentido de vida dirigida a adolescentes</t>
  </si>
  <si>
    <t>B.1.3.2.1.17</t>
  </si>
  <si>
    <t>Implementar una estrategia colectiva para el fortalecimiento de factores protectores dirigida a jóvenes</t>
  </si>
  <si>
    <t>B.1.3.2.1.18</t>
  </si>
  <si>
    <t>Implementar un plan territorial para la prevención de consumo de sustancias psicoactivas</t>
  </si>
  <si>
    <t>B.1.3.2.1.44</t>
  </si>
  <si>
    <t xml:space="preserve">Realizar seguimiento al 100% de los casos notificados al SIVIGILA de los niños con desnutrición aguda (Cód KPT 1903016) </t>
  </si>
  <si>
    <t>B.1.3.2.1.43</t>
  </si>
  <si>
    <t>Desarrollar capacidades al Talento humano de las 27 IPS/EAPB (10 EAPB y 17 IPS) sobre la ruta de promoción y mantenimiento de la salud, guía de atención en salud de desnutrición aguda</t>
  </si>
  <si>
    <t>B.1.3.2.1.45</t>
  </si>
  <si>
    <t xml:space="preserve">Desarrollar 1 estrategia en salud dirigida a la población general con el fin de promover los factores protectores y prevenir las acciones que conlleven a la presentación de enfermedades por malnutrición. </t>
  </si>
  <si>
    <t>B.1.3.2.1.46</t>
  </si>
  <si>
    <t>Desarrollar capacidades y procesos de vigilancia y control al 100% de los responsables de los establecimientos comerciales que procesen, manipulen y comercialicen alimentos que lo soliciten.</t>
  </si>
  <si>
    <t>B.1.3.2.1.47</t>
  </si>
  <si>
    <t>Desarrollar una estrategia de capacidades al Talento humano, seguimiento y promover factores protectores de las 27 IPS/EAPB (10 EAPB y 17 IPS) sobre la guía de atención de bajo peso al nacer</t>
  </si>
  <si>
    <t>B.1.3.2.1.48</t>
  </si>
  <si>
    <t>Desarrollar capacidades al 100% de las juntas administradoras de los acueductos urbanos y rurales sobre las condiciones sanitarias requeridas por la normatividad vigente</t>
  </si>
  <si>
    <t>B.1.3.2.1.49</t>
  </si>
  <si>
    <t xml:space="preserve">Realizar la medición del IRCA al 100% de acueductos urbanos y rurales </t>
  </si>
  <si>
    <t>B.1.3.2.1.50</t>
  </si>
  <si>
    <t>Actualizar los 32 mapas de riesgo de la calidad del agua para consumo humano según Resolución 129 del 26 de diciembre de 2019</t>
  </si>
  <si>
    <t>B.1.3.2.1.51</t>
  </si>
  <si>
    <t>Desarrollar capacidades al 100% a los responsables de los establecimientos (excepto los que manipulan, procesan y comercializan alimentos y clínicas y consultorios veterinarios y afines) y piscinas que lo requiera</t>
  </si>
  <si>
    <t>B.1.3.2.1.52</t>
  </si>
  <si>
    <t xml:space="preserve">Inspección vigilancia y control al 100% de establecimientos (excepto los que manipulan, procesan y comercializan alimentos y clínicas y consultorios veterinarios y afines) que soliciten concepto sanitario </t>
  </si>
  <si>
    <t>B.1.3.2.1.53</t>
  </si>
  <si>
    <t xml:space="preserve">Realizar la Inspección vigilancia y control al 100% de las piscinas que soliciten concepto sanitario </t>
  </si>
  <si>
    <t>B.1.3.2.1.54</t>
  </si>
  <si>
    <t>Desarrollar 1 estrategia en salud dirigida a los responsables de los establecimientos con el fin de promover acciones para prevenir riesgos relacionadas con la actividad económica que desarrollan</t>
  </si>
  <si>
    <t>B.1.3.2.1.55</t>
  </si>
  <si>
    <t>Desarrollar capacidades y vigilar al 100% a los usuarios de puntos críticos de recolección de residuos</t>
  </si>
  <si>
    <t>B.1.3.2.1.56</t>
  </si>
  <si>
    <t>Desarrollo de capacidades al talento humano y vigilancia de la ESE del municipio en implementación del programa hospital verde</t>
  </si>
  <si>
    <t>B.1.3.2.1.57</t>
  </si>
  <si>
    <t>Operativizar el Sistema de Emergencia Médicas de Ibagué en cumplimiento del acuerdo 003 del 2 de marzo del 2018.</t>
  </si>
  <si>
    <t>B.1.3.2.1.58</t>
  </si>
  <si>
    <t xml:space="preserve">Vigilar los dos puntos de entrada terrestre y aéreo en el cumplimiento del reglamento sanitario internacional </t>
  </si>
  <si>
    <t>B.1.3.2.1.59</t>
  </si>
  <si>
    <t>Desarrollar 1 estrategia en salud dirigida a la población general con el fin de promover acciones para afrontar situaciones de emergencias</t>
  </si>
  <si>
    <t>B.1.3.2.1.60</t>
  </si>
  <si>
    <t>Desarrollar 1 estrategia de información en salud dirigida a las personas de la economía informal caracterizadas para mitigar el riesgo de aparición de enfermedades de origen ocupacional.</t>
  </si>
  <si>
    <t>FORTALECIMIENTO DE LOS DERECHOS SEXUALES Y REPRODUCTIVOS Y ATENCION CON ENFOQUE DIFERENCIAL EN EL MUNICIPIO DE IBAGUÉ</t>
  </si>
  <si>
    <t>B.1.3.2.1.19</t>
  </si>
  <si>
    <t>Implementar una estrategia para el desarrollo de capacidades del talento humano, seguimiento y promoción de factores protectores y de prevención que conlleven a una situación de violencia de género y víctimas de violencia sexual en las 27 IPS/EAPB (10 EAPB y 17 IPS)</t>
  </si>
  <si>
    <t>B.1.3.2.1.20</t>
  </si>
  <si>
    <t>Desarrollar 1 estrategia en salud dirigida a la población general con el fin de promover los factores protectores y prevenir las acciones que conlleven a una situación de violencia de genero de niños y niñas de 0 a 18 años</t>
  </si>
  <si>
    <t>B.1.3.2.1.21</t>
  </si>
  <si>
    <t>Desarrollar 1 estrategia en salud dirigida a la población general con el fin de promover los factores protectores y prevenir las acciones que conlleven a una situación de violencia de género en personas entre los 18 años y 28 años</t>
  </si>
  <si>
    <t>B.1.3.2.1.22</t>
  </si>
  <si>
    <t>Implementar la estrategia integral en salud en las 27 IPS/EAPB (10 EAPB y 17 IPS) para la inspección, vigilancia, control, asistencia técnica y desarrollo de capacidades del talento humano en el marco de la ruta integral de atención a la población materno Perinatal</t>
  </si>
  <si>
    <t>B.1.3.2.1.23</t>
  </si>
  <si>
    <t xml:space="preserve">Realizar seguimiento al 100% de los casos de sífilis gestacional y congénita notificados en el SIVIGILA </t>
  </si>
  <si>
    <t>B.1.3.2.1.24</t>
  </si>
  <si>
    <t xml:space="preserve">Desarrollar 1 estrategia en salud dirigida a la población general con el fin de prevenir la aparición de la sífilis gestacional y congénita </t>
  </si>
  <si>
    <t>B.1.3.2.1.25</t>
  </si>
  <si>
    <t>B.1.3.2.1.26</t>
  </si>
  <si>
    <t xml:space="preserve">Adaptar los servicios de salud en atención diferenciada de adolescente y jóvenes en el marco de servicios amigables en 6 IPS en municipio de Ibagué </t>
  </si>
  <si>
    <t>B.1.3.2.1.27</t>
  </si>
  <si>
    <t>Desarrollar capacidades al talento humano y realizar seguimiento en las 27 IPS/EAPB (10 EAPB y 17 IPS) en la ruta integral de promoción y mantenimiento de la salud en el curso de vida de adolescencia y juventud</t>
  </si>
  <si>
    <t>B.1.3.2.1.28</t>
  </si>
  <si>
    <t xml:space="preserve">Adoptar una política pública de salud sexual y reproductiva según lineamientos del Ministerio de Salud y Protección Social. </t>
  </si>
  <si>
    <t>B.1.3.2.1.29</t>
  </si>
  <si>
    <t>Desarrollar capacidades al talento humano, inspeccionar y vigilar a las 27 IPS/EAPB (10 EAPB y 17 IPS) en la implementación de la Ruta de Promoción y Mantenimiento de la Salud en el curso de vida de primera infancia e infancia</t>
  </si>
  <si>
    <t>B.1.3.2.1.30</t>
  </si>
  <si>
    <t>Implementar una estrategia en salud dirigida a la población general con el objetivo que se fomenten las acciones protectoras y se prevengan las causales de mortalidad infantil</t>
  </si>
  <si>
    <t>B.1.3.2.1.31</t>
  </si>
  <si>
    <t xml:space="preserve">Realizar una estrategia de seguimiento y promoción de factores protectores a las 27 EPS/IPS (11 EPS y 16 IPS) en el cumplimiento de la implementación de las guías de práctica clínica y estrategias de atención primaria para la prevención, manejo y control de la I.R.A </t>
  </si>
  <si>
    <t>B.1.3.2.1.32</t>
  </si>
  <si>
    <t>Realizar una estrategia de seguimiento, y promoción de factores protectores y de prevención en las 27 EPS/IPS (11 EPS y 16 IPS) en el cumplimiento de la implementación de las guías de práctica clínica y estrategias de atención primaria para la prevención, manejo y control de la E.D.A</t>
  </si>
  <si>
    <t>B.1.3.2.1.33</t>
  </si>
  <si>
    <t xml:space="preserve">Implementar el programa de atención psicosocial para víctimas de conflicto armado PAPSIVI en sus 3 modalidades a 2000 personas </t>
  </si>
  <si>
    <t>B.1.3.2.1.34</t>
  </si>
  <si>
    <t>B.1.3.2.1.35</t>
  </si>
  <si>
    <t>Desarrollar una estrategia en salud dirigida a víctimas de conflicto armado con el propósito de fortalecer las habilidades para la resolución alternativa de conflictos.</t>
  </si>
  <si>
    <t>B.1.3.2.1.36</t>
  </si>
  <si>
    <t>Implementar estrategia de acceso a servicios de salud e identificación temprana de tipos de discapacidad.</t>
  </si>
  <si>
    <t>B.1.3.2.1.37</t>
  </si>
  <si>
    <t>Implementar a 385 familias con personas en condición de discapacidad la estrategia de Rehabilitación Basada en Comunidad RBC como proceso de desarrollo local inclusivo de carácter intersectorial.</t>
  </si>
  <si>
    <t>B.1.3.2.1.38</t>
  </si>
  <si>
    <t>Implementar una estrategia de educación en salud dirigida a cuidadores de personas en condición de discapacidad.</t>
  </si>
  <si>
    <t>B.1.3.2.1.39</t>
  </si>
  <si>
    <t>Desarrollo de capacidades al talento humano de 27 IPS/EPS (10 EAPB y 17 IPS) en la atención individual diferencial efectiva y con calidad a la población con discapacidad y epilepsia.</t>
  </si>
  <si>
    <t>B.1.3.2.1.40</t>
  </si>
  <si>
    <t>Implementar el sistema de información de registro de localización y caracterización de la población en condición de discapacidad.</t>
  </si>
  <si>
    <t>B.1.3.2.1.41</t>
  </si>
  <si>
    <t>Implementar 1 estrategia en salud dirigida a la población adulta mayor con el propósito de fortalecer factores protectores y prevenir condiciones autolesivas, realizar acciones de seguimiento, vigilancia y el desarrollo de capacidades al talento humano de las 27 IPS/EPS (10 EAPB y 17 IPS)</t>
  </si>
  <si>
    <t>B.1.3.2.1.42</t>
  </si>
  <si>
    <t xml:space="preserve">Implementar una estrategia colectiva con enfoque diferencial dirigida a la población étnica residente en el municipio de Ibagué </t>
  </si>
  <si>
    <t>FORTALECIMIENTO DEL MODELO DE ATENCION EN SALUD INTEGRAL  HUMANIZADA EN EL MUNICIPIO DE IBAGUE</t>
  </si>
  <si>
    <t>B.1.3.1.1.1</t>
  </si>
  <si>
    <t>Ofertar 2 servicios de mediana complejidad (Cód KPT 1906030)</t>
  </si>
  <si>
    <t>B.1.3.1.1.2</t>
  </si>
  <si>
    <t>Implementar una estrategia para la para la prestación de servicios de salud humanizados en la ESE  del Municipio</t>
  </si>
  <si>
    <t>B.1.3.1.1.6</t>
  </si>
  <si>
    <t>Dotar 18 puestos de salud rural de la ESE municipal de acuerdo a sus necesidades</t>
  </si>
  <si>
    <t>SECRETARÍA: TIC</t>
  </si>
  <si>
    <t xml:space="preserve">Fortalecimiento  De la infraestructura tecnológica para el uso y apropiación de las TIC en la Alcaldía de Ibague </t>
  </si>
  <si>
    <t xml:space="preserve">218320202008  
2183201010030302 </t>
  </si>
  <si>
    <r>
      <t>Servicios prestados a las empresas y servicios de producción</t>
    </r>
    <r>
      <rPr>
        <b/>
        <sz val="16"/>
        <rFont val="Arial"/>
        <family val="2"/>
      </rPr>
      <t xml:space="preserve"> / </t>
    </r>
    <r>
      <rPr>
        <sz val="10"/>
        <rFont val="Arial"/>
        <family val="2"/>
      </rPr>
      <t xml:space="preserve">Maquinaria de informática y sus partes, piezas y accesorios </t>
    </r>
  </si>
  <si>
    <t>B.4.2.1.1.13</t>
  </si>
  <si>
    <t>Infraestructura TIC implementada en 70%</t>
  </si>
  <si>
    <t>Mantener Infraestructura TI implementada en 70%</t>
  </si>
  <si>
    <t>SECRETARÍA DE LAS TIC</t>
  </si>
  <si>
    <t>TIC</t>
  </si>
  <si>
    <t>VILMA YANETH RIVERA MARROQUIN</t>
  </si>
  <si>
    <t>Servicios para la comunidad, sociales y personales</t>
  </si>
  <si>
    <t>B.4.2.1.1.14</t>
  </si>
  <si>
    <t>Diseñar una estrategia para el manejo de residuos de aparatos eléctricos y electrónicos (RAEE)</t>
  </si>
  <si>
    <t>Mantener 3 estrategias para el manejo de residuos de aparatos eléctricos y electrónicos (RAEE)</t>
  </si>
  <si>
    <t xml:space="preserve">Servicios prestados a las empresas y servicios de producción </t>
  </si>
  <si>
    <t>B.4.2.1.1.15</t>
  </si>
  <si>
    <t>Servicios tecnológicos implementados y optimizados en un 83%</t>
  </si>
  <si>
    <t>Mantener el Porcentaje de Implementación del portafolio de servicios al  83%</t>
  </si>
  <si>
    <t xml:space="preserve">	B.4.2.1.1.16</t>
  </si>
  <si>
    <t>Implementar 6 Soluciones tecnológicas para la gestión de procesos</t>
  </si>
  <si>
    <t>Implementar 1 Solución tecnológica para la gestión de procesos</t>
  </si>
  <si>
    <t>B.4.2.1.1.17</t>
  </si>
  <si>
    <t>Implementar el modelo de seguridad y privacidad de la información</t>
  </si>
  <si>
    <t xml:space="preserve">Mantener al 91% la implementación del modelo de seguridad y privacidad de la información </t>
  </si>
  <si>
    <t>B.4.2.1.1.18</t>
  </si>
  <si>
    <t>Publicar ejercicios de uso y aprovechamiento de dato abiertos</t>
  </si>
  <si>
    <t>1 ejercicio publicado</t>
  </si>
  <si>
    <t>B.4.2.1.1.19</t>
  </si>
  <si>
    <t>Publicar y actualizar conjunto de datos abiertos</t>
  </si>
  <si>
    <t>1 dato abierto actualizado</t>
  </si>
  <si>
    <t>B.4.2.1.1.20</t>
  </si>
  <si>
    <t>Mantener el índice de cumplimiento de TIC para la sociedad (trámites y servicios en línea, PQR, servicios centrados en el usuario) al 85%</t>
  </si>
  <si>
    <t>B.4.2.1.1.21</t>
  </si>
  <si>
    <t>Automatizar 12 nuevos trámites y/o servicios</t>
  </si>
  <si>
    <t>Automatizar 1 nuevos trámite y/o servicio</t>
  </si>
  <si>
    <t>B.4.2.1.1.22</t>
  </si>
  <si>
    <t xml:space="preserve">Implementar APP (Aplicaciones) para el fortalecimiento de actividades en la alcaldía de Ibagué y para la ciudadanía </t>
  </si>
  <si>
    <t>1 APP implementada</t>
  </si>
  <si>
    <t>CIENCIA, TECNOLOGÍA E INNOVACIÓN</t>
  </si>
  <si>
    <t>FACILITAR EL ACCESO Y USO DE LAS TECNOLOGÍAS DE LA INFORMACIÓN Y LAS COMUNICACIONES EN TODO EL TERRITORIO NACIONAL</t>
  </si>
  <si>
    <t>Uso y Apropiación de las TIC y la Innovación</t>
  </si>
  <si>
    <t xml:space="preserve">FORTALECIMIENTO, USO Y APROPIACIÓN DE LAS TIC PARA EL DESARROLLO RURAL Y URBANO EN EL MUNICIPIO DE IBAGUÉ </t>
  </si>
  <si>
    <t>B.2.2.1.1.1</t>
  </si>
  <si>
    <t>Implementar la estrategia de uso y apropiación de tecnología de TIC (priorizando población vulnerable). (Cód KPT 2301031)</t>
  </si>
  <si>
    <t>50 Personas Capacitadas</t>
  </si>
  <si>
    <t>B.2.2.1.1.2</t>
  </si>
  <si>
    <t>Implementar la estrategia de uso y apropiación a tecnología de TIC a 100 personas en situación de discapacidad (Cód KPT 2302061)</t>
  </si>
  <si>
    <t>5 Personas en situación de discapacidad impactadas con la estrategia</t>
  </si>
  <si>
    <t>B.2.2.1.1.3</t>
  </si>
  <si>
    <t>Mantener en operación 9 puntos vive digitales y Vivelab (Cód KPT 2301024)</t>
  </si>
  <si>
    <t>Puntos Vive Digital Tradicional en operación</t>
  </si>
  <si>
    <t>B.2.2.1.1.4</t>
  </si>
  <si>
    <t>Mantener e instalar la conectividad en 150 puntos de internet gratuito en la zona urbana y rural (Cód KPT 2301012)</t>
  </si>
  <si>
    <t>Número de puntos de internet mantenidos o instalados</t>
  </si>
  <si>
    <t>B.2.2.1.1.5</t>
  </si>
  <si>
    <t>Fortalecer a la población rural en temas de apropiación de TIC e innovación para mejorar la eficiencia de sus entornos productivos, sociales, económicos y educativos (Atención emergencia COVID-19)</t>
  </si>
  <si>
    <t>1 Ejercicio en Zona Rural de apropiación TIC</t>
  </si>
  <si>
    <t>B.2.2.1.1.6</t>
  </si>
  <si>
    <t>Promover el uso y acceso de internet fortaleciendo entornos productivos y mejorando la calidad de vida de las familias (Atención emergencia COVID-19)</t>
  </si>
  <si>
    <t>Mantener 27% ïndice de Penetración</t>
  </si>
  <si>
    <t>FOMENTO DEL DESARROLLO DE APLICACIONES, SOFTWARE Y CONTENIDOS PARA IMPULSAR LA APROPIACIÓN DE LAS TECNOLOGÍAS DE LA INFORMACIÓN Y LAS COMUNICACIONES (TIC) (Cód. KPT 2302)</t>
  </si>
  <si>
    <t>Ciencia, Tecnología e Innovación para la Transformación Social, Productiva y Competitiva</t>
  </si>
  <si>
    <t xml:space="preserve"> Fortalecimiento y apoyo al fomento del desarrollo de aplicaciones, software, contenidos digitales, industria 4.0 y mobiliario inteligente para la ciudad de Ibagué</t>
  </si>
  <si>
    <r>
      <t>Servicios prestados a las empresas y servicios de producción</t>
    </r>
    <r>
      <rPr>
        <b/>
        <sz val="14"/>
        <rFont val="Arial"/>
        <family val="2"/>
      </rPr>
      <t xml:space="preserve"> / </t>
    </r>
    <r>
      <rPr>
        <sz val="10"/>
        <rFont val="Arial"/>
        <family val="2"/>
      </rPr>
      <t xml:space="preserve">Servicios para la comunidad, sociales y personales </t>
    </r>
  </si>
  <si>
    <t>B.2.2.2.1.1</t>
  </si>
  <si>
    <t>Apoyo a 10 proyectos o iniciativas encaminados a la investigación, Ciencia, Tecnología e Innovación y TIC (Cód KPT 2302020)</t>
  </si>
  <si>
    <t>1 proyecto o iniciativa</t>
  </si>
  <si>
    <t>B.2.2.2.1.2</t>
  </si>
  <si>
    <t>Formular e implementar una estrategia para el uso de las tecnologías para la movilidad sostenible</t>
  </si>
  <si>
    <t>1 Estrategia</t>
  </si>
  <si>
    <t>B.2.2.2.1.3</t>
  </si>
  <si>
    <t>2 iniciativas y/o proyectos de mobiliario urbano sostenible con uso de las TIC Cód KPT 3903005)</t>
  </si>
  <si>
    <t>Mantener proyecto o iniciativa</t>
  </si>
  <si>
    <t>B.2.2.2.1.4</t>
  </si>
  <si>
    <t>Implementar una estrategia de apropiación para el empoderamiento tic en las mujeres (Cód KPT 3904020)</t>
  </si>
  <si>
    <t>1 estrategia de apropiación</t>
  </si>
  <si>
    <t>B.2.2.2.1.5</t>
  </si>
  <si>
    <t>Implementar unas estrategias de capacitación a 1000 empresarios en transformación digital, comercio electrónico e industrias 4.0 (Cód KPT 3904020)</t>
  </si>
  <si>
    <t>20 personas capacitados en transformación digital, comercio electrónico e industrias 4.0</t>
  </si>
  <si>
    <t>B.2.2.2.1.6</t>
  </si>
  <si>
    <t>Ejecutar un proyecto para la apropiación de las TIC en beneficio del orden territorial, económico y social</t>
  </si>
  <si>
    <t>1 Inicitiva</t>
  </si>
  <si>
    <t>B.2.2.2.1.7</t>
  </si>
  <si>
    <t>Implementar una estrategia de apoyo técnico para el fortalecimiento de clúster TIC</t>
  </si>
  <si>
    <t>1 estrategia</t>
  </si>
  <si>
    <t>SECRETARÍA: CULTURA</t>
  </si>
  <si>
    <t>OBLIGACIONES</t>
  </si>
  <si>
    <t>TOTAL OBLIGACIONES JUNIO 2023</t>
  </si>
  <si>
    <t>Acitividades Desarrolladas</t>
  </si>
  <si>
    <t>IBAGUE SOCIOCULTURAL</t>
  </si>
  <si>
    <t>SECTOR 2. CULTURA QUE VIBRA CON 
OPORTUNIDADES 
 (Cód KPT 33)</t>
  </si>
  <si>
    <t>GESTION, PROTECCION Y SALVAGUARDIA DEL PATRIMONIO CULTURAL COLOMBIANO</t>
  </si>
  <si>
    <t>VIBRA EL PATRIMONIO</t>
  </si>
  <si>
    <t>2020730010029</t>
  </si>
  <si>
    <t>PROTECCIÓN, PROMOCIÓN, Y SALVAGUARDIA DEL PATRIMONIO CULTURAL DEL MUNICIPIO DE IBAGUÉ</t>
  </si>
  <si>
    <t>2.15.3.2.02.02.005</t>
  </si>
  <si>
    <t>B.1.1.1.2</t>
  </si>
  <si>
    <t xml:space="preserve">Intervenir 20 bienes  de  interes cultural (muebles e inmuebles) </t>
  </si>
  <si>
    <t>Secretaría de Cultura</t>
  </si>
  <si>
    <t>Carrera 10 #4-55, Centro, Ibagué, Tolima</t>
  </si>
  <si>
    <t>MAURICIO HERNANDEZ CALA</t>
  </si>
  <si>
    <t>2.15.3.2.02.02.009</t>
  </si>
  <si>
    <t>Diseñar e implementar una estratégia para la promoción y salvaguardia del patrimonio material e inmatrial del municipio de Ibagué</t>
  </si>
  <si>
    <t>B.1.1.1.4</t>
  </si>
  <si>
    <t>Diseñar    e    implementar    el    complejo    cultural Panóptico de Ibagué (Cod KPT 3302051)</t>
  </si>
  <si>
    <t>2.15.3.3.05.09.099</t>
  </si>
  <si>
    <t>PROMOCION Y ACCESOS EFECTIVO A PROCESOS CULTURALES Y ARTISTICOS</t>
  </si>
  <si>
    <t>FORTALECIMIENTO, DESARROLLO Y SOSTENIBILIDAD DEL ECOSISTEMA CREATIVO Y CULTURAL DE LA CUIDAD MUSICAL DE IBAGUÉ</t>
  </si>
  <si>
    <t>B.1.2.2.1.1</t>
  </si>
  <si>
    <t>Formular e implementar la agenda “Ibagué vibra Capital Musical”.(Cód KPT 3301053)</t>
  </si>
  <si>
    <t>B.1.2.2.1.2</t>
  </si>
  <si>
    <t>Promover la creación y/o consolidación de 4 zonas VIC (Vibra Ibagué Capital). (Cód KPT 3301053)</t>
  </si>
  <si>
    <t xml:space="preserve"> B.1.2.2.2.1</t>
  </si>
  <si>
    <t>Eventos presenciales y/o virtuales en el municipio de Ibagué (festivales, ferias, entre otros)</t>
  </si>
  <si>
    <t>B.1.2.2.2.4</t>
  </si>
  <si>
    <t>Apoyar 320 iniciativas Artísticas y Culturales (Cód KPT 3301070)</t>
  </si>
  <si>
    <t>FORMACIÓN Y EMPODERAMIENTO CULTURAL DEL MUNICIPIODE IBAGUÉ</t>
  </si>
  <si>
    <t xml:space="preserve"> B.1.2.2.2.2</t>
  </si>
  <si>
    <t>Desarrollar 120 procesos formativos (Presencial o virtual) en   zonas urbanas y rurales del municipio de Ibagué (Cód KPT 3301122)</t>
  </si>
  <si>
    <t>2.15.3.2.01.01.003.05.02</t>
  </si>
  <si>
    <t>APARATOS TRANSMISORES DE TELEVISIÓN Y RADIO; TELEVISIÓN, VIDEO Y CÁMARAS DIGITALES; TELÉFONOS</t>
  </si>
  <si>
    <t xml:space="preserve"> B.1.2.2.2.3</t>
  </si>
  <si>
    <t>Promover la certificación de los agentes culturales y artistas del municipio de Ibagué (Cód KPT 3301051)</t>
  </si>
  <si>
    <t>FORTALECIMIENTO DE LA RED DE BIBLIOTECAS PUBLICAS Y ESCENARIOS CULTURALES DE  IBAGUÉ</t>
  </si>
  <si>
    <t>2.15.3.2.01.01.003.03.02</t>
  </si>
  <si>
    <t>B.1.2.2.1.3</t>
  </si>
  <si>
    <t>Implementar la estrategia de fortalecimiento integral en infraestructura, capital humano, tecnología y/o dotación de bibliotecas y escenarios culturales.</t>
  </si>
  <si>
    <t>2.15.3.2.02.02.008</t>
  </si>
  <si>
    <t>SECRETARÍA DE PLANEACIÓN</t>
  </si>
  <si>
    <t xml:space="preserve">Apropiación Definitiva (apropiado en el presupuesto) </t>
  </si>
  <si>
    <t>Fuentes de financiación para la vigencia (programación - valor en pesos)</t>
  </si>
  <si>
    <t>Ejecucion Definitiva (compromisos RP)</t>
  </si>
  <si>
    <t>Fuentes de financiación para la vigencia (ejecución de compromisos - valor en pesos)</t>
  </si>
  <si>
    <t>Obligaciones (pagos efectuados)</t>
  </si>
  <si>
    <t>Fuentes de financiación para la vigencia (ejecución de pagos - valor en pesos)</t>
  </si>
  <si>
    <t>Ibagué Nuestro Compromiso Institucional</t>
  </si>
  <si>
    <t>Justicia, seguridad y convivencia</t>
  </si>
  <si>
    <t>Participación ciudadana y política y respeto por los derechos humanos y diversidad de creencias</t>
  </si>
  <si>
    <t>Consolidación del sistema municipal de planeación y presupuesto participativo en el municipio de Ibagué</t>
  </si>
  <si>
    <t>Fortalecer la participación ciudadana a través del sistema de Planeación y presupuestos participativos (Acuerdo 003 de 2014)</t>
  </si>
  <si>
    <t>$ 700.000.000</t>
  </si>
  <si>
    <t>PLANEACIÓN DEL DESARROLLO</t>
  </si>
  <si>
    <t>Juan Pablo Yáñez Puentes</t>
  </si>
  <si>
    <t>Fortalecimiento Institucional</t>
  </si>
  <si>
    <t>Fortalecimiento de la gestión y dirección de la administración pública territorial</t>
  </si>
  <si>
    <t>Planificación, Gestión y Desarrollo Territorial</t>
  </si>
  <si>
    <t>Fortalecimiento de la planificación y gestión para el desarrollo del municipio de Ibagué</t>
  </si>
  <si>
    <t xml:space="preserve">Asistir y apoyar instancia territorial Consejo Territorial de Planeación </t>
  </si>
  <si>
    <t>Fortalecer y modernizar la secretaría de planeación</t>
  </si>
  <si>
    <t>Conformación de la asociatividad supramunicipal de Ibagué y formulación del contrato plan regional central del departamento del Tolima.</t>
  </si>
  <si>
    <t>Fortalecer el esquema de asociatividad municipal (Asocentro)</t>
  </si>
  <si>
    <t>Generación y consolidacion de informacion estadistica del municipio de ibague</t>
  </si>
  <si>
    <t>Fortalecer el Centro de Información Municipal</t>
  </si>
  <si>
    <t xml:space="preserve">77.500.000	</t>
  </si>
  <si>
    <t xml:space="preserve">9.000.000	</t>
  </si>
  <si>
    <t xml:space="preserve">Actualización de los instrumentos de focalización de los servicios sociales del Municipio de Ibagué </t>
  </si>
  <si>
    <t>Actualizar información base de datos del SISBEN</t>
  </si>
  <si>
    <t>SISBEN</t>
  </si>
  <si>
    <t>Nelson Fernando Hurtado Acosta</t>
  </si>
  <si>
    <t>Consolidación del modelo integrado de planeación y gestión MIPG en armonía con el sistema integrado de gestión de la alcaldía municipal de Ibagué - SIGAMI</t>
  </si>
  <si>
    <t>Cumplir con el 100% de las actvidades de rendición de cuentas</t>
  </si>
  <si>
    <t>Daniel Guillermo Jaramillo Ayala </t>
  </si>
  <si>
    <t>Actualizar el Sistema Integrado de Gestión SIGAMI</t>
  </si>
  <si>
    <t>Mantener 4 Sistemas de Gestión Certificados</t>
  </si>
  <si>
    <t>Ejecutar el 100% de las Actividades de la Estrategia de Transparencia</t>
  </si>
  <si>
    <t>Implementación de instrumentos de planeación para el ordenamiento territorial en el municipio de Ibagué</t>
  </si>
  <si>
    <t>Desarrollar de forma integral los instrumentos normativos, de planificación, de gestión y financiación del territorio</t>
  </si>
  <si>
    <t>SECRETARIA DE PLANEACIÓN</t>
  </si>
  <si>
    <t>ORDENAMIENTO TERRITORIAL SOSTENIBLE</t>
  </si>
  <si>
    <t>Luis Fernando Osman Cabezas</t>
  </si>
  <si>
    <t>Actualización, revisión y/o  modificación  territorial para el desarrollo municipal integrado</t>
  </si>
  <si>
    <t>Adopción y/o reglamentación  de áreas delimitadas para la incorporación de la gestión del riesgo</t>
  </si>
  <si>
    <t>Seguimiento, Implementación y actualización del Expediente Municipal</t>
  </si>
  <si>
    <t>Implementar sistema de catastro multipropósito</t>
  </si>
  <si>
    <t>DIRECCIÓN DE ORDENAMIENTO TERRITORIAL SOSTENIBLE</t>
  </si>
  <si>
    <t>Normalización y legalización de herramientas de planeación orientadas para el ordenamiento territorial en el municipio de Ibagué</t>
  </si>
  <si>
    <t>Normalización y reglamentación de desarrollos urbanísticos irregulares</t>
  </si>
  <si>
    <t>$ 400.000.000</t>
  </si>
  <si>
    <t>Fortalecimiento de la Gestiòn y Direccion de la Administraciòn Pùblica Territorial</t>
  </si>
  <si>
    <t>Fortalecimiento de los sistemas de información geográfica del municipio de Ibagué</t>
  </si>
  <si>
    <t>Desarrollar la estrategia de gestión documental digital para la preservación histórica.</t>
  </si>
  <si>
    <t xml:space="preserve">SECRETARIA DE PLANEACIÒN </t>
  </si>
  <si>
    <t>IINFORMACIÓN Y APLICACIÓN DE LA NORMA URBANISTICA</t>
  </si>
  <si>
    <t>Óscar Javier Arango Gómez</t>
  </si>
  <si>
    <t>Actualizar e Implementar el sistema de información geográfico SIG</t>
  </si>
  <si>
    <t>Planificación, Gestión y Desarrollo Territorial.</t>
  </si>
  <si>
    <t>Estratificación socioeconómica municipio de Ibagué</t>
  </si>
  <si>
    <t>547.916.381</t>
  </si>
  <si>
    <t>Período de seguimiento: Enero a junio de 2024</t>
  </si>
  <si>
    <t xml:space="preserve">EJECUCION </t>
  </si>
  <si>
    <t xml:space="preserve">PARTE ESTRATEGICA </t>
  </si>
  <si>
    <r>
      <t>Implementar una estrategia integral en salud en las 27 IPS/EAPB (10 EAPB y 17 IPS) para la inspección, vigilancia, control, asistencia técnica y desarrollo de capacidades del talento humano en el marco de la ruta integral de atención a la población afectada por el VIH y VIH con Comorbilidad TBC</t>
    </r>
    <r>
      <rPr>
        <sz val="10"/>
        <color rgb="FFFF0000"/>
        <rFont val="Arial"/>
        <family val="2"/>
      </rPr>
      <t xml:space="preserve"> </t>
    </r>
  </si>
  <si>
    <r>
      <t>Desarrollar capacidades del talento humano de 10 IPS en el programa de acción para superar las brechas en salud mental mhGAP.</t>
    </r>
    <r>
      <rPr>
        <sz val="10"/>
        <color rgb="FFFF0000"/>
        <rFont val="Arial"/>
        <family val="2"/>
      </rPr>
      <t xml:space="preserve"> </t>
    </r>
  </si>
  <si>
    <r>
      <t xml:space="preserve">Construir y/o mejorar, y/o rehabilitar 20.000 m2 de Andenes de la red urbana </t>
    </r>
    <r>
      <rPr>
        <sz val="10"/>
        <color indexed="10"/>
        <rFont val="Arial"/>
        <family val="2"/>
      </rPr>
      <t>(Cód KPT 2402121)</t>
    </r>
  </si>
  <si>
    <r>
      <t xml:space="preserve">Mejorar y/o construir 300.000 M2 de malla víal urbana </t>
    </r>
    <r>
      <rPr>
        <sz val="10"/>
        <color indexed="10"/>
        <rFont val="Arial"/>
        <family val="2"/>
      </rPr>
      <t>(Cód KPT 2402114)</t>
    </r>
  </si>
  <si>
    <r>
      <t xml:space="preserve">Construir y/o mejorar 2 puentes peatonales en la zona urbana </t>
    </r>
    <r>
      <rPr>
        <sz val="10"/>
        <color indexed="10"/>
        <rFont val="Arial"/>
        <family val="2"/>
      </rPr>
      <t>(Cód KPT 2402119)</t>
    </r>
  </si>
  <si>
    <r>
      <t xml:space="preserve">Construir y/o mejorar  2 puentes vehiculares en la zona urbana </t>
    </r>
    <r>
      <rPr>
        <sz val="10"/>
        <color indexed="10"/>
        <rFont val="Arial"/>
        <family val="2"/>
      </rPr>
      <t>(Cód KPT 2402119)</t>
    </r>
  </si>
  <si>
    <r>
      <t xml:space="preserve">Mantener 3 puentes vehiculares en la zona urbana </t>
    </r>
    <r>
      <rPr>
        <sz val="10"/>
        <color indexed="10"/>
        <rFont val="Arial"/>
        <family val="2"/>
      </rPr>
      <t>(Cód KPT 2402119)</t>
    </r>
  </si>
  <si>
    <r>
      <t>Realizar la construcción y/o mantenimiento a de Ciclo infraestructura urbana (</t>
    </r>
    <r>
      <rPr>
        <sz val="10"/>
        <color indexed="10"/>
        <rFont val="Arial"/>
        <family val="2"/>
      </rPr>
      <t>Cód KPT 2402094)</t>
    </r>
  </si>
  <si>
    <r>
      <t xml:space="preserve">Realizar estudios de preinversión para sistemas alternativos de transporte </t>
    </r>
    <r>
      <rPr>
        <sz val="10"/>
        <color indexed="10"/>
        <rFont val="Arial"/>
        <family val="2"/>
      </rPr>
      <t>(Cód KPT 2408024)</t>
    </r>
  </si>
  <si>
    <r>
      <t>Realizar obras de infraestructura para la mitigación del riesgo (550 mts 2) (</t>
    </r>
    <r>
      <rPr>
        <sz val="10"/>
        <color indexed="10"/>
        <rFont val="Arial"/>
        <family val="2"/>
      </rPr>
      <t>Cód KPT 2402077)</t>
    </r>
  </si>
  <si>
    <r>
      <t xml:space="preserve">Gestionar la construcción de 300 viviendas nuevas </t>
    </r>
    <r>
      <rPr>
        <sz val="10"/>
        <color indexed="10"/>
        <rFont val="Arial"/>
        <family val="2"/>
      </rPr>
      <t>(Cód KPT 4001014)</t>
    </r>
  </si>
  <si>
    <t>SECRETARÍA: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</si>
</sst>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_-;\-* #,##0_-;_-* &quot;-&quot;_-;_-@"/>
    <numFmt numFmtId="169" formatCode="_-&quot;$&quot;* #,##0_-;\-&quot;$&quot;* #,##0_-;_-&quot;$&quot;* &quot;-&quot;??_-;_-@"/>
    <numFmt numFmtId="170" formatCode="_-&quot;$&quot;\ * #,##0_-;\-&quot;$&quot;\ * #,##0_-;_-&quot;$&quot;\ * &quot;-&quot;??_-;_-@_-"/>
    <numFmt numFmtId="171" formatCode="&quot;$&quot;#,##0_-"/>
    <numFmt numFmtId="172" formatCode="_-* #,##0_-;\-* #,##0_-;_-* &quot;-&quot;??_-;_-@_-"/>
    <numFmt numFmtId="173" formatCode="_-&quot;$&quot;* #,##0_-;\-&quot;$&quot;* #,##0_-;_-&quot;$&quot;* &quot;-&quot;??_-;_-@_-"/>
    <numFmt numFmtId="174" formatCode="_ * #,##0_ ;_ * \-#,##0_ ;_ * &quot;-&quot;_ ;_ @_ "/>
    <numFmt numFmtId="175" formatCode="&quot; &quot;* #,##0&quot; &quot;;&quot; &quot;* &quot;-&quot;#,##0&quot; &quot;;&quot; &quot;* &quot;- &quot;"/>
    <numFmt numFmtId="176" formatCode="_-* #,##0\ _€_-;\-* #,##0\ _€_-;_-* &quot;-&quot;??\ _€_-;_-@_-"/>
    <numFmt numFmtId="177" formatCode="&quot; &quot;* #,##0&quot; &quot;;&quot;-&quot;* #,##0&quot; &quot;;&quot; &quot;* &quot;-&quot;??&quot; &quot;"/>
    <numFmt numFmtId="178" formatCode="[$$-240A]\ #,##0"/>
    <numFmt numFmtId="179" formatCode="#,##0;[Red]#,##0"/>
    <numFmt numFmtId="180" formatCode="\$#,##0_-"/>
    <numFmt numFmtId="181" formatCode="&quot; &quot;&quot;$&quot;&quot; &quot;* #,##0&quot; &quot;;&quot; &quot;&quot;$&quot;&quot; &quot;* &quot;-&quot;#,##0&quot; &quot;;&quot; &quot;&quot;$&quot;&quot; &quot;* &quot;-&quot;??&quot; &quot;"/>
    <numFmt numFmtId="182" formatCode="_ * #,##0_ ;_ * \-#,##0_ ;_ * &quot;-&quot;??_ ;_ @_ "/>
    <numFmt numFmtId="183" formatCode="_(* #,##0_);_(* \(#,##0\);_(* &quot;-&quot;??_);_(@_)"/>
    <numFmt numFmtId="184" formatCode="#,##0_ ;\-#,##0\ "/>
    <numFmt numFmtId="185" formatCode="&quot;$&quot;\ #,##0"/>
    <numFmt numFmtId="186" formatCode="_-[$$-2C0A]\ * #,##0_-;\-[$$-2C0A]\ * #,##0_-;_-[$$-2C0A]\ * &quot;-&quot;??_-;_-@_-"/>
    <numFmt numFmtId="187" formatCode="_-[$$-2C0A]\ * #,##0.00_-;\-[$$-2C0A]\ * #,##0.00_-;_-[$$-2C0A]\ * &quot;-&quot;??_-;_-@_-"/>
    <numFmt numFmtId="188" formatCode="_-[$$-2C0A]\ * #,##0.00_-;\-[$$-2C0A]\ * #,##0.00_-;_-[$$-2C0A]\ * &quot;-&quot;??_-;_-@"/>
    <numFmt numFmtId="189" formatCode="_-[$$-2C0A]\ * #,##0_-;\-[$$-2C0A]\ * #,##0_-;_-[$$-2C0A]\ * &quot;-&quot;??_-;_-@"/>
    <numFmt numFmtId="190" formatCode="&quot;$&quot;#,##0.00"/>
    <numFmt numFmtId="191" formatCode="_(&quot;$&quot;\ * #,##0_);_(&quot;$&quot;\ * \(#,##0\);_(&quot;$&quot;\ 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222222"/>
      <name val="Verdana"/>
      <family val="2"/>
    </font>
    <font>
      <b/>
      <sz val="10"/>
      <color rgb="FF000000"/>
      <name val="Arial"/>
      <family val="2"/>
    </font>
    <font>
      <sz val="12"/>
      <color rgb="FF222222"/>
      <name val="Verdana"/>
      <family val="2"/>
    </font>
    <font>
      <sz val="10"/>
      <color rgb="FFFF0000"/>
      <name val="Arial"/>
      <family val="2"/>
    </font>
    <font>
      <sz val="10"/>
      <color rgb="FF222222"/>
      <name val="Arial"/>
      <family val="2"/>
    </font>
    <font>
      <b/>
      <sz val="8"/>
      <color rgb="FF222222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Helvetica Neue"/>
    </font>
    <font>
      <b/>
      <sz val="10"/>
      <color indexed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color rgb="FF222222"/>
      <name val="Arial"/>
      <family val="2"/>
    </font>
    <font>
      <sz val="10"/>
      <color rgb="FF000000"/>
      <name val="Roboto"/>
    </font>
    <font>
      <sz val="8"/>
      <color rgb="FF000000"/>
      <name val="Verdana"/>
      <family val="2"/>
    </font>
    <font>
      <sz val="10"/>
      <color theme="0" tint="-0.499984740745262"/>
      <name val="Arial"/>
      <family val="2"/>
    </font>
    <font>
      <b/>
      <sz val="8"/>
      <color rgb="FF000000"/>
      <name val="Arial"/>
      <family val="2"/>
    </font>
    <font>
      <sz val="12"/>
      <color rgb="FFFF0000"/>
      <name val="Arial"/>
      <family val="2"/>
    </font>
    <font>
      <b/>
      <sz val="10"/>
      <color rgb="FF444444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rgb="FFC6D9F0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00FFCC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CCFF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222222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662">
    <xf numFmtId="0" fontId="0" fillId="0" borderId="0" xfId="0"/>
    <xf numFmtId="0" fontId="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14" borderId="0" xfId="0" applyFont="1" applyFill="1"/>
    <xf numFmtId="0" fontId="7" fillId="14" borderId="0" xfId="0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" fontId="11" fillId="14" borderId="0" xfId="0" applyNumberFormat="1" applyFont="1" applyFill="1" applyAlignment="1">
      <alignment horizontal="left" vertical="center" wrapText="1"/>
    </xf>
    <xf numFmtId="0" fontId="11" fillId="0" borderId="75" xfId="0" applyFont="1" applyFill="1" applyBorder="1" applyAlignment="1">
      <alignment horizontal="center" vertical="center" textRotation="90" wrapText="1"/>
    </xf>
    <xf numFmtId="0" fontId="11" fillId="0" borderId="76" xfId="0" applyFont="1" applyFill="1" applyBorder="1" applyAlignment="1">
      <alignment horizontal="center" vertical="center" textRotation="90" wrapText="1"/>
    </xf>
    <xf numFmtId="0" fontId="11" fillId="0" borderId="73" xfId="0" applyFont="1" applyFill="1" applyBorder="1" applyAlignment="1">
      <alignment horizontal="center" vertical="center" textRotation="90" wrapText="1"/>
    </xf>
    <xf numFmtId="0" fontId="11" fillId="0" borderId="56" xfId="0" applyFont="1" applyFill="1" applyBorder="1" applyAlignment="1">
      <alignment horizontal="center" vertical="center" textRotation="90" wrapText="1"/>
    </xf>
    <xf numFmtId="0" fontId="7" fillId="0" borderId="35" xfId="0" applyFont="1" applyFill="1" applyBorder="1"/>
    <xf numFmtId="3" fontId="7" fillId="0" borderId="35" xfId="0" applyNumberFormat="1" applyFont="1" applyFill="1" applyBorder="1" applyAlignment="1">
      <alignment horizontal="right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38" xfId="0" applyFont="1" applyFill="1" applyBorder="1"/>
    <xf numFmtId="175" fontId="7" fillId="0" borderId="38" xfId="0" applyNumberFormat="1" applyFont="1" applyFill="1" applyBorder="1"/>
    <xf numFmtId="173" fontId="7" fillId="0" borderId="38" xfId="3" applyNumberFormat="1" applyFont="1" applyFill="1" applyBorder="1"/>
    <xf numFmtId="0" fontId="7" fillId="0" borderId="38" xfId="0" applyFont="1" applyFill="1" applyBorder="1" applyAlignment="1">
      <alignment wrapText="1"/>
    </xf>
    <xf numFmtId="1" fontId="7" fillId="0" borderId="38" xfId="0" applyNumberFormat="1" applyFont="1" applyFill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  <xf numFmtId="3" fontId="7" fillId="0" borderId="38" xfId="0" applyNumberFormat="1" applyFont="1" applyFill="1" applyBorder="1" applyAlignment="1">
      <alignment horizontal="right" vertical="center" wrapText="1"/>
    </xf>
    <xf numFmtId="0" fontId="7" fillId="14" borderId="38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horizontal="center" vertical="center" wrapText="1"/>
    </xf>
    <xf numFmtId="3" fontId="7" fillId="14" borderId="38" xfId="0" applyNumberFormat="1" applyFont="1" applyFill="1" applyBorder="1" applyAlignment="1">
      <alignment vertical="center" wrapText="1"/>
    </xf>
    <xf numFmtId="0" fontId="7" fillId="14" borderId="38" xfId="0" applyFont="1" applyFill="1" applyBorder="1"/>
    <xf numFmtId="3" fontId="7" fillId="0" borderId="38" xfId="0" applyNumberFormat="1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center" vertical="center" wrapText="1"/>
    </xf>
    <xf numFmtId="166" fontId="7" fillId="0" borderId="38" xfId="3" applyFont="1" applyFill="1" applyBorder="1" applyAlignment="1">
      <alignment vertical="center" wrapText="1"/>
    </xf>
    <xf numFmtId="175" fontId="7" fillId="0" borderId="38" xfId="0" applyNumberFormat="1" applyFont="1" applyFill="1" applyBorder="1" applyAlignment="1">
      <alignment vertical="center" wrapText="1"/>
    </xf>
    <xf numFmtId="165" fontId="14" fillId="14" borderId="38" xfId="2" applyFont="1" applyFill="1" applyBorder="1" applyAlignment="1">
      <alignment vertical="center" wrapText="1"/>
    </xf>
    <xf numFmtId="0" fontId="7" fillId="16" borderId="0" xfId="0" applyFont="1" applyFill="1" applyBorder="1"/>
    <xf numFmtId="0" fontId="7" fillId="16" borderId="37" xfId="0" applyFont="1" applyFill="1" applyBorder="1" applyAlignment="1">
      <alignment vertical="center" wrapText="1"/>
    </xf>
    <xf numFmtId="0" fontId="7" fillId="16" borderId="38" xfId="0" applyFont="1" applyFill="1" applyBorder="1" applyAlignment="1">
      <alignment vertical="center" wrapText="1"/>
    </xf>
    <xf numFmtId="0" fontId="12" fillId="16" borderId="38" xfId="0" applyFont="1" applyFill="1" applyBorder="1" applyAlignment="1">
      <alignment vertical="center" wrapText="1"/>
    </xf>
    <xf numFmtId="1" fontId="7" fillId="16" borderId="38" xfId="0" applyNumberFormat="1" applyFont="1" applyFill="1" applyBorder="1" applyAlignment="1">
      <alignment vertical="center" wrapText="1"/>
    </xf>
    <xf numFmtId="3" fontId="7" fillId="16" borderId="38" xfId="0" applyNumberFormat="1" applyFont="1" applyFill="1" applyBorder="1" applyAlignment="1">
      <alignment horizontal="right" vertical="center" wrapText="1"/>
    </xf>
    <xf numFmtId="175" fontId="7" fillId="14" borderId="38" xfId="0" applyNumberFormat="1" applyFont="1" applyFill="1" applyBorder="1"/>
    <xf numFmtId="0" fontId="7" fillId="16" borderId="38" xfId="0" applyFont="1" applyFill="1" applyBorder="1"/>
    <xf numFmtId="173" fontId="7" fillId="16" borderId="38" xfId="0" applyNumberFormat="1" applyFont="1" applyFill="1" applyBorder="1"/>
    <xf numFmtId="0" fontId="7" fillId="16" borderId="0" xfId="0" applyFont="1" applyFill="1"/>
    <xf numFmtId="3" fontId="7" fillId="0" borderId="38" xfId="0" applyNumberFormat="1" applyFont="1" applyFill="1" applyBorder="1"/>
    <xf numFmtId="177" fontId="7" fillId="0" borderId="38" xfId="0" applyNumberFormat="1" applyFont="1" applyFill="1" applyBorder="1"/>
    <xf numFmtId="174" fontId="7" fillId="0" borderId="38" xfId="0" applyNumberFormat="1" applyFont="1" applyFill="1" applyBorder="1"/>
    <xf numFmtId="3" fontId="7" fillId="14" borderId="38" xfId="0" applyNumberFormat="1" applyFont="1" applyFill="1" applyBorder="1"/>
    <xf numFmtId="3" fontId="7" fillId="16" borderId="38" xfId="0" applyNumberFormat="1" applyFont="1" applyFill="1" applyBorder="1"/>
    <xf numFmtId="0" fontId="12" fillId="0" borderId="38" xfId="0" applyFont="1" applyBorder="1" applyAlignment="1">
      <alignment vertical="center" wrapText="1"/>
    </xf>
    <xf numFmtId="175" fontId="7" fillId="16" borderId="38" xfId="0" applyNumberFormat="1" applyFont="1" applyFill="1" applyBorder="1"/>
    <xf numFmtId="1" fontId="7" fillId="0" borderId="38" xfId="0" applyNumberFormat="1" applyFont="1" applyFill="1" applyBorder="1"/>
    <xf numFmtId="0" fontId="7" fillId="17" borderId="0" xfId="0" applyFont="1" applyFill="1" applyBorder="1"/>
    <xf numFmtId="0" fontId="7" fillId="17" borderId="37" xfId="0" applyFont="1" applyFill="1" applyBorder="1" applyAlignment="1">
      <alignment vertical="center" wrapText="1"/>
    </xf>
    <xf numFmtId="0" fontId="7" fillId="17" borderId="38" xfId="0" applyFont="1" applyFill="1" applyBorder="1" applyAlignment="1">
      <alignment vertical="center" wrapText="1"/>
    </xf>
    <xf numFmtId="0" fontId="12" fillId="17" borderId="38" xfId="0" applyFont="1" applyFill="1" applyBorder="1" applyAlignment="1">
      <alignment vertical="center" wrapText="1"/>
    </xf>
    <xf numFmtId="1" fontId="7" fillId="17" borderId="38" xfId="0" applyNumberFormat="1" applyFont="1" applyFill="1" applyBorder="1" applyAlignment="1">
      <alignment vertical="center" wrapText="1"/>
    </xf>
    <xf numFmtId="0" fontId="7" fillId="17" borderId="0" xfId="0" applyFont="1" applyFill="1"/>
    <xf numFmtId="3" fontId="7" fillId="17" borderId="38" xfId="0" applyNumberFormat="1" applyFont="1" applyFill="1" applyBorder="1" applyAlignment="1">
      <alignment horizontal="right" vertical="center" wrapText="1"/>
    </xf>
    <xf numFmtId="1" fontId="7" fillId="14" borderId="38" xfId="0" applyNumberFormat="1" applyFont="1" applyFill="1" applyBorder="1"/>
    <xf numFmtId="0" fontId="7" fillId="17" borderId="38" xfId="0" applyFont="1" applyFill="1" applyBorder="1"/>
    <xf numFmtId="3" fontId="7" fillId="17" borderId="38" xfId="0" applyNumberFormat="1" applyFont="1" applyFill="1" applyBorder="1"/>
    <xf numFmtId="1" fontId="7" fillId="14" borderId="38" xfId="0" applyNumberFormat="1" applyFont="1" applyFill="1" applyBorder="1" applyAlignment="1">
      <alignment vertical="center" wrapText="1"/>
    </xf>
    <xf numFmtId="0" fontId="12" fillId="14" borderId="38" xfId="0" applyFont="1" applyFill="1" applyBorder="1" applyAlignment="1">
      <alignment horizontal="justify" vertical="center"/>
    </xf>
    <xf numFmtId="0" fontId="12" fillId="14" borderId="38" xfId="0" applyFont="1" applyFill="1" applyBorder="1" applyAlignment="1">
      <alignment horizontal="center" vertical="center" wrapText="1"/>
    </xf>
    <xf numFmtId="37" fontId="11" fillId="14" borderId="38" xfId="2" applyNumberFormat="1" applyFont="1" applyFill="1" applyBorder="1" applyAlignment="1">
      <alignment vertical="center" wrapText="1"/>
    </xf>
    <xf numFmtId="37" fontId="7" fillId="14" borderId="38" xfId="0" applyNumberFormat="1" applyFont="1" applyFill="1" applyBorder="1" applyAlignment="1">
      <alignment vertical="center" wrapText="1"/>
    </xf>
    <xf numFmtId="1" fontId="7" fillId="14" borderId="38" xfId="1" applyNumberFormat="1" applyFont="1" applyFill="1" applyBorder="1" applyAlignment="1">
      <alignment vertical="center"/>
    </xf>
    <xf numFmtId="1" fontId="7" fillId="14" borderId="38" xfId="2" applyNumberFormat="1" applyFont="1" applyFill="1" applyBorder="1" applyAlignment="1">
      <alignment vertical="center"/>
    </xf>
    <xf numFmtId="166" fontId="7" fillId="14" borderId="38" xfId="3" applyFont="1" applyFill="1" applyBorder="1" applyAlignment="1">
      <alignment vertical="center"/>
    </xf>
    <xf numFmtId="37" fontId="7" fillId="14" borderId="38" xfId="2" applyNumberFormat="1" applyFont="1" applyFill="1" applyBorder="1" applyAlignment="1">
      <alignment vertical="center"/>
    </xf>
    <xf numFmtId="0" fontId="7" fillId="14" borderId="38" xfId="0" applyFont="1" applyFill="1" applyBorder="1" applyAlignment="1">
      <alignment wrapText="1"/>
    </xf>
    <xf numFmtId="0" fontId="12" fillId="14" borderId="38" xfId="0" applyFont="1" applyFill="1" applyBorder="1" applyAlignment="1">
      <alignment vertical="center" wrapText="1"/>
    </xf>
    <xf numFmtId="3" fontId="11" fillId="14" borderId="38" xfId="0" applyNumberFormat="1" applyFont="1" applyFill="1" applyBorder="1" applyAlignment="1">
      <alignment vertical="center" wrapText="1"/>
    </xf>
    <xf numFmtId="37" fontId="7" fillId="14" borderId="38" xfId="2" applyNumberFormat="1" applyFont="1" applyFill="1" applyBorder="1" applyAlignment="1">
      <alignment vertical="center" wrapText="1"/>
    </xf>
    <xf numFmtId="0" fontId="3" fillId="14" borderId="38" xfId="0" applyFont="1" applyFill="1" applyBorder="1" applyAlignment="1">
      <alignment horizontal="justify" vertical="center"/>
    </xf>
    <xf numFmtId="179" fontId="12" fillId="14" borderId="38" xfId="0" applyNumberFormat="1" applyFont="1" applyFill="1" applyBorder="1" applyAlignment="1">
      <alignment horizontal="center" vertical="center" wrapText="1"/>
    </xf>
    <xf numFmtId="37" fontId="7" fillId="14" borderId="38" xfId="2" applyNumberFormat="1" applyFont="1" applyFill="1" applyBorder="1" applyAlignment="1">
      <alignment horizontal="right" vertical="center"/>
    </xf>
    <xf numFmtId="37" fontId="11" fillId="14" borderId="38" xfId="2" applyNumberFormat="1" applyFont="1" applyFill="1" applyBorder="1" applyAlignment="1">
      <alignment vertical="center"/>
    </xf>
    <xf numFmtId="3" fontId="7" fillId="14" borderId="38" xfId="0" applyNumberFormat="1" applyFont="1" applyFill="1" applyBorder="1" applyAlignment="1">
      <alignment horizontal="right" vertical="center" wrapText="1"/>
    </xf>
    <xf numFmtId="165" fontId="12" fillId="14" borderId="38" xfId="2" applyFont="1" applyFill="1" applyBorder="1" applyAlignment="1">
      <alignment vertical="center" wrapText="1"/>
    </xf>
    <xf numFmtId="173" fontId="7" fillId="14" borderId="38" xfId="3" applyNumberFormat="1" applyFont="1" applyFill="1" applyBorder="1"/>
    <xf numFmtId="178" fontId="7" fillId="14" borderId="38" xfId="0" applyNumberFormat="1" applyFont="1" applyFill="1" applyBorder="1" applyAlignment="1">
      <alignment vertical="center" wrapText="1"/>
    </xf>
    <xf numFmtId="174" fontId="7" fillId="14" borderId="38" xfId="0" applyNumberFormat="1" applyFont="1" applyFill="1" applyBorder="1"/>
    <xf numFmtId="0" fontId="7" fillId="0" borderId="38" xfId="0" applyFont="1" applyBorder="1" applyAlignment="1">
      <alignment wrapText="1"/>
    </xf>
    <xf numFmtId="0" fontId="12" fillId="0" borderId="38" xfId="0" applyFont="1" applyBorder="1" applyAlignment="1">
      <alignment horizontal="justify" vertical="center" wrapText="1"/>
    </xf>
    <xf numFmtId="0" fontId="7" fillId="0" borderId="38" xfId="0" applyFont="1" applyFill="1" applyBorder="1" applyAlignment="1">
      <alignment horizontal="center" vertical="center" wrapText="1"/>
    </xf>
    <xf numFmtId="3" fontId="11" fillId="14" borderId="38" xfId="0" applyNumberFormat="1" applyFont="1" applyFill="1" applyBorder="1" applyAlignment="1">
      <alignment horizontal="right" vertical="center" wrapText="1"/>
    </xf>
    <xf numFmtId="170" fontId="7" fillId="14" borderId="38" xfId="3" applyNumberFormat="1" applyFont="1" applyFill="1" applyBorder="1"/>
    <xf numFmtId="173" fontId="7" fillId="14" borderId="38" xfId="3" applyNumberFormat="1" applyFont="1" applyFill="1" applyBorder="1" applyAlignment="1">
      <alignment vertical="center" wrapText="1"/>
    </xf>
    <xf numFmtId="0" fontId="18" fillId="17" borderId="0" xfId="0" applyFont="1" applyFill="1" applyBorder="1"/>
    <xf numFmtId="0" fontId="18" fillId="17" borderId="37" xfId="0" applyFont="1" applyFill="1" applyBorder="1" applyAlignment="1">
      <alignment vertical="center" wrapText="1"/>
    </xf>
    <xf numFmtId="0" fontId="18" fillId="17" borderId="38" xfId="0" applyFont="1" applyFill="1" applyBorder="1" applyAlignment="1">
      <alignment vertical="center" wrapText="1"/>
    </xf>
    <xf numFmtId="1" fontId="18" fillId="17" borderId="38" xfId="0" applyNumberFormat="1" applyFont="1" applyFill="1" applyBorder="1" applyAlignment="1">
      <alignment vertical="center" wrapText="1"/>
    </xf>
    <xf numFmtId="3" fontId="18" fillId="17" borderId="38" xfId="0" applyNumberFormat="1" applyFont="1" applyFill="1" applyBorder="1" applyAlignment="1">
      <alignment horizontal="right" vertical="center" wrapText="1"/>
    </xf>
    <xf numFmtId="175" fontId="18" fillId="17" borderId="38" xfId="0" applyNumberFormat="1" applyFont="1" applyFill="1" applyBorder="1" applyAlignment="1">
      <alignment vertical="center" wrapText="1"/>
    </xf>
    <xf numFmtId="3" fontId="18" fillId="14" borderId="38" xfId="0" applyNumberFormat="1" applyFont="1" applyFill="1" applyBorder="1"/>
    <xf numFmtId="0" fontId="18" fillId="17" borderId="38" xfId="0" applyFont="1" applyFill="1" applyBorder="1"/>
    <xf numFmtId="0" fontId="7" fillId="17" borderId="38" xfId="0" applyFont="1" applyFill="1" applyBorder="1" applyAlignment="1">
      <alignment wrapText="1"/>
    </xf>
    <xf numFmtId="0" fontId="18" fillId="17" borderId="0" xfId="0" applyFont="1" applyFill="1"/>
    <xf numFmtId="173" fontId="7" fillId="14" borderId="38" xfId="0" applyNumberFormat="1" applyFont="1" applyFill="1" applyBorder="1"/>
    <xf numFmtId="181" fontId="7" fillId="0" borderId="38" xfId="0" applyNumberFormat="1" applyFont="1" applyFill="1" applyBorder="1"/>
    <xf numFmtId="173" fontId="7" fillId="17" borderId="38" xfId="0" applyNumberFormat="1" applyFont="1" applyFill="1" applyBorder="1"/>
    <xf numFmtId="0" fontId="7" fillId="0" borderId="37" xfId="0" applyFont="1" applyFill="1" applyBorder="1" applyAlignment="1">
      <alignment vertical="center" wrapText="1"/>
    </xf>
    <xf numFmtId="3" fontId="11" fillId="14" borderId="83" xfId="0" applyNumberFormat="1" applyFont="1" applyFill="1" applyBorder="1"/>
    <xf numFmtId="3" fontId="11" fillId="0" borderId="73" xfId="0" applyNumberFormat="1" applyFont="1" applyFill="1" applyBorder="1"/>
    <xf numFmtId="3" fontId="11" fillId="14" borderId="73" xfId="0" applyNumberFormat="1" applyFont="1" applyFill="1" applyBorder="1"/>
    <xf numFmtId="181" fontId="7" fillId="14" borderId="0" xfId="0" applyNumberFormat="1" applyFont="1" applyFill="1" applyBorder="1"/>
    <xf numFmtId="0" fontId="11" fillId="14" borderId="0" xfId="0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3" fontId="11" fillId="14" borderId="0" xfId="0" applyNumberFormat="1" applyFont="1" applyFill="1" applyBorder="1"/>
    <xf numFmtId="176" fontId="12" fillId="0" borderId="0" xfId="1" applyNumberFormat="1" applyFont="1" applyFill="1"/>
    <xf numFmtId="176" fontId="12" fillId="14" borderId="0" xfId="1" applyNumberFormat="1" applyFont="1" applyFill="1"/>
    <xf numFmtId="3" fontId="7" fillId="14" borderId="0" xfId="0" applyNumberFormat="1" applyFont="1" applyFill="1"/>
    <xf numFmtId="178" fontId="7" fillId="14" borderId="0" xfId="0" applyNumberFormat="1" applyFont="1" applyFill="1"/>
    <xf numFmtId="3" fontId="7" fillId="0" borderId="0" xfId="0" applyNumberFormat="1" applyFont="1" applyFill="1"/>
    <xf numFmtId="0" fontId="12" fillId="0" borderId="0" xfId="0" applyFont="1" applyFill="1"/>
    <xf numFmtId="182" fontId="12" fillId="0" borderId="0" xfId="1" applyNumberFormat="1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 wrapText="1"/>
    </xf>
    <xf numFmtId="182" fontId="14" fillId="0" borderId="0" xfId="1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182" fontId="14" fillId="0" borderId="0" xfId="1" applyNumberFormat="1" applyFont="1" applyFill="1" applyAlignment="1">
      <alignment horizontal="left" vertical="center" wrapText="1"/>
    </xf>
    <xf numFmtId="1" fontId="14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4" fillId="0" borderId="75" xfId="0" applyFont="1" applyFill="1" applyBorder="1" applyAlignment="1">
      <alignment horizontal="center" vertical="center" textRotation="90" wrapText="1"/>
    </xf>
    <xf numFmtId="0" fontId="14" fillId="0" borderId="76" xfId="0" applyFont="1" applyFill="1" applyBorder="1" applyAlignment="1">
      <alignment horizontal="center" vertical="center" textRotation="90" wrapText="1"/>
    </xf>
    <xf numFmtId="182" fontId="14" fillId="20" borderId="76" xfId="1" applyNumberFormat="1" applyFont="1" applyFill="1" applyBorder="1" applyAlignment="1">
      <alignment horizontal="center" vertical="center" textRotation="90" wrapText="1"/>
    </xf>
    <xf numFmtId="0" fontId="12" fillId="0" borderId="38" xfId="0" applyFont="1" applyFill="1" applyBorder="1" applyAlignment="1">
      <alignment vertical="center" wrapText="1"/>
    </xf>
    <xf numFmtId="1" fontId="12" fillId="0" borderId="38" xfId="0" applyNumberFormat="1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3" fontId="12" fillId="0" borderId="38" xfId="0" applyNumberFormat="1" applyFont="1" applyFill="1" applyBorder="1" applyAlignment="1">
      <alignment horizontal="right" vertical="center" wrapText="1"/>
    </xf>
    <xf numFmtId="41" fontId="12" fillId="0" borderId="38" xfId="0" applyNumberFormat="1" applyFont="1" applyFill="1" applyBorder="1" applyAlignment="1">
      <alignment horizontal="center" vertical="center" wrapText="1"/>
    </xf>
    <xf numFmtId="182" fontId="12" fillId="0" borderId="38" xfId="1" applyNumberFormat="1" applyFont="1" applyFill="1" applyBorder="1" applyAlignment="1">
      <alignment horizontal="right" vertical="center" wrapText="1"/>
    </xf>
    <xf numFmtId="182" fontId="12" fillId="0" borderId="38" xfId="1" applyNumberFormat="1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vertical="center" wrapText="1"/>
    </xf>
    <xf numFmtId="1" fontId="12" fillId="0" borderId="84" xfId="0" applyNumberFormat="1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left" vertical="center" wrapText="1"/>
    </xf>
    <xf numFmtId="3" fontId="12" fillId="0" borderId="77" xfId="0" applyNumberFormat="1" applyFont="1" applyFill="1" applyBorder="1" applyAlignment="1">
      <alignment horizontal="right" vertical="center" wrapText="1"/>
    </xf>
    <xf numFmtId="0" fontId="12" fillId="0" borderId="60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vertical="center" wrapText="1"/>
    </xf>
    <xf numFmtId="1" fontId="12" fillId="0" borderId="35" xfId="0" applyNumberFormat="1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vertical="center"/>
    </xf>
    <xf numFmtId="0" fontId="12" fillId="0" borderId="35" xfId="0" applyFont="1" applyFill="1" applyBorder="1" applyAlignment="1">
      <alignment horizontal="left" vertical="center" wrapText="1"/>
    </xf>
    <xf numFmtId="3" fontId="14" fillId="0" borderId="38" xfId="0" applyNumberFormat="1" applyFont="1" applyFill="1" applyBorder="1" applyAlignment="1">
      <alignment horizontal="right" vertical="center" wrapText="1"/>
    </xf>
    <xf numFmtId="182" fontId="12" fillId="21" borderId="38" xfId="1" applyNumberFormat="1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vertical="center" wrapText="1"/>
    </xf>
    <xf numFmtId="41" fontId="14" fillId="0" borderId="38" xfId="0" applyNumberFormat="1" applyFont="1" applyFill="1" applyBorder="1" applyAlignment="1">
      <alignment horizontal="center" vertical="center" wrapText="1"/>
    </xf>
    <xf numFmtId="0" fontId="12" fillId="0" borderId="84" xfId="0" applyFont="1" applyFill="1" applyBorder="1" applyAlignment="1">
      <alignment vertical="center"/>
    </xf>
    <xf numFmtId="3" fontId="14" fillId="0" borderId="77" xfId="0" applyNumberFormat="1" applyFont="1" applyFill="1" applyBorder="1" applyAlignment="1">
      <alignment horizontal="right" vertical="center" wrapText="1"/>
    </xf>
    <xf numFmtId="0" fontId="12" fillId="20" borderId="38" xfId="0" applyFont="1" applyFill="1" applyBorder="1" applyAlignment="1">
      <alignment vertical="center" wrapText="1"/>
    </xf>
    <xf numFmtId="3" fontId="14" fillId="20" borderId="77" xfId="0" applyNumberFormat="1" applyFont="1" applyFill="1" applyBorder="1" applyAlignment="1">
      <alignment horizontal="right" vertical="center" wrapText="1"/>
    </xf>
    <xf numFmtId="0" fontId="12" fillId="20" borderId="38" xfId="0" applyFont="1" applyFill="1" applyBorder="1" applyAlignment="1">
      <alignment horizontal="left" vertical="center" wrapText="1"/>
    </xf>
    <xf numFmtId="0" fontId="12" fillId="20" borderId="38" xfId="0" applyFont="1" applyFill="1" applyBorder="1" applyAlignment="1">
      <alignment horizontal="center" vertical="center" wrapText="1"/>
    </xf>
    <xf numFmtId="0" fontId="12" fillId="20" borderId="39" xfId="0" applyFont="1" applyFill="1" applyBorder="1" applyAlignment="1">
      <alignment vertical="center" wrapText="1"/>
    </xf>
    <xf numFmtId="3" fontId="14" fillId="20" borderId="38" xfId="0" applyNumberFormat="1" applyFont="1" applyFill="1" applyBorder="1" applyAlignment="1">
      <alignment horizontal="right" vertical="center" wrapText="1"/>
    </xf>
    <xf numFmtId="41" fontId="12" fillId="22" borderId="38" xfId="0" applyNumberFormat="1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 wrapText="1"/>
    </xf>
    <xf numFmtId="0" fontId="14" fillId="0" borderId="38" xfId="0" applyFont="1" applyFill="1" applyBorder="1" applyAlignment="1">
      <alignment vertical="center" wrapText="1"/>
    </xf>
    <xf numFmtId="1" fontId="14" fillId="0" borderId="38" xfId="0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vertical="center"/>
    </xf>
    <xf numFmtId="0" fontId="14" fillId="0" borderId="38" xfId="0" applyFont="1" applyFill="1" applyBorder="1" applyAlignment="1">
      <alignment horizontal="left" vertical="center" wrapText="1"/>
    </xf>
    <xf numFmtId="182" fontId="14" fillId="0" borderId="38" xfId="1" applyNumberFormat="1" applyFont="1" applyFill="1" applyBorder="1" applyAlignment="1">
      <alignment horizontal="right" vertical="center" wrapText="1"/>
    </xf>
    <xf numFmtId="182" fontId="14" fillId="0" borderId="38" xfId="1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182" fontId="12" fillId="0" borderId="38" xfId="1" applyNumberFormat="1" applyFont="1" applyFill="1" applyBorder="1" applyAlignment="1">
      <alignment vertical="center" wrapText="1"/>
    </xf>
    <xf numFmtId="182" fontId="12" fillId="20" borderId="38" xfId="1" applyNumberFormat="1" applyFont="1" applyFill="1" applyBorder="1" applyAlignment="1">
      <alignment vertical="center" wrapText="1"/>
    </xf>
    <xf numFmtId="182" fontId="12" fillId="20" borderId="38" xfId="1" applyNumberFormat="1" applyFont="1" applyFill="1" applyBorder="1" applyAlignment="1">
      <alignment horizontal="right" vertical="center" wrapText="1"/>
    </xf>
    <xf numFmtId="182" fontId="12" fillId="0" borderId="38" xfId="1" applyNumberFormat="1" applyFont="1" applyFill="1" applyBorder="1" applyAlignment="1">
      <alignment horizontal="center"/>
    </xf>
    <xf numFmtId="182" fontId="12" fillId="20" borderId="38" xfId="1" applyNumberFormat="1" applyFont="1" applyFill="1" applyBorder="1" applyAlignment="1">
      <alignment horizontal="center" vertical="center" wrapText="1"/>
    </xf>
    <xf numFmtId="182" fontId="12" fillId="20" borderId="38" xfId="1" applyNumberFormat="1" applyFont="1" applyFill="1" applyBorder="1" applyAlignment="1">
      <alignment horizontal="center"/>
    </xf>
    <xf numFmtId="3" fontId="14" fillId="0" borderId="83" xfId="0" applyNumberFormat="1" applyFont="1" applyFill="1" applyBorder="1"/>
    <xf numFmtId="182" fontId="14" fillId="0" borderId="83" xfId="1" applyNumberFormat="1" applyFont="1" applyFill="1" applyBorder="1"/>
    <xf numFmtId="182" fontId="14" fillId="20" borderId="83" xfId="1" applyNumberFormat="1" applyFont="1" applyFill="1" applyBorder="1"/>
    <xf numFmtId="182" fontId="12" fillId="20" borderId="0" xfId="1" applyNumberFormat="1" applyFont="1" applyFill="1"/>
    <xf numFmtId="0" fontId="7" fillId="14" borderId="0" xfId="0" applyFont="1" applyFill="1" applyAlignment="1">
      <alignment wrapText="1"/>
    </xf>
    <xf numFmtId="0" fontId="7" fillId="14" borderId="0" xfId="0" applyFont="1" applyFill="1" applyAlignment="1">
      <alignment horizontal="left"/>
    </xf>
    <xf numFmtId="0" fontId="7" fillId="14" borderId="0" xfId="0" applyFont="1" applyFill="1" applyAlignment="1">
      <alignment horizontal="right"/>
    </xf>
    <xf numFmtId="0" fontId="11" fillId="14" borderId="0" xfId="0" applyFont="1" applyFill="1" applyAlignment="1">
      <alignment vertical="center" wrapText="1"/>
    </xf>
    <xf numFmtId="0" fontId="7" fillId="14" borderId="0" xfId="0" applyFont="1" applyFill="1" applyAlignment="1">
      <alignment vertical="center" wrapText="1"/>
    </xf>
    <xf numFmtId="0" fontId="11" fillId="14" borderId="56" xfId="0" applyFont="1" applyFill="1" applyBorder="1" applyAlignment="1">
      <alignment horizontal="center" vertical="center" textRotation="90" wrapText="1"/>
    </xf>
    <xf numFmtId="0" fontId="11" fillId="14" borderId="59" xfId="0" applyFont="1" applyFill="1" applyBorder="1" applyAlignment="1">
      <alignment horizontal="center" vertical="center" textRotation="90" wrapText="1"/>
    </xf>
    <xf numFmtId="0" fontId="11" fillId="14" borderId="48" xfId="0" applyFont="1" applyFill="1" applyBorder="1" applyAlignment="1">
      <alignment horizontal="center" vertical="center" textRotation="90" wrapText="1"/>
    </xf>
    <xf numFmtId="0" fontId="7" fillId="14" borderId="68" xfId="0" applyFont="1" applyFill="1" applyBorder="1" applyAlignment="1">
      <alignment vertical="center" wrapText="1"/>
    </xf>
    <xf numFmtId="0" fontId="7" fillId="14" borderId="50" xfId="0" applyFont="1" applyFill="1" applyBorder="1" applyAlignment="1">
      <alignment vertical="center" wrapText="1"/>
    </xf>
    <xf numFmtId="1" fontId="7" fillId="14" borderId="50" xfId="0" applyNumberFormat="1" applyFont="1" applyFill="1" applyBorder="1" applyAlignment="1">
      <alignment horizontal="center" vertical="center" wrapText="1"/>
    </xf>
    <xf numFmtId="0" fontId="7" fillId="14" borderId="50" xfId="0" applyFont="1" applyFill="1" applyBorder="1" applyAlignment="1">
      <alignment horizontal="center" vertical="center" wrapText="1"/>
    </xf>
    <xf numFmtId="168" fontId="12" fillId="7" borderId="50" xfId="0" applyNumberFormat="1" applyFont="1" applyFill="1" applyBorder="1" applyAlignment="1">
      <alignment vertical="center" wrapText="1"/>
    </xf>
    <xf numFmtId="168" fontId="7" fillId="14" borderId="50" xfId="0" applyNumberFormat="1" applyFont="1" applyFill="1" applyBorder="1"/>
    <xf numFmtId="0" fontId="7" fillId="14" borderId="50" xfId="0" applyFont="1" applyFill="1" applyBorder="1" applyAlignment="1">
      <alignment horizontal="left" vertical="center" wrapText="1"/>
    </xf>
    <xf numFmtId="0" fontId="7" fillId="14" borderId="69" xfId="0" applyFont="1" applyFill="1" applyBorder="1" applyAlignment="1">
      <alignment vertical="center" wrapText="1"/>
    </xf>
    <xf numFmtId="0" fontId="7" fillId="14" borderId="37" xfId="0" applyFont="1" applyFill="1" applyBorder="1" applyAlignment="1">
      <alignment vertical="center" wrapText="1"/>
    </xf>
    <xf numFmtId="1" fontId="7" fillId="14" borderId="38" xfId="0" applyNumberFormat="1" applyFont="1" applyFill="1" applyBorder="1" applyAlignment="1">
      <alignment horizontal="center" vertical="center" wrapText="1"/>
    </xf>
    <xf numFmtId="0" fontId="7" fillId="14" borderId="38" xfId="0" applyFont="1" applyFill="1" applyBorder="1" applyAlignment="1">
      <alignment horizontal="center" vertical="center" wrapText="1"/>
    </xf>
    <xf numFmtId="168" fontId="12" fillId="7" borderId="38" xfId="0" applyNumberFormat="1" applyFont="1" applyFill="1" applyBorder="1" applyAlignment="1">
      <alignment vertical="center" wrapText="1"/>
    </xf>
    <xf numFmtId="168" fontId="7" fillId="14" borderId="38" xfId="0" applyNumberFormat="1" applyFont="1" applyFill="1" applyBorder="1" applyAlignment="1">
      <alignment vertical="center" wrapText="1"/>
    </xf>
    <xf numFmtId="0" fontId="7" fillId="14" borderId="38" xfId="0" applyFont="1" applyFill="1" applyBorder="1" applyAlignment="1">
      <alignment horizontal="left" vertical="center" wrapText="1"/>
    </xf>
    <xf numFmtId="168" fontId="7" fillId="14" borderId="38" xfId="0" applyNumberFormat="1" applyFont="1" applyFill="1" applyBorder="1"/>
    <xf numFmtId="168" fontId="12" fillId="14" borderId="38" xfId="0" applyNumberFormat="1" applyFont="1" applyFill="1" applyBorder="1" applyAlignment="1">
      <alignment vertical="center" wrapText="1"/>
    </xf>
    <xf numFmtId="168" fontId="12" fillId="23" borderId="38" xfId="0" applyNumberFormat="1" applyFont="1" applyFill="1" applyBorder="1" applyAlignment="1">
      <alignment vertical="center" wrapText="1"/>
    </xf>
    <xf numFmtId="168" fontId="12" fillId="7" borderId="38" xfId="0" applyNumberFormat="1" applyFont="1" applyFill="1" applyBorder="1" applyAlignment="1">
      <alignment vertical="center"/>
    </xf>
    <xf numFmtId="168" fontId="12" fillId="14" borderId="38" xfId="0" applyNumberFormat="1" applyFont="1" applyFill="1" applyBorder="1" applyAlignment="1">
      <alignment vertical="center"/>
    </xf>
    <xf numFmtId="0" fontId="3" fillId="14" borderId="38" xfId="0" applyFont="1" applyFill="1" applyBorder="1" applyAlignment="1">
      <alignment horizontal="center" wrapText="1"/>
    </xf>
    <xf numFmtId="0" fontId="7" fillId="14" borderId="40" xfId="0" applyFont="1" applyFill="1" applyBorder="1" applyAlignment="1">
      <alignment vertical="center" wrapText="1"/>
    </xf>
    <xf numFmtId="0" fontId="7" fillId="14" borderId="41" xfId="0" applyFont="1" applyFill="1" applyBorder="1" applyAlignment="1">
      <alignment vertical="center" wrapText="1"/>
    </xf>
    <xf numFmtId="1" fontId="7" fillId="14" borderId="41" xfId="0" applyNumberFormat="1" applyFont="1" applyFill="1" applyBorder="1" applyAlignment="1">
      <alignment horizontal="center" vertical="center" wrapText="1"/>
    </xf>
    <xf numFmtId="0" fontId="3" fillId="14" borderId="41" xfId="0" applyFont="1" applyFill="1" applyBorder="1" applyAlignment="1">
      <alignment horizontal="center" wrapText="1"/>
    </xf>
    <xf numFmtId="0" fontId="7" fillId="14" borderId="41" xfId="0" applyFont="1" applyFill="1" applyBorder="1" applyAlignment="1">
      <alignment horizontal="center" vertical="center" wrapText="1"/>
    </xf>
    <xf numFmtId="0" fontId="12" fillId="14" borderId="41" xfId="0" applyFont="1" applyFill="1" applyBorder="1" applyAlignment="1">
      <alignment horizontal="center" vertical="center" wrapText="1"/>
    </xf>
    <xf numFmtId="168" fontId="12" fillId="7" borderId="41" xfId="0" applyNumberFormat="1" applyFont="1" applyFill="1" applyBorder="1" applyAlignment="1">
      <alignment vertical="center" wrapText="1"/>
    </xf>
    <xf numFmtId="168" fontId="7" fillId="14" borderId="41" xfId="0" applyNumberFormat="1" applyFont="1" applyFill="1" applyBorder="1"/>
    <xf numFmtId="168" fontId="12" fillId="14" borderId="41" xfId="0" applyNumberFormat="1" applyFont="1" applyFill="1" applyBorder="1" applyAlignment="1">
      <alignment vertical="center" wrapText="1"/>
    </xf>
    <xf numFmtId="3" fontId="7" fillId="14" borderId="75" xfId="0" applyNumberFormat="1" applyFont="1" applyFill="1" applyBorder="1"/>
    <xf numFmtId="3" fontId="7" fillId="14" borderId="73" xfId="0" applyNumberFormat="1" applyFont="1" applyFill="1" applyBorder="1"/>
    <xf numFmtId="0" fontId="7" fillId="14" borderId="30" xfId="0" applyFont="1" applyFill="1" applyBorder="1"/>
    <xf numFmtId="0" fontId="7" fillId="14" borderId="82" xfId="0" applyFont="1" applyFill="1" applyBorder="1"/>
    <xf numFmtId="168" fontId="11" fillId="14" borderId="0" xfId="0" applyNumberFormat="1" applyFont="1" applyFill="1"/>
    <xf numFmtId="0" fontId="11" fillId="14" borderId="0" xfId="0" applyFont="1" applyFill="1"/>
    <xf numFmtId="3" fontId="11" fillId="14" borderId="0" xfId="0" applyNumberFormat="1" applyFont="1" applyFill="1"/>
    <xf numFmtId="168" fontId="7" fillId="14" borderId="0" xfId="0" applyNumberFormat="1" applyFont="1" applyFill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38" xfId="0" applyNumberFormat="1" applyFont="1" applyBorder="1" applyAlignment="1">
      <alignment horizontal="center" vertical="center" wrapText="1"/>
    </xf>
    <xf numFmtId="182" fontId="7" fillId="0" borderId="38" xfId="1" applyNumberFormat="1" applyFont="1" applyFill="1" applyBorder="1"/>
    <xf numFmtId="182" fontId="7" fillId="0" borderId="38" xfId="1" applyNumberFormat="1" applyFont="1" applyFill="1" applyBorder="1" applyAlignment="1">
      <alignment horizontal="right" vertical="center" wrapText="1"/>
    </xf>
    <xf numFmtId="182" fontId="7" fillId="0" borderId="38" xfId="1" applyNumberFormat="1" applyFont="1" applyFill="1" applyBorder="1" applyAlignment="1">
      <alignment vertical="center" wrapText="1"/>
    </xf>
    <xf numFmtId="182" fontId="11" fillId="0" borderId="49" xfId="1" applyNumberFormat="1" applyFont="1" applyFill="1" applyBorder="1" applyAlignment="1">
      <alignment horizontal="right" vertical="center" wrapText="1"/>
    </xf>
    <xf numFmtId="182" fontId="12" fillId="0" borderId="49" xfId="1" applyNumberFormat="1" applyFont="1" applyBorder="1" applyAlignment="1">
      <alignment horizontal="right" vertical="center" wrapText="1"/>
    </xf>
    <xf numFmtId="182" fontId="12" fillId="0" borderId="49" xfId="1" applyNumberFormat="1" applyFont="1" applyFill="1" applyBorder="1" applyAlignment="1">
      <alignment horizontal="righ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69" xfId="0" applyFont="1" applyFill="1" applyBorder="1" applyAlignment="1">
      <alignment vertical="center" wrapText="1"/>
    </xf>
    <xf numFmtId="182" fontId="11" fillId="0" borderId="38" xfId="1" applyNumberFormat="1" applyFont="1" applyFill="1" applyBorder="1" applyAlignment="1">
      <alignment horizontal="right" vertical="center" wrapText="1"/>
    </xf>
    <xf numFmtId="0" fontId="7" fillId="0" borderId="77" xfId="0" applyFont="1" applyBorder="1"/>
    <xf numFmtId="0" fontId="7" fillId="0" borderId="38" xfId="0" applyFont="1" applyBorder="1"/>
    <xf numFmtId="1" fontId="7" fillId="0" borderId="38" xfId="0" applyNumberFormat="1" applyFont="1" applyBorder="1" applyAlignment="1">
      <alignment vertical="center" wrapText="1"/>
    </xf>
    <xf numFmtId="182" fontId="7" fillId="0" borderId="38" xfId="1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3" fontId="11" fillId="0" borderId="83" xfId="0" applyNumberFormat="1" applyFont="1" applyBorder="1"/>
    <xf numFmtId="0" fontId="11" fillId="0" borderId="0" xfId="0" applyFont="1"/>
    <xf numFmtId="3" fontId="11" fillId="0" borderId="0" xfId="0" applyNumberFormat="1" applyFont="1"/>
    <xf numFmtId="3" fontId="7" fillId="0" borderId="0" xfId="0" applyNumberFormat="1" applyFont="1"/>
    <xf numFmtId="0" fontId="7" fillId="0" borderId="79" xfId="0" applyFont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/>
    <xf numFmtId="173" fontId="7" fillId="0" borderId="0" xfId="3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173" fontId="11" fillId="0" borderId="0" xfId="3" applyNumberFormat="1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3" fontId="11" fillId="0" borderId="83" xfId="3" applyNumberFormat="1" applyFont="1" applyFill="1" applyBorder="1" applyAlignment="1">
      <alignment horizontal="center" vertical="center" textRotation="90" wrapText="1"/>
    </xf>
    <xf numFmtId="9" fontId="7" fillId="14" borderId="38" xfId="5" applyFont="1" applyFill="1" applyBorder="1" applyAlignment="1">
      <alignment vertical="center" wrapText="1"/>
    </xf>
    <xf numFmtId="0" fontId="7" fillId="14" borderId="38" xfId="0" applyFont="1" applyFill="1" applyBorder="1" applyAlignment="1">
      <alignment vertical="center"/>
    </xf>
    <xf numFmtId="3" fontId="11" fillId="0" borderId="101" xfId="0" applyNumberFormat="1" applyFont="1" applyFill="1" applyBorder="1" applyAlignment="1">
      <alignment horizontal="right" vertical="center" wrapText="1"/>
    </xf>
    <xf numFmtId="173" fontId="11" fillId="0" borderId="38" xfId="3" applyNumberFormat="1" applyFont="1" applyFill="1" applyBorder="1" applyAlignment="1">
      <alignment horizontal="center" vertical="center" wrapText="1"/>
    </xf>
    <xf numFmtId="173" fontId="7" fillId="0" borderId="35" xfId="3" applyNumberFormat="1" applyFont="1" applyFill="1" applyBorder="1" applyAlignment="1">
      <alignment vertical="center"/>
    </xf>
    <xf numFmtId="176" fontId="7" fillId="0" borderId="38" xfId="1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 wrapText="1"/>
    </xf>
    <xf numFmtId="173" fontId="7" fillId="0" borderId="0" xfId="0" applyNumberFormat="1" applyFont="1" applyFill="1" applyBorder="1"/>
    <xf numFmtId="0" fontId="12" fillId="0" borderId="38" xfId="0" applyFont="1" applyBorder="1" applyAlignment="1">
      <alignment horizontal="center" vertical="center" wrapText="1"/>
    </xf>
    <xf numFmtId="173" fontId="7" fillId="0" borderId="38" xfId="3" applyNumberFormat="1" applyFont="1" applyFill="1" applyBorder="1" applyAlignment="1">
      <alignment vertical="center" wrapText="1"/>
    </xf>
    <xf numFmtId="0" fontId="7" fillId="0" borderId="38" xfId="0" applyFont="1" applyFill="1" applyBorder="1" applyAlignment="1">
      <alignment horizontal="left" vertical="center" wrapText="1"/>
    </xf>
    <xf numFmtId="6" fontId="7" fillId="0" borderId="0" xfId="0" applyNumberFormat="1" applyFont="1" applyFill="1" applyBorder="1"/>
    <xf numFmtId="176" fontId="7" fillId="0" borderId="38" xfId="8" applyNumberFormat="1" applyFont="1" applyFill="1" applyBorder="1" applyAlignment="1">
      <alignment vertical="center"/>
    </xf>
    <xf numFmtId="0" fontId="12" fillId="14" borderId="39" xfId="0" applyFont="1" applyFill="1" applyBorder="1" applyAlignment="1">
      <alignment horizontal="center" vertical="center" wrapText="1"/>
    </xf>
    <xf numFmtId="1" fontId="7" fillId="0" borderId="3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3" fontId="11" fillId="0" borderId="83" xfId="0" applyNumberFormat="1" applyFont="1" applyFill="1" applyBorder="1"/>
    <xf numFmtId="173" fontId="11" fillId="0" borderId="73" xfId="3" applyNumberFormat="1" applyFont="1" applyFill="1" applyBorder="1" applyAlignment="1">
      <alignment vertical="center"/>
    </xf>
    <xf numFmtId="173" fontId="7" fillId="0" borderId="30" xfId="0" applyNumberFormat="1" applyFont="1" applyFill="1" applyBorder="1"/>
    <xf numFmtId="0" fontId="7" fillId="0" borderId="30" xfId="0" applyFont="1" applyFill="1" applyBorder="1"/>
    <xf numFmtId="0" fontId="7" fillId="0" borderId="82" xfId="0" applyFont="1" applyFill="1" applyBorder="1"/>
    <xf numFmtId="173" fontId="11" fillId="0" borderId="0" xfId="3" applyNumberFormat="1" applyFont="1" applyFill="1" applyBorder="1" applyAlignment="1">
      <alignment vertical="center"/>
    </xf>
    <xf numFmtId="173" fontId="7" fillId="0" borderId="38" xfId="3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/>
    <xf numFmtId="173" fontId="7" fillId="0" borderId="0" xfId="3" applyNumberFormat="1" applyFont="1" applyFill="1" applyAlignment="1">
      <alignment vertical="center"/>
    </xf>
    <xf numFmtId="166" fontId="7" fillId="0" borderId="0" xfId="3" applyFont="1" applyFill="1"/>
    <xf numFmtId="173" fontId="7" fillId="0" borderId="0" xfId="0" applyNumberFormat="1" applyFont="1" applyFill="1"/>
    <xf numFmtId="3" fontId="28" fillId="0" borderId="0" xfId="0" applyNumberFormat="1" applyFont="1"/>
    <xf numFmtId="6" fontId="2" fillId="0" borderId="38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9" fontId="7" fillId="0" borderId="38" xfId="0" applyNumberFormat="1" applyFont="1" applyBorder="1" applyAlignment="1">
      <alignment horizontal="center" vertical="center" wrapText="1"/>
    </xf>
    <xf numFmtId="9" fontId="7" fillId="0" borderId="38" xfId="0" applyNumberFormat="1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85" fontId="11" fillId="24" borderId="0" xfId="0" applyNumberFormat="1" applyFont="1" applyFill="1" applyAlignment="1">
      <alignment horizontal="center" vertical="center"/>
    </xf>
    <xf numFmtId="185" fontId="11" fillId="0" borderId="0" xfId="0" applyNumberFormat="1" applyFont="1" applyFill="1" applyAlignment="1">
      <alignment horizontal="center" vertical="center"/>
    </xf>
    <xf numFmtId="170" fontId="11" fillId="0" borderId="0" xfId="3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textRotation="90"/>
    </xf>
    <xf numFmtId="172" fontId="11" fillId="0" borderId="0" xfId="8" applyNumberFormat="1" applyFont="1" applyAlignment="1">
      <alignment vertical="center"/>
    </xf>
    <xf numFmtId="172" fontId="7" fillId="0" borderId="0" xfId="8" applyNumberFormat="1" applyFont="1" applyAlignment="1">
      <alignment vertical="center"/>
    </xf>
    <xf numFmtId="172" fontId="7" fillId="0" borderId="0" xfId="8" applyNumberFormat="1" applyFont="1"/>
    <xf numFmtId="0" fontId="11" fillId="0" borderId="0" xfId="0" applyFont="1" applyAlignment="1">
      <alignment horizontal="left" vertical="center" textRotation="90" wrapText="1"/>
    </xf>
    <xf numFmtId="172" fontId="11" fillId="0" borderId="0" xfId="8" applyNumberFormat="1" applyFont="1" applyFill="1" applyAlignment="1">
      <alignment vertical="center"/>
    </xf>
    <xf numFmtId="172" fontId="7" fillId="0" borderId="0" xfId="8" applyNumberFormat="1" applyFont="1" applyFill="1"/>
    <xf numFmtId="0" fontId="11" fillId="0" borderId="41" xfId="0" applyFont="1" applyBorder="1" applyAlignment="1">
      <alignment horizontal="center" vertical="center" textRotation="90" wrapText="1"/>
    </xf>
    <xf numFmtId="49" fontId="11" fillId="0" borderId="41" xfId="0" applyNumberFormat="1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75" xfId="0" applyFont="1" applyBorder="1" applyAlignment="1">
      <alignment horizontal="center" vertical="center" textRotation="90" wrapText="1"/>
    </xf>
    <xf numFmtId="0" fontId="11" fillId="0" borderId="76" xfId="0" applyFont="1" applyBorder="1" applyAlignment="1">
      <alignment horizontal="center" vertical="center" textRotation="90" wrapText="1"/>
    </xf>
    <xf numFmtId="0" fontId="11" fillId="0" borderId="73" xfId="0" applyFont="1" applyBorder="1" applyAlignment="1">
      <alignment horizontal="center" vertical="center" textRotation="90" wrapText="1"/>
    </xf>
    <xf numFmtId="49" fontId="11" fillId="0" borderId="40" xfId="0" applyNumberFormat="1" applyFont="1" applyBorder="1" applyAlignment="1">
      <alignment horizontal="center" vertical="center" textRotation="90" wrapText="1"/>
    </xf>
    <xf numFmtId="173" fontId="34" fillId="0" borderId="48" xfId="3" applyNumberFormat="1" applyFont="1" applyFill="1" applyBorder="1" applyAlignment="1">
      <alignment horizontal="center" vertical="center" textRotation="90" wrapText="1"/>
    </xf>
    <xf numFmtId="173" fontId="34" fillId="0" borderId="56" xfId="3" applyNumberFormat="1" applyFont="1" applyFill="1" applyBorder="1" applyAlignment="1">
      <alignment horizontal="center" vertical="center" textRotation="90" wrapText="1"/>
    </xf>
    <xf numFmtId="1" fontId="7" fillId="0" borderId="38" xfId="0" applyNumberFormat="1" applyFont="1" applyBorder="1" applyAlignment="1">
      <alignment horizontal="center" vertical="center" textRotation="90" wrapText="1"/>
    </xf>
    <xf numFmtId="182" fontId="11" fillId="0" borderId="0" xfId="1" applyNumberFormat="1" applyFont="1" applyFill="1"/>
    <xf numFmtId="182" fontId="11" fillId="0" borderId="0" xfId="1" applyNumberFormat="1" applyFont="1" applyFill="1" applyAlignment="1">
      <alignment horizontal="left" vertical="center" wrapText="1"/>
    </xf>
    <xf numFmtId="182" fontId="11" fillId="0" borderId="0" xfId="0" applyNumberFormat="1" applyFont="1" applyAlignment="1">
      <alignment vertical="center" wrapText="1"/>
    </xf>
    <xf numFmtId="3" fontId="11" fillId="0" borderId="0" xfId="0" applyNumberFormat="1" applyFont="1" applyFill="1" applyAlignment="1">
      <alignment vertical="center" wrapText="1"/>
    </xf>
    <xf numFmtId="182" fontId="11" fillId="0" borderId="0" xfId="0" applyNumberFormat="1" applyFont="1" applyFill="1" applyAlignment="1">
      <alignment horizontal="left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11" fillId="0" borderId="108" xfId="0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lef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182" fontId="11" fillId="0" borderId="38" xfId="1" applyNumberFormat="1" applyFont="1" applyFill="1" applyBorder="1" applyAlignment="1">
      <alignment vertical="center"/>
    </xf>
    <xf numFmtId="182" fontId="7" fillId="0" borderId="38" xfId="1" applyNumberFormat="1" applyFont="1" applyFill="1" applyBorder="1" applyAlignment="1">
      <alignment vertical="center"/>
    </xf>
    <xf numFmtId="0" fontId="7" fillId="0" borderId="50" xfId="0" applyFont="1" applyFill="1" applyBorder="1" applyAlignment="1">
      <alignment vertical="center" wrapText="1"/>
    </xf>
    <xf numFmtId="0" fontId="30" fillId="0" borderId="38" xfId="0" applyFont="1" applyFill="1" applyBorder="1" applyAlignment="1">
      <alignment vertical="center" wrapText="1"/>
    </xf>
    <xf numFmtId="182" fontId="7" fillId="0" borderId="38" xfId="1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 wrapText="1"/>
    </xf>
    <xf numFmtId="182" fontId="18" fillId="0" borderId="38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justify" vertical="center" wrapText="1"/>
    </xf>
    <xf numFmtId="3" fontId="11" fillId="0" borderId="38" xfId="0" applyNumberFormat="1" applyFont="1" applyFill="1" applyBorder="1" applyAlignment="1">
      <alignment vertical="center" wrapText="1"/>
    </xf>
    <xf numFmtId="182" fontId="11" fillId="0" borderId="38" xfId="1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/>
    </xf>
    <xf numFmtId="3" fontId="7" fillId="0" borderId="38" xfId="0" applyNumberFormat="1" applyFont="1" applyFill="1" applyBorder="1" applyAlignment="1">
      <alignment vertical="center"/>
    </xf>
    <xf numFmtId="182" fontId="11" fillId="0" borderId="38" xfId="1" applyNumberFormat="1" applyFont="1" applyFill="1" applyBorder="1"/>
    <xf numFmtId="0" fontId="11" fillId="0" borderId="38" xfId="0" applyFont="1" applyFill="1" applyBorder="1" applyAlignment="1">
      <alignment vertical="center"/>
    </xf>
    <xf numFmtId="182" fontId="11" fillId="0" borderId="38" xfId="0" applyNumberFormat="1" applyFont="1" applyFill="1" applyBorder="1" applyAlignment="1">
      <alignment vertical="center"/>
    </xf>
    <xf numFmtId="182" fontId="34" fillId="0" borderId="38" xfId="0" applyNumberFormat="1" applyFont="1" applyFill="1" applyBorder="1" applyAlignment="1"/>
    <xf numFmtId="182" fontId="27" fillId="0" borderId="38" xfId="1" applyNumberFormat="1" applyFont="1" applyFill="1" applyBorder="1"/>
    <xf numFmtId="182" fontId="7" fillId="0" borderId="0" xfId="1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Alignment="1">
      <alignment horizontal="center" vertical="center" wrapText="1"/>
    </xf>
    <xf numFmtId="0" fontId="11" fillId="0" borderId="112" xfId="0" applyFont="1" applyFill="1" applyBorder="1" applyAlignment="1">
      <alignment horizontal="center" vertical="center" textRotation="90" wrapText="1"/>
    </xf>
    <xf numFmtId="0" fontId="7" fillId="0" borderId="68" xfId="0" applyFont="1" applyFill="1" applyBorder="1" applyAlignment="1">
      <alignment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185" fontId="7" fillId="0" borderId="38" xfId="3" applyNumberFormat="1" applyFont="1" applyFill="1" applyBorder="1" applyAlignment="1"/>
    <xf numFmtId="0" fontId="7" fillId="0" borderId="50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77" xfId="0" applyFont="1" applyFill="1" applyBorder="1"/>
    <xf numFmtId="0" fontId="7" fillId="0" borderId="38" xfId="0" applyFont="1" applyFill="1" applyBorder="1" applyAlignment="1">
      <alignment horizontal="left" vertical="center" wrapText="1"/>
    </xf>
    <xf numFmtId="1" fontId="7" fillId="0" borderId="38" xfId="0" applyNumberFormat="1" applyFont="1" applyFill="1" applyBorder="1" applyAlignment="1">
      <alignment horizontal="center" vertical="center" wrapText="1"/>
    </xf>
    <xf numFmtId="185" fontId="7" fillId="0" borderId="38" xfId="3" applyNumberFormat="1" applyFont="1" applyFill="1" applyBorder="1"/>
    <xf numFmtId="185" fontId="7" fillId="0" borderId="38" xfId="3" applyNumberFormat="1" applyFont="1" applyFill="1" applyBorder="1" applyAlignment="1">
      <alignment horizontal="center"/>
    </xf>
    <xf numFmtId="185" fontId="7" fillId="0" borderId="38" xfId="3" applyNumberFormat="1" applyFont="1" applyFill="1" applyBorder="1" applyAlignment="1">
      <alignment horizontal="center" vertical="center"/>
    </xf>
    <xf numFmtId="185" fontId="0" fillId="0" borderId="38" xfId="3" applyNumberFormat="1" applyFont="1" applyFill="1" applyBorder="1" applyAlignment="1"/>
    <xf numFmtId="0" fontId="7" fillId="0" borderId="40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1" fontId="7" fillId="0" borderId="41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41" xfId="0" applyFont="1" applyFill="1" applyBorder="1"/>
    <xf numFmtId="0" fontId="11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85" fontId="11" fillId="0" borderId="0" xfId="0" applyNumberFormat="1" applyFont="1" applyFill="1" applyBorder="1" applyAlignment="1">
      <alignment horizontal="center" vertical="center"/>
    </xf>
    <xf numFmtId="185" fontId="7" fillId="0" borderId="0" xfId="0" applyNumberFormat="1" applyFont="1" applyFill="1"/>
    <xf numFmtId="176" fontId="12" fillId="0" borderId="0" xfId="1" applyNumberFormat="1" applyFont="1" applyFill="1" applyBorder="1"/>
    <xf numFmtId="176" fontId="14" fillId="0" borderId="0" xfId="1" applyNumberFormat="1" applyFont="1" applyFill="1" applyBorder="1" applyAlignment="1">
      <alignment horizontal="center"/>
    </xf>
    <xf numFmtId="185" fontId="12" fillId="0" borderId="0" xfId="0" applyNumberFormat="1" applyFont="1" applyFill="1" applyBorder="1" applyAlignment="1">
      <alignment horizontal="center" vertical="center" wrapText="1"/>
    </xf>
    <xf numFmtId="185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185" fontId="7" fillId="0" borderId="0" xfId="12" applyNumberFormat="1" applyFont="1" applyFill="1" applyBorder="1" applyAlignment="1" applyProtection="1">
      <alignment horizontal="center" vertical="center"/>
    </xf>
    <xf numFmtId="185" fontId="11" fillId="14" borderId="0" xfId="12" applyNumberFormat="1" applyFont="1" applyFill="1" applyBorder="1" applyAlignment="1" applyProtection="1">
      <alignment vertical="center"/>
    </xf>
    <xf numFmtId="0" fontId="38" fillId="0" borderId="0" xfId="0" applyFont="1" applyFill="1" applyBorder="1" applyAlignment="1">
      <alignment horizontal="right" vertical="center" wrapText="1"/>
    </xf>
    <xf numFmtId="0" fontId="38" fillId="18" borderId="0" xfId="0" applyFont="1" applyFill="1" applyBorder="1" applyAlignment="1">
      <alignment horizontal="right" vertical="center" wrapText="1"/>
    </xf>
    <xf numFmtId="185" fontId="15" fillId="0" borderId="0" xfId="0" applyNumberFormat="1" applyFont="1" applyFill="1" applyBorder="1" applyAlignment="1">
      <alignment horizontal="center"/>
    </xf>
    <xf numFmtId="185" fontId="15" fillId="0" borderId="0" xfId="0" applyNumberFormat="1" applyFont="1" applyFill="1" applyBorder="1" applyAlignment="1">
      <alignment horizontal="right" vertical="center" wrapText="1"/>
    </xf>
    <xf numFmtId="185" fontId="11" fillId="0" borderId="0" xfId="0" applyNumberFormat="1" applyFont="1" applyFill="1" applyBorder="1"/>
    <xf numFmtId="183" fontId="12" fillId="0" borderId="92" xfId="0" applyNumberFormat="1" applyFont="1" applyBorder="1"/>
    <xf numFmtId="183" fontId="12" fillId="0" borderId="38" xfId="0" applyNumberFormat="1" applyFont="1" applyBorder="1"/>
    <xf numFmtId="183" fontId="12" fillId="0" borderId="93" xfId="0" applyNumberFormat="1" applyFont="1" applyBorder="1"/>
    <xf numFmtId="183" fontId="12" fillId="0" borderId="95" xfId="0" applyNumberFormat="1" applyFont="1" applyBorder="1"/>
    <xf numFmtId="183" fontId="12" fillId="0" borderId="96" xfId="0" applyNumberFormat="1" applyFont="1" applyFill="1" applyBorder="1"/>
    <xf numFmtId="183" fontId="12" fillId="0" borderId="94" xfId="0" applyNumberFormat="1" applyFont="1" applyFill="1" applyBorder="1"/>
    <xf numFmtId="182" fontId="12" fillId="0" borderId="38" xfId="1" applyNumberFormat="1" applyFont="1" applyBorder="1"/>
    <xf numFmtId="0" fontId="11" fillId="0" borderId="0" xfId="0" applyFont="1" applyBorder="1" applyAlignment="1">
      <alignment vertical="center" wrapText="1"/>
    </xf>
    <xf numFmtId="182" fontId="7" fillId="0" borderId="35" xfId="1" applyNumberFormat="1" applyFont="1" applyFill="1" applyBorder="1"/>
    <xf numFmtId="169" fontId="14" fillId="0" borderId="29" xfId="0" applyNumberFormat="1" applyFont="1" applyBorder="1" applyAlignment="1">
      <alignment horizontal="center" vertical="center" textRotation="90" wrapText="1"/>
    </xf>
    <xf numFmtId="169" fontId="14" fillId="0" borderId="27" xfId="0" applyNumberFormat="1" applyFont="1" applyBorder="1" applyAlignment="1">
      <alignment horizontal="center" vertical="center" textRotation="90" wrapText="1"/>
    </xf>
    <xf numFmtId="169" fontId="14" fillId="0" borderId="26" xfId="0" applyNumberFormat="1" applyFont="1" applyBorder="1" applyAlignment="1">
      <alignment horizontal="center" vertical="center" textRotation="90" wrapText="1"/>
    </xf>
    <xf numFmtId="0" fontId="7" fillId="0" borderId="68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182" fontId="7" fillId="0" borderId="50" xfId="1" applyNumberFormat="1" applyFont="1" applyFill="1" applyBorder="1"/>
    <xf numFmtId="182" fontId="7" fillId="0" borderId="50" xfId="1" applyNumberFormat="1" applyFont="1" applyFill="1" applyBorder="1" applyAlignment="1">
      <alignment horizontal="right" vertical="center" wrapText="1"/>
    </xf>
    <xf numFmtId="182" fontId="7" fillId="0" borderId="50" xfId="1" applyNumberFormat="1" applyFont="1" applyFill="1" applyBorder="1" applyAlignment="1">
      <alignment vertical="center" wrapText="1"/>
    </xf>
    <xf numFmtId="183" fontId="12" fillId="0" borderId="114" xfId="0" applyNumberFormat="1" applyFont="1" applyBorder="1"/>
    <xf numFmtId="183" fontId="12" fillId="0" borderId="50" xfId="0" applyNumberFormat="1" applyFont="1" applyBorder="1"/>
    <xf numFmtId="41" fontId="39" fillId="0" borderId="49" xfId="7" applyFont="1" applyFill="1" applyBorder="1" applyAlignment="1">
      <alignment horizontal="center" vertical="center"/>
    </xf>
    <xf numFmtId="183" fontId="12" fillId="0" borderId="5" xfId="0" applyNumberFormat="1" applyFont="1" applyBorder="1"/>
    <xf numFmtId="0" fontId="7" fillId="0" borderId="37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12" fillId="14" borderId="41" xfId="0" applyFont="1" applyFill="1" applyBorder="1" applyAlignment="1">
      <alignment horizontal="left" vertical="center" wrapText="1"/>
    </xf>
    <xf numFmtId="1" fontId="7" fillId="0" borderId="41" xfId="0" applyNumberFormat="1" applyFont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182" fontId="7" fillId="0" borderId="41" xfId="1" applyNumberFormat="1" applyFont="1" applyFill="1" applyBorder="1" applyAlignment="1">
      <alignment horizontal="center"/>
    </xf>
    <xf numFmtId="182" fontId="7" fillId="0" borderId="41" xfId="1" applyNumberFormat="1" applyFont="1" applyFill="1" applyBorder="1" applyAlignment="1">
      <alignment horizontal="right" vertical="center" wrapText="1"/>
    </xf>
    <xf numFmtId="182" fontId="7" fillId="0" borderId="41" xfId="1" applyNumberFormat="1" applyFont="1" applyFill="1" applyBorder="1" applyAlignment="1">
      <alignment horizontal="center" vertical="center" wrapText="1"/>
    </xf>
    <xf numFmtId="182" fontId="11" fillId="0" borderId="73" xfId="1" applyNumberFormat="1" applyFont="1" applyFill="1" applyBorder="1" applyAlignment="1">
      <alignment horizontal="right" vertical="center" wrapText="1"/>
    </xf>
    <xf numFmtId="182" fontId="7" fillId="0" borderId="73" xfId="1" applyNumberFormat="1" applyFont="1" applyFill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vertical="center" wrapText="1"/>
    </xf>
    <xf numFmtId="0" fontId="7" fillId="0" borderId="73" xfId="0" applyFont="1" applyBorder="1"/>
    <xf numFmtId="0" fontId="7" fillId="0" borderId="72" xfId="0" applyFont="1" applyFill="1" applyBorder="1" applyAlignment="1">
      <alignment horizontal="left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vertical="center" wrapText="1"/>
    </xf>
    <xf numFmtId="3" fontId="7" fillId="0" borderId="50" xfId="0" applyNumberFormat="1" applyFont="1" applyBorder="1" applyAlignment="1">
      <alignment vertical="center"/>
    </xf>
    <xf numFmtId="3" fontId="7" fillId="0" borderId="38" xfId="0" applyNumberFormat="1" applyFont="1" applyBorder="1" applyAlignment="1">
      <alignment vertical="center"/>
    </xf>
    <xf numFmtId="3" fontId="7" fillId="0" borderId="41" xfId="0" applyNumberFormat="1" applyFont="1" applyBorder="1" applyAlignment="1">
      <alignment vertical="center"/>
    </xf>
    <xf numFmtId="180" fontId="40" fillId="0" borderId="0" xfId="0" applyNumberFormat="1" applyFont="1" applyFill="1"/>
    <xf numFmtId="180" fontId="2" fillId="0" borderId="0" xfId="0" applyNumberFormat="1" applyFont="1" applyFill="1"/>
    <xf numFmtId="0" fontId="11" fillId="0" borderId="115" xfId="0" applyFont="1" applyFill="1" applyBorder="1" applyAlignment="1">
      <alignment horizontal="center" vertical="center" textRotation="90" wrapText="1"/>
    </xf>
    <xf numFmtId="0" fontId="11" fillId="0" borderId="116" xfId="0" applyFont="1" applyFill="1" applyBorder="1" applyAlignment="1">
      <alignment horizontal="center" vertical="center" textRotation="90" wrapText="1"/>
    </xf>
    <xf numFmtId="0" fontId="7" fillId="0" borderId="38" xfId="0" applyFont="1" applyFill="1" applyBorder="1" applyAlignment="1">
      <alignment horizontal="center" vertical="center"/>
    </xf>
    <xf numFmtId="182" fontId="7" fillId="0" borderId="38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/>
    <xf numFmtId="182" fontId="11" fillId="0" borderId="35" xfId="1" applyNumberFormat="1" applyFont="1" applyFill="1" applyBorder="1"/>
    <xf numFmtId="182" fontId="7" fillId="0" borderId="35" xfId="0" applyNumberFormat="1" applyFont="1" applyFill="1" applyBorder="1"/>
    <xf numFmtId="182" fontId="11" fillId="0" borderId="35" xfId="0" applyNumberFormat="1" applyFont="1" applyFill="1" applyBorder="1" applyAlignment="1">
      <alignment vertical="center"/>
    </xf>
    <xf numFmtId="49" fontId="7" fillId="0" borderId="50" xfId="0" applyNumberFormat="1" applyFont="1" applyFill="1" applyBorder="1" applyAlignment="1">
      <alignment horizontal="center" vertical="center" wrapText="1"/>
    </xf>
    <xf numFmtId="1" fontId="7" fillId="0" borderId="50" xfId="0" applyNumberFormat="1" applyFont="1" applyFill="1" applyBorder="1" applyAlignment="1">
      <alignment vertical="center" wrapText="1"/>
    </xf>
    <xf numFmtId="0" fontId="30" fillId="0" borderId="50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center" vertical="center"/>
    </xf>
    <xf numFmtId="3" fontId="11" fillId="0" borderId="50" xfId="0" applyNumberFormat="1" applyFont="1" applyFill="1" applyBorder="1" applyAlignment="1">
      <alignment horizontal="right" vertical="center" wrapText="1"/>
    </xf>
    <xf numFmtId="3" fontId="7" fillId="0" borderId="50" xfId="0" applyNumberFormat="1" applyFont="1" applyFill="1" applyBorder="1" applyAlignment="1">
      <alignment horizontal="right" vertical="center" wrapText="1"/>
    </xf>
    <xf numFmtId="182" fontId="11" fillId="0" borderId="50" xfId="1" applyNumberFormat="1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172" fontId="41" fillId="0" borderId="50" xfId="8" applyNumberFormat="1" applyFont="1" applyFill="1" applyBorder="1" applyAlignment="1" applyProtection="1">
      <alignment vertical="center"/>
    </xf>
    <xf numFmtId="182" fontId="7" fillId="0" borderId="50" xfId="1" applyNumberFormat="1" applyFont="1" applyFill="1" applyBorder="1" applyAlignment="1">
      <alignment vertical="center"/>
    </xf>
    <xf numFmtId="182" fontId="7" fillId="0" borderId="50" xfId="0" applyNumberFormat="1" applyFont="1" applyFill="1" applyBorder="1" applyAlignment="1">
      <alignment vertical="center" wrapText="1"/>
    </xf>
    <xf numFmtId="0" fontId="7" fillId="0" borderId="39" xfId="0" applyFont="1" applyFill="1" applyBorder="1" applyAlignment="1">
      <alignment vertical="center" wrapText="1"/>
    </xf>
    <xf numFmtId="3" fontId="11" fillId="0" borderId="41" xfId="0" applyNumberFormat="1" applyFont="1" applyFill="1" applyBorder="1" applyAlignment="1">
      <alignment horizontal="right" vertical="center" wrapText="1"/>
    </xf>
    <xf numFmtId="3" fontId="11" fillId="0" borderId="41" xfId="0" applyNumberFormat="1" applyFont="1" applyFill="1" applyBorder="1" applyAlignment="1">
      <alignment vertical="center" wrapText="1"/>
    </xf>
    <xf numFmtId="3" fontId="7" fillId="0" borderId="41" xfId="0" applyNumberFormat="1" applyFont="1" applyFill="1" applyBorder="1" applyAlignment="1">
      <alignment horizontal="right" vertical="center" wrapText="1"/>
    </xf>
    <xf numFmtId="3" fontId="7" fillId="0" borderId="41" xfId="0" applyNumberFormat="1" applyFont="1" applyFill="1" applyBorder="1" applyAlignment="1">
      <alignment vertical="center" wrapText="1"/>
    </xf>
    <xf numFmtId="182" fontId="7" fillId="0" borderId="41" xfId="1" applyNumberFormat="1" applyFont="1" applyFill="1" applyBorder="1" applyAlignment="1">
      <alignment vertical="center" wrapText="1"/>
    </xf>
    <xf numFmtId="182" fontId="11" fillId="0" borderId="41" xfId="1" applyNumberFormat="1" applyFont="1" applyFill="1" applyBorder="1" applyAlignment="1">
      <alignment vertical="center"/>
    </xf>
    <xf numFmtId="0" fontId="7" fillId="0" borderId="42" xfId="0" applyFont="1" applyFill="1" applyBorder="1" applyAlignment="1">
      <alignment vertical="center" wrapText="1"/>
    </xf>
    <xf numFmtId="3" fontId="11" fillId="0" borderId="101" xfId="0" applyNumberFormat="1" applyFont="1" applyFill="1" applyBorder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top"/>
    </xf>
    <xf numFmtId="185" fontId="12" fillId="0" borderId="0" xfId="0" applyNumberFormat="1" applyFont="1"/>
    <xf numFmtId="0" fontId="3" fillId="16" borderId="38" xfId="0" applyFont="1" applyFill="1" applyBorder="1" applyAlignment="1">
      <alignment horizontal="center" vertical="center"/>
    </xf>
    <xf numFmtId="185" fontId="11" fillId="0" borderId="38" xfId="0" applyNumberFormat="1" applyFont="1" applyFill="1" applyBorder="1" applyAlignment="1">
      <alignment horizontal="center" vertical="center"/>
    </xf>
    <xf numFmtId="186" fontId="7" fillId="0" borderId="38" xfId="3" applyNumberFormat="1" applyFont="1" applyFill="1" applyBorder="1" applyAlignment="1">
      <alignment horizontal="center" vertical="center"/>
    </xf>
    <xf numFmtId="185" fontId="11" fillId="0" borderId="38" xfId="0" applyNumberFormat="1" applyFont="1" applyBorder="1" applyAlignment="1">
      <alignment horizontal="center" vertical="center"/>
    </xf>
    <xf numFmtId="186" fontId="7" fillId="0" borderId="38" xfId="0" applyNumberFormat="1" applyFont="1" applyBorder="1" applyAlignment="1">
      <alignment horizontal="center" vertical="center"/>
    </xf>
    <xf numFmtId="186" fontId="7" fillId="0" borderId="84" xfId="0" applyNumberFormat="1" applyFont="1" applyBorder="1" applyAlignment="1">
      <alignment horizontal="center" vertical="center"/>
    </xf>
    <xf numFmtId="185" fontId="7" fillId="0" borderId="38" xfId="0" applyNumberFormat="1" applyFont="1" applyBorder="1" applyAlignment="1">
      <alignment horizontal="center" vertical="center"/>
    </xf>
    <xf numFmtId="185" fontId="7" fillId="0" borderId="38" xfId="0" applyNumberFormat="1" applyFont="1" applyBorder="1" applyAlignment="1">
      <alignment horizontal="center" vertical="center" wrapText="1"/>
    </xf>
    <xf numFmtId="0" fontId="7" fillId="16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justify" vertical="center" wrapText="1"/>
    </xf>
    <xf numFmtId="173" fontId="12" fillId="0" borderId="38" xfId="0" applyNumberFormat="1" applyFont="1" applyBorder="1"/>
    <xf numFmtId="0" fontId="3" fillId="16" borderId="38" xfId="0" applyFont="1" applyFill="1" applyBorder="1" applyAlignment="1">
      <alignment horizontal="center" vertical="center" wrapText="1"/>
    </xf>
    <xf numFmtId="186" fontId="7" fillId="0" borderId="79" xfId="0" applyNumberFormat="1" applyFont="1" applyBorder="1" applyAlignment="1">
      <alignment horizontal="center" vertical="center"/>
    </xf>
    <xf numFmtId="186" fontId="7" fillId="0" borderId="35" xfId="0" applyNumberFormat="1" applyFont="1" applyBorder="1" applyAlignment="1">
      <alignment horizontal="center" vertical="center"/>
    </xf>
    <xf numFmtId="1" fontId="12" fillId="0" borderId="38" xfId="0" applyNumberFormat="1" applyFont="1" applyBorder="1" applyAlignment="1">
      <alignment horizontal="center" vertical="center" wrapText="1"/>
    </xf>
    <xf numFmtId="185" fontId="12" fillId="0" borderId="38" xfId="0" applyNumberFormat="1" applyFont="1" applyBorder="1" applyAlignment="1">
      <alignment horizontal="center" vertical="center"/>
    </xf>
    <xf numFmtId="186" fontId="12" fillId="0" borderId="35" xfId="3" applyNumberFormat="1" applyFont="1" applyFill="1" applyBorder="1" applyAlignment="1">
      <alignment horizontal="center" vertical="center"/>
    </xf>
    <xf numFmtId="180" fontId="12" fillId="0" borderId="38" xfId="0" applyNumberFormat="1" applyFont="1" applyBorder="1" applyAlignment="1">
      <alignment vertical="center"/>
    </xf>
    <xf numFmtId="170" fontId="12" fillId="14" borderId="38" xfId="3" applyNumberFormat="1" applyFont="1" applyFill="1" applyBorder="1" applyAlignment="1">
      <alignment horizontal="right" vertical="center" wrapText="1"/>
    </xf>
    <xf numFmtId="186" fontId="12" fillId="0" borderId="38" xfId="9" applyNumberFormat="1" applyFont="1" applyFill="1" applyBorder="1" applyAlignment="1">
      <alignment horizontal="center" vertical="center"/>
    </xf>
    <xf numFmtId="186" fontId="12" fillId="14" borderId="38" xfId="3" applyNumberFormat="1" applyFont="1" applyFill="1" applyBorder="1" applyAlignment="1">
      <alignment horizontal="center" vertical="center" wrapText="1"/>
    </xf>
    <xf numFmtId="170" fontId="12" fillId="0" borderId="38" xfId="3" applyNumberFormat="1" applyFont="1" applyBorder="1" applyAlignment="1">
      <alignment horizontal="right" vertical="center"/>
    </xf>
    <xf numFmtId="185" fontId="7" fillId="0" borderId="84" xfId="0" applyNumberFormat="1" applyFont="1" applyBorder="1" applyAlignment="1">
      <alignment horizontal="center" vertical="center"/>
    </xf>
    <xf numFmtId="185" fontId="7" fillId="0" borderId="79" xfId="0" applyNumberFormat="1" applyFont="1" applyBorder="1" applyAlignment="1">
      <alignment horizontal="center" vertical="center"/>
    </xf>
    <xf numFmtId="185" fontId="12" fillId="0" borderId="38" xfId="0" applyNumberFormat="1" applyFont="1" applyFill="1" applyBorder="1" applyAlignment="1">
      <alignment horizontal="center" vertical="center"/>
    </xf>
    <xf numFmtId="185" fontId="7" fillId="0" borderId="35" xfId="0" applyNumberFormat="1" applyFont="1" applyBorder="1" applyAlignment="1">
      <alignment horizontal="center" vertical="center"/>
    </xf>
    <xf numFmtId="187" fontId="12" fillId="0" borderId="38" xfId="0" applyNumberFormat="1" applyFont="1" applyFill="1" applyBorder="1" applyAlignment="1">
      <alignment horizontal="center" vertical="center"/>
    </xf>
    <xf numFmtId="187" fontId="7" fillId="0" borderId="38" xfId="3" applyNumberFormat="1" applyFont="1" applyFill="1" applyBorder="1" applyAlignment="1">
      <alignment horizontal="center" vertical="center"/>
    </xf>
    <xf numFmtId="187" fontId="12" fillId="0" borderId="38" xfId="0" applyNumberFormat="1" applyFont="1" applyBorder="1" applyAlignment="1">
      <alignment horizontal="center" vertical="center"/>
    </xf>
    <xf numFmtId="187" fontId="7" fillId="0" borderId="38" xfId="0" applyNumberFormat="1" applyFont="1" applyBorder="1" applyAlignment="1">
      <alignment horizontal="center" vertical="center"/>
    </xf>
    <xf numFmtId="187" fontId="7" fillId="0" borderId="84" xfId="0" applyNumberFormat="1" applyFont="1" applyBorder="1" applyAlignment="1">
      <alignment horizontal="center" vertical="center"/>
    </xf>
    <xf numFmtId="187" fontId="7" fillId="0" borderId="79" xfId="0" applyNumberFormat="1" applyFont="1" applyBorder="1" applyAlignment="1">
      <alignment horizontal="center" vertical="center"/>
    </xf>
    <xf numFmtId="187" fontId="7" fillId="0" borderId="35" xfId="0" applyNumberFormat="1" applyFont="1" applyBorder="1" applyAlignment="1">
      <alignment horizontal="center" vertical="center"/>
    </xf>
    <xf numFmtId="187" fontId="12" fillId="0" borderId="38" xfId="1" applyNumberFormat="1" applyFont="1" applyFill="1" applyBorder="1" applyAlignment="1">
      <alignment horizontal="center" vertical="center"/>
    </xf>
    <xf numFmtId="187" fontId="12" fillId="0" borderId="38" xfId="3" applyNumberFormat="1" applyFont="1" applyFill="1" applyBorder="1" applyAlignment="1">
      <alignment horizontal="center" vertical="center"/>
    </xf>
    <xf numFmtId="188" fontId="12" fillId="25" borderId="105" xfId="0" applyNumberFormat="1" applyFont="1" applyFill="1" applyBorder="1" applyAlignment="1">
      <alignment horizontal="left" vertical="center" wrapText="1"/>
    </xf>
    <xf numFmtId="187" fontId="12" fillId="0" borderId="38" xfId="3" applyNumberFormat="1" applyFont="1" applyFill="1" applyBorder="1" applyAlignment="1">
      <alignment horizontal="justify" vertical="center" wrapText="1"/>
    </xf>
    <xf numFmtId="1" fontId="7" fillId="0" borderId="38" xfId="0" applyNumberFormat="1" applyFont="1" applyBorder="1" applyAlignment="1">
      <alignment horizontal="center" vertical="center"/>
    </xf>
    <xf numFmtId="0" fontId="7" fillId="0" borderId="79" xfId="0" applyFont="1" applyBorder="1" applyAlignment="1">
      <alignment horizontal="justify" vertical="top" wrapText="1"/>
    </xf>
    <xf numFmtId="188" fontId="12" fillId="0" borderId="105" xfId="0" applyNumberFormat="1" applyFont="1" applyFill="1" applyBorder="1" applyAlignment="1">
      <alignment horizontal="left" vertical="center" wrapText="1"/>
    </xf>
    <xf numFmtId="170" fontId="12" fillId="0" borderId="38" xfId="3" applyNumberFormat="1" applyFont="1" applyFill="1" applyBorder="1" applyAlignment="1">
      <alignment horizontal="center" vertical="center"/>
    </xf>
    <xf numFmtId="187" fontId="12" fillId="0" borderId="79" xfId="3" applyNumberFormat="1" applyFont="1" applyFill="1" applyBorder="1" applyAlignment="1">
      <alignment horizontal="center" vertical="center"/>
    </xf>
    <xf numFmtId="187" fontId="12" fillId="0" borderId="35" xfId="3" applyNumberFormat="1" applyFont="1" applyFill="1" applyBorder="1" applyAlignment="1">
      <alignment horizontal="center" vertical="center"/>
    </xf>
    <xf numFmtId="0" fontId="12" fillId="16" borderId="38" xfId="0" applyFont="1" applyFill="1" applyBorder="1" applyAlignment="1">
      <alignment horizontal="center" vertical="center" wrapText="1"/>
    </xf>
    <xf numFmtId="185" fontId="7" fillId="26" borderId="38" xfId="1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justify" vertical="top" wrapText="1"/>
    </xf>
    <xf numFmtId="0" fontId="7" fillId="0" borderId="38" xfId="0" applyFont="1" applyBorder="1" applyAlignment="1">
      <alignment horizontal="justify" vertical="top" wrapText="1"/>
    </xf>
    <xf numFmtId="188" fontId="14" fillId="0" borderId="105" xfId="0" applyNumberFormat="1" applyFont="1" applyFill="1" applyBorder="1" applyAlignment="1">
      <alignment horizontal="center" vertical="center" wrapText="1"/>
    </xf>
    <xf numFmtId="188" fontId="14" fillId="27" borderId="105" xfId="0" applyNumberFormat="1" applyFont="1" applyFill="1" applyBorder="1" applyAlignment="1">
      <alignment horizontal="center" vertical="center" wrapText="1"/>
    </xf>
    <xf numFmtId="170" fontId="12" fillId="0" borderId="38" xfId="3" applyNumberFormat="1" applyFont="1" applyBorder="1" applyAlignment="1">
      <alignment horizontal="center" vertical="center"/>
    </xf>
    <xf numFmtId="188" fontId="12" fillId="28" borderId="105" xfId="0" applyNumberFormat="1" applyFont="1" applyFill="1" applyBorder="1" applyAlignment="1">
      <alignment horizontal="left" vertical="center" wrapText="1"/>
    </xf>
    <xf numFmtId="188" fontId="12" fillId="29" borderId="105" xfId="0" applyNumberFormat="1" applyFont="1" applyFill="1" applyBorder="1" applyAlignment="1">
      <alignment horizontal="left" vertical="center" wrapText="1"/>
    </xf>
    <xf numFmtId="187" fontId="11" fillId="0" borderId="38" xfId="10" applyNumberFormat="1" applyFont="1" applyFill="1" applyBorder="1" applyAlignment="1">
      <alignment horizontal="center" vertical="center" wrapText="1"/>
    </xf>
    <xf numFmtId="0" fontId="7" fillId="16" borderId="38" xfId="0" applyFont="1" applyFill="1" applyBorder="1" applyAlignment="1">
      <alignment horizontal="center" vertical="center"/>
    </xf>
    <xf numFmtId="1" fontId="7" fillId="0" borderId="79" xfId="0" applyNumberFormat="1" applyFont="1" applyBorder="1" applyAlignment="1">
      <alignment horizontal="center" vertical="center"/>
    </xf>
    <xf numFmtId="0" fontId="12" fillId="0" borderId="79" xfId="0" applyFont="1" applyBorder="1" applyAlignment="1">
      <alignment horizontal="justify" vertical="center" wrapText="1"/>
    </xf>
    <xf numFmtId="185" fontId="7" fillId="0" borderId="84" xfId="0" applyNumberFormat="1" applyFont="1" applyBorder="1" applyAlignment="1">
      <alignment vertical="center"/>
    </xf>
    <xf numFmtId="0" fontId="3" fillId="0" borderId="38" xfId="0" applyFont="1" applyBorder="1" applyAlignment="1">
      <alignment horizontal="justify" vertical="center" wrapText="1"/>
    </xf>
    <xf numFmtId="185" fontId="7" fillId="14" borderId="38" xfId="0" applyNumberFormat="1" applyFont="1" applyFill="1" applyBorder="1" applyAlignment="1">
      <alignment horizontal="center" vertical="center"/>
    </xf>
    <xf numFmtId="0" fontId="7" fillId="0" borderId="79" xfId="0" applyFont="1" applyBorder="1" applyAlignment="1">
      <alignment horizontal="justify" vertical="center" wrapText="1"/>
    </xf>
    <xf numFmtId="189" fontId="14" fillId="0" borderId="106" xfId="0" applyNumberFormat="1" applyFont="1" applyFill="1" applyBorder="1" applyAlignment="1">
      <alignment horizontal="center" vertical="center" wrapText="1"/>
    </xf>
    <xf numFmtId="185" fontId="12" fillId="0" borderId="38" xfId="3" applyNumberFormat="1" applyFont="1" applyFill="1" applyBorder="1" applyAlignment="1">
      <alignment horizontal="center" vertical="center"/>
    </xf>
    <xf numFmtId="185" fontId="12" fillId="0" borderId="84" xfId="0" applyNumberFormat="1" applyFont="1" applyBorder="1" applyAlignment="1">
      <alignment horizontal="center" vertical="center"/>
    </xf>
    <xf numFmtId="185" fontId="12" fillId="0" borderId="105" xfId="0" applyNumberFormat="1" applyFont="1" applyFill="1" applyBorder="1" applyAlignment="1">
      <alignment horizontal="center" vertical="center"/>
    </xf>
    <xf numFmtId="185" fontId="12" fillId="0" borderId="79" xfId="0" applyNumberFormat="1" applyFont="1" applyBorder="1" applyAlignment="1">
      <alignment horizontal="center" vertical="center"/>
    </xf>
    <xf numFmtId="185" fontId="12" fillId="0" borderId="35" xfId="0" applyNumberFormat="1" applyFont="1" applyBorder="1" applyAlignment="1">
      <alignment horizontal="center" vertical="center"/>
    </xf>
    <xf numFmtId="189" fontId="14" fillId="0" borderId="105" xfId="0" applyNumberFormat="1" applyFont="1" applyFill="1" applyBorder="1" applyAlignment="1">
      <alignment horizontal="center" vertical="center" wrapText="1"/>
    </xf>
    <xf numFmtId="189" fontId="12" fillId="7" borderId="105" xfId="0" applyNumberFormat="1" applyFont="1" applyFill="1" applyBorder="1" applyAlignment="1">
      <alignment horizontal="center" vertical="center"/>
    </xf>
    <xf numFmtId="186" fontId="11" fillId="0" borderId="38" xfId="10" applyNumberFormat="1" applyFont="1" applyFill="1" applyBorder="1" applyAlignment="1">
      <alignment horizontal="center" vertical="center" wrapText="1"/>
    </xf>
    <xf numFmtId="186" fontId="12" fillId="14" borderId="38" xfId="3" applyNumberFormat="1" applyFont="1" applyFill="1" applyBorder="1" applyAlignment="1">
      <alignment horizontal="center" vertical="center"/>
    </xf>
    <xf numFmtId="185" fontId="7" fillId="0" borderId="79" xfId="3" applyNumberFormat="1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 wrapText="1"/>
    </xf>
    <xf numFmtId="173" fontId="12" fillId="0" borderId="0" xfId="0" applyNumberFormat="1" applyFont="1" applyBorder="1"/>
    <xf numFmtId="186" fontId="7" fillId="0" borderId="0" xfId="3" applyNumberFormat="1" applyFont="1" applyFill="1" applyBorder="1" applyAlignment="1">
      <alignment horizontal="center" vertical="center"/>
    </xf>
    <xf numFmtId="185" fontId="7" fillId="0" borderId="0" xfId="3" applyNumberFormat="1" applyFont="1" applyFill="1" applyBorder="1" applyAlignment="1">
      <alignment horizontal="center" vertical="center"/>
    </xf>
    <xf numFmtId="185" fontId="12" fillId="0" borderId="0" xfId="0" applyNumberFormat="1" applyFont="1" applyBorder="1" applyAlignment="1">
      <alignment horizontal="center" vertical="center"/>
    </xf>
    <xf numFmtId="185" fontId="11" fillId="0" borderId="0" xfId="0" applyNumberFormat="1" applyFont="1" applyBorder="1" applyAlignment="1">
      <alignment horizontal="center" vertical="center"/>
    </xf>
    <xf numFmtId="185" fontId="7" fillId="0" borderId="0" xfId="0" applyNumberFormat="1" applyFont="1" applyBorder="1" applyAlignment="1">
      <alignment horizontal="center" vertical="center"/>
    </xf>
    <xf numFmtId="186" fontId="7" fillId="0" borderId="0" xfId="0" applyNumberFormat="1" applyFont="1" applyBorder="1" applyAlignment="1">
      <alignment horizontal="center" vertical="center"/>
    </xf>
    <xf numFmtId="170" fontId="12" fillId="0" borderId="0" xfId="3" applyNumberFormat="1" applyFont="1" applyBorder="1" applyAlignment="1">
      <alignment horizontal="center" vertical="center"/>
    </xf>
    <xf numFmtId="185" fontId="7" fillId="0" borderId="0" xfId="0" applyNumberFormat="1" applyFont="1" applyBorder="1" applyAlignment="1">
      <alignment horizontal="center" vertical="center" wrapText="1"/>
    </xf>
    <xf numFmtId="166" fontId="12" fillId="0" borderId="0" xfId="3" applyFont="1"/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12" fillId="0" borderId="0" xfId="3" applyFont="1" applyAlignment="1">
      <alignment horizontal="justify" vertical="center"/>
    </xf>
    <xf numFmtId="190" fontId="12" fillId="0" borderId="0" xfId="0" applyNumberFormat="1" applyFont="1" applyAlignment="1">
      <alignment horizontal="right" vertical="center"/>
    </xf>
    <xf numFmtId="173" fontId="14" fillId="30" borderId="38" xfId="0" applyNumberFormat="1" applyFont="1" applyFill="1" applyBorder="1"/>
    <xf numFmtId="165" fontId="12" fillId="0" borderId="0" xfId="2" applyFont="1" applyAlignment="1">
      <alignment horizontal="justify" vertical="center"/>
    </xf>
    <xf numFmtId="170" fontId="12" fillId="0" borderId="0" xfId="3" applyNumberFormat="1" applyFont="1" applyFill="1"/>
    <xf numFmtId="191" fontId="12" fillId="14" borderId="44" xfId="3" applyNumberFormat="1" applyFont="1" applyFill="1" applyBorder="1"/>
    <xf numFmtId="170" fontId="12" fillId="31" borderId="0" xfId="3" applyNumberFormat="1" applyFont="1" applyFill="1"/>
    <xf numFmtId="0" fontId="14" fillId="0" borderId="41" xfId="0" applyFont="1" applyBorder="1" applyAlignment="1">
      <alignment horizontal="center" vertical="center" textRotation="90" wrapText="1"/>
    </xf>
    <xf numFmtId="185" fontId="14" fillId="0" borderId="41" xfId="0" applyNumberFormat="1" applyFont="1" applyBorder="1" applyAlignment="1">
      <alignment horizontal="center" vertical="center" textRotation="90" wrapText="1"/>
    </xf>
    <xf numFmtId="0" fontId="14" fillId="0" borderId="117" xfId="0" applyFont="1" applyBorder="1" applyAlignment="1">
      <alignment horizontal="center" vertical="center" textRotation="90" wrapText="1"/>
    </xf>
    <xf numFmtId="185" fontId="14" fillId="0" borderId="110" xfId="0" applyNumberFormat="1" applyFont="1" applyBorder="1" applyAlignment="1">
      <alignment horizontal="center" vertical="center" textRotation="90" wrapText="1"/>
    </xf>
    <xf numFmtId="0" fontId="14" fillId="0" borderId="40" xfId="0" applyFont="1" applyBorder="1" applyAlignment="1">
      <alignment horizontal="center" vertical="center" textRotation="90" wrapText="1"/>
    </xf>
    <xf numFmtId="0" fontId="7" fillId="0" borderId="50" xfId="0" applyFont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justify" vertical="center" wrapText="1"/>
    </xf>
    <xf numFmtId="9" fontId="7" fillId="0" borderId="50" xfId="0" applyNumberFormat="1" applyFont="1" applyBorder="1" applyAlignment="1">
      <alignment horizontal="center" vertical="center" wrapText="1"/>
    </xf>
    <xf numFmtId="185" fontId="11" fillId="0" borderId="50" xfId="0" applyNumberFormat="1" applyFont="1" applyFill="1" applyBorder="1" applyAlignment="1">
      <alignment horizontal="center" vertical="center"/>
    </xf>
    <xf numFmtId="173" fontId="12" fillId="0" borderId="50" xfId="0" applyNumberFormat="1" applyFont="1" applyBorder="1" applyAlignment="1">
      <alignment horizontal="center" vertical="center"/>
    </xf>
    <xf numFmtId="186" fontId="7" fillId="0" borderId="50" xfId="3" applyNumberFormat="1" applyFont="1" applyFill="1" applyBorder="1" applyAlignment="1">
      <alignment horizontal="center" vertical="center"/>
    </xf>
    <xf numFmtId="185" fontId="11" fillId="0" borderId="50" xfId="0" applyNumberFormat="1" applyFont="1" applyBorder="1" applyAlignment="1">
      <alignment horizontal="center" vertical="center"/>
    </xf>
    <xf numFmtId="0" fontId="12" fillId="0" borderId="5" xfId="0" applyFont="1" applyBorder="1"/>
    <xf numFmtId="186" fontId="7" fillId="0" borderId="50" xfId="0" applyNumberFormat="1" applyFont="1" applyBorder="1" applyAlignment="1">
      <alignment horizontal="center" vertical="center"/>
    </xf>
    <xf numFmtId="186" fontId="7" fillId="0" borderId="88" xfId="0" applyNumberFormat="1" applyFont="1" applyBorder="1" applyAlignment="1">
      <alignment horizontal="center" vertical="center"/>
    </xf>
    <xf numFmtId="185" fontId="7" fillId="0" borderId="50" xfId="0" applyNumberFormat="1" applyFont="1" applyBorder="1" applyAlignment="1">
      <alignment horizontal="center" vertical="center"/>
    </xf>
    <xf numFmtId="185" fontId="7" fillId="0" borderId="50" xfId="0" applyNumberFormat="1" applyFont="1" applyBorder="1" applyAlignment="1">
      <alignment horizontal="center" vertical="center" wrapText="1"/>
    </xf>
    <xf numFmtId="185" fontId="7" fillId="0" borderId="69" xfId="0" applyNumberFormat="1" applyFont="1" applyBorder="1" applyAlignment="1">
      <alignment horizontal="center" vertical="center"/>
    </xf>
    <xf numFmtId="185" fontId="7" fillId="0" borderId="39" xfId="0" applyNumberFormat="1" applyFont="1" applyBorder="1" applyAlignment="1">
      <alignment horizontal="center" vertical="center"/>
    </xf>
    <xf numFmtId="186" fontId="7" fillId="0" borderId="116" xfId="3" applyNumberFormat="1" applyFont="1" applyFill="1" applyBorder="1" applyAlignment="1">
      <alignment horizontal="center" vertical="center"/>
    </xf>
    <xf numFmtId="0" fontId="12" fillId="0" borderId="0" xfId="0" applyFont="1" applyBorder="1"/>
    <xf numFmtId="186" fontId="7" fillId="0" borderId="116" xfId="0" applyNumberFormat="1" applyFont="1" applyFill="1" applyBorder="1" applyAlignment="1">
      <alignment horizontal="center" vertical="center"/>
    </xf>
    <xf numFmtId="185" fontId="7" fillId="0" borderId="116" xfId="0" applyNumberFormat="1" applyFont="1" applyBorder="1" applyAlignment="1">
      <alignment horizontal="center" vertical="center"/>
    </xf>
    <xf numFmtId="185" fontId="12" fillId="0" borderId="116" xfId="0" applyNumberFormat="1" applyFont="1" applyFill="1" applyBorder="1" applyAlignment="1">
      <alignment horizontal="center" vertical="center"/>
    </xf>
    <xf numFmtId="187" fontId="12" fillId="0" borderId="116" xfId="3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" fontId="7" fillId="0" borderId="41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justify" vertical="center" wrapText="1"/>
    </xf>
    <xf numFmtId="0" fontId="12" fillId="16" borderId="41" xfId="0" applyFont="1" applyFill="1" applyBorder="1" applyAlignment="1">
      <alignment horizontal="center" vertical="center" wrapText="1"/>
    </xf>
    <xf numFmtId="185" fontId="11" fillId="0" borderId="41" xfId="0" applyNumberFormat="1" applyFont="1" applyFill="1" applyBorder="1" applyAlignment="1">
      <alignment horizontal="center" vertical="center"/>
    </xf>
    <xf numFmtId="173" fontId="12" fillId="0" borderId="41" xfId="0" applyNumberFormat="1" applyFont="1" applyBorder="1"/>
    <xf numFmtId="186" fontId="7" fillId="0" borderId="41" xfId="3" applyNumberFormat="1" applyFont="1" applyFill="1" applyBorder="1" applyAlignment="1">
      <alignment horizontal="center" vertical="center"/>
    </xf>
    <xf numFmtId="185" fontId="7" fillId="0" borderId="41" xfId="3" applyNumberFormat="1" applyFont="1" applyFill="1" applyBorder="1" applyAlignment="1">
      <alignment horizontal="center" vertical="center"/>
    </xf>
    <xf numFmtId="185" fontId="12" fillId="0" borderId="41" xfId="0" applyNumberFormat="1" applyFont="1" applyBorder="1" applyAlignment="1">
      <alignment horizontal="center" vertical="center"/>
    </xf>
    <xf numFmtId="185" fontId="11" fillId="0" borderId="41" xfId="0" applyNumberFormat="1" applyFont="1" applyBorder="1" applyAlignment="1">
      <alignment horizontal="center" vertical="center"/>
    </xf>
    <xf numFmtId="186" fontId="7" fillId="0" borderId="41" xfId="0" applyNumberFormat="1" applyFont="1" applyBorder="1" applyAlignment="1">
      <alignment horizontal="center" vertical="center"/>
    </xf>
    <xf numFmtId="185" fontId="7" fillId="0" borderId="41" xfId="0" applyNumberFormat="1" applyFont="1" applyBorder="1" applyAlignment="1">
      <alignment horizontal="center" vertical="center"/>
    </xf>
    <xf numFmtId="185" fontId="7" fillId="0" borderId="109" xfId="0" applyNumberFormat="1" applyFont="1" applyBorder="1" applyAlignment="1">
      <alignment horizontal="center" vertical="center"/>
    </xf>
    <xf numFmtId="170" fontId="12" fillId="0" borderId="41" xfId="3" applyNumberFormat="1" applyFont="1" applyBorder="1" applyAlignment="1">
      <alignment horizontal="center" vertical="center"/>
    </xf>
    <xf numFmtId="185" fontId="7" fillId="0" borderId="41" xfId="0" applyNumberFormat="1" applyFont="1" applyBorder="1" applyAlignment="1">
      <alignment horizontal="center" vertical="center" wrapText="1"/>
    </xf>
    <xf numFmtId="185" fontId="7" fillId="0" borderId="4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center" vertical="center" textRotation="90" wrapText="1"/>
    </xf>
    <xf numFmtId="0" fontId="11" fillId="15" borderId="30" xfId="0" applyFont="1" applyFill="1" applyBorder="1" applyAlignment="1">
      <alignment horizontal="center"/>
    </xf>
    <xf numFmtId="0" fontId="11" fillId="0" borderId="40" xfId="0" applyFont="1" applyBorder="1" applyAlignment="1">
      <alignment horizontal="center" vertical="center" textRotation="90" wrapText="1"/>
    </xf>
    <xf numFmtId="49" fontId="11" fillId="0" borderId="50" xfId="0" applyNumberFormat="1" applyFont="1" applyFill="1" applyBorder="1" applyAlignment="1">
      <alignment horizontal="center" vertical="center" textRotation="90" wrapText="1"/>
    </xf>
    <xf numFmtId="49" fontId="11" fillId="0" borderId="41" xfId="0" applyNumberFormat="1" applyFont="1" applyFill="1" applyBorder="1" applyAlignment="1">
      <alignment horizontal="center" vertical="center" textRotation="90" wrapText="1"/>
    </xf>
    <xf numFmtId="0" fontId="11" fillId="0" borderId="115" xfId="0" applyFont="1" applyFill="1" applyBorder="1" applyAlignment="1">
      <alignment horizontal="center" vertical="center" textRotation="90" wrapText="1"/>
    </xf>
    <xf numFmtId="0" fontId="11" fillId="0" borderId="79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textRotation="90" wrapText="1"/>
    </xf>
    <xf numFmtId="0" fontId="11" fillId="14" borderId="0" xfId="0" applyFont="1" applyFill="1" applyAlignment="1">
      <alignment horizontal="left" vertical="center" wrapText="1"/>
    </xf>
    <xf numFmtId="0" fontId="11" fillId="14" borderId="55" xfId="0" applyFont="1" applyFill="1" applyBorder="1" applyAlignment="1">
      <alignment horizontal="center" vertical="center" textRotation="90" wrapText="1"/>
    </xf>
    <xf numFmtId="0" fontId="11" fillId="0" borderId="41" xfId="0" applyFont="1" applyFill="1" applyBorder="1" applyAlignment="1">
      <alignment horizontal="center" vertical="center" textRotation="90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1" fontId="7" fillId="0" borderId="79" xfId="0" applyNumberFormat="1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1" fontId="7" fillId="0" borderId="79" xfId="0" applyNumberFormat="1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1" fontId="7" fillId="0" borderId="38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49" fontId="11" fillId="0" borderId="38" xfId="0" applyNumberFormat="1" applyFont="1" applyFill="1" applyBorder="1" applyAlignment="1">
      <alignment horizontal="center" vertical="center" textRotation="90" wrapText="1"/>
    </xf>
    <xf numFmtId="0" fontId="7" fillId="0" borderId="3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1" fillId="0" borderId="50" xfId="0" applyNumberFormat="1" applyFont="1" applyFill="1" applyBorder="1" applyAlignment="1">
      <alignment horizontal="center" vertical="center" textRotation="90" wrapText="1"/>
    </xf>
    <xf numFmtId="49" fontId="11" fillId="0" borderId="41" xfId="0" applyNumberFormat="1" applyFont="1" applyFill="1" applyBorder="1" applyAlignment="1">
      <alignment horizontal="center" vertical="center" textRotation="90" wrapText="1"/>
    </xf>
    <xf numFmtId="0" fontId="11" fillId="0" borderId="69" xfId="0" applyFont="1" applyFill="1" applyBorder="1" applyAlignment="1">
      <alignment horizontal="center" vertical="center" textRotation="90" wrapText="1"/>
    </xf>
    <xf numFmtId="0" fontId="11" fillId="0" borderId="42" xfId="0" applyFont="1" applyFill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textRotation="90" wrapText="1"/>
    </xf>
    <xf numFmtId="0" fontId="7" fillId="0" borderId="13" xfId="0" applyFont="1" applyBorder="1"/>
    <xf numFmtId="0" fontId="7" fillId="0" borderId="28" xfId="0" applyFont="1" applyBorder="1"/>
    <xf numFmtId="169" fontId="14" fillId="2" borderId="99" xfId="0" applyNumberFormat="1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169" fontId="14" fillId="0" borderId="11" xfId="0" applyNumberFormat="1" applyFont="1" applyBorder="1" applyAlignment="1">
      <alignment horizontal="center" vertical="center" textRotation="90" wrapText="1"/>
    </xf>
    <xf numFmtId="0" fontId="7" fillId="0" borderId="26" xfId="0" applyFont="1" applyBorder="1"/>
    <xf numFmtId="169" fontId="14" fillId="0" borderId="12" xfId="0" applyNumberFormat="1" applyFont="1" applyBorder="1" applyAlignment="1">
      <alignment horizontal="center" vertical="center" textRotation="90" wrapText="1"/>
    </xf>
    <xf numFmtId="0" fontId="7" fillId="0" borderId="27" xfId="0" applyFont="1" applyBorder="1"/>
    <xf numFmtId="0" fontId="11" fillId="15" borderId="67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169" fontId="14" fillId="0" borderId="18" xfId="0" applyNumberFormat="1" applyFont="1" applyBorder="1" applyAlignment="1">
      <alignment horizontal="center" vertical="center" textRotation="90" wrapText="1"/>
    </xf>
    <xf numFmtId="0" fontId="7" fillId="0" borderId="29" xfId="0" applyFont="1" applyBorder="1"/>
    <xf numFmtId="49" fontId="11" fillId="0" borderId="50" xfId="0" applyNumberFormat="1" applyFont="1" applyBorder="1" applyAlignment="1">
      <alignment horizontal="center" vertical="center" textRotation="90" wrapText="1"/>
    </xf>
    <xf numFmtId="49" fontId="11" fillId="0" borderId="41" xfId="0" applyNumberFormat="1" applyFont="1" applyBorder="1" applyAlignment="1">
      <alignment horizontal="center" vertical="center" textRotation="90" wrapText="1"/>
    </xf>
    <xf numFmtId="169" fontId="14" fillId="6" borderId="14" xfId="0" applyNumberFormat="1" applyFont="1" applyFill="1" applyBorder="1" applyAlignment="1">
      <alignment horizontal="center" vertical="center" wrapText="1"/>
    </xf>
    <xf numFmtId="0" fontId="7" fillId="0" borderId="15" xfId="0" applyFont="1" applyBorder="1"/>
    <xf numFmtId="0" fontId="7" fillId="0" borderId="16" xfId="0" applyFont="1" applyBorder="1"/>
    <xf numFmtId="0" fontId="11" fillId="15" borderId="81" xfId="0" applyFont="1" applyFill="1" applyBorder="1" applyAlignment="1">
      <alignment horizontal="center"/>
    </xf>
    <xf numFmtId="0" fontId="11" fillId="15" borderId="30" xfId="0" applyFont="1" applyFill="1" applyBorder="1" applyAlignment="1">
      <alignment horizontal="center"/>
    </xf>
    <xf numFmtId="0" fontId="11" fillId="15" borderId="82" xfId="0" applyFont="1" applyFill="1" applyBorder="1" applyAlignment="1">
      <alignment horizontal="center"/>
    </xf>
    <xf numFmtId="0" fontId="11" fillId="0" borderId="50" xfId="0" applyFont="1" applyBorder="1" applyAlignment="1">
      <alignment horizontal="center" vertical="center" textRotation="90" wrapText="1"/>
    </xf>
    <xf numFmtId="0" fontId="11" fillId="0" borderId="41" xfId="0" applyFont="1" applyBorder="1" applyAlignment="1">
      <alignment horizontal="center" vertical="center" textRotation="90" wrapText="1"/>
    </xf>
    <xf numFmtId="0" fontId="11" fillId="0" borderId="69" xfId="0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 textRotation="90" wrapText="1"/>
    </xf>
    <xf numFmtId="49" fontId="11" fillId="12" borderId="70" xfId="0" applyNumberFormat="1" applyFont="1" applyFill="1" applyBorder="1" applyAlignment="1">
      <alignment horizontal="center" vertical="center" wrapText="1"/>
    </xf>
    <xf numFmtId="49" fontId="11" fillId="12" borderId="71" xfId="0" applyNumberFormat="1" applyFont="1" applyFill="1" applyBorder="1" applyAlignment="1">
      <alignment horizontal="center" vertical="center" wrapText="1"/>
    </xf>
    <xf numFmtId="49" fontId="11" fillId="12" borderId="72" xfId="0" applyNumberFormat="1" applyFont="1" applyFill="1" applyBorder="1" applyAlignment="1">
      <alignment horizontal="center" vertical="center" wrapText="1"/>
    </xf>
    <xf numFmtId="49" fontId="11" fillId="0" borderId="68" xfId="0" applyNumberFormat="1" applyFont="1" applyBorder="1" applyAlignment="1">
      <alignment horizontal="center" vertical="center" textRotation="90" wrapText="1"/>
    </xf>
    <xf numFmtId="49" fontId="11" fillId="0" borderId="40" xfId="0" applyNumberFormat="1" applyFont="1" applyBorder="1" applyAlignment="1">
      <alignment horizontal="center" vertical="center" textRotation="90" wrapText="1"/>
    </xf>
    <xf numFmtId="0" fontId="11" fillId="0" borderId="68" xfId="0" applyFont="1" applyBorder="1" applyAlignment="1">
      <alignment horizontal="center" vertical="center" textRotation="90" wrapText="1"/>
    </xf>
    <xf numFmtId="0" fontId="11" fillId="0" borderId="40" xfId="0" applyFont="1" applyBorder="1" applyAlignment="1">
      <alignment horizontal="center" vertical="center" textRotation="90" wrapText="1"/>
    </xf>
    <xf numFmtId="0" fontId="11" fillId="0" borderId="49" xfId="0" applyFont="1" applyBorder="1" applyAlignment="1">
      <alignment horizontal="center" vertical="center" textRotation="90" wrapText="1"/>
    </xf>
    <xf numFmtId="0" fontId="11" fillId="0" borderId="73" xfId="0" applyFont="1" applyBorder="1" applyAlignment="1">
      <alignment horizontal="center" vertical="center" textRotation="90" wrapText="1"/>
    </xf>
    <xf numFmtId="169" fontId="14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11" fillId="0" borderId="0" xfId="0" applyFont="1" applyAlignment="1">
      <alignment horizontal="left" vertical="center" wrapText="1"/>
    </xf>
    <xf numFmtId="49" fontId="11" fillId="15" borderId="63" xfId="0" applyNumberFormat="1" applyFont="1" applyFill="1" applyBorder="1" applyAlignment="1">
      <alignment horizontal="center" vertical="center" wrapText="1"/>
    </xf>
    <xf numFmtId="49" fontId="11" fillId="15" borderId="64" xfId="0" applyNumberFormat="1" applyFont="1" applyFill="1" applyBorder="1" applyAlignment="1">
      <alignment horizontal="center" vertical="center" wrapText="1"/>
    </xf>
    <xf numFmtId="49" fontId="11" fillId="15" borderId="65" xfId="0" applyNumberFormat="1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textRotation="90" wrapText="1"/>
    </xf>
    <xf numFmtId="0" fontId="11" fillId="10" borderId="51" xfId="0" applyFont="1" applyFill="1" applyBorder="1" applyAlignment="1">
      <alignment horizontal="center" vertical="center" textRotation="90" wrapText="1"/>
    </xf>
    <xf numFmtId="0" fontId="11" fillId="10" borderId="74" xfId="0" applyFont="1" applyFill="1" applyBorder="1" applyAlignment="1">
      <alignment horizontal="center" vertical="center" textRotation="90" wrapText="1"/>
    </xf>
    <xf numFmtId="0" fontId="11" fillId="15" borderId="66" xfId="0" applyFont="1" applyFill="1" applyBorder="1" applyAlignment="1">
      <alignment horizontal="center" vertical="center" wrapText="1"/>
    </xf>
    <xf numFmtId="0" fontId="11" fillId="15" borderId="4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10" borderId="91" xfId="0" applyFont="1" applyFill="1" applyBorder="1" applyAlignment="1">
      <alignment horizontal="center" vertical="center" textRotation="90" wrapText="1"/>
    </xf>
    <xf numFmtId="0" fontId="5" fillId="15" borderId="66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49" fontId="11" fillId="0" borderId="79" xfId="0" applyNumberFormat="1" applyFont="1" applyFill="1" applyBorder="1" applyAlignment="1">
      <alignment horizontal="center" vertical="center" textRotation="90" wrapText="1"/>
    </xf>
    <xf numFmtId="0" fontId="11" fillId="0" borderId="50" xfId="0" applyFont="1" applyFill="1" applyBorder="1" applyAlignment="1">
      <alignment horizontal="center" vertical="center" textRotation="90" wrapText="1"/>
    </xf>
    <xf numFmtId="0" fontId="11" fillId="0" borderId="79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68" xfId="0" applyFont="1" applyFill="1" applyBorder="1" applyAlignment="1">
      <alignment horizontal="center" vertical="center" textRotation="90" wrapText="1"/>
    </xf>
    <xf numFmtId="0" fontId="11" fillId="0" borderId="78" xfId="0" applyFont="1" applyFill="1" applyBorder="1" applyAlignment="1">
      <alignment horizontal="center" vertical="center" textRotation="90" wrapText="1"/>
    </xf>
    <xf numFmtId="0" fontId="11" fillId="0" borderId="49" xfId="0" applyFont="1" applyFill="1" applyBorder="1" applyAlignment="1">
      <alignment horizontal="center" vertical="center" textRotation="90" wrapText="1"/>
    </xf>
    <xf numFmtId="0" fontId="11" fillId="0" borderId="55" xfId="0" applyFont="1" applyFill="1" applyBorder="1" applyAlignment="1">
      <alignment horizontal="center" vertical="center" textRotation="90" wrapText="1"/>
    </xf>
    <xf numFmtId="182" fontId="11" fillId="0" borderId="43" xfId="1" applyNumberFormat="1" applyFont="1" applyFill="1" applyBorder="1" applyAlignment="1">
      <alignment horizontal="center" vertical="center" textRotation="90" wrapText="1"/>
    </xf>
    <xf numFmtId="182" fontId="11" fillId="0" borderId="51" xfId="1" applyNumberFormat="1" applyFont="1" applyFill="1" applyBorder="1" applyAlignment="1">
      <alignment horizontal="center" vertical="center" textRotation="90" wrapText="1"/>
    </xf>
    <xf numFmtId="182" fontId="11" fillId="0" borderId="91" xfId="1" applyNumberFormat="1" applyFont="1" applyFill="1" applyBorder="1" applyAlignment="1">
      <alignment horizontal="center" vertical="center" textRotation="90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15" borderId="100" xfId="0" applyFont="1" applyFill="1" applyBorder="1" applyAlignment="1">
      <alignment horizontal="center" vertical="center" wrapText="1"/>
    </xf>
    <xf numFmtId="0" fontId="5" fillId="15" borderId="64" xfId="0" applyFont="1" applyFill="1" applyBorder="1" applyAlignment="1">
      <alignment horizontal="center" vertical="center" wrapText="1"/>
    </xf>
    <xf numFmtId="0" fontId="5" fillId="15" borderId="65" xfId="0" applyFont="1" applyFill="1" applyBorder="1" applyAlignment="1">
      <alignment horizontal="center" vertical="center" wrapText="1"/>
    </xf>
    <xf numFmtId="49" fontId="11" fillId="0" borderId="49" xfId="0" applyNumberFormat="1" applyFont="1" applyFill="1" applyBorder="1" applyAlignment="1">
      <alignment horizontal="center" vertical="center" textRotation="90" wrapText="1"/>
    </xf>
    <xf numFmtId="49" fontId="11" fillId="0" borderId="116" xfId="0" applyNumberFormat="1" applyFont="1" applyFill="1" applyBorder="1" applyAlignment="1">
      <alignment horizontal="center" vertical="center" textRotation="90" wrapText="1"/>
    </xf>
    <xf numFmtId="0" fontId="11" fillId="0" borderId="53" xfId="0" applyFont="1" applyFill="1" applyBorder="1" applyAlignment="1">
      <alignment horizontal="center" vertical="center" textRotation="90" wrapText="1"/>
    </xf>
    <xf numFmtId="0" fontId="11" fillId="0" borderId="115" xfId="0" applyFont="1" applyFill="1" applyBorder="1" applyAlignment="1">
      <alignment horizontal="center" vertical="center" textRotation="90" wrapText="1"/>
    </xf>
    <xf numFmtId="49" fontId="11" fillId="0" borderId="80" xfId="11" applyNumberFormat="1" applyFont="1" applyFill="1" applyBorder="1" applyAlignment="1">
      <alignment horizontal="center" vertical="center" textRotation="90" wrapText="1"/>
    </xf>
    <xf numFmtId="49" fontId="11" fillId="0" borderId="115" xfId="11" applyNumberFormat="1" applyFont="1" applyFill="1" applyBorder="1" applyAlignment="1">
      <alignment horizontal="center" vertical="center" textRotation="90" wrapText="1"/>
    </xf>
    <xf numFmtId="49" fontId="11" fillId="0" borderId="70" xfId="0" applyNumberFormat="1" applyFont="1" applyFill="1" applyBorder="1" applyAlignment="1">
      <alignment horizontal="center" vertical="center" wrapText="1"/>
    </xf>
    <xf numFmtId="49" fontId="11" fillId="0" borderId="71" xfId="0" applyNumberFormat="1" applyFont="1" applyFill="1" applyBorder="1" applyAlignment="1">
      <alignment horizontal="center" vertical="center" wrapText="1"/>
    </xf>
    <xf numFmtId="49" fontId="11" fillId="0" borderId="72" xfId="0" applyNumberFormat="1" applyFont="1" applyFill="1" applyBorder="1" applyAlignment="1">
      <alignment horizontal="center" vertical="center" wrapText="1"/>
    </xf>
    <xf numFmtId="49" fontId="11" fillId="0" borderId="68" xfId="0" applyNumberFormat="1" applyFont="1" applyFill="1" applyBorder="1" applyAlignment="1">
      <alignment horizontal="center" vertical="center" textRotation="90" wrapText="1"/>
    </xf>
    <xf numFmtId="49" fontId="11" fillId="0" borderId="78" xfId="0" applyNumberFormat="1" applyFont="1" applyFill="1" applyBorder="1" applyAlignment="1">
      <alignment horizontal="center" vertical="center" textRotation="90" wrapText="1"/>
    </xf>
    <xf numFmtId="0" fontId="11" fillId="15" borderId="70" xfId="0" applyFont="1" applyFill="1" applyBorder="1" applyAlignment="1">
      <alignment horizontal="center"/>
    </xf>
    <xf numFmtId="0" fontId="11" fillId="15" borderId="72" xfId="0" applyFont="1" applyFill="1" applyBorder="1" applyAlignment="1">
      <alignment horizontal="center"/>
    </xf>
    <xf numFmtId="0" fontId="11" fillId="15" borderId="71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 vertical="center" textRotation="90" wrapText="1"/>
    </xf>
    <xf numFmtId="49" fontId="14" fillId="0" borderId="41" xfId="0" applyNumberFormat="1" applyFont="1" applyBorder="1" applyAlignment="1">
      <alignment horizontal="center" vertical="center" textRotation="90" wrapText="1"/>
    </xf>
    <xf numFmtId="49" fontId="11" fillId="0" borderId="116" xfId="0" applyNumberFormat="1" applyFont="1" applyBorder="1" applyAlignment="1">
      <alignment horizontal="center" vertical="center" textRotation="90" wrapText="1"/>
    </xf>
    <xf numFmtId="49" fontId="14" fillId="0" borderId="73" xfId="0" applyNumberFormat="1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4" fillId="0" borderId="41" xfId="0" applyFont="1" applyBorder="1" applyAlignment="1">
      <alignment horizontal="center" vertical="center" textRotation="90" wrapText="1"/>
    </xf>
    <xf numFmtId="49" fontId="14" fillId="0" borderId="116" xfId="0" applyNumberFormat="1" applyFont="1" applyBorder="1" applyAlignment="1">
      <alignment horizontal="center" vertical="center" textRotation="90" wrapText="1"/>
    </xf>
    <xf numFmtId="49" fontId="11" fillId="0" borderId="50" xfId="0" applyNumberFormat="1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185" fontId="14" fillId="15" borderId="43" xfId="0" applyNumberFormat="1" applyFont="1" applyFill="1" applyBorder="1" applyAlignment="1">
      <alignment horizontal="center" vertical="center" textRotation="90" wrapText="1"/>
    </xf>
    <xf numFmtId="185" fontId="14" fillId="15" borderId="51" xfId="0" applyNumberFormat="1" applyFont="1" applyFill="1" applyBorder="1" applyAlignment="1">
      <alignment horizontal="center" vertical="center" textRotation="90" wrapText="1"/>
    </xf>
    <xf numFmtId="185" fontId="14" fillId="15" borderId="74" xfId="0" applyNumberFormat="1" applyFont="1" applyFill="1" applyBorder="1" applyAlignment="1">
      <alignment horizontal="center" vertical="center" textRotation="90" wrapText="1"/>
    </xf>
    <xf numFmtId="0" fontId="11" fillId="0" borderId="6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textRotation="90" wrapText="1"/>
    </xf>
    <xf numFmtId="49" fontId="14" fillId="0" borderId="40" xfId="0" applyNumberFormat="1" applyFont="1" applyBorder="1" applyAlignment="1">
      <alignment horizontal="center" vertical="center" textRotation="90" wrapText="1"/>
    </xf>
    <xf numFmtId="49" fontId="11" fillId="0" borderId="35" xfId="0" applyNumberFormat="1" applyFont="1" applyBorder="1" applyAlignment="1">
      <alignment horizontal="center" vertical="center" textRotation="90" wrapText="1"/>
    </xf>
    <xf numFmtId="0" fontId="11" fillId="15" borderId="70" xfId="0" applyFont="1" applyFill="1" applyBorder="1" applyAlignment="1">
      <alignment horizontal="center" vertical="center"/>
    </xf>
    <xf numFmtId="0" fontId="11" fillId="15" borderId="72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11" fillId="15" borderId="90" xfId="0" applyFont="1" applyFill="1" applyBorder="1" applyAlignment="1">
      <alignment horizontal="center" vertical="center"/>
    </xf>
    <xf numFmtId="0" fontId="11" fillId="15" borderId="100" xfId="0" applyFont="1" applyFill="1" applyBorder="1" applyAlignment="1">
      <alignment horizontal="center" vertical="center"/>
    </xf>
    <xf numFmtId="0" fontId="11" fillId="15" borderId="71" xfId="0" applyFont="1" applyFill="1" applyBorder="1" applyAlignment="1">
      <alignment horizontal="center" vertical="center"/>
    </xf>
    <xf numFmtId="185" fontId="14" fillId="0" borderId="49" xfId="0" applyNumberFormat="1" applyFont="1" applyBorder="1" applyAlignment="1">
      <alignment horizontal="center" vertical="center" textRotation="90" wrapText="1"/>
    </xf>
    <xf numFmtId="185" fontId="14" fillId="0" borderId="73" xfId="0" applyNumberFormat="1" applyFont="1" applyBorder="1" applyAlignment="1">
      <alignment horizontal="center" vertical="center" textRotation="90" wrapText="1"/>
    </xf>
    <xf numFmtId="185" fontId="14" fillId="0" borderId="53" xfId="0" applyNumberFormat="1" applyFont="1" applyBorder="1" applyAlignment="1">
      <alignment horizontal="center" vertical="center" textRotation="90" wrapText="1"/>
    </xf>
    <xf numFmtId="185" fontId="14" fillId="0" borderId="76" xfId="0" applyNumberFormat="1" applyFont="1" applyBorder="1" applyAlignment="1">
      <alignment horizontal="center" vertical="center" textRotation="90" wrapText="1"/>
    </xf>
    <xf numFmtId="185" fontId="14" fillId="0" borderId="67" xfId="0" applyNumberFormat="1" applyFont="1" applyBorder="1" applyAlignment="1">
      <alignment horizontal="center" vertical="center" textRotation="90" wrapText="1"/>
    </xf>
    <xf numFmtId="185" fontId="14" fillId="0" borderId="118" xfId="0" applyNumberFormat="1" applyFont="1" applyBorder="1" applyAlignment="1">
      <alignment horizontal="center" vertical="center" textRotation="90" wrapText="1"/>
    </xf>
    <xf numFmtId="0" fontId="11" fillId="0" borderId="6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 wrapText="1"/>
    </xf>
    <xf numFmtId="49" fontId="11" fillId="15" borderId="70" xfId="0" applyNumberFormat="1" applyFont="1" applyFill="1" applyBorder="1" applyAlignment="1">
      <alignment horizontal="center" vertical="center" wrapText="1"/>
    </xf>
    <xf numFmtId="49" fontId="11" fillId="15" borderId="72" xfId="0" applyNumberFormat="1" applyFont="1" applyFill="1" applyBorder="1" applyAlignment="1">
      <alignment horizontal="center" vertical="center" wrapText="1"/>
    </xf>
    <xf numFmtId="49" fontId="11" fillId="15" borderId="72" xfId="0" applyNumberFormat="1" applyFont="1" applyFill="1" applyBorder="1" applyAlignment="1">
      <alignment horizontal="justify" vertical="top" wrapText="1"/>
    </xf>
    <xf numFmtId="0" fontId="11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49" fontId="11" fillId="0" borderId="69" xfId="0" applyNumberFormat="1" applyFont="1" applyBorder="1" applyAlignment="1">
      <alignment horizontal="center" vertical="center" textRotation="90" wrapText="1"/>
    </xf>
    <xf numFmtId="49" fontId="14" fillId="0" borderId="42" xfId="0" applyNumberFormat="1" applyFont="1" applyBorder="1" applyAlignment="1">
      <alignment horizontal="center" vertical="center" textRotation="90" wrapText="1"/>
    </xf>
    <xf numFmtId="186" fontId="7" fillId="0" borderId="79" xfId="0" applyNumberFormat="1" applyFont="1" applyBorder="1" applyAlignment="1">
      <alignment horizontal="center" vertical="center"/>
    </xf>
    <xf numFmtId="186" fontId="7" fillId="0" borderId="35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3" fillId="16" borderId="79" xfId="0" applyFont="1" applyFill="1" applyBorder="1" applyAlignment="1">
      <alignment horizontal="center" vertical="center" wrapText="1"/>
    </xf>
    <xf numFmtId="0" fontId="3" fillId="16" borderId="116" xfId="0" applyFont="1" applyFill="1" applyBorder="1" applyAlignment="1">
      <alignment horizontal="center" vertical="center" wrapText="1"/>
    </xf>
    <xf numFmtId="0" fontId="3" fillId="16" borderId="3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justify" vertical="center" wrapText="1"/>
    </xf>
    <xf numFmtId="0" fontId="3" fillId="16" borderId="79" xfId="0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185" fontId="11" fillId="0" borderId="79" xfId="0" applyNumberFormat="1" applyFont="1" applyFill="1" applyBorder="1" applyAlignment="1">
      <alignment horizontal="center" vertical="center"/>
    </xf>
    <xf numFmtId="185" fontId="11" fillId="0" borderId="35" xfId="0" applyNumberFormat="1" applyFont="1" applyFill="1" applyBorder="1" applyAlignment="1">
      <alignment horizontal="center" vertical="center"/>
    </xf>
    <xf numFmtId="185" fontId="11" fillId="0" borderId="79" xfId="0" applyNumberFormat="1" applyFont="1" applyBorder="1" applyAlignment="1">
      <alignment horizontal="center" vertical="center"/>
    </xf>
    <xf numFmtId="185" fontId="11" fillId="0" borderId="35" xfId="0" applyNumberFormat="1" applyFont="1" applyBorder="1" applyAlignment="1">
      <alignment horizontal="center" vertical="center"/>
    </xf>
    <xf numFmtId="185" fontId="11" fillId="0" borderId="116" xfId="0" applyNumberFormat="1" applyFont="1" applyFill="1" applyBorder="1" applyAlignment="1">
      <alignment horizontal="center" vertical="center"/>
    </xf>
    <xf numFmtId="185" fontId="11" fillId="0" borderId="116" xfId="0" applyNumberFormat="1" applyFont="1" applyBorder="1" applyAlignment="1">
      <alignment horizontal="center" vertical="center"/>
    </xf>
    <xf numFmtId="185" fontId="7" fillId="0" borderId="79" xfId="0" applyNumberFormat="1" applyFont="1" applyBorder="1" applyAlignment="1">
      <alignment horizontal="center" vertical="center"/>
    </xf>
    <xf numFmtId="185" fontId="7" fillId="0" borderId="116" xfId="0" applyNumberFormat="1" applyFont="1" applyBorder="1" applyAlignment="1">
      <alignment horizontal="center" vertical="center"/>
    </xf>
    <xf numFmtId="185" fontId="7" fillId="0" borderId="35" xfId="0" applyNumberFormat="1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12" fillId="16" borderId="79" xfId="0" applyFont="1" applyFill="1" applyBorder="1" applyAlignment="1">
      <alignment horizontal="center" vertical="center" wrapText="1"/>
    </xf>
    <xf numFmtId="0" fontId="12" fillId="16" borderId="3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justify" vertical="top" wrapText="1"/>
    </xf>
    <xf numFmtId="0" fontId="3" fillId="0" borderId="79" xfId="0" applyFont="1" applyBorder="1" applyAlignment="1">
      <alignment horizontal="justify" vertical="top" wrapText="1"/>
    </xf>
    <xf numFmtId="0" fontId="3" fillId="0" borderId="35" xfId="0" applyFont="1" applyBorder="1" applyAlignment="1">
      <alignment horizontal="justify" vertical="top" wrapText="1"/>
    </xf>
    <xf numFmtId="0" fontId="7" fillId="0" borderId="7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7" fillId="0" borderId="79" xfId="0" applyFont="1" applyBorder="1" applyAlignment="1">
      <alignment horizontal="center" vertical="center"/>
    </xf>
    <xf numFmtId="0" fontId="7" fillId="16" borderId="79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justify" vertical="top" wrapText="1"/>
    </xf>
    <xf numFmtId="0" fontId="7" fillId="0" borderId="116" xfId="0" applyFont="1" applyBorder="1" applyAlignment="1">
      <alignment horizontal="justify" vertical="top" wrapText="1"/>
    </xf>
    <xf numFmtId="0" fontId="7" fillId="0" borderId="116" xfId="0" applyFont="1" applyBorder="1" applyAlignment="1">
      <alignment horizontal="center" vertical="center" wrapText="1"/>
    </xf>
    <xf numFmtId="9" fontId="7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justify" vertical="top" wrapText="1"/>
    </xf>
    <xf numFmtId="0" fontId="3" fillId="0" borderId="116" xfId="0" applyFont="1" applyBorder="1" applyAlignment="1">
      <alignment horizontal="justify" vertical="top" wrapText="1"/>
    </xf>
    <xf numFmtId="0" fontId="7" fillId="0" borderId="35" xfId="0" applyFont="1" applyBorder="1" applyAlignment="1">
      <alignment horizontal="justify" vertical="top" wrapText="1"/>
    </xf>
    <xf numFmtId="187" fontId="7" fillId="0" borderId="79" xfId="0" applyNumberFormat="1" applyFont="1" applyBorder="1" applyAlignment="1">
      <alignment horizontal="center" vertical="center"/>
    </xf>
    <xf numFmtId="187" fontId="7" fillId="0" borderId="35" xfId="0" applyNumberFormat="1" applyFont="1" applyBorder="1" applyAlignment="1">
      <alignment horizontal="center" vertical="center"/>
    </xf>
    <xf numFmtId="0" fontId="7" fillId="16" borderId="116" xfId="0" applyFont="1" applyFill="1" applyBorder="1" applyAlignment="1">
      <alignment horizontal="center" vertical="center" wrapText="1"/>
    </xf>
    <xf numFmtId="187" fontId="12" fillId="0" borderId="79" xfId="3" applyNumberFormat="1" applyFont="1" applyFill="1" applyBorder="1" applyAlignment="1">
      <alignment horizontal="center" vertical="center"/>
    </xf>
    <xf numFmtId="187" fontId="12" fillId="0" borderId="116" xfId="3" applyNumberFormat="1" applyFont="1" applyFill="1" applyBorder="1" applyAlignment="1">
      <alignment horizontal="center" vertical="center"/>
    </xf>
    <xf numFmtId="187" fontId="12" fillId="0" borderId="35" xfId="3" applyNumberFormat="1" applyFont="1" applyFill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9" fontId="7" fillId="0" borderId="79" xfId="0" applyNumberFormat="1" applyFont="1" applyBorder="1" applyAlignment="1">
      <alignment horizontal="center" vertical="center" wrapText="1"/>
    </xf>
    <xf numFmtId="9" fontId="7" fillId="0" borderId="116" xfId="0" applyNumberFormat="1" applyFont="1" applyBorder="1" applyAlignment="1">
      <alignment horizontal="center" vertical="center" wrapText="1"/>
    </xf>
    <xf numFmtId="0" fontId="7" fillId="16" borderId="79" xfId="0" applyFont="1" applyFill="1" applyBorder="1" applyAlignment="1">
      <alignment horizontal="center" vertical="center"/>
    </xf>
    <xf numFmtId="0" fontId="7" fillId="16" borderId="116" xfId="0" applyFont="1" applyFill="1" applyBorder="1" applyAlignment="1">
      <alignment horizontal="center" vertical="center"/>
    </xf>
    <xf numFmtId="0" fontId="7" fillId="16" borderId="35" xfId="0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center" vertical="center"/>
    </xf>
    <xf numFmtId="0" fontId="11" fillId="0" borderId="81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82" xfId="0" applyFont="1" applyFill="1" applyBorder="1" applyAlignment="1">
      <alignment horizontal="center"/>
    </xf>
    <xf numFmtId="49" fontId="14" fillId="12" borderId="70" xfId="0" applyNumberFormat="1" applyFont="1" applyFill="1" applyBorder="1" applyAlignment="1">
      <alignment horizontal="center" vertical="center" wrapText="1"/>
    </xf>
    <xf numFmtId="49" fontId="14" fillId="12" borderId="71" xfId="0" applyNumberFormat="1" applyFont="1" applyFill="1" applyBorder="1" applyAlignment="1">
      <alignment horizontal="center" vertical="center" wrapText="1"/>
    </xf>
    <xf numFmtId="49" fontId="14" fillId="12" borderId="72" xfId="0" applyNumberFormat="1" applyFont="1" applyFill="1" applyBorder="1" applyAlignment="1">
      <alignment horizontal="center" vertical="center" wrapText="1"/>
    </xf>
    <xf numFmtId="49" fontId="14" fillId="0" borderId="68" xfId="0" applyNumberFormat="1" applyFont="1" applyFill="1" applyBorder="1" applyAlignment="1">
      <alignment horizontal="center" vertical="center" textRotation="90" wrapText="1"/>
    </xf>
    <xf numFmtId="49" fontId="14" fillId="0" borderId="40" xfId="0" applyNumberFormat="1" applyFont="1" applyFill="1" applyBorder="1" applyAlignment="1">
      <alignment horizontal="center" vertical="center" textRotation="90" wrapText="1"/>
    </xf>
    <xf numFmtId="49" fontId="14" fillId="0" borderId="50" xfId="0" applyNumberFormat="1" applyFont="1" applyFill="1" applyBorder="1" applyAlignment="1">
      <alignment horizontal="center" vertical="center" textRotation="90" wrapText="1"/>
    </xf>
    <xf numFmtId="49" fontId="14" fillId="0" borderId="41" xfId="0" applyNumberFormat="1" applyFont="1" applyFill="1" applyBorder="1" applyAlignment="1">
      <alignment horizontal="center" vertical="center" textRotation="90" wrapText="1"/>
    </xf>
    <xf numFmtId="182" fontId="14" fillId="10" borderId="43" xfId="1" applyNumberFormat="1" applyFont="1" applyFill="1" applyBorder="1" applyAlignment="1">
      <alignment horizontal="center" vertical="center" textRotation="90" wrapText="1"/>
    </xf>
    <xf numFmtId="182" fontId="14" fillId="10" borderId="51" xfId="1" applyNumberFormat="1" applyFont="1" applyFill="1" applyBorder="1" applyAlignment="1">
      <alignment horizontal="center" vertical="center" textRotation="90" wrapText="1"/>
    </xf>
    <xf numFmtId="182" fontId="14" fillId="10" borderId="74" xfId="1" applyNumberFormat="1" applyFont="1" applyFill="1" applyBorder="1" applyAlignment="1">
      <alignment horizontal="center" vertical="center" textRotation="90" wrapText="1"/>
    </xf>
    <xf numFmtId="0" fontId="11" fillId="0" borderId="40" xfId="0" applyFont="1" applyFill="1" applyBorder="1" applyAlignment="1">
      <alignment horizontal="center" vertical="center" textRotation="90" wrapText="1"/>
    </xf>
    <xf numFmtId="0" fontId="14" fillId="0" borderId="49" xfId="0" applyFont="1" applyFill="1" applyBorder="1" applyAlignment="1">
      <alignment horizontal="center" vertical="center" textRotation="90" wrapText="1"/>
    </xf>
    <xf numFmtId="0" fontId="14" fillId="0" borderId="73" xfId="0" applyFont="1" applyFill="1" applyBorder="1" applyAlignment="1">
      <alignment horizontal="center" vertical="center" textRotation="90" wrapText="1"/>
    </xf>
    <xf numFmtId="0" fontId="14" fillId="0" borderId="50" xfId="0" applyFont="1" applyFill="1" applyBorder="1" applyAlignment="1">
      <alignment horizontal="center" vertical="center" textRotation="90" wrapText="1"/>
    </xf>
    <xf numFmtId="0" fontId="14" fillId="0" borderId="41" xfId="0" applyFont="1" applyFill="1" applyBorder="1" applyAlignment="1">
      <alignment horizontal="center" vertical="center" textRotation="90" wrapText="1"/>
    </xf>
    <xf numFmtId="0" fontId="14" fillId="0" borderId="69" xfId="0" applyFont="1" applyFill="1" applyBorder="1" applyAlignment="1">
      <alignment horizontal="center" vertical="center" textRotation="90" wrapText="1"/>
    </xf>
    <xf numFmtId="0" fontId="14" fillId="0" borderId="42" xfId="0" applyFont="1" applyFill="1" applyBorder="1" applyAlignment="1">
      <alignment horizontal="center" vertical="center" textRotation="90" wrapText="1"/>
    </xf>
    <xf numFmtId="0" fontId="14" fillId="10" borderId="43" xfId="0" applyFont="1" applyFill="1" applyBorder="1" applyAlignment="1">
      <alignment horizontal="center" vertical="center" textRotation="90" wrapText="1"/>
    </xf>
    <xf numFmtId="0" fontId="14" fillId="10" borderId="51" xfId="0" applyFont="1" applyFill="1" applyBorder="1" applyAlignment="1">
      <alignment horizontal="center" vertical="center" textRotation="90" wrapText="1"/>
    </xf>
    <xf numFmtId="0" fontId="14" fillId="10" borderId="74" xfId="0" applyFont="1" applyFill="1" applyBorder="1" applyAlignment="1">
      <alignment horizontal="center" vertical="center" textRotation="90" wrapText="1"/>
    </xf>
    <xf numFmtId="49" fontId="11" fillId="14" borderId="50" xfId="0" applyNumberFormat="1" applyFont="1" applyFill="1" applyBorder="1" applyAlignment="1">
      <alignment horizontal="center" vertical="center" textRotation="90" wrapText="1"/>
    </xf>
    <xf numFmtId="49" fontId="11" fillId="14" borderId="54" xfId="0" applyNumberFormat="1" applyFont="1" applyFill="1" applyBorder="1" applyAlignment="1">
      <alignment horizontal="center" vertical="center" textRotation="90" wrapText="1"/>
    </xf>
    <xf numFmtId="0" fontId="11" fillId="14" borderId="69" xfId="0" applyFont="1" applyFill="1" applyBorder="1" applyAlignment="1">
      <alignment horizontal="center" vertical="center" textRotation="90" wrapText="1"/>
    </xf>
    <xf numFmtId="0" fontId="11" fillId="14" borderId="80" xfId="0" applyFont="1" applyFill="1" applyBorder="1" applyAlignment="1">
      <alignment horizontal="center" vertical="center" textRotation="90" wrapText="1"/>
    </xf>
    <xf numFmtId="49" fontId="11" fillId="14" borderId="88" xfId="0" applyNumberFormat="1" applyFont="1" applyFill="1" applyBorder="1" applyAlignment="1">
      <alignment horizontal="center" vertical="center" textRotation="90" wrapText="1"/>
    </xf>
    <xf numFmtId="49" fontId="11" fillId="14" borderId="60" xfId="0" applyNumberFormat="1" applyFont="1" applyFill="1" applyBorder="1" applyAlignment="1">
      <alignment horizontal="center" vertical="center" textRotation="90" wrapText="1"/>
    </xf>
    <xf numFmtId="49" fontId="11" fillId="14" borderId="90" xfId="0" applyNumberFormat="1" applyFont="1" applyFill="1" applyBorder="1" applyAlignment="1">
      <alignment horizontal="center" vertical="center" wrapText="1"/>
    </xf>
    <xf numFmtId="49" fontId="11" fillId="14" borderId="71" xfId="0" applyNumberFormat="1" applyFont="1" applyFill="1" applyBorder="1" applyAlignment="1">
      <alignment horizontal="center" vertical="center" wrapText="1"/>
    </xf>
    <xf numFmtId="49" fontId="11" fillId="14" borderId="70" xfId="0" applyNumberFormat="1" applyFont="1" applyFill="1" applyBorder="1" applyAlignment="1">
      <alignment horizontal="center" vertical="center" wrapText="1"/>
    </xf>
    <xf numFmtId="49" fontId="11" fillId="14" borderId="72" xfId="0" applyNumberFormat="1" applyFont="1" applyFill="1" applyBorder="1" applyAlignment="1">
      <alignment horizontal="center" vertical="center" wrapText="1"/>
    </xf>
    <xf numFmtId="0" fontId="11" fillId="14" borderId="67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center" vertical="center" wrapText="1"/>
    </xf>
    <xf numFmtId="0" fontId="11" fillId="14" borderId="68" xfId="0" applyFont="1" applyFill="1" applyBorder="1" applyAlignment="1">
      <alignment horizontal="center" vertical="center" textRotation="90" wrapText="1"/>
    </xf>
    <xf numFmtId="0" fontId="11" fillId="14" borderId="78" xfId="0" applyFont="1" applyFill="1" applyBorder="1" applyAlignment="1">
      <alignment horizontal="center" vertical="center" textRotation="90" wrapText="1"/>
    </xf>
    <xf numFmtId="0" fontId="11" fillId="14" borderId="49" xfId="0" applyFont="1" applyFill="1" applyBorder="1" applyAlignment="1">
      <alignment horizontal="center" vertical="center" textRotation="90" wrapText="1"/>
    </xf>
    <xf numFmtId="0" fontId="11" fillId="14" borderId="55" xfId="0" applyFont="1" applyFill="1" applyBorder="1" applyAlignment="1">
      <alignment horizontal="center" vertical="center" textRotation="90" wrapText="1"/>
    </xf>
    <xf numFmtId="0" fontId="11" fillId="14" borderId="50" xfId="0" applyFont="1" applyFill="1" applyBorder="1" applyAlignment="1">
      <alignment horizontal="center" vertical="center" textRotation="90" wrapText="1"/>
    </xf>
    <xf numFmtId="0" fontId="11" fillId="14" borderId="54" xfId="0" applyFont="1" applyFill="1" applyBorder="1" applyAlignment="1">
      <alignment horizontal="center" vertical="center" textRotation="90" wrapText="1"/>
    </xf>
    <xf numFmtId="49" fontId="11" fillId="14" borderId="68" xfId="0" applyNumberFormat="1" applyFont="1" applyFill="1" applyBorder="1" applyAlignment="1">
      <alignment horizontal="center" vertical="center" textRotation="90" wrapText="1"/>
    </xf>
    <xf numFmtId="49" fontId="11" fillId="14" borderId="78" xfId="0" applyNumberFormat="1" applyFont="1" applyFill="1" applyBorder="1" applyAlignment="1">
      <alignment horizontal="center" vertical="center" textRotation="90" wrapText="1"/>
    </xf>
    <xf numFmtId="0" fontId="11" fillId="14" borderId="0" xfId="0" applyFont="1" applyFill="1" applyAlignment="1">
      <alignment horizontal="left" vertical="center" wrapText="1"/>
    </xf>
    <xf numFmtId="0" fontId="11" fillId="14" borderId="30" xfId="0" applyFont="1" applyFill="1" applyBorder="1" applyAlignment="1">
      <alignment horizontal="left" vertical="center" wrapText="1"/>
    </xf>
    <xf numFmtId="0" fontId="11" fillId="14" borderId="43" xfId="0" applyFont="1" applyFill="1" applyBorder="1" applyAlignment="1">
      <alignment horizontal="center" vertical="center" textRotation="90" wrapText="1"/>
    </xf>
    <xf numFmtId="0" fontId="11" fillId="14" borderId="51" xfId="0" applyFont="1" applyFill="1" applyBorder="1" applyAlignment="1">
      <alignment horizontal="center" vertical="center" textRotation="90" wrapText="1"/>
    </xf>
    <xf numFmtId="0" fontId="11" fillId="14" borderId="91" xfId="0" applyFont="1" applyFill="1" applyBorder="1" applyAlignment="1">
      <alignment horizontal="center" vertical="center" textRotation="90" wrapText="1"/>
    </xf>
    <xf numFmtId="0" fontId="11" fillId="14" borderId="66" xfId="0" applyFont="1" applyFill="1" applyBorder="1" applyAlignment="1">
      <alignment horizontal="center" vertical="center" wrapText="1"/>
    </xf>
    <xf numFmtId="0" fontId="11" fillId="14" borderId="4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12" fillId="0" borderId="7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1" fontId="7" fillId="0" borderId="79" xfId="0" applyNumberFormat="1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49" fontId="11" fillId="0" borderId="40" xfId="0" applyNumberFormat="1" applyFont="1" applyFill="1" applyBorder="1" applyAlignment="1">
      <alignment horizontal="center" vertical="center" textRotation="90" wrapText="1"/>
    </xf>
    <xf numFmtId="0" fontId="5" fillId="15" borderId="6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textRotation="90" wrapText="1"/>
    </xf>
    <xf numFmtId="0" fontId="11" fillId="0" borderId="41" xfId="0" applyFont="1" applyFill="1" applyBorder="1" applyAlignment="1">
      <alignment horizontal="center" vertical="center" textRotation="90" wrapText="1"/>
    </xf>
    <xf numFmtId="49" fontId="11" fillId="14" borderId="49" xfId="0" applyNumberFormat="1" applyFont="1" applyFill="1" applyBorder="1" applyAlignment="1">
      <alignment horizontal="center" vertical="center" textRotation="90" wrapText="1"/>
    </xf>
    <xf numFmtId="0" fontId="7" fillId="0" borderId="23" xfId="0" applyFont="1" applyBorder="1"/>
    <xf numFmtId="49" fontId="11" fillId="0" borderId="79" xfId="0" applyNumberFormat="1" applyFont="1" applyBorder="1" applyAlignment="1">
      <alignment horizontal="center" vertical="center" textRotation="90" wrapText="1"/>
    </xf>
    <xf numFmtId="0" fontId="11" fillId="0" borderId="80" xfId="0" applyFont="1" applyBorder="1" applyAlignment="1">
      <alignment horizontal="center" vertical="center" textRotation="90" wrapText="1"/>
    </xf>
    <xf numFmtId="0" fontId="7" fillId="0" borderId="45" xfId="0" applyFont="1" applyBorder="1"/>
    <xf numFmtId="0" fontId="7" fillId="0" borderId="47" xfId="0" applyFont="1" applyBorder="1"/>
    <xf numFmtId="0" fontId="11" fillId="10" borderId="102" xfId="0" applyFont="1" applyFill="1" applyBorder="1" applyAlignment="1">
      <alignment horizontal="center" vertical="center" textRotation="90" wrapText="1"/>
    </xf>
    <xf numFmtId="0" fontId="11" fillId="10" borderId="103" xfId="0" applyFont="1" applyFill="1" applyBorder="1" applyAlignment="1">
      <alignment horizontal="center" vertical="center" textRotation="90" wrapText="1"/>
    </xf>
    <xf numFmtId="0" fontId="11" fillId="10" borderId="104" xfId="0" applyFont="1" applyFill="1" applyBorder="1" applyAlignment="1">
      <alignment horizontal="center" vertical="center" textRotation="90" wrapText="1"/>
    </xf>
    <xf numFmtId="0" fontId="11" fillId="0" borderId="50" xfId="0" applyFont="1" applyFill="1" applyBorder="1" applyAlignment="1">
      <alignment horizontal="center" vertical="center" textRotation="90"/>
    </xf>
    <xf numFmtId="0" fontId="11" fillId="0" borderId="41" xfId="0" applyFont="1" applyFill="1" applyBorder="1" applyAlignment="1">
      <alignment horizontal="center" vertical="center" textRotation="90"/>
    </xf>
    <xf numFmtId="49" fontId="11" fillId="12" borderId="90" xfId="0" applyNumberFormat="1" applyFont="1" applyFill="1" applyBorder="1" applyAlignment="1">
      <alignment horizontal="center" vertical="center" wrapText="1"/>
    </xf>
    <xf numFmtId="49" fontId="11" fillId="0" borderId="50" xfId="0" applyNumberFormat="1" applyFont="1" applyFill="1" applyBorder="1" applyAlignment="1">
      <alignment horizontal="center" vertical="center" textRotation="90"/>
    </xf>
    <xf numFmtId="49" fontId="11" fillId="0" borderId="41" xfId="0" applyNumberFormat="1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left" vertical="center" wrapText="1"/>
    </xf>
    <xf numFmtId="49" fontId="11" fillId="15" borderId="100" xfId="0" applyNumberFormat="1" applyFont="1" applyFill="1" applyBorder="1" applyAlignment="1">
      <alignment horizontal="center" vertical="center" wrapText="1"/>
    </xf>
    <xf numFmtId="0" fontId="11" fillId="10" borderId="87" xfId="0" applyFont="1" applyFill="1" applyBorder="1" applyAlignment="1">
      <alignment horizontal="center" vertical="center" textRotation="90" wrapText="1"/>
    </xf>
    <xf numFmtId="0" fontId="11" fillId="10" borderId="89" xfId="0" applyFont="1" applyFill="1" applyBorder="1" applyAlignment="1">
      <alignment horizontal="center" vertical="center" textRotation="90" wrapText="1"/>
    </xf>
    <xf numFmtId="0" fontId="29" fillId="15" borderId="107" xfId="0" applyFont="1" applyFill="1" applyBorder="1" applyAlignment="1">
      <alignment horizontal="center" vertical="center" wrapText="1"/>
    </xf>
    <xf numFmtId="0" fontId="29" fillId="15" borderId="50" xfId="0" applyFont="1" applyFill="1" applyBorder="1" applyAlignment="1">
      <alignment horizontal="center" vertical="center" wrapText="1"/>
    </xf>
    <xf numFmtId="0" fontId="29" fillId="15" borderId="88" xfId="0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textRotation="90" wrapText="1"/>
    </xf>
    <xf numFmtId="0" fontId="11" fillId="0" borderId="35" xfId="0" applyFont="1" applyFill="1" applyBorder="1" applyAlignment="1">
      <alignment horizontal="center" vertical="center" textRotation="90" wrapText="1"/>
    </xf>
    <xf numFmtId="0" fontId="11" fillId="0" borderId="61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49" fontId="11" fillId="0" borderId="84" xfId="0" applyNumberFormat="1" applyFont="1" applyFill="1" applyBorder="1" applyAlignment="1">
      <alignment horizontal="center" vertical="center" textRotation="90" wrapText="1"/>
    </xf>
    <xf numFmtId="0" fontId="11" fillId="10" borderId="111" xfId="0" applyFont="1" applyFill="1" applyBorder="1" applyAlignment="1">
      <alignment horizontal="center" vertical="center" textRotation="90" wrapText="1"/>
    </xf>
    <xf numFmtId="49" fontId="11" fillId="12" borderId="77" xfId="0" applyNumberFormat="1" applyFont="1" applyFill="1" applyBorder="1" applyAlignment="1">
      <alignment horizontal="center" vertical="center" wrapText="1"/>
    </xf>
    <xf numFmtId="49" fontId="11" fillId="12" borderId="38" xfId="0" applyNumberFormat="1" applyFont="1" applyFill="1" applyBorder="1" applyAlignment="1">
      <alignment horizontal="center" vertical="center" wrapText="1"/>
    </xf>
    <xf numFmtId="49" fontId="11" fillId="0" borderId="38" xfId="0" applyNumberFormat="1" applyFont="1" applyFill="1" applyBorder="1" applyAlignment="1">
      <alignment horizontal="center" vertical="center" textRotation="90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1" fontId="7" fillId="0" borderId="38" xfId="0" applyNumberFormat="1" applyFont="1" applyFill="1" applyBorder="1" applyAlignment="1">
      <alignment horizontal="center" vertical="center" wrapText="1"/>
    </xf>
    <xf numFmtId="0" fontId="20" fillId="18" borderId="0" xfId="0" applyFont="1" applyFill="1" applyAlignment="1">
      <alignment horizontal="right" vertical="center" wrapText="1"/>
    </xf>
    <xf numFmtId="0" fontId="0" fillId="18" borderId="113" xfId="0" applyFill="1" applyBorder="1"/>
    <xf numFmtId="0" fontId="0" fillId="18" borderId="0" xfId="0" applyFill="1"/>
    <xf numFmtId="0" fontId="11" fillId="0" borderId="38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173" fontId="34" fillId="15" borderId="66" xfId="3" applyNumberFormat="1" applyFont="1" applyFill="1" applyBorder="1" applyAlignment="1">
      <alignment horizontal="center" vertical="center" wrapText="1"/>
    </xf>
    <xf numFmtId="0" fontId="34" fillId="15" borderId="5" xfId="0" applyFont="1" applyFill="1" applyBorder="1" applyAlignment="1">
      <alignment horizontal="center" vertical="center" wrapText="1"/>
    </xf>
    <xf numFmtId="0" fontId="34" fillId="15" borderId="9" xfId="0" applyFont="1" applyFill="1" applyBorder="1" applyAlignment="1">
      <alignment horizontal="center" vertical="center" wrapText="1"/>
    </xf>
    <xf numFmtId="173" fontId="34" fillId="0" borderId="68" xfId="3" applyNumberFormat="1" applyFont="1" applyFill="1" applyBorder="1" applyAlignment="1">
      <alignment horizontal="center" vertical="center" textRotation="90" wrapText="1"/>
    </xf>
    <xf numFmtId="173" fontId="34" fillId="0" borderId="78" xfId="3" applyNumberFormat="1" applyFont="1" applyFill="1" applyBorder="1" applyAlignment="1">
      <alignment horizontal="center" vertical="center" textRotation="90" wrapText="1"/>
    </xf>
    <xf numFmtId="173" fontId="34" fillId="0" borderId="50" xfId="3" applyNumberFormat="1" applyFont="1" applyFill="1" applyBorder="1" applyAlignment="1">
      <alignment horizontal="center" vertical="center" textRotation="90" wrapText="1"/>
    </xf>
    <xf numFmtId="173" fontId="34" fillId="0" borderId="79" xfId="3" applyNumberFormat="1" applyFont="1" applyFill="1" applyBorder="1" applyAlignment="1">
      <alignment horizontal="center" vertical="center" textRotation="90" wrapText="1"/>
    </xf>
    <xf numFmtId="49" fontId="34" fillId="0" borderId="50" xfId="0" applyNumberFormat="1" applyFont="1" applyBorder="1" applyAlignment="1">
      <alignment horizontal="center" vertical="center" textRotation="90" wrapText="1"/>
    </xf>
    <xf numFmtId="49" fontId="34" fillId="0" borderId="79" xfId="0" applyNumberFormat="1" applyFont="1" applyBorder="1" applyAlignment="1">
      <alignment horizontal="center" vertical="center" textRotation="90" wrapText="1"/>
    </xf>
    <xf numFmtId="0" fontId="34" fillId="0" borderId="69" xfId="0" applyFont="1" applyBorder="1" applyAlignment="1">
      <alignment horizontal="center" vertical="center" textRotation="90" wrapText="1"/>
    </xf>
    <xf numFmtId="0" fontId="34" fillId="0" borderId="80" xfId="0" applyFont="1" applyBorder="1" applyAlignment="1">
      <alignment horizontal="center" vertical="center" textRotation="90" wrapText="1"/>
    </xf>
    <xf numFmtId="172" fontId="34" fillId="15" borderId="43" xfId="8" applyNumberFormat="1" applyFont="1" applyFill="1" applyBorder="1" applyAlignment="1">
      <alignment horizontal="center" vertical="center" textRotation="90" wrapText="1"/>
    </xf>
    <xf numFmtId="172" fontId="34" fillId="15" borderId="51" xfId="8" applyNumberFormat="1" applyFont="1" applyFill="1" applyBorder="1" applyAlignment="1">
      <alignment horizontal="center" vertical="center" textRotation="90" wrapText="1"/>
    </xf>
    <xf numFmtId="172" fontId="34" fillId="15" borderId="91" xfId="8" applyNumberFormat="1" applyFont="1" applyFill="1" applyBorder="1" applyAlignment="1">
      <alignment horizontal="center" vertical="center" textRotation="90" wrapText="1"/>
    </xf>
    <xf numFmtId="173" fontId="34" fillId="12" borderId="70" xfId="3" applyNumberFormat="1" applyFont="1" applyFill="1" applyBorder="1" applyAlignment="1">
      <alignment horizontal="center" vertical="center" wrapText="1"/>
    </xf>
    <xf numFmtId="173" fontId="34" fillId="12" borderId="72" xfId="3" applyNumberFormat="1" applyFont="1" applyFill="1" applyBorder="1" applyAlignment="1">
      <alignment horizontal="center" vertical="center" wrapText="1"/>
    </xf>
    <xf numFmtId="173" fontId="34" fillId="12" borderId="90" xfId="3" applyNumberFormat="1" applyFont="1" applyFill="1" applyBorder="1" applyAlignment="1">
      <alignment horizontal="center" vertical="center" wrapText="1"/>
    </xf>
    <xf numFmtId="173" fontId="34" fillId="12" borderId="71" xfId="3" applyNumberFormat="1" applyFont="1" applyFill="1" applyBorder="1" applyAlignment="1">
      <alignment horizontal="center" vertical="center" wrapText="1"/>
    </xf>
    <xf numFmtId="49" fontId="34" fillId="0" borderId="68" xfId="0" applyNumberFormat="1" applyFont="1" applyBorder="1" applyAlignment="1">
      <alignment horizontal="center" vertical="center" textRotation="90" wrapText="1"/>
    </xf>
    <xf numFmtId="49" fontId="34" fillId="0" borderId="78" xfId="0" applyNumberFormat="1" applyFont="1" applyBorder="1" applyAlignment="1">
      <alignment horizontal="center" vertical="center" textRotation="90" wrapText="1"/>
    </xf>
    <xf numFmtId="173" fontId="34" fillId="0" borderId="88" xfId="3" applyNumberFormat="1" applyFont="1" applyFill="1" applyBorder="1" applyAlignment="1">
      <alignment horizontal="center" vertical="center" textRotation="90" wrapText="1"/>
    </xf>
    <xf numFmtId="0" fontId="11" fillId="0" borderId="61" xfId="0" applyFont="1" applyBorder="1" applyAlignment="1">
      <alignment horizontal="center" vertical="center" textRotation="90" wrapText="1"/>
    </xf>
    <xf numFmtId="0" fontId="14" fillId="0" borderId="109" xfId="0" applyFont="1" applyBorder="1" applyAlignment="1">
      <alignment horizontal="center" vertical="center" textRotation="90" wrapText="1"/>
    </xf>
    <xf numFmtId="0" fontId="11" fillId="0" borderId="66" xfId="0" applyFont="1" applyBorder="1" applyAlignment="1">
      <alignment horizontal="center" vertical="center" wrapText="1"/>
    </xf>
    <xf numFmtId="49" fontId="11" fillId="0" borderId="107" xfId="0" applyNumberFormat="1" applyFont="1" applyBorder="1" applyAlignment="1">
      <alignment horizontal="center" vertical="center" wrapText="1"/>
    </xf>
    <xf numFmtId="0" fontId="14" fillId="0" borderId="110" xfId="0" applyFont="1" applyBorder="1" applyAlignment="1">
      <alignment horizontal="center" vertical="center" textRotation="90" wrapText="1"/>
    </xf>
    <xf numFmtId="0" fontId="11" fillId="15" borderId="43" xfId="0" applyFont="1" applyFill="1" applyBorder="1" applyAlignment="1">
      <alignment horizontal="center" vertical="center" textRotation="90" wrapText="1"/>
    </xf>
    <xf numFmtId="0" fontId="11" fillId="15" borderId="51" xfId="0" applyFont="1" applyFill="1" applyBorder="1" applyAlignment="1">
      <alignment horizontal="center" vertical="center" textRotation="90" wrapText="1"/>
    </xf>
    <xf numFmtId="0" fontId="14" fillId="15" borderId="74" xfId="0" applyFont="1" applyFill="1" applyBorder="1" applyAlignment="1">
      <alignment horizontal="center" vertical="center" textRotation="90" wrapText="1"/>
    </xf>
    <xf numFmtId="0" fontId="11" fillId="0" borderId="107" xfId="0" applyFont="1" applyBorder="1" applyAlignment="1">
      <alignment horizontal="center" vertical="center"/>
    </xf>
    <xf numFmtId="185" fontId="11" fillId="15" borderId="87" xfId="0" applyNumberFormat="1" applyFont="1" applyFill="1" applyBorder="1" applyAlignment="1">
      <alignment horizontal="center" vertical="center" textRotation="90" wrapText="1"/>
    </xf>
    <xf numFmtId="185" fontId="11" fillId="15" borderId="89" xfId="0" applyNumberFormat="1" applyFont="1" applyFill="1" applyBorder="1" applyAlignment="1">
      <alignment horizontal="center" vertical="center" textRotation="90" wrapText="1"/>
    </xf>
    <xf numFmtId="185" fontId="11" fillId="15" borderId="111" xfId="0" applyNumberFormat="1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wrapText="1"/>
    </xf>
    <xf numFmtId="0" fontId="11" fillId="15" borderId="63" xfId="0" applyFont="1" applyFill="1" applyBorder="1" applyAlignment="1">
      <alignment horizontal="center" vertical="center" wrapText="1"/>
    </xf>
    <xf numFmtId="0" fontId="11" fillId="15" borderId="64" xfId="0" applyFont="1" applyFill="1" applyBorder="1" applyAlignment="1">
      <alignment horizontal="center" vertical="center" wrapText="1"/>
    </xf>
    <xf numFmtId="0" fontId="11" fillId="15" borderId="65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185" fontId="11" fillId="0" borderId="64" xfId="0" applyNumberFormat="1" applyFont="1" applyFill="1" applyBorder="1" applyAlignment="1">
      <alignment horizontal="center" vertical="center"/>
    </xf>
    <xf numFmtId="185" fontId="7" fillId="0" borderId="64" xfId="0" applyNumberFormat="1" applyFont="1" applyBorder="1" applyAlignment="1">
      <alignment horizontal="center" vertical="center"/>
    </xf>
    <xf numFmtId="185" fontId="7" fillId="0" borderId="64" xfId="0" applyNumberFormat="1" applyFont="1" applyBorder="1" applyAlignment="1">
      <alignment horizontal="center" vertical="center" wrapText="1"/>
    </xf>
    <xf numFmtId="185" fontId="7" fillId="0" borderId="65" xfId="0" applyNumberFormat="1" applyFont="1" applyBorder="1" applyAlignment="1">
      <alignment horizontal="center" vertical="center"/>
    </xf>
    <xf numFmtId="0" fontId="14" fillId="15" borderId="66" xfId="0" applyFont="1" applyFill="1" applyBorder="1" applyAlignment="1">
      <alignment horizontal="center" vertical="center" wrapText="1"/>
    </xf>
    <xf numFmtId="0" fontId="14" fillId="15" borderId="49" xfId="0" applyFont="1" applyFill="1" applyBorder="1" applyAlignment="1">
      <alignment horizontal="center" vertical="center" wrapText="1"/>
    </xf>
    <xf numFmtId="0" fontId="14" fillId="15" borderId="67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/>
    </xf>
    <xf numFmtId="9" fontId="14" fillId="0" borderId="54" xfId="5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9" fontId="14" fillId="0" borderId="54" xfId="0" applyNumberFormat="1" applyFont="1" applyFill="1" applyBorder="1" applyAlignment="1">
      <alignment horizontal="center" vertical="center" wrapText="1"/>
    </xf>
    <xf numFmtId="9" fontId="14" fillId="0" borderId="55" xfId="0" applyNumberFormat="1" applyFont="1" applyFill="1" applyBorder="1" applyAlignment="1">
      <alignment horizontal="center" vertical="center" wrapText="1"/>
    </xf>
    <xf numFmtId="9" fontId="14" fillId="0" borderId="35" xfId="0" applyNumberFormat="1" applyFont="1" applyFill="1" applyBorder="1" applyAlignment="1">
      <alignment horizontal="center" vertical="center" wrapText="1"/>
    </xf>
    <xf numFmtId="9" fontId="14" fillId="0" borderId="38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left" vertical="center" wrapText="1"/>
    </xf>
    <xf numFmtId="49" fontId="11" fillId="15" borderId="86" xfId="0" applyNumberFormat="1" applyFont="1" applyFill="1" applyBorder="1" applyAlignment="1">
      <alignment horizontal="center" vertical="center" wrapText="1"/>
    </xf>
    <xf numFmtId="49" fontId="11" fillId="15" borderId="5" xfId="0" applyNumberFormat="1" applyFont="1" applyFill="1" applyBorder="1" applyAlignment="1">
      <alignment horizontal="center" vertical="center" wrapText="1"/>
    </xf>
    <xf numFmtId="49" fontId="11" fillId="15" borderId="9" xfId="0" applyNumberFormat="1" applyFont="1" applyFill="1" applyBorder="1" applyAlignment="1">
      <alignment horizontal="center" vertical="center" wrapText="1"/>
    </xf>
    <xf numFmtId="0" fontId="11" fillId="15" borderId="91" xfId="0" applyFont="1" applyFill="1" applyBorder="1" applyAlignment="1">
      <alignment horizontal="center" vertical="center" textRotation="90" wrapText="1"/>
    </xf>
    <xf numFmtId="0" fontId="11" fillId="15" borderId="87" xfId="0" applyFont="1" applyFill="1" applyBorder="1" applyAlignment="1">
      <alignment horizontal="center" vertical="center" textRotation="90" wrapText="1"/>
    </xf>
    <xf numFmtId="0" fontId="11" fillId="15" borderId="89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wrapText="1"/>
    </xf>
    <xf numFmtId="168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3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168" fontId="14" fillId="0" borderId="0" xfId="0" applyNumberFormat="1" applyFont="1" applyAlignment="1">
      <alignment horizontal="left" vertical="center" wrapText="1"/>
    </xf>
    <xf numFmtId="0" fontId="7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168" fontId="14" fillId="3" borderId="4" xfId="0" applyNumberFormat="1" applyFont="1" applyFill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textRotation="90" wrapText="1"/>
    </xf>
    <xf numFmtId="169" fontId="14" fillId="4" borderId="2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textRotation="90" wrapText="1"/>
    </xf>
    <xf numFmtId="169" fontId="14" fillId="5" borderId="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49" fontId="14" fillId="0" borderId="11" xfId="0" applyNumberFormat="1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49" fontId="14" fillId="6" borderId="14" xfId="0" applyNumberFormat="1" applyFont="1" applyFill="1" applyBorder="1" applyAlignment="1">
      <alignment horizontal="center" vertical="center" wrapText="1"/>
    </xf>
    <xf numFmtId="0" fontId="7" fillId="0" borderId="17" xfId="0" applyFont="1" applyBorder="1"/>
    <xf numFmtId="49" fontId="14" fillId="0" borderId="18" xfId="0" applyNumberFormat="1" applyFont="1" applyBorder="1" applyAlignment="1">
      <alignment horizontal="center" vertical="center" textRotation="90" wrapText="1"/>
    </xf>
    <xf numFmtId="169" fontId="14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/>
    <xf numFmtId="0" fontId="7" fillId="0" borderId="19" xfId="0" applyFont="1" applyBorder="1"/>
    <xf numFmtId="169" fontId="14" fillId="0" borderId="21" xfId="0" applyNumberFormat="1" applyFont="1" applyBorder="1" applyAlignment="1">
      <alignment horizontal="center" vertical="center" textRotation="90" wrapText="1"/>
    </xf>
    <xf numFmtId="169" fontId="14" fillId="0" borderId="22" xfId="0" applyNumberFormat="1" applyFont="1" applyBorder="1" applyAlignment="1">
      <alignment horizontal="center" vertical="center" textRotation="90" wrapText="1"/>
    </xf>
    <xf numFmtId="0" fontId="7" fillId="0" borderId="22" xfId="0" applyFont="1" applyBorder="1"/>
    <xf numFmtId="49" fontId="14" fillId="0" borderId="23" xfId="0" applyNumberFormat="1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7" fillId="0" borderId="25" xfId="0" applyFont="1" applyBorder="1"/>
    <xf numFmtId="0" fontId="14" fillId="0" borderId="29" xfId="0" applyFont="1" applyBorder="1" applyAlignment="1">
      <alignment horizontal="center" vertical="center" textRotation="90" wrapText="1"/>
    </xf>
    <xf numFmtId="0" fontId="14" fillId="0" borderId="27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169" fontId="14" fillId="0" borderId="30" xfId="0" applyNumberFormat="1" applyFont="1" applyBorder="1" applyAlignment="1">
      <alignment horizontal="center" vertical="center" textRotation="90" wrapText="1"/>
    </xf>
    <xf numFmtId="169" fontId="14" fillId="0" borderId="31" xfId="0" applyNumberFormat="1" applyFont="1" applyBorder="1" applyAlignment="1">
      <alignment horizontal="center" vertical="center" textRotation="90" wrapText="1"/>
    </xf>
    <xf numFmtId="0" fontId="7" fillId="0" borderId="32" xfId="0" applyFont="1" applyBorder="1"/>
    <xf numFmtId="0" fontId="7" fillId="0" borderId="31" xfId="0" applyFont="1" applyBorder="1"/>
    <xf numFmtId="0" fontId="7" fillId="0" borderId="33" xfId="0" applyFont="1" applyBorder="1"/>
    <xf numFmtId="0" fontId="12" fillId="7" borderId="34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1" fontId="12" fillId="0" borderId="35" xfId="0" applyNumberFormat="1" applyFont="1" applyBorder="1" applyAlignment="1">
      <alignment horizontal="center" vertical="center" textRotation="90" wrapText="1"/>
    </xf>
    <xf numFmtId="0" fontId="12" fillId="7" borderId="35" xfId="0" applyFont="1" applyFill="1" applyBorder="1" applyAlignment="1">
      <alignment horizontal="center" vertical="center" textRotation="90" wrapText="1"/>
    </xf>
    <xf numFmtId="0" fontId="14" fillId="0" borderId="35" xfId="0" applyFont="1" applyBorder="1" applyAlignment="1">
      <alignment horizontal="center" vertical="center" wrapText="1"/>
    </xf>
    <xf numFmtId="168" fontId="3" fillId="0" borderId="35" xfId="0" applyNumberFormat="1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3" fontId="12" fillId="0" borderId="35" xfId="0" applyNumberFormat="1" applyFont="1" applyBorder="1" applyAlignment="1">
      <alignment horizontal="right" vertical="center" wrapText="1"/>
    </xf>
    <xf numFmtId="3" fontId="14" fillId="4" borderId="35" xfId="0" applyNumberFormat="1" applyFont="1" applyFill="1" applyBorder="1" applyAlignment="1">
      <alignment horizontal="right" vertical="center" wrapText="1"/>
    </xf>
    <xf numFmtId="3" fontId="14" fillId="0" borderId="35" xfId="0" applyNumberFormat="1" applyFont="1" applyBorder="1" applyAlignment="1">
      <alignment horizontal="right" vertical="center" wrapText="1"/>
    </xf>
    <xf numFmtId="3" fontId="14" fillId="5" borderId="35" xfId="0" applyNumberFormat="1" applyFont="1" applyFill="1" applyBorder="1" applyAlignment="1">
      <alignment horizontal="right" vertical="center" wrapText="1"/>
    </xf>
    <xf numFmtId="3" fontId="14" fillId="0" borderId="35" xfId="0" applyNumberFormat="1" applyFont="1" applyBorder="1" applyAlignment="1">
      <alignment horizontal="right" wrapText="1"/>
    </xf>
    <xf numFmtId="0" fontId="12" fillId="7" borderId="36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1" fontId="12" fillId="0" borderId="38" xfId="0" applyNumberFormat="1" applyFont="1" applyBorder="1" applyAlignment="1">
      <alignment horizontal="center" vertical="center" textRotation="90" wrapText="1"/>
    </xf>
    <xf numFmtId="0" fontId="12" fillId="7" borderId="38" xfId="0" applyFont="1" applyFill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wrapText="1"/>
    </xf>
    <xf numFmtId="0" fontId="7" fillId="0" borderId="38" xfId="0" applyFont="1" applyBorder="1"/>
    <xf numFmtId="168" fontId="3" fillId="0" borderId="38" xfId="0" applyNumberFormat="1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3" fontId="12" fillId="0" borderId="38" xfId="0" applyNumberFormat="1" applyFont="1" applyBorder="1" applyAlignment="1">
      <alignment horizontal="right" vertical="center" wrapText="1"/>
    </xf>
    <xf numFmtId="3" fontId="14" fillId="4" borderId="38" xfId="0" applyNumberFormat="1" applyFont="1" applyFill="1" applyBorder="1" applyAlignment="1">
      <alignment horizontal="right" vertical="center" wrapText="1"/>
    </xf>
    <xf numFmtId="3" fontId="14" fillId="0" borderId="38" xfId="0" applyNumberFormat="1" applyFont="1" applyBorder="1" applyAlignment="1">
      <alignment horizontal="right" vertical="center" wrapText="1"/>
    </xf>
    <xf numFmtId="3" fontId="14" fillId="5" borderId="38" xfId="0" applyNumberFormat="1" applyFont="1" applyFill="1" applyBorder="1" applyAlignment="1">
      <alignment horizontal="right" vertical="center" wrapText="1"/>
    </xf>
    <xf numFmtId="3" fontId="14" fillId="0" borderId="38" xfId="0" applyNumberFormat="1" applyFont="1" applyBorder="1" applyAlignment="1">
      <alignment horizontal="right" wrapText="1"/>
    </xf>
    <xf numFmtId="0" fontId="12" fillId="7" borderId="39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textRotation="90" wrapText="1"/>
    </xf>
    <xf numFmtId="9" fontId="12" fillId="0" borderId="38" xfId="0" applyNumberFormat="1" applyFont="1" applyBorder="1" applyAlignment="1">
      <alignment horizontal="center" vertical="center" wrapText="1"/>
    </xf>
    <xf numFmtId="9" fontId="12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textRotation="90"/>
    </xf>
    <xf numFmtId="0" fontId="12" fillId="0" borderId="38" xfId="0" applyFont="1" applyBorder="1" applyAlignment="1">
      <alignment horizontal="center" vertical="center" wrapText="1"/>
    </xf>
    <xf numFmtId="2" fontId="12" fillId="0" borderId="38" xfId="0" applyNumberFormat="1" applyFont="1" applyBorder="1" applyAlignment="1">
      <alignment horizontal="center" vertical="center" textRotation="90"/>
    </xf>
    <xf numFmtId="3" fontId="14" fillId="4" borderId="38" xfId="0" applyNumberFormat="1" applyFont="1" applyFill="1" applyBorder="1" applyAlignment="1">
      <alignment horizontal="right" vertical="center"/>
    </xf>
    <xf numFmtId="3" fontId="14" fillId="0" borderId="38" xfId="0" applyNumberFormat="1" applyFont="1" applyBorder="1" applyAlignment="1">
      <alignment horizontal="right" vertical="center"/>
    </xf>
    <xf numFmtId="0" fontId="12" fillId="0" borderId="40" xfId="0" applyFont="1" applyBorder="1" applyAlignment="1">
      <alignment horizontal="center"/>
    </xf>
    <xf numFmtId="0" fontId="7" fillId="0" borderId="41" xfId="0" applyFont="1" applyBorder="1"/>
    <xf numFmtId="168" fontId="14" fillId="0" borderId="41" xfId="0" applyNumberFormat="1" applyFont="1" applyBorder="1" applyAlignment="1">
      <alignment vertical="center"/>
    </xf>
    <xf numFmtId="3" fontId="14" fillId="0" borderId="41" xfId="0" applyNumberFormat="1" applyFont="1" applyBorder="1"/>
    <xf numFmtId="3" fontId="14" fillId="4" borderId="41" xfId="0" applyNumberFormat="1" applyFont="1" applyFill="1" applyBorder="1" applyAlignment="1">
      <alignment horizontal="right" vertical="center"/>
    </xf>
    <xf numFmtId="0" fontId="12" fillId="0" borderId="41" xfId="0" applyFont="1" applyBorder="1" applyAlignment="1">
      <alignment vertical="center"/>
    </xf>
    <xf numFmtId="3" fontId="14" fillId="0" borderId="41" xfId="0" applyNumberFormat="1" applyFont="1" applyBorder="1" applyAlignment="1">
      <alignment horizontal="right" vertical="center"/>
    </xf>
    <xf numFmtId="0" fontId="12" fillId="0" borderId="41" xfId="0" applyFont="1" applyBorder="1"/>
    <xf numFmtId="3" fontId="14" fillId="5" borderId="41" xfId="0" applyNumberFormat="1" applyFont="1" applyFill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12" fillId="0" borderId="42" xfId="0" applyFont="1" applyBorder="1"/>
    <xf numFmtId="0" fontId="14" fillId="0" borderId="30" xfId="0" applyFont="1" applyBorder="1" applyAlignment="1">
      <alignment horizontal="left" vertical="center" wrapText="1"/>
    </xf>
    <xf numFmtId="0" fontId="11" fillId="8" borderId="0" xfId="0" applyFont="1" applyFill="1"/>
    <xf numFmtId="0" fontId="11" fillId="8" borderId="0" xfId="0" applyFont="1" applyFill="1" applyAlignment="1">
      <alignment horizontal="left" vertical="center" wrapText="1"/>
    </xf>
    <xf numFmtId="0" fontId="42" fillId="0" borderId="0" xfId="0" applyFont="1"/>
    <xf numFmtId="0" fontId="11" fillId="0" borderId="52" xfId="0" applyFont="1" applyBorder="1" applyAlignment="1">
      <alignment horizontal="center" vertical="center" textRotation="90" wrapText="1"/>
    </xf>
    <xf numFmtId="0" fontId="11" fillId="13" borderId="13" xfId="0" applyFont="1" applyFill="1" applyBorder="1"/>
    <xf numFmtId="169" fontId="11" fillId="6" borderId="14" xfId="0" applyNumberFormat="1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textRotation="90" wrapText="1"/>
    </xf>
    <xf numFmtId="0" fontId="12" fillId="0" borderId="38" xfId="0" applyFont="1" applyFill="1" applyBorder="1" applyAlignment="1">
      <alignment wrapText="1"/>
    </xf>
    <xf numFmtId="0" fontId="7" fillId="0" borderId="38" xfId="0" applyFont="1" applyFill="1" applyBorder="1" applyAlignment="1">
      <alignment horizontal="center" wrapText="1"/>
    </xf>
    <xf numFmtId="49" fontId="12" fillId="0" borderId="38" xfId="6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 wrapText="1"/>
    </xf>
    <xf numFmtId="0" fontId="12" fillId="0" borderId="38" xfId="3" applyNumberFormat="1" applyFont="1" applyFill="1" applyBorder="1" applyAlignment="1">
      <alignment horizontal="center" vertical="center" wrapText="1"/>
    </xf>
    <xf numFmtId="3" fontId="16" fillId="0" borderId="38" xfId="3" applyNumberFormat="1" applyFont="1" applyFill="1" applyBorder="1" applyAlignment="1">
      <alignment horizontal="right" vertical="center"/>
    </xf>
    <xf numFmtId="3" fontId="3" fillId="0" borderId="38" xfId="3" applyNumberFormat="1" applyFont="1" applyFill="1" applyBorder="1" applyAlignment="1">
      <alignment horizontal="right" vertical="center"/>
    </xf>
    <xf numFmtId="49" fontId="12" fillId="0" borderId="38" xfId="6" applyNumberFormat="1" applyFont="1" applyFill="1" applyBorder="1" applyAlignment="1">
      <alignment horizontal="center" vertical="center" wrapText="1"/>
    </xf>
    <xf numFmtId="3" fontId="11" fillId="0" borderId="38" xfId="3" applyNumberFormat="1" applyFont="1" applyFill="1" applyBorder="1" applyAlignment="1">
      <alignment horizontal="right" vertical="center"/>
    </xf>
    <xf numFmtId="49" fontId="12" fillId="0" borderId="35" xfId="6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12" fillId="0" borderId="35" xfId="3" applyNumberFormat="1" applyFont="1" applyFill="1" applyBorder="1" applyAlignment="1">
      <alignment horizontal="center" vertical="center" wrapText="1"/>
    </xf>
    <xf numFmtId="49" fontId="12" fillId="0" borderId="38" xfId="6" applyNumberFormat="1" applyFont="1" applyFill="1" applyBorder="1" applyAlignment="1">
      <alignment vertical="center"/>
    </xf>
    <xf numFmtId="3" fontId="14" fillId="0" borderId="38" xfId="3" applyNumberFormat="1" applyFont="1" applyFill="1" applyBorder="1" applyAlignment="1">
      <alignment horizontal="right" vertical="center"/>
    </xf>
    <xf numFmtId="3" fontId="12" fillId="0" borderId="38" xfId="3" applyNumberFormat="1" applyFont="1" applyFill="1" applyBorder="1" applyAlignment="1">
      <alignment horizontal="right" vertical="center"/>
    </xf>
    <xf numFmtId="49" fontId="12" fillId="0" borderId="38" xfId="6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12" fillId="0" borderId="38" xfId="3" applyNumberFormat="1" applyFont="1" applyFill="1" applyBorder="1" applyAlignment="1">
      <alignment horizontal="center" vertical="center" wrapText="1"/>
    </xf>
    <xf numFmtId="3" fontId="43" fillId="0" borderId="38" xfId="3" applyNumberFormat="1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center"/>
    </xf>
    <xf numFmtId="0" fontId="12" fillId="0" borderId="35" xfId="3" applyNumberFormat="1" applyFont="1" applyFill="1" applyBorder="1" applyAlignment="1">
      <alignment horizontal="center" vertical="center" wrapText="1"/>
    </xf>
    <xf numFmtId="3" fontId="14" fillId="0" borderId="38" xfId="3" applyNumberFormat="1" applyFont="1" applyFill="1" applyBorder="1" applyAlignment="1">
      <alignment horizontal="right" vertical="center" wrapText="1"/>
    </xf>
    <xf numFmtId="3" fontId="12" fillId="0" borderId="38" xfId="3" applyNumberFormat="1" applyFont="1" applyFill="1" applyBorder="1" applyAlignment="1">
      <alignment horizontal="right" vertical="center" wrapText="1"/>
    </xf>
    <xf numFmtId="3" fontId="11" fillId="0" borderId="38" xfId="3" applyNumberFormat="1" applyFont="1" applyFill="1" applyBorder="1" applyAlignment="1">
      <alignment horizontal="right" vertical="center" wrapText="1"/>
    </xf>
    <xf numFmtId="49" fontId="12" fillId="0" borderId="61" xfId="6" applyNumberFormat="1" applyFont="1" applyFill="1" applyBorder="1" applyAlignment="1">
      <alignment horizontal="center" vertical="center"/>
    </xf>
    <xf numFmtId="3" fontId="7" fillId="0" borderId="38" xfId="3" applyNumberFormat="1" applyFont="1" applyFill="1" applyBorder="1" applyAlignment="1">
      <alignment horizontal="right" vertical="center" wrapText="1"/>
    </xf>
    <xf numFmtId="3" fontId="7" fillId="0" borderId="38" xfId="3" applyNumberFormat="1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49" fontId="12" fillId="0" borderId="38" xfId="6" applyNumberFormat="1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170" fontId="14" fillId="0" borderId="0" xfId="0" applyNumberFormat="1" applyFont="1" applyAlignment="1">
      <alignment horizontal="right"/>
    </xf>
    <xf numFmtId="170" fontId="11" fillId="0" borderId="0" xfId="0" applyNumberFormat="1" applyFont="1"/>
    <xf numFmtId="171" fontId="11" fillId="0" borderId="0" xfId="0" applyNumberFormat="1" applyFont="1"/>
    <xf numFmtId="171" fontId="7" fillId="0" borderId="0" xfId="0" applyNumberFormat="1" applyFont="1"/>
    <xf numFmtId="172" fontId="11" fillId="0" borderId="0" xfId="0" applyNumberFormat="1" applyFont="1"/>
    <xf numFmtId="173" fontId="11" fillId="0" borderId="0" xfId="0" applyNumberFormat="1" applyFont="1"/>
    <xf numFmtId="171" fontId="16" fillId="0" borderId="0" xfId="0" applyNumberFormat="1" applyFont="1"/>
    <xf numFmtId="170" fontId="11" fillId="0" borderId="0" xfId="0" applyNumberFormat="1" applyFont="1" applyAlignment="1">
      <alignment horizontal="center" vertical="center" textRotation="90" wrapText="1"/>
    </xf>
    <xf numFmtId="1" fontId="7" fillId="0" borderId="116" xfId="0" applyNumberFormat="1" applyFont="1" applyFill="1" applyBorder="1" applyAlignment="1">
      <alignment horizontal="center" vertical="center" wrapText="1"/>
    </xf>
    <xf numFmtId="0" fontId="11" fillId="9" borderId="86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4" fillId="11" borderId="4" xfId="0" applyFont="1" applyFill="1" applyBorder="1" applyAlignment="1">
      <alignment horizontal="center" vertical="center" textRotation="90" wrapText="1"/>
    </xf>
    <xf numFmtId="0" fontId="11" fillId="9" borderId="5" xfId="0" applyFont="1" applyFill="1" applyBorder="1" applyAlignment="1">
      <alignment vertical="center" wrapText="1"/>
    </xf>
    <xf numFmtId="0" fontId="11" fillId="9" borderId="66" xfId="0" applyFont="1" applyFill="1" applyBorder="1" applyAlignment="1">
      <alignment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0" borderId="120" xfId="0" applyFont="1" applyBorder="1" applyAlignment="1">
      <alignment horizontal="center" vertical="center" textRotation="90" wrapText="1"/>
    </xf>
    <xf numFmtId="0" fontId="11" fillId="0" borderId="121" xfId="0" applyFont="1" applyBorder="1" applyAlignment="1">
      <alignment horizontal="center" vertical="center" textRotation="90" wrapText="1"/>
    </xf>
    <xf numFmtId="0" fontId="11" fillId="0" borderId="75" xfId="0" applyFont="1" applyBorder="1" applyAlignment="1">
      <alignment horizontal="center" vertical="center" textRotation="90" wrapText="1"/>
    </xf>
    <xf numFmtId="0" fontId="11" fillId="13" borderId="28" xfId="0" applyFont="1" applyFill="1" applyBorder="1"/>
    <xf numFmtId="169" fontId="11" fillId="0" borderId="29" xfId="0" applyNumberFormat="1" applyFont="1" applyBorder="1" applyAlignment="1">
      <alignment horizontal="center" vertical="center" textRotation="90" wrapText="1"/>
    </xf>
    <xf numFmtId="169" fontId="11" fillId="0" borderId="26" xfId="0" applyNumberFormat="1" applyFont="1" applyBorder="1" applyAlignment="1">
      <alignment horizontal="center" vertical="center" textRotation="90" wrapText="1"/>
    </xf>
    <xf numFmtId="0" fontId="11" fillId="0" borderId="76" xfId="0" applyFont="1" applyBorder="1" applyAlignment="1">
      <alignment horizontal="center" vertical="center" textRotation="90" wrapText="1"/>
    </xf>
    <xf numFmtId="169" fontId="11" fillId="0" borderId="27" xfId="0" applyNumberFormat="1" applyFont="1" applyFill="1" applyBorder="1" applyAlignment="1">
      <alignment horizontal="center" vertical="center" textRotation="90" wrapText="1"/>
    </xf>
    <xf numFmtId="169" fontId="14" fillId="0" borderId="11" xfId="0" applyNumberFormat="1" applyFont="1" applyFill="1" applyBorder="1" applyAlignment="1">
      <alignment horizontal="center" vertical="center" textRotation="90" wrapText="1"/>
    </xf>
    <xf numFmtId="0" fontId="7" fillId="0" borderId="26" xfId="0" applyFont="1" applyFill="1" applyBorder="1"/>
    <xf numFmtId="0" fontId="12" fillId="0" borderId="68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wrapText="1"/>
    </xf>
    <xf numFmtId="0" fontId="12" fillId="0" borderId="50" xfId="0" applyFont="1" applyFill="1" applyBorder="1" applyAlignment="1">
      <alignment horizontal="center" vertical="center" wrapText="1"/>
    </xf>
    <xf numFmtId="1" fontId="7" fillId="0" borderId="120" xfId="0" applyNumberFormat="1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wrapText="1"/>
    </xf>
    <xf numFmtId="49" fontId="12" fillId="0" borderId="50" xfId="6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vertical="center" wrapText="1"/>
    </xf>
    <xf numFmtId="0" fontId="12" fillId="0" borderId="50" xfId="3" applyNumberFormat="1" applyFont="1" applyFill="1" applyBorder="1" applyAlignment="1">
      <alignment horizontal="center" vertical="center" wrapText="1"/>
    </xf>
    <xf numFmtId="3" fontId="16" fillId="0" borderId="50" xfId="3" applyNumberFormat="1" applyFont="1" applyFill="1" applyBorder="1" applyAlignment="1">
      <alignment horizontal="right" vertical="center"/>
    </xf>
    <xf numFmtId="3" fontId="3" fillId="0" borderId="50" xfId="3" applyNumberFormat="1" applyFont="1" applyFill="1" applyBorder="1" applyAlignment="1">
      <alignment horizontal="right" vertical="center"/>
    </xf>
    <xf numFmtId="49" fontId="12" fillId="0" borderId="50" xfId="6" applyNumberFormat="1" applyFont="1" applyFill="1" applyBorder="1" applyAlignment="1">
      <alignment horizontal="center" vertical="center" wrapText="1"/>
    </xf>
    <xf numFmtId="49" fontId="11" fillId="0" borderId="69" xfId="0" applyNumberFormat="1" applyFont="1" applyFill="1" applyBorder="1" applyAlignment="1">
      <alignment horizontal="center" vertical="center" textRotation="90" wrapText="1"/>
    </xf>
    <xf numFmtId="0" fontId="12" fillId="0" borderId="37" xfId="0" applyFont="1" applyFill="1" applyBorder="1" applyAlignment="1">
      <alignment vertical="center" wrapText="1"/>
    </xf>
    <xf numFmtId="49" fontId="11" fillId="0" borderId="39" xfId="0" applyNumberFormat="1" applyFont="1" applyFill="1" applyBorder="1" applyAlignment="1">
      <alignment horizontal="center" vertical="center" textRotation="90" wrapText="1"/>
    </xf>
    <xf numFmtId="49" fontId="12" fillId="0" borderId="79" xfId="6" applyNumberFormat="1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 wrapText="1"/>
    </xf>
    <xf numFmtId="0" fontId="12" fillId="0" borderId="79" xfId="3" applyNumberFormat="1" applyFont="1" applyFill="1" applyBorder="1" applyAlignment="1">
      <alignment horizontal="center" vertical="center" wrapText="1"/>
    </xf>
    <xf numFmtId="49" fontId="12" fillId="0" borderId="79" xfId="6" applyNumberFormat="1" applyFont="1" applyFill="1" applyBorder="1" applyAlignment="1">
      <alignment vertical="center"/>
    </xf>
    <xf numFmtId="0" fontId="3" fillId="0" borderId="79" xfId="0" applyFont="1" applyFill="1" applyBorder="1" applyAlignment="1">
      <alignment vertical="center" wrapText="1"/>
    </xf>
    <xf numFmtId="49" fontId="12" fillId="0" borderId="97" xfId="6" applyNumberFormat="1" applyFont="1" applyFill="1" applyBorder="1" applyAlignment="1">
      <alignment horizontal="center" vertical="center"/>
    </xf>
    <xf numFmtId="49" fontId="12" fillId="0" borderId="79" xfId="6" applyNumberFormat="1" applyFont="1" applyFill="1" applyBorder="1" applyAlignment="1">
      <alignment horizontal="center" vertical="center"/>
    </xf>
    <xf numFmtId="0" fontId="12" fillId="0" borderId="79" xfId="3" applyNumberFormat="1" applyFont="1" applyFill="1" applyBorder="1" applyAlignment="1">
      <alignment horizontal="center" vertical="center" wrapText="1"/>
    </xf>
    <xf numFmtId="3" fontId="14" fillId="0" borderId="79" xfId="3" applyNumberFormat="1" applyFont="1" applyFill="1" applyBorder="1" applyAlignment="1">
      <alignment horizontal="right" vertical="center"/>
    </xf>
    <xf numFmtId="3" fontId="12" fillId="0" borderId="79" xfId="3" applyNumberFormat="1" applyFont="1" applyFill="1" applyBorder="1" applyAlignment="1">
      <alignment horizontal="right" vertical="center"/>
    </xf>
    <xf numFmtId="3" fontId="11" fillId="0" borderId="79" xfId="3" applyNumberFormat="1" applyFont="1" applyFill="1" applyBorder="1" applyAlignment="1">
      <alignment horizontal="right" vertical="center"/>
    </xf>
    <xf numFmtId="3" fontId="14" fillId="0" borderId="97" xfId="3" applyNumberFormat="1" applyFont="1" applyFill="1" applyBorder="1" applyAlignment="1">
      <alignment horizontal="right" vertical="center" wrapText="1"/>
    </xf>
    <xf numFmtId="3" fontId="12" fillId="0" borderId="97" xfId="3" applyNumberFormat="1" applyFont="1" applyFill="1" applyBorder="1" applyAlignment="1">
      <alignment horizontal="righ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116" xfId="0" applyFont="1" applyFill="1" applyBorder="1" applyAlignment="1">
      <alignment horizontal="center" vertical="center" wrapText="1"/>
    </xf>
    <xf numFmtId="49" fontId="12" fillId="0" borderId="116" xfId="6" applyNumberFormat="1" applyFont="1" applyFill="1" applyBorder="1" applyAlignment="1">
      <alignment horizontal="center" vertical="center"/>
    </xf>
    <xf numFmtId="3" fontId="11" fillId="0" borderId="116" xfId="3" applyNumberFormat="1" applyFont="1" applyFill="1" applyBorder="1" applyAlignment="1">
      <alignment horizontal="right" vertical="center" wrapText="1"/>
    </xf>
    <xf numFmtId="3" fontId="7" fillId="0" borderId="116" xfId="3" applyNumberFormat="1" applyFont="1" applyFill="1" applyBorder="1" applyAlignment="1">
      <alignment horizontal="right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1" fontId="7" fillId="0" borderId="73" xfId="0" applyNumberFormat="1" applyFont="1" applyFill="1" applyBorder="1" applyAlignment="1">
      <alignment horizontal="center" vertical="center" wrapText="1"/>
    </xf>
    <xf numFmtId="0" fontId="11" fillId="0" borderId="118" xfId="0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12" fillId="0" borderId="73" xfId="6" applyNumberFormat="1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 wrapText="1"/>
    </xf>
    <xf numFmtId="0" fontId="12" fillId="0" borderId="41" xfId="3" applyNumberFormat="1" applyFont="1" applyFill="1" applyBorder="1" applyAlignment="1">
      <alignment horizontal="center" vertical="center" wrapText="1"/>
    </xf>
    <xf numFmtId="3" fontId="11" fillId="0" borderId="41" xfId="3" applyNumberFormat="1" applyFont="1" applyFill="1" applyBorder="1" applyAlignment="1">
      <alignment horizontal="right" vertical="center" wrapText="1"/>
    </xf>
    <xf numFmtId="3" fontId="16" fillId="0" borderId="41" xfId="3" applyNumberFormat="1" applyFont="1" applyFill="1" applyBorder="1" applyAlignment="1">
      <alignment horizontal="right" vertical="center"/>
    </xf>
    <xf numFmtId="3" fontId="7" fillId="0" borderId="41" xfId="3" applyNumberFormat="1" applyFont="1" applyFill="1" applyBorder="1" applyAlignment="1">
      <alignment horizontal="right" vertical="center" wrapText="1"/>
    </xf>
    <xf numFmtId="3" fontId="3" fillId="0" borderId="41" xfId="3" applyNumberFormat="1" applyFont="1" applyFill="1" applyBorder="1" applyAlignment="1">
      <alignment horizontal="right" vertical="center"/>
    </xf>
    <xf numFmtId="49" fontId="12" fillId="0" borderId="41" xfId="6" applyNumberFormat="1" applyFont="1" applyFill="1" applyBorder="1" applyAlignment="1">
      <alignment horizontal="center" vertical="center"/>
    </xf>
    <xf numFmtId="49" fontId="11" fillId="0" borderId="42" xfId="0" applyNumberFormat="1" applyFont="1" applyFill="1" applyBorder="1" applyAlignment="1">
      <alignment horizontal="center" vertical="center" textRotation="90" wrapText="1"/>
    </xf>
    <xf numFmtId="3" fontId="11" fillId="0" borderId="70" xfId="0" applyNumberFormat="1" applyFont="1" applyFill="1" applyBorder="1"/>
    <xf numFmtId="3" fontId="11" fillId="0" borderId="72" xfId="0" applyNumberFormat="1" applyFont="1" applyFill="1" applyBorder="1"/>
    <xf numFmtId="3" fontId="11" fillId="0" borderId="71" xfId="0" applyNumberFormat="1" applyFont="1" applyFill="1" applyBorder="1"/>
    <xf numFmtId="49" fontId="11" fillId="9" borderId="86" xfId="0" applyNumberFormat="1" applyFont="1" applyFill="1" applyBorder="1" applyAlignment="1">
      <alignment horizontal="center" vertical="center" wrapText="1"/>
    </xf>
    <xf numFmtId="49" fontId="11" fillId="9" borderId="5" xfId="0" applyNumberFormat="1" applyFont="1" applyFill="1" applyBorder="1" applyAlignment="1">
      <alignment horizontal="center" vertical="center" wrapText="1"/>
    </xf>
    <xf numFmtId="49" fontId="11" fillId="9" borderId="66" xfId="0" applyNumberFormat="1" applyFont="1" applyFill="1" applyBorder="1" applyAlignment="1">
      <alignment horizontal="center" vertical="center" wrapText="1"/>
    </xf>
    <xf numFmtId="0" fontId="11" fillId="0" borderId="22" xfId="0" applyFont="1" applyBorder="1"/>
    <xf numFmtId="0" fontId="11" fillId="0" borderId="31" xfId="0" applyFont="1" applyBorder="1"/>
    <xf numFmtId="49" fontId="11" fillId="12" borderId="68" xfId="0" applyNumberFormat="1" applyFont="1" applyFill="1" applyBorder="1" applyAlignment="1">
      <alignment horizontal="center" vertical="center" wrapText="1"/>
    </xf>
    <xf numFmtId="49" fontId="11" fillId="12" borderId="50" xfId="0" applyNumberFormat="1" applyFont="1" applyFill="1" applyBorder="1" applyAlignment="1">
      <alignment horizontal="center" vertical="center" wrapText="1"/>
    </xf>
    <xf numFmtId="49" fontId="11" fillId="12" borderId="88" xfId="0" applyNumberFormat="1" applyFont="1" applyFill="1" applyBorder="1" applyAlignment="1">
      <alignment horizontal="center" vertical="center" wrapText="1"/>
    </xf>
    <xf numFmtId="49" fontId="11" fillId="12" borderId="10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14" borderId="0" xfId="0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left" vertical="center" wrapText="1"/>
    </xf>
    <xf numFmtId="0" fontId="11" fillId="15" borderId="100" xfId="0" applyFont="1" applyFill="1" applyBorder="1" applyAlignment="1">
      <alignment horizontal="center" vertical="center" wrapText="1"/>
    </xf>
    <xf numFmtId="49" fontId="43" fillId="0" borderId="50" xfId="0" applyNumberFormat="1" applyFont="1" applyBorder="1" applyAlignment="1">
      <alignment horizontal="center" vertical="center" textRotation="90" wrapText="1"/>
    </xf>
    <xf numFmtId="49" fontId="11" fillId="0" borderId="49" xfId="0" applyNumberFormat="1" applyFont="1" applyBorder="1" applyAlignment="1">
      <alignment horizontal="center" vertical="center" textRotation="90" wrapText="1"/>
    </xf>
    <xf numFmtId="49" fontId="43" fillId="0" borderId="41" xfId="0" applyNumberFormat="1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49" fontId="11" fillId="0" borderId="73" xfId="0" applyNumberFormat="1" applyFont="1" applyBorder="1" applyAlignment="1">
      <alignment horizontal="center" vertical="center" textRotation="90" wrapText="1"/>
    </xf>
    <xf numFmtId="0" fontId="7" fillId="0" borderId="35" xfId="0" applyFont="1" applyFill="1" applyBorder="1" applyAlignment="1">
      <alignment vertical="center"/>
    </xf>
    <xf numFmtId="3" fontId="7" fillId="0" borderId="101" xfId="0" applyNumberFormat="1" applyFont="1" applyFill="1" applyBorder="1" applyAlignment="1">
      <alignment horizontal="right" vertical="center" wrapText="1"/>
    </xf>
    <xf numFmtId="172" fontId="7" fillId="0" borderId="35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3" fontId="7" fillId="0" borderId="35" xfId="0" applyNumberFormat="1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horizontal="right" vertical="center"/>
    </xf>
    <xf numFmtId="3" fontId="7" fillId="0" borderId="38" xfId="0" applyNumberFormat="1" applyFont="1" applyFill="1" applyBorder="1" applyAlignment="1">
      <alignment horizontal="right" vertical="center"/>
    </xf>
    <xf numFmtId="3" fontId="11" fillId="0" borderId="35" xfId="0" applyNumberFormat="1" applyFont="1" applyFill="1" applyBorder="1" applyAlignment="1">
      <alignment vertical="center"/>
    </xf>
    <xf numFmtId="0" fontId="7" fillId="0" borderId="4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/>
    </xf>
    <xf numFmtId="3" fontId="7" fillId="0" borderId="38" xfId="0" applyNumberFormat="1" applyFont="1" applyBorder="1" applyAlignment="1">
      <alignment horizontal="center" vertical="center" wrapText="1"/>
    </xf>
    <xf numFmtId="1" fontId="7" fillId="0" borderId="79" xfId="0" applyNumberFormat="1" applyFont="1" applyBorder="1" applyAlignment="1">
      <alignment horizontal="center" vertical="center" textRotation="90" wrapText="1"/>
    </xf>
    <xf numFmtId="0" fontId="3" fillId="0" borderId="79" xfId="0" applyFont="1" applyBorder="1" applyAlignment="1">
      <alignment horizontal="center" vertical="center"/>
    </xf>
    <xf numFmtId="3" fontId="7" fillId="0" borderId="79" xfId="0" applyNumberFormat="1" applyFont="1" applyBorder="1" applyAlignment="1">
      <alignment horizontal="center" vertical="center" wrapText="1"/>
    </xf>
    <xf numFmtId="1" fontId="7" fillId="0" borderId="79" xfId="0" applyNumberFormat="1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167" fontId="12" fillId="0" borderId="79" xfId="1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/>
    </xf>
    <xf numFmtId="3" fontId="11" fillId="0" borderId="83" xfId="0" applyNumberFormat="1" applyFont="1" applyBorder="1" applyAlignment="1">
      <alignment vertical="center"/>
    </xf>
    <xf numFmtId="3" fontId="11" fillId="0" borderId="73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176" fontId="12" fillId="0" borderId="0" xfId="1" applyNumberFormat="1" applyFont="1" applyFill="1" applyAlignment="1">
      <alignment vertical="center"/>
    </xf>
    <xf numFmtId="0" fontId="14" fillId="0" borderId="75" xfId="0" applyFont="1" applyBorder="1" applyAlignment="1">
      <alignment horizontal="center" vertical="center" textRotation="90" wrapText="1"/>
    </xf>
    <xf numFmtId="0" fontId="14" fillId="14" borderId="76" xfId="0" applyFont="1" applyFill="1" applyBorder="1" applyAlignment="1">
      <alignment horizontal="center" vertical="center" textRotation="90" wrapText="1"/>
    </xf>
    <xf numFmtId="0" fontId="14" fillId="0" borderId="73" xfId="0" applyFont="1" applyBorder="1" applyAlignment="1">
      <alignment horizontal="center" vertical="center" textRotation="90" wrapText="1"/>
    </xf>
    <xf numFmtId="49" fontId="11" fillId="0" borderId="88" xfId="0" applyNumberFormat="1" applyFont="1" applyBorder="1" applyAlignment="1">
      <alignment horizontal="center" vertical="center" textRotation="90" wrapText="1"/>
    </xf>
    <xf numFmtId="49" fontId="11" fillId="0" borderId="109" xfId="0" applyNumberFormat="1" applyFont="1" applyBorder="1" applyAlignment="1">
      <alignment horizontal="center" vertical="center" textRotation="90" wrapText="1"/>
    </xf>
    <xf numFmtId="0" fontId="14" fillId="0" borderId="83" xfId="0" applyFont="1" applyBorder="1" applyAlignment="1">
      <alignment horizontal="center" vertical="center" textRotation="90" wrapText="1"/>
    </xf>
    <xf numFmtId="49" fontId="11" fillId="0" borderId="87" xfId="0" applyNumberFormat="1" applyFont="1" applyBorder="1" applyAlignment="1">
      <alignment horizontal="center" vertical="center" textRotation="90" wrapText="1"/>
    </xf>
    <xf numFmtId="49" fontId="11" fillId="0" borderId="89" xfId="0" applyNumberFormat="1" applyFont="1" applyBorder="1" applyAlignment="1">
      <alignment horizontal="center" vertical="center" textRotation="90" wrapText="1"/>
    </xf>
    <xf numFmtId="49" fontId="11" fillId="0" borderId="111" xfId="0" applyNumberFormat="1" applyFont="1" applyBorder="1" applyAlignment="1">
      <alignment horizontal="center" vertical="center" textRotation="90" wrapText="1"/>
    </xf>
    <xf numFmtId="49" fontId="11" fillId="0" borderId="42" xfId="0" applyNumberFormat="1" applyFont="1" applyBorder="1" applyAlignment="1">
      <alignment horizontal="center" vertical="center" textRotation="90" wrapText="1"/>
    </xf>
    <xf numFmtId="0" fontId="11" fillId="15" borderId="70" xfId="0" applyFont="1" applyFill="1" applyBorder="1" applyAlignment="1">
      <alignment horizontal="center" vertical="center" wrapText="1"/>
    </xf>
    <xf numFmtId="0" fontId="11" fillId="15" borderId="72" xfId="0" applyFont="1" applyFill="1" applyBorder="1" applyAlignment="1">
      <alignment horizontal="center" vertical="center" wrapText="1"/>
    </xf>
    <xf numFmtId="169" fontId="14" fillId="6" borderId="122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69" fontId="14" fillId="0" borderId="57" xfId="0" applyNumberFormat="1" applyFont="1" applyBorder="1" applyAlignment="1">
      <alignment horizontal="center" vertical="center" textRotation="90" wrapText="1"/>
    </xf>
    <xf numFmtId="169" fontId="14" fillId="0" borderId="23" xfId="0" applyNumberFormat="1" applyFont="1" applyBorder="1" applyAlignment="1">
      <alignment horizontal="center" vertical="center" textRotation="90" wrapText="1"/>
    </xf>
    <xf numFmtId="169" fontId="14" fillId="0" borderId="58" xfId="0" applyNumberFormat="1" applyFont="1" applyBorder="1" applyAlignment="1">
      <alignment horizontal="center" vertical="center" textRotation="90" wrapText="1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66" xfId="0" applyFont="1" applyBorder="1" applyAlignment="1">
      <alignment horizontal="center" vertical="center" textRotation="90" wrapText="1"/>
    </xf>
    <xf numFmtId="0" fontId="7" fillId="0" borderId="48" xfId="0" applyFont="1" applyBorder="1" applyAlignment="1">
      <alignment horizontal="center" vertical="center" textRotation="90" wrapText="1"/>
    </xf>
    <xf numFmtId="0" fontId="7" fillId="0" borderId="101" xfId="0" applyFont="1" applyBorder="1" applyAlignment="1">
      <alignment horizontal="center" vertical="center" textRotation="90" wrapText="1"/>
    </xf>
    <xf numFmtId="0" fontId="7" fillId="0" borderId="77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textRotation="90" wrapText="1"/>
    </xf>
    <xf numFmtId="0" fontId="7" fillId="0" borderId="112" xfId="0" applyFont="1" applyBorder="1" applyAlignment="1">
      <alignment horizontal="center" vertical="center" textRotation="90" wrapText="1"/>
    </xf>
    <xf numFmtId="0" fontId="7" fillId="0" borderId="77" xfId="0" applyFont="1" applyBorder="1" applyAlignment="1">
      <alignment horizontal="center" vertical="center" textRotation="90" wrapText="1"/>
    </xf>
    <xf numFmtId="0" fontId="12" fillId="0" borderId="52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1" fontId="7" fillId="0" borderId="120" xfId="0" applyNumberFormat="1" applyFont="1" applyBorder="1" applyAlignment="1">
      <alignment horizontal="center" vertical="center" textRotation="90" wrapText="1"/>
    </xf>
    <xf numFmtId="0" fontId="7" fillId="0" borderId="120" xfId="0" applyFont="1" applyBorder="1" applyAlignment="1">
      <alignment horizontal="center" vertical="center" wrapText="1"/>
    </xf>
    <xf numFmtId="1" fontId="7" fillId="0" borderId="120" xfId="0" applyNumberFormat="1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 wrapText="1"/>
    </xf>
    <xf numFmtId="3" fontId="7" fillId="0" borderId="120" xfId="0" applyNumberFormat="1" applyFont="1" applyBorder="1" applyAlignment="1">
      <alignment horizontal="center" vertical="center" wrapText="1"/>
    </xf>
    <xf numFmtId="3" fontId="11" fillId="0" borderId="107" xfId="0" applyNumberFormat="1" applyFont="1" applyFill="1" applyBorder="1" applyAlignment="1">
      <alignment horizontal="right" vertical="center" wrapText="1"/>
    </xf>
    <xf numFmtId="3" fontId="7" fillId="0" borderId="107" xfId="0" applyNumberFormat="1" applyFont="1" applyFill="1" applyBorder="1" applyAlignment="1">
      <alignment horizontal="right" vertical="center" wrapText="1"/>
    </xf>
    <xf numFmtId="172" fontId="7" fillId="0" borderId="50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3" fontId="11" fillId="0" borderId="50" xfId="0" applyNumberFormat="1" applyFont="1" applyFill="1" applyBorder="1" applyAlignment="1">
      <alignment horizontal="right" vertical="center"/>
    </xf>
    <xf numFmtId="3" fontId="7" fillId="0" borderId="50" xfId="0" applyNumberFormat="1" applyFont="1" applyFill="1" applyBorder="1" applyAlignment="1">
      <alignment horizontal="right" vertical="center"/>
    </xf>
    <xf numFmtId="3" fontId="11" fillId="0" borderId="50" xfId="0" applyNumberFormat="1" applyFont="1" applyFill="1" applyBorder="1" applyAlignment="1">
      <alignment vertical="center"/>
    </xf>
    <xf numFmtId="0" fontId="7" fillId="0" borderId="69" xfId="0" applyFont="1" applyFill="1" applyBorder="1" applyAlignment="1">
      <alignment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1" fontId="7" fillId="0" borderId="116" xfId="0" applyNumberFormat="1" applyFont="1" applyBorder="1" applyAlignment="1">
      <alignment horizontal="center" vertical="center" textRotation="90" wrapText="1"/>
    </xf>
    <xf numFmtId="1" fontId="7" fillId="0" borderId="116" xfId="0" applyNumberFormat="1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 wrapText="1"/>
    </xf>
    <xf numFmtId="3" fontId="7" fillId="0" borderId="116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3" fontId="7" fillId="0" borderId="36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167" fontId="12" fillId="0" borderId="116" xfId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1" fontId="7" fillId="0" borderId="41" xfId="0" applyNumberFormat="1" applyFont="1" applyBorder="1" applyAlignment="1">
      <alignment horizontal="center" vertical="center" textRotation="90" wrapText="1"/>
    </xf>
    <xf numFmtId="1" fontId="7" fillId="0" borderId="41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3" fontId="11" fillId="0" borderId="83" xfId="0" applyNumberFormat="1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/>
    </xf>
    <xf numFmtId="3" fontId="7" fillId="0" borderId="41" xfId="0" applyNumberFormat="1" applyFont="1" applyFill="1" applyBorder="1" applyAlignment="1">
      <alignment horizontal="right" vertical="center"/>
    </xf>
    <xf numFmtId="3" fontId="11" fillId="0" borderId="41" xfId="0" applyNumberFormat="1" applyFont="1" applyFill="1" applyBorder="1" applyAlignment="1">
      <alignment vertical="center"/>
    </xf>
    <xf numFmtId="3" fontId="7" fillId="0" borderId="41" xfId="0" applyNumberFormat="1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11" fillId="15" borderId="81" xfId="0" applyFont="1" applyFill="1" applyBorder="1" applyAlignment="1">
      <alignment horizontal="center" vertical="center"/>
    </xf>
    <xf numFmtId="0" fontId="11" fillId="15" borderId="30" xfId="0" applyFont="1" applyFill="1" applyBorder="1" applyAlignment="1">
      <alignment horizontal="center" vertical="center"/>
    </xf>
    <xf numFmtId="0" fontId="11" fillId="15" borderId="82" xfId="0" applyFont="1" applyFill="1" applyBorder="1" applyAlignment="1">
      <alignment horizontal="center" vertical="center"/>
    </xf>
    <xf numFmtId="169" fontId="14" fillId="2" borderId="64" xfId="0" applyNumberFormat="1" applyFont="1" applyFill="1" applyBorder="1" applyAlignment="1">
      <alignment horizontal="center" vertical="center" wrapText="1"/>
    </xf>
    <xf numFmtId="169" fontId="14" fillId="6" borderId="19" xfId="0" applyNumberFormat="1" applyFont="1" applyFill="1" applyBorder="1" applyAlignment="1">
      <alignment horizontal="center" vertical="center" wrapText="1"/>
    </xf>
    <xf numFmtId="169" fontId="14" fillId="0" borderId="32" xfId="0" applyNumberFormat="1" applyFont="1" applyBorder="1" applyAlignment="1">
      <alignment horizontal="center" vertical="center" textRotation="90" wrapText="1"/>
    </xf>
    <xf numFmtId="0" fontId="14" fillId="2" borderId="87" xfId="0" applyFont="1" applyFill="1" applyBorder="1" applyAlignment="1">
      <alignment horizontal="center" vertical="center" textRotation="90" wrapText="1"/>
    </xf>
    <xf numFmtId="0" fontId="11" fillId="0" borderId="8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169" fontId="14" fillId="0" borderId="123" xfId="0" applyNumberFormat="1" applyFont="1" applyBorder="1" applyAlignment="1">
      <alignment horizontal="center" vertical="center" textRotation="90" wrapText="1"/>
    </xf>
    <xf numFmtId="0" fontId="7" fillId="0" borderId="124" xfId="0" applyFont="1" applyBorder="1" applyAlignment="1">
      <alignment vertical="center"/>
    </xf>
    <xf numFmtId="0" fontId="7" fillId="0" borderId="89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9" fontId="7" fillId="0" borderId="38" xfId="5" applyFont="1" applyFill="1" applyBorder="1" applyAlignment="1">
      <alignment vertical="center" wrapText="1"/>
    </xf>
    <xf numFmtId="0" fontId="7" fillId="0" borderId="38" xfId="0" applyFont="1" applyFill="1" applyBorder="1" applyAlignment="1">
      <alignment horizontal="justify" vertical="center"/>
    </xf>
    <xf numFmtId="0" fontId="7" fillId="0" borderId="78" xfId="0" applyFont="1" applyFill="1" applyBorder="1" applyAlignment="1">
      <alignment vertical="center" wrapText="1"/>
    </xf>
    <xf numFmtId="0" fontId="7" fillId="0" borderId="79" xfId="0" applyFont="1" applyFill="1" applyBorder="1" applyAlignment="1">
      <alignment vertical="center" wrapText="1"/>
    </xf>
    <xf numFmtId="1" fontId="7" fillId="0" borderId="79" xfId="0" applyNumberFormat="1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vertical="center"/>
    </xf>
    <xf numFmtId="0" fontId="11" fillId="15" borderId="63" xfId="0" applyFont="1" applyFill="1" applyBorder="1" applyAlignment="1">
      <alignment horizontal="center"/>
    </xf>
    <xf numFmtId="0" fontId="11" fillId="15" borderId="64" xfId="0" applyFont="1" applyFill="1" applyBorder="1" applyAlignment="1">
      <alignment horizontal="center"/>
    </xf>
    <xf numFmtId="0" fontId="11" fillId="15" borderId="65" xfId="0" applyFont="1" applyFill="1" applyBorder="1" applyAlignment="1">
      <alignment horizontal="center"/>
    </xf>
    <xf numFmtId="173" fontId="11" fillId="0" borderId="35" xfId="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3" fontId="3" fillId="14" borderId="38" xfId="0" applyNumberFormat="1" applyFont="1" applyFill="1" applyBorder="1"/>
    <xf numFmtId="164" fontId="7" fillId="0" borderId="38" xfId="4" applyFont="1" applyFill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 wrapText="1"/>
    </xf>
    <xf numFmtId="178" fontId="3" fillId="14" borderId="38" xfId="0" applyNumberFormat="1" applyFont="1" applyFill="1" applyBorder="1" applyAlignment="1">
      <alignment vertical="center"/>
    </xf>
    <xf numFmtId="1" fontId="7" fillId="14" borderId="38" xfId="3" applyNumberFormat="1" applyFont="1" applyFill="1" applyBorder="1" applyAlignment="1">
      <alignment horizontal="center" vertical="center" wrapText="1"/>
    </xf>
    <xf numFmtId="165" fontId="7" fillId="0" borderId="38" xfId="2" applyFont="1" applyBorder="1" applyAlignment="1" applyProtection="1">
      <alignment vertical="center"/>
    </xf>
    <xf numFmtId="178" fontId="7" fillId="14" borderId="38" xfId="0" applyNumberFormat="1" applyFont="1" applyFill="1" applyBorder="1" applyAlignment="1">
      <alignment vertical="center"/>
    </xf>
    <xf numFmtId="3" fontId="36" fillId="18" borderId="38" xfId="0" applyNumberFormat="1" applyFont="1" applyFill="1" applyBorder="1" applyAlignment="1">
      <alignment horizontal="center" vertical="center" wrapText="1"/>
    </xf>
    <xf numFmtId="0" fontId="11" fillId="0" borderId="120" xfId="0" applyFont="1" applyFill="1" applyBorder="1" applyAlignment="1">
      <alignment horizontal="center" vertical="center" textRotation="90" wrapText="1"/>
    </xf>
    <xf numFmtId="173" fontId="7" fillId="0" borderId="38" xfId="0" applyNumberFormat="1" applyFont="1" applyFill="1" applyBorder="1"/>
    <xf numFmtId="164" fontId="7" fillId="0" borderId="38" xfId="0" applyNumberFormat="1" applyFont="1" applyFill="1" applyBorder="1"/>
    <xf numFmtId="1" fontId="7" fillId="0" borderId="38" xfId="2" applyNumberFormat="1" applyFont="1" applyFill="1" applyBorder="1" applyAlignment="1">
      <alignment vertical="center"/>
    </xf>
    <xf numFmtId="1" fontId="18" fillId="0" borderId="38" xfId="0" applyNumberFormat="1" applyFont="1" applyFill="1" applyBorder="1"/>
    <xf numFmtId="3" fontId="18" fillId="0" borderId="38" xfId="0" applyNumberFormat="1" applyFont="1" applyFill="1" applyBorder="1"/>
    <xf numFmtId="0" fontId="11" fillId="15" borderId="90" xfId="0" applyFont="1" applyFill="1" applyBorder="1" applyAlignment="1">
      <alignment horizontal="center" vertical="center" wrapText="1"/>
    </xf>
    <xf numFmtId="0" fontId="11" fillId="0" borderId="116" xfId="0" applyFont="1" applyFill="1" applyBorder="1" applyAlignment="1">
      <alignment horizontal="center" vertical="center" textRotation="90" wrapText="1"/>
    </xf>
    <xf numFmtId="0" fontId="11" fillId="14" borderId="116" xfId="0" applyFont="1" applyFill="1" applyBorder="1" applyAlignment="1">
      <alignment horizontal="center" vertical="center" textRotation="90" wrapText="1"/>
    </xf>
    <xf numFmtId="49" fontId="11" fillId="14" borderId="116" xfId="0" applyNumberFormat="1" applyFont="1" applyFill="1" applyBorder="1" applyAlignment="1">
      <alignment horizontal="center" vertical="center" textRotation="90" wrapText="1"/>
    </xf>
    <xf numFmtId="0" fontId="3" fillId="0" borderId="38" xfId="0" applyFont="1" applyBorder="1"/>
    <xf numFmtId="175" fontId="12" fillId="14" borderId="38" xfId="0" applyNumberFormat="1" applyFont="1" applyFill="1" applyBorder="1" applyAlignment="1">
      <alignment vertical="center"/>
    </xf>
    <xf numFmtId="175" fontId="13" fillId="14" borderId="38" xfId="0" applyNumberFormat="1" applyFont="1" applyFill="1" applyBorder="1" applyAlignment="1">
      <alignment vertical="center"/>
    </xf>
    <xf numFmtId="176" fontId="16" fillId="0" borderId="38" xfId="1" applyNumberFormat="1" applyFont="1" applyBorder="1"/>
    <xf numFmtId="0" fontId="12" fillId="14" borderId="38" xfId="0" applyFont="1" applyFill="1" applyBorder="1" applyAlignment="1">
      <alignment horizontal="center" vertical="center" wrapText="1"/>
    </xf>
    <xf numFmtId="3" fontId="19" fillId="14" borderId="38" xfId="0" applyNumberFormat="1" applyFont="1" applyFill="1" applyBorder="1" applyAlignment="1">
      <alignment horizontal="right" vertical="center" wrapText="1"/>
    </xf>
    <xf numFmtId="177" fontId="12" fillId="14" borderId="38" xfId="0" applyNumberFormat="1" applyFont="1" applyFill="1" applyBorder="1" applyAlignment="1">
      <alignment vertical="center"/>
    </xf>
    <xf numFmtId="3" fontId="16" fillId="0" borderId="38" xfId="0" applyNumberFormat="1" applyFont="1" applyBorder="1" applyAlignment="1">
      <alignment horizontal="center" vertical="center"/>
    </xf>
    <xf numFmtId="175" fontId="13" fillId="14" borderId="38" xfId="0" applyNumberFormat="1" applyFont="1" applyFill="1" applyBorder="1"/>
    <xf numFmtId="3" fontId="19" fillId="0" borderId="38" xfId="0" applyNumberFormat="1" applyFont="1" applyBorder="1"/>
    <xf numFmtId="3" fontId="19" fillId="14" borderId="38" xfId="0" applyNumberFormat="1" applyFont="1" applyFill="1" applyBorder="1"/>
    <xf numFmtId="1" fontId="13" fillId="14" borderId="38" xfId="0" applyNumberFormat="1" applyFont="1" applyFill="1" applyBorder="1" applyAlignment="1">
      <alignment vertical="center"/>
    </xf>
    <xf numFmtId="0" fontId="7" fillId="17" borderId="38" xfId="0" applyFont="1" applyFill="1" applyBorder="1" applyAlignment="1">
      <alignment horizontal="center" vertical="center" wrapText="1"/>
    </xf>
    <xf numFmtId="0" fontId="7" fillId="14" borderId="38" xfId="0" applyFont="1" applyFill="1" applyBorder="1" applyAlignment="1">
      <alignment horizontal="center" vertical="center" wrapText="1"/>
    </xf>
    <xf numFmtId="1" fontId="7" fillId="14" borderId="38" xfId="0" applyNumberFormat="1" applyFont="1" applyFill="1" applyBorder="1" applyAlignment="1">
      <alignment horizontal="center" vertical="center" wrapText="1"/>
    </xf>
    <xf numFmtId="180" fontId="12" fillId="14" borderId="38" xfId="0" applyNumberFormat="1" applyFont="1" applyFill="1" applyBorder="1"/>
    <xf numFmtId="0" fontId="3" fillId="14" borderId="38" xfId="0" applyFont="1" applyFill="1" applyBorder="1" applyAlignment="1">
      <alignment horizontal="center" vertical="center" wrapText="1"/>
    </xf>
    <xf numFmtId="178" fontId="7" fillId="14" borderId="38" xfId="0" applyNumberFormat="1" applyFont="1" applyFill="1" applyBorder="1" applyAlignment="1">
      <alignment horizontal="center" vertical="center"/>
    </xf>
    <xf numFmtId="3" fontId="7" fillId="14" borderId="38" xfId="0" applyNumberFormat="1" applyFont="1" applyFill="1" applyBorder="1" applyAlignment="1">
      <alignment horizontal="center" vertical="center" wrapText="1"/>
    </xf>
    <xf numFmtId="3" fontId="19" fillId="18" borderId="38" xfId="0" applyNumberFormat="1" applyFont="1" applyFill="1" applyBorder="1" applyAlignment="1">
      <alignment horizontal="right" vertical="center" wrapText="1"/>
    </xf>
    <xf numFmtId="0" fontId="3" fillId="17" borderId="38" xfId="0" applyFont="1" applyFill="1" applyBorder="1" applyAlignment="1">
      <alignment horizontal="center" vertical="center" wrapText="1"/>
    </xf>
    <xf numFmtId="178" fontId="7" fillId="14" borderId="38" xfId="0" applyNumberFormat="1" applyFont="1" applyFill="1" applyBorder="1" applyAlignment="1">
      <alignment horizontal="center" vertical="center"/>
    </xf>
    <xf numFmtId="3" fontId="7" fillId="17" borderId="38" xfId="0" applyNumberFormat="1" applyFont="1" applyFill="1" applyBorder="1" applyAlignment="1">
      <alignment horizontal="center" vertical="center" wrapText="1"/>
    </xf>
    <xf numFmtId="3" fontId="16" fillId="19" borderId="38" xfId="0" applyNumberFormat="1" applyFont="1" applyFill="1" applyBorder="1" applyAlignment="1">
      <alignment horizontal="center" vertical="center" wrapText="1"/>
    </xf>
    <xf numFmtId="3" fontId="12" fillId="0" borderId="38" xfId="0" applyNumberFormat="1" applyFont="1" applyBorder="1"/>
    <xf numFmtId="3" fontId="36" fillId="0" borderId="38" xfId="0" applyNumberFormat="1" applyFont="1" applyBorder="1"/>
    <xf numFmtId="0" fontId="18" fillId="17" borderId="38" xfId="0" applyFont="1" applyFill="1" applyBorder="1" applyAlignment="1">
      <alignment horizontal="center" vertical="center" wrapText="1"/>
    </xf>
    <xf numFmtId="9" fontId="7" fillId="0" borderId="38" xfId="0" applyNumberFormat="1" applyFont="1" applyFill="1" applyBorder="1" applyAlignment="1">
      <alignment horizontal="center" vertical="center" wrapText="1"/>
    </xf>
    <xf numFmtId="181" fontId="12" fillId="14" borderId="38" xfId="0" applyNumberFormat="1" applyFont="1" applyFill="1" applyBorder="1" applyAlignment="1">
      <alignment vertical="center"/>
    </xf>
    <xf numFmtId="181" fontId="13" fillId="14" borderId="38" xfId="0" applyNumberFormat="1" applyFont="1" applyFill="1" applyBorder="1" applyAlignment="1">
      <alignment vertical="center"/>
    </xf>
    <xf numFmtId="0" fontId="7" fillId="0" borderId="68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0" fontId="3" fillId="0" borderId="50" xfId="0" applyFont="1" applyBorder="1"/>
    <xf numFmtId="165" fontId="12" fillId="14" borderId="50" xfId="2" applyFont="1" applyFill="1" applyBorder="1" applyAlignment="1">
      <alignment vertical="center"/>
    </xf>
    <xf numFmtId="0" fontId="7" fillId="0" borderId="50" xfId="0" applyFont="1" applyFill="1" applyBorder="1"/>
    <xf numFmtId="164" fontId="7" fillId="14" borderId="50" xfId="4" applyFont="1" applyFill="1" applyBorder="1" applyAlignment="1">
      <alignment horizontal="center" vertical="center" wrapText="1"/>
    </xf>
    <xf numFmtId="175" fontId="7" fillId="0" borderId="50" xfId="0" applyNumberFormat="1" applyFont="1" applyFill="1" applyBorder="1"/>
    <xf numFmtId="173" fontId="7" fillId="0" borderId="50" xfId="0" applyNumberFormat="1" applyFont="1" applyFill="1" applyBorder="1"/>
    <xf numFmtId="173" fontId="7" fillId="0" borderId="50" xfId="3" applyNumberFormat="1" applyFont="1" applyFill="1" applyBorder="1"/>
    <xf numFmtId="0" fontId="7" fillId="0" borderId="50" xfId="0" applyFont="1" applyFill="1" applyBorder="1" applyAlignment="1">
      <alignment wrapText="1"/>
    </xf>
    <xf numFmtId="0" fontId="7" fillId="0" borderId="69" xfId="0" applyFont="1" applyFill="1" applyBorder="1"/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/>
    <xf numFmtId="0" fontId="7" fillId="16" borderId="39" xfId="0" applyFont="1" applyFill="1" applyBorder="1"/>
    <xf numFmtId="0" fontId="7" fillId="17" borderId="39" xfId="0" applyFont="1" applyFill="1" applyBorder="1"/>
    <xf numFmtId="0" fontId="7" fillId="14" borderId="37" xfId="0" applyFont="1" applyFill="1" applyBorder="1" applyAlignment="1">
      <alignment horizontal="center" vertical="center" wrapText="1"/>
    </xf>
    <xf numFmtId="0" fontId="7" fillId="14" borderId="39" xfId="0" applyFont="1" applyFill="1" applyBorder="1"/>
    <xf numFmtId="0" fontId="18" fillId="17" borderId="39" xfId="0" applyFont="1" applyFill="1" applyBorder="1"/>
    <xf numFmtId="0" fontId="12" fillId="14" borderId="41" xfId="0" applyFont="1" applyFill="1" applyBorder="1" applyAlignment="1">
      <alignment vertical="center" wrapText="1"/>
    </xf>
    <xf numFmtId="1" fontId="7" fillId="0" borderId="41" xfId="0" applyNumberFormat="1" applyFont="1" applyFill="1" applyBorder="1" applyAlignment="1">
      <alignment vertical="center" wrapText="1"/>
    </xf>
    <xf numFmtId="3" fontId="11" fillId="14" borderId="41" xfId="0" applyNumberFormat="1" applyFont="1" applyFill="1" applyBorder="1" applyAlignment="1">
      <alignment horizontal="right" vertical="center" wrapText="1"/>
    </xf>
    <xf numFmtId="174" fontId="7" fillId="14" borderId="41" xfId="0" applyNumberFormat="1" applyFont="1" applyFill="1" applyBorder="1"/>
    <xf numFmtId="0" fontId="7" fillId="0" borderId="42" xfId="0" applyFont="1" applyFill="1" applyBorder="1"/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/>
    </xf>
    <xf numFmtId="3" fontId="11" fillId="0" borderId="0" xfId="0" applyNumberFormat="1" applyFont="1" applyFill="1" applyAlignment="1">
      <alignment horizontal="center" vertical="center" wrapText="1"/>
    </xf>
    <xf numFmtId="3" fontId="11" fillId="12" borderId="70" xfId="0" applyNumberFormat="1" applyFont="1" applyFill="1" applyBorder="1" applyAlignment="1">
      <alignment horizontal="center" vertical="center" wrapText="1"/>
    </xf>
    <xf numFmtId="3" fontId="11" fillId="12" borderId="7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97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1" fontId="7" fillId="0" borderId="38" xfId="0" applyNumberFormat="1" applyFont="1" applyFill="1" applyBorder="1" applyAlignment="1">
      <alignment horizontal="left" vertical="center" wrapText="1"/>
    </xf>
    <xf numFmtId="3" fontId="11" fillId="0" borderId="38" xfId="0" applyNumberFormat="1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3" fontId="12" fillId="0" borderId="0" xfId="1" applyNumberFormat="1" applyFont="1" applyFill="1" applyAlignment="1">
      <alignment horizontal="center"/>
    </xf>
    <xf numFmtId="3" fontId="7" fillId="0" borderId="38" xfId="0" applyNumberFormat="1" applyFont="1" applyFill="1" applyBorder="1" applyAlignment="1">
      <alignment horizontal="right"/>
    </xf>
    <xf numFmtId="4" fontId="7" fillId="0" borderId="38" xfId="0" applyNumberFormat="1" applyFont="1" applyFill="1" applyBorder="1"/>
    <xf numFmtId="3" fontId="11" fillId="0" borderId="38" xfId="0" applyNumberFormat="1" applyFont="1" applyFill="1" applyBorder="1" applyAlignment="1">
      <alignment horizontal="right"/>
    </xf>
    <xf numFmtId="184" fontId="7" fillId="0" borderId="38" xfId="3" applyNumberFormat="1" applyFont="1" applyFill="1" applyBorder="1" applyAlignment="1">
      <alignment horizontal="center" vertical="center"/>
    </xf>
    <xf numFmtId="166" fontId="11" fillId="0" borderId="38" xfId="3" applyFont="1" applyFill="1" applyBorder="1" applyAlignment="1">
      <alignment vertical="center" wrapText="1"/>
    </xf>
    <xf numFmtId="173" fontId="11" fillId="0" borderId="38" xfId="3" applyNumberFormat="1" applyFont="1" applyFill="1" applyBorder="1" applyAlignment="1">
      <alignment vertical="center" wrapText="1"/>
    </xf>
    <xf numFmtId="3" fontId="11" fillId="0" borderId="38" xfId="3" applyNumberFormat="1" applyFont="1" applyFill="1" applyBorder="1" applyAlignment="1">
      <alignment vertical="center" wrapText="1"/>
    </xf>
    <xf numFmtId="173" fontId="11" fillId="0" borderId="38" xfId="3" applyNumberFormat="1" applyFont="1" applyFill="1" applyBorder="1" applyAlignment="1">
      <alignment vertical="center"/>
    </xf>
    <xf numFmtId="0" fontId="11" fillId="0" borderId="38" xfId="0" applyFont="1" applyFill="1" applyBorder="1" applyAlignment="1">
      <alignment horizontal="left" vertical="center" wrapText="1"/>
    </xf>
    <xf numFmtId="0" fontId="7" fillId="0" borderId="98" xfId="0" applyFont="1" applyFill="1" applyBorder="1"/>
    <xf numFmtId="0" fontId="7" fillId="0" borderId="79" xfId="0" applyFont="1" applyFill="1" applyBorder="1"/>
    <xf numFmtId="166" fontId="11" fillId="0" borderId="38" xfId="3" applyFont="1" applyFill="1" applyBorder="1" applyAlignment="1">
      <alignment horizontal="right" vertical="center" wrapText="1"/>
    </xf>
    <xf numFmtId="3" fontId="7" fillId="0" borderId="38" xfId="3" applyNumberFormat="1" applyFont="1" applyFill="1" applyBorder="1" applyAlignment="1">
      <alignment vertical="center" wrapText="1"/>
    </xf>
    <xf numFmtId="173" fontId="7" fillId="0" borderId="38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right" vertical="center" wrapText="1"/>
    </xf>
    <xf numFmtId="2" fontId="7" fillId="0" borderId="38" xfId="0" applyNumberFormat="1" applyFont="1" applyFill="1" applyBorder="1" applyAlignment="1">
      <alignment horizontal="right" vertical="center"/>
    </xf>
    <xf numFmtId="2" fontId="7" fillId="0" borderId="38" xfId="0" applyNumberFormat="1" applyFont="1" applyFill="1" applyBorder="1" applyAlignment="1">
      <alignment vertical="center"/>
    </xf>
    <xf numFmtId="1" fontId="7" fillId="0" borderId="38" xfId="0" applyNumberFormat="1" applyFont="1" applyFill="1" applyBorder="1" applyAlignment="1">
      <alignment vertical="center"/>
    </xf>
    <xf numFmtId="3" fontId="7" fillId="0" borderId="38" xfId="0" applyNumberFormat="1" applyFont="1" applyFill="1" applyBorder="1" applyAlignment="1"/>
    <xf numFmtId="3" fontId="12" fillId="0" borderId="38" xfId="0" applyNumberFormat="1" applyFont="1" applyFill="1" applyBorder="1" applyAlignment="1">
      <alignment vertical="center" wrapText="1"/>
    </xf>
    <xf numFmtId="4" fontId="7" fillId="0" borderId="38" xfId="0" applyNumberFormat="1" applyFont="1" applyFill="1" applyBorder="1" applyAlignment="1">
      <alignment vertical="center"/>
    </xf>
    <xf numFmtId="4" fontId="7" fillId="0" borderId="38" xfId="0" applyNumberFormat="1" applyFont="1" applyFill="1" applyBorder="1" applyAlignment="1">
      <alignment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vertical="center"/>
    </xf>
    <xf numFmtId="0" fontId="7" fillId="0" borderId="77" xfId="0" applyFont="1" applyFill="1" applyBorder="1" applyAlignment="1">
      <alignment vertical="center"/>
    </xf>
    <xf numFmtId="1" fontId="7" fillId="0" borderId="79" xfId="0" applyNumberFormat="1" applyFont="1" applyFill="1" applyBorder="1" applyAlignment="1">
      <alignment vertical="center" wrapText="1"/>
    </xf>
    <xf numFmtId="0" fontId="7" fillId="0" borderId="79" xfId="0" applyFont="1" applyFill="1" applyBorder="1" applyAlignment="1">
      <alignment horizontal="left" vertical="center" wrapText="1"/>
    </xf>
    <xf numFmtId="0" fontId="12" fillId="0" borderId="79" xfId="0" applyFont="1" applyFill="1" applyBorder="1" applyAlignment="1">
      <alignment horizontal="center" vertical="center" wrapText="1"/>
    </xf>
    <xf numFmtId="3" fontId="11" fillId="0" borderId="79" xfId="0" applyNumberFormat="1" applyFont="1" applyFill="1" applyBorder="1" applyAlignment="1">
      <alignment horizontal="center" vertical="center" wrapText="1"/>
    </xf>
    <xf numFmtId="3" fontId="11" fillId="0" borderId="38" xfId="0" applyNumberFormat="1" applyFont="1" applyFill="1" applyBorder="1"/>
    <xf numFmtId="4" fontId="11" fillId="0" borderId="38" xfId="0" applyNumberFormat="1" applyFont="1" applyFill="1" applyBorder="1"/>
    <xf numFmtId="0" fontId="11" fillId="0" borderId="38" xfId="0" applyFont="1" applyFill="1" applyBorder="1"/>
    <xf numFmtId="4" fontId="11" fillId="0" borderId="38" xfId="0" applyNumberFormat="1" applyFont="1" applyFill="1" applyBorder="1" applyAlignment="1">
      <alignment horizontal="center" vertical="center" wrapText="1"/>
    </xf>
    <xf numFmtId="49" fontId="11" fillId="0" borderId="69" xfId="0" applyNumberFormat="1" applyFont="1" applyFill="1" applyBorder="1" applyAlignment="1">
      <alignment horizontal="center" vertical="center" textRotation="90" wrapText="1"/>
    </xf>
    <xf numFmtId="169" fontId="14" fillId="6" borderId="46" xfId="0" applyNumberFormat="1" applyFont="1" applyFill="1" applyBorder="1" applyAlignment="1">
      <alignment horizontal="center" vertical="center" wrapText="1"/>
    </xf>
    <xf numFmtId="169" fontId="14" fillId="0" borderId="125" xfId="0" applyNumberFormat="1" applyFont="1" applyBorder="1" applyAlignment="1">
      <alignment horizontal="center" vertical="center" textRotation="90" wrapText="1"/>
    </xf>
    <xf numFmtId="169" fontId="14" fillId="0" borderId="126" xfId="0" applyNumberFormat="1" applyFont="1" applyBorder="1" applyAlignment="1">
      <alignment horizontal="center" vertical="center" textRotation="90" wrapText="1"/>
    </xf>
    <xf numFmtId="169" fontId="14" fillId="0" borderId="127" xfId="0" applyNumberFormat="1" applyFont="1" applyBorder="1" applyAlignment="1">
      <alignment horizontal="center" vertical="center" textRotation="90" wrapText="1"/>
    </xf>
    <xf numFmtId="3" fontId="11" fillId="0" borderId="52" xfId="0" applyNumberFormat="1" applyFont="1" applyFill="1" applyBorder="1" applyAlignment="1">
      <alignment horizontal="center" vertical="center" textRotation="90"/>
    </xf>
    <xf numFmtId="3" fontId="11" fillId="0" borderId="121" xfId="0" applyNumberFormat="1" applyFont="1" applyFill="1" applyBorder="1" applyAlignment="1">
      <alignment horizontal="center" vertical="center" textRotation="90"/>
    </xf>
    <xf numFmtId="0" fontId="11" fillId="0" borderId="52" xfId="0" applyFont="1" applyFill="1" applyBorder="1" applyAlignment="1">
      <alignment horizontal="center" vertical="center" textRotation="90"/>
    </xf>
    <xf numFmtId="0" fontId="11" fillId="0" borderId="120" xfId="0" applyFont="1" applyFill="1" applyBorder="1" applyAlignment="1">
      <alignment horizontal="center" vertical="center" textRotation="90"/>
    </xf>
    <xf numFmtId="0" fontId="11" fillId="0" borderId="121" xfId="0" applyFont="1" applyFill="1" applyBorder="1" applyAlignment="1">
      <alignment horizontal="center" vertical="center" textRotation="90"/>
    </xf>
    <xf numFmtId="49" fontId="11" fillId="0" borderId="80" xfId="0" applyNumberFormat="1" applyFont="1" applyFill="1" applyBorder="1" applyAlignment="1">
      <alignment horizontal="center" vertical="center" textRotation="90" wrapText="1"/>
    </xf>
    <xf numFmtId="169" fontId="14" fillId="0" borderId="125" xfId="0" applyNumberFormat="1" applyFont="1" applyBorder="1" applyAlignment="1">
      <alignment horizontal="center" vertical="center" textRotation="90" wrapText="1"/>
    </xf>
    <xf numFmtId="169" fontId="14" fillId="0" borderId="128" xfId="0" applyNumberFormat="1" applyFont="1" applyBorder="1" applyAlignment="1">
      <alignment horizontal="center" vertical="center" textRotation="90" wrapText="1"/>
    </xf>
    <xf numFmtId="169" fontId="14" fillId="0" borderId="129" xfId="0" applyNumberFormat="1" applyFont="1" applyBorder="1" applyAlignment="1">
      <alignment horizontal="center" vertical="center" textRotation="90" wrapText="1"/>
    </xf>
    <xf numFmtId="169" fontId="14" fillId="0" borderId="126" xfId="0" applyNumberFormat="1" applyFont="1" applyBorder="1" applyAlignment="1">
      <alignment horizontal="center" vertical="center" textRotation="90" wrapText="1"/>
    </xf>
    <xf numFmtId="169" fontId="14" fillId="0" borderId="8" xfId="0" applyNumberFormat="1" applyFont="1" applyBorder="1" applyAlignment="1">
      <alignment horizontal="center" vertical="center" textRotation="90" wrapText="1"/>
    </xf>
    <xf numFmtId="0" fontId="7" fillId="0" borderId="130" xfId="0" applyFont="1" applyBorder="1"/>
    <xf numFmtId="0" fontId="7" fillId="0" borderId="24" xfId="0" applyFont="1" applyBorder="1"/>
    <xf numFmtId="49" fontId="11" fillId="0" borderId="78" xfId="0" applyNumberFormat="1" applyFont="1" applyBorder="1" applyAlignment="1">
      <alignment horizontal="center" vertical="center" textRotation="90" wrapText="1"/>
    </xf>
    <xf numFmtId="3" fontId="11" fillId="0" borderId="38" xfId="0" applyNumberFormat="1" applyFont="1" applyFill="1" applyBorder="1" applyAlignment="1">
      <alignment horizontal="center" vertical="center"/>
    </xf>
    <xf numFmtId="0" fontId="7" fillId="0" borderId="84" xfId="0" applyFont="1" applyFill="1" applyBorder="1"/>
    <xf numFmtId="1" fontId="7" fillId="0" borderId="50" xfId="0" applyNumberFormat="1" applyFont="1" applyFill="1" applyBorder="1" applyAlignment="1">
      <alignment horizontal="left" vertical="center" wrapText="1"/>
    </xf>
    <xf numFmtId="3" fontId="7" fillId="0" borderId="50" xfId="0" applyNumberFormat="1" applyFont="1" applyFill="1" applyBorder="1" applyAlignment="1">
      <alignment horizontal="right"/>
    </xf>
    <xf numFmtId="3" fontId="7" fillId="0" borderId="50" xfId="0" applyNumberFormat="1" applyFont="1" applyFill="1" applyBorder="1" applyAlignment="1">
      <alignment vertical="center" wrapText="1"/>
    </xf>
    <xf numFmtId="3" fontId="7" fillId="0" borderId="50" xfId="0" applyNumberFormat="1" applyFont="1" applyFill="1" applyBorder="1"/>
    <xf numFmtId="4" fontId="7" fillId="0" borderId="50" xfId="0" applyNumberFormat="1" applyFont="1" applyFill="1" applyBorder="1"/>
    <xf numFmtId="0" fontId="7" fillId="0" borderId="69" xfId="0" applyFont="1" applyFill="1" applyBorder="1" applyAlignment="1">
      <alignment wrapText="1"/>
    </xf>
    <xf numFmtId="0" fontId="7" fillId="0" borderId="39" xfId="0" applyFont="1" applyFill="1" applyBorder="1" applyAlignment="1">
      <alignment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15" borderId="120" xfId="0" applyFont="1" applyFill="1" applyBorder="1" applyAlignment="1">
      <alignment horizontal="center" vertical="center" wrapText="1"/>
    </xf>
    <xf numFmtId="0" fontId="11" fillId="15" borderId="131" xfId="0" applyFont="1" applyFill="1" applyBorder="1" applyAlignment="1">
      <alignment horizontal="center" vertical="center" wrapText="1"/>
    </xf>
    <xf numFmtId="0" fontId="7" fillId="0" borderId="80" xfId="0" applyFont="1" applyFill="1" applyBorder="1"/>
    <xf numFmtId="0" fontId="11" fillId="15" borderId="90" xfId="0" applyFont="1" applyFill="1" applyBorder="1" applyAlignment="1">
      <alignment horizontal="center"/>
    </xf>
    <xf numFmtId="3" fontId="11" fillId="0" borderId="72" xfId="0" applyNumberFormat="1" applyFont="1" applyFill="1" applyBorder="1" applyAlignment="1">
      <alignment horizontal="center"/>
    </xf>
    <xf numFmtId="0" fontId="7" fillId="0" borderId="72" xfId="0" applyFont="1" applyFill="1" applyBorder="1"/>
    <xf numFmtId="0" fontId="7" fillId="0" borderId="71" xfId="0" applyFont="1" applyFill="1" applyBorder="1"/>
    <xf numFmtId="0" fontId="5" fillId="15" borderId="120" xfId="0" applyFont="1" applyFill="1" applyBorder="1" applyAlignment="1">
      <alignment horizontal="center" vertical="center" wrapText="1"/>
    </xf>
    <xf numFmtId="0" fontId="5" fillId="15" borderId="131" xfId="0" applyFont="1" applyFill="1" applyBorder="1" applyAlignment="1">
      <alignment horizontal="center" vertical="center" wrapText="1"/>
    </xf>
    <xf numFmtId="173" fontId="34" fillId="15" borderId="120" xfId="3" applyNumberFormat="1" applyFont="1" applyFill="1" applyBorder="1" applyAlignment="1">
      <alignment horizontal="center" vertical="center" wrapText="1"/>
    </xf>
    <xf numFmtId="0" fontId="34" fillId="15" borderId="131" xfId="0" applyFont="1" applyFill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textRotation="90" wrapText="1"/>
    </xf>
    <xf numFmtId="0" fontId="11" fillId="0" borderId="116" xfId="0" applyFont="1" applyBorder="1" applyAlignment="1">
      <alignment horizontal="center" vertical="center" textRotation="90" wrapText="1"/>
    </xf>
    <xf numFmtId="0" fontId="11" fillId="0" borderId="79" xfId="0" applyFont="1" applyBorder="1" applyAlignment="1">
      <alignment horizontal="center" vertical="center" textRotation="90" wrapText="1"/>
    </xf>
    <xf numFmtId="0" fontId="11" fillId="0" borderId="56" xfId="0" applyFont="1" applyBorder="1" applyAlignment="1">
      <alignment horizontal="center" vertical="center" textRotation="90" wrapText="1"/>
    </xf>
    <xf numFmtId="0" fontId="11" fillId="0" borderId="115" xfId="0" applyFont="1" applyBorder="1" applyAlignment="1">
      <alignment horizontal="center" vertical="center" textRotation="90" wrapText="1"/>
    </xf>
    <xf numFmtId="0" fontId="11" fillId="0" borderId="116" xfId="0" applyFont="1" applyBorder="1" applyAlignment="1">
      <alignment horizontal="center" vertical="center" textRotation="90" wrapText="1"/>
    </xf>
    <xf numFmtId="172" fontId="34" fillId="0" borderId="115" xfId="8" applyNumberFormat="1" applyFont="1" applyFill="1" applyBorder="1" applyAlignment="1">
      <alignment horizontal="center" vertical="center" textRotation="90" wrapText="1"/>
    </xf>
    <xf numFmtId="173" fontId="34" fillId="0" borderId="116" xfId="3" applyNumberFormat="1" applyFont="1" applyFill="1" applyBorder="1" applyAlignment="1">
      <alignment horizontal="center" vertical="center" textRotation="90" wrapText="1"/>
    </xf>
    <xf numFmtId="173" fontId="34" fillId="0" borderId="115" xfId="3" applyNumberFormat="1" applyFont="1" applyFill="1" applyBorder="1" applyAlignment="1">
      <alignment horizontal="center" vertical="center" textRotation="90" wrapText="1"/>
    </xf>
    <xf numFmtId="173" fontId="34" fillId="0" borderId="97" xfId="3" applyNumberFormat="1" applyFont="1" applyFill="1" applyBorder="1" applyAlignment="1">
      <alignment horizontal="center" vertical="center" textRotation="90" wrapText="1"/>
    </xf>
    <xf numFmtId="0" fontId="31" fillId="0" borderId="68" xfId="0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center" vertical="center" wrapText="1"/>
    </xf>
    <xf numFmtId="1" fontId="31" fillId="0" borderId="50" xfId="0" applyNumberFormat="1" applyFont="1" applyFill="1" applyBorder="1" applyAlignment="1">
      <alignment horizontal="center" vertical="center" textRotation="90" wrapText="1"/>
    </xf>
    <xf numFmtId="1" fontId="7" fillId="0" borderId="50" xfId="0" applyNumberFormat="1" applyFont="1" applyFill="1" applyBorder="1" applyAlignment="1">
      <alignment horizontal="center" vertical="center" textRotation="90" wrapText="1"/>
    </xf>
    <xf numFmtId="3" fontId="11" fillId="0" borderId="50" xfId="0" applyNumberFormat="1" applyFont="1" applyFill="1" applyBorder="1" applyAlignment="1">
      <alignment horizontal="center" vertical="center" wrapText="1"/>
    </xf>
    <xf numFmtId="172" fontId="11" fillId="0" borderId="50" xfId="8" applyNumberFormat="1" applyFont="1" applyFill="1" applyBorder="1" applyAlignment="1">
      <alignment vertical="center"/>
    </xf>
    <xf numFmtId="43" fontId="7" fillId="0" borderId="50" xfId="8" applyFont="1" applyFill="1" applyBorder="1"/>
    <xf numFmtId="172" fontId="7" fillId="0" borderId="50" xfId="8" applyNumberFormat="1" applyFont="1" applyFill="1" applyBorder="1" applyAlignment="1">
      <alignment vertical="center"/>
    </xf>
    <xf numFmtId="43" fontId="7" fillId="0" borderId="50" xfId="8" applyFont="1" applyFill="1" applyBorder="1" applyAlignment="1">
      <alignment horizontal="center" vertical="center" wrapText="1"/>
    </xf>
    <xf numFmtId="43" fontId="7" fillId="0" borderId="69" xfId="8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1" fontId="31" fillId="0" borderId="38" xfId="0" applyNumberFormat="1" applyFont="1" applyFill="1" applyBorder="1" applyAlignment="1">
      <alignment horizontal="center" vertical="center" textRotation="90" wrapText="1"/>
    </xf>
    <xf numFmtId="1" fontId="31" fillId="0" borderId="38" xfId="0" applyNumberFormat="1" applyFont="1" applyFill="1" applyBorder="1" applyAlignment="1">
      <alignment horizontal="center" vertical="center" textRotation="90"/>
    </xf>
    <xf numFmtId="1" fontId="7" fillId="0" borderId="38" xfId="0" applyNumberFormat="1" applyFont="1" applyFill="1" applyBorder="1" applyAlignment="1">
      <alignment horizontal="center" vertical="center" textRotation="90" wrapText="1"/>
    </xf>
    <xf numFmtId="172" fontId="11" fillId="0" borderId="38" xfId="8" applyNumberFormat="1" applyFont="1" applyFill="1" applyBorder="1" applyAlignment="1">
      <alignment vertical="center"/>
    </xf>
    <xf numFmtId="43" fontId="7" fillId="0" borderId="38" xfId="8" applyFont="1" applyFill="1" applyBorder="1"/>
    <xf numFmtId="172" fontId="7" fillId="0" borderId="38" xfId="8" applyNumberFormat="1" applyFont="1" applyFill="1" applyBorder="1" applyAlignment="1">
      <alignment vertical="center"/>
    </xf>
    <xf numFmtId="43" fontId="7" fillId="0" borderId="38" xfId="8" applyFont="1" applyFill="1" applyBorder="1" applyAlignment="1">
      <alignment horizontal="center" vertical="center" wrapText="1"/>
    </xf>
    <xf numFmtId="43" fontId="7" fillId="0" borderId="39" xfId="8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1" fontId="31" fillId="0" borderId="41" xfId="0" applyNumberFormat="1" applyFont="1" applyFill="1" applyBorder="1" applyAlignment="1">
      <alignment horizontal="center" vertical="center" textRotation="90"/>
    </xf>
    <xf numFmtId="1" fontId="31" fillId="0" borderId="41" xfId="0" applyNumberFormat="1" applyFont="1" applyFill="1" applyBorder="1" applyAlignment="1">
      <alignment horizontal="center" vertical="center" textRotation="90" wrapText="1"/>
    </xf>
    <xf numFmtId="1" fontId="7" fillId="0" borderId="41" xfId="0" applyNumberFormat="1" applyFont="1" applyFill="1" applyBorder="1" applyAlignment="1">
      <alignment horizontal="center" vertical="center" textRotation="90" wrapText="1"/>
    </xf>
    <xf numFmtId="0" fontId="32" fillId="0" borderId="41" xfId="0" applyFont="1" applyFill="1" applyBorder="1" applyAlignment="1">
      <alignment horizontal="center" vertical="center" wrapText="1"/>
    </xf>
    <xf numFmtId="3" fontId="11" fillId="0" borderId="41" xfId="0" applyNumberFormat="1" applyFont="1" applyFill="1" applyBorder="1" applyAlignment="1">
      <alignment horizontal="center" vertical="center" wrapText="1"/>
    </xf>
    <xf numFmtId="172" fontId="11" fillId="0" borderId="41" xfId="8" applyNumberFormat="1" applyFont="1" applyFill="1" applyBorder="1" applyAlignment="1">
      <alignment vertical="center"/>
    </xf>
    <xf numFmtId="43" fontId="7" fillId="0" borderId="41" xfId="8" applyFont="1" applyFill="1" applyBorder="1"/>
    <xf numFmtId="172" fontId="7" fillId="0" borderId="41" xfId="8" applyNumberFormat="1" applyFont="1" applyFill="1" applyBorder="1" applyAlignment="1">
      <alignment vertical="center"/>
    </xf>
    <xf numFmtId="43" fontId="7" fillId="0" borderId="41" xfId="8" applyFont="1" applyFill="1" applyBorder="1" applyAlignment="1">
      <alignment horizontal="center" vertical="center" wrapText="1"/>
    </xf>
    <xf numFmtId="43" fontId="7" fillId="0" borderId="42" xfId="8" applyFont="1" applyFill="1" applyBorder="1" applyAlignment="1">
      <alignment horizontal="center" vertical="center" wrapText="1"/>
    </xf>
    <xf numFmtId="0" fontId="14" fillId="15" borderId="63" xfId="0" applyFont="1" applyFill="1" applyBorder="1" applyAlignment="1">
      <alignment horizontal="center" wrapText="1"/>
    </xf>
    <xf numFmtId="0" fontId="14" fillId="15" borderId="64" xfId="0" applyFont="1" applyFill="1" applyBorder="1" applyAlignment="1">
      <alignment horizontal="center" wrapText="1"/>
    </xf>
    <xf numFmtId="0" fontId="14" fillId="15" borderId="65" xfId="0" applyFont="1" applyFill="1" applyBorder="1" applyAlignment="1">
      <alignment horizontal="center" wrapText="1"/>
    </xf>
    <xf numFmtId="0" fontId="7" fillId="14" borderId="64" xfId="0" applyFont="1" applyFill="1" applyBorder="1"/>
    <xf numFmtId="172" fontId="11" fillId="14" borderId="64" xfId="8" applyNumberFormat="1" applyFont="1" applyFill="1" applyBorder="1" applyAlignment="1">
      <alignment vertical="center"/>
    </xf>
    <xf numFmtId="0" fontId="7" fillId="0" borderId="64" xfId="0" applyFont="1" applyBorder="1"/>
    <xf numFmtId="172" fontId="11" fillId="0" borderId="64" xfId="8" applyNumberFormat="1" applyFont="1" applyBorder="1" applyAlignment="1">
      <alignment vertical="center"/>
    </xf>
    <xf numFmtId="172" fontId="11" fillId="0" borderId="64" xfId="8" applyNumberFormat="1" applyFont="1" applyBorder="1"/>
    <xf numFmtId="0" fontId="7" fillId="0" borderId="65" xfId="0" applyFont="1" applyBorder="1"/>
    <xf numFmtId="3" fontId="11" fillId="14" borderId="119" xfId="0" applyNumberFormat="1" applyFont="1" applyFill="1" applyBorder="1" applyAlignment="1">
      <alignment horizontal="center"/>
    </xf>
    <xf numFmtId="3" fontId="16" fillId="0" borderId="38" xfId="3" applyNumberFormat="1" applyFont="1" applyFill="1" applyBorder="1" applyAlignment="1">
      <alignment horizontal="center" vertical="center" wrapText="1"/>
    </xf>
    <xf numFmtId="185" fontId="7" fillId="0" borderId="50" xfId="3" applyNumberFormat="1" applyFont="1" applyFill="1" applyBorder="1" applyAlignment="1">
      <alignment horizontal="right" vertical="center" wrapText="1"/>
    </xf>
    <xf numFmtId="185" fontId="7" fillId="0" borderId="50" xfId="3" applyNumberFormat="1" applyFont="1" applyFill="1" applyBorder="1" applyAlignment="1">
      <alignment vertical="center" wrapText="1"/>
    </xf>
    <xf numFmtId="185" fontId="7" fillId="0" borderId="50" xfId="3" applyNumberFormat="1" applyFont="1" applyFill="1" applyBorder="1"/>
    <xf numFmtId="185" fontId="11" fillId="0" borderId="50" xfId="3" applyNumberFormat="1" applyFont="1" applyFill="1" applyBorder="1" applyAlignment="1">
      <alignment horizontal="center" vertical="center" wrapText="1"/>
    </xf>
    <xf numFmtId="185" fontId="7" fillId="0" borderId="50" xfId="3" applyNumberFormat="1" applyFont="1" applyFill="1" applyBorder="1" applyAlignment="1">
      <alignment horizontal="center" vertical="center" wrapText="1"/>
    </xf>
    <xf numFmtId="185" fontId="36" fillId="0" borderId="38" xfId="3" applyNumberFormat="1" applyFont="1" applyFill="1" applyBorder="1" applyAlignment="1">
      <alignment horizontal="center" vertical="center" wrapText="1"/>
    </xf>
    <xf numFmtId="185" fontId="7" fillId="0" borderId="38" xfId="3" applyNumberFormat="1" applyFont="1" applyFill="1" applyBorder="1" applyAlignment="1">
      <alignment vertical="center" wrapText="1"/>
    </xf>
    <xf numFmtId="185" fontId="7" fillId="0" borderId="38" xfId="3" applyNumberFormat="1" applyFont="1" applyFill="1" applyBorder="1" applyAlignment="1">
      <alignment horizontal="right" vertical="center" wrapText="1"/>
    </xf>
    <xf numFmtId="185" fontId="11" fillId="0" borderId="38" xfId="3" applyNumberFormat="1" applyFont="1" applyFill="1" applyBorder="1" applyAlignment="1">
      <alignment horizontal="center" vertical="center"/>
    </xf>
    <xf numFmtId="3" fontId="11" fillId="0" borderId="38" xfId="3" applyNumberFormat="1" applyFont="1" applyFill="1" applyBorder="1" applyAlignment="1">
      <alignment horizontal="center" vertical="center" wrapText="1"/>
    </xf>
    <xf numFmtId="185" fontId="36" fillId="0" borderId="38" xfId="3" applyNumberFormat="1" applyFont="1" applyFill="1" applyBorder="1" applyAlignment="1">
      <alignment horizontal="center" vertical="center"/>
    </xf>
    <xf numFmtId="3" fontId="7" fillId="0" borderId="38" xfId="3" applyNumberFormat="1" applyFont="1" applyFill="1" applyBorder="1" applyAlignment="1">
      <alignment horizontal="center" vertical="center" wrapText="1"/>
    </xf>
    <xf numFmtId="3" fontId="7" fillId="0" borderId="38" xfId="3" applyNumberFormat="1" applyFont="1" applyFill="1" applyBorder="1" applyAlignment="1">
      <alignment horizontal="center"/>
    </xf>
    <xf numFmtId="3" fontId="3" fillId="0" borderId="38" xfId="3" applyNumberFormat="1" applyFont="1" applyFill="1" applyBorder="1" applyAlignment="1">
      <alignment horizontal="right" vertical="center" wrapText="1"/>
    </xf>
    <xf numFmtId="3" fontId="7" fillId="0" borderId="38" xfId="3" applyNumberFormat="1" applyFont="1" applyFill="1" applyBorder="1"/>
    <xf numFmtId="3" fontId="36" fillId="0" borderId="38" xfId="3" applyNumberFormat="1" applyFont="1" applyFill="1" applyBorder="1" applyAlignment="1">
      <alignment horizontal="center" vertical="center"/>
    </xf>
    <xf numFmtId="185" fontId="11" fillId="0" borderId="38" xfId="3" applyNumberFormat="1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185" fontId="16" fillId="0" borderId="38" xfId="3" applyNumberFormat="1" applyFont="1" applyFill="1" applyBorder="1" applyAlignment="1">
      <alignment vertical="center"/>
    </xf>
    <xf numFmtId="185" fontId="7" fillId="0" borderId="38" xfId="3" applyNumberFormat="1" applyFont="1" applyFill="1" applyBorder="1" applyAlignment="1" applyProtection="1">
      <alignment vertical="center" wrapText="1"/>
    </xf>
    <xf numFmtId="185" fontId="3" fillId="0" borderId="38" xfId="3" applyNumberFormat="1" applyFont="1" applyFill="1" applyBorder="1" applyAlignment="1">
      <alignment horizontal="right" vertical="center" wrapText="1"/>
    </xf>
    <xf numFmtId="3" fontId="11" fillId="0" borderId="38" xfId="3" applyNumberFormat="1" applyFont="1" applyFill="1" applyBorder="1" applyAlignment="1" applyProtection="1">
      <alignment horizontal="center" vertical="center"/>
    </xf>
    <xf numFmtId="185" fontId="16" fillId="0" borderId="38" xfId="3" applyNumberFormat="1" applyFont="1" applyFill="1" applyBorder="1" applyAlignment="1">
      <alignment vertical="center" wrapText="1"/>
    </xf>
    <xf numFmtId="185" fontId="7" fillId="0" borderId="38" xfId="3" applyNumberFormat="1" applyFont="1" applyFill="1" applyBorder="1" applyAlignment="1">
      <alignment horizontal="center" vertical="center" wrapText="1"/>
    </xf>
    <xf numFmtId="185" fontId="12" fillId="0" borderId="38" xfId="3" applyNumberFormat="1" applyFont="1" applyFill="1" applyBorder="1" applyAlignment="1">
      <alignment horizontal="right" vertical="center" wrapText="1"/>
    </xf>
    <xf numFmtId="185" fontId="14" fillId="0" borderId="38" xfId="3" applyNumberFormat="1" applyFont="1" applyFill="1" applyBorder="1" applyAlignment="1">
      <alignment horizontal="center" vertical="center" wrapText="1"/>
    </xf>
    <xf numFmtId="185" fontId="16" fillId="0" borderId="38" xfId="3" applyNumberFormat="1" applyFont="1" applyFill="1" applyBorder="1" applyAlignment="1">
      <alignment horizontal="center" vertical="center"/>
    </xf>
    <xf numFmtId="185" fontId="16" fillId="0" borderId="38" xfId="3" applyNumberFormat="1" applyFont="1" applyFill="1" applyBorder="1" applyAlignment="1">
      <alignment horizontal="right" vertical="center"/>
    </xf>
    <xf numFmtId="185" fontId="11" fillId="0" borderId="38" xfId="3" applyNumberFormat="1" applyFont="1" applyFill="1" applyBorder="1" applyAlignment="1" applyProtection="1">
      <alignment horizontal="center" vertical="center"/>
    </xf>
    <xf numFmtId="3" fontId="11" fillId="0" borderId="41" xfId="3" applyNumberFormat="1" applyFont="1" applyFill="1" applyBorder="1" applyAlignment="1">
      <alignment horizontal="center" vertical="center" wrapText="1"/>
    </xf>
    <xf numFmtId="185" fontId="7" fillId="0" borderId="41" xfId="3" applyNumberFormat="1" applyFont="1" applyFill="1" applyBorder="1" applyAlignment="1">
      <alignment horizontal="center" vertical="center" wrapText="1"/>
    </xf>
    <xf numFmtId="49" fontId="11" fillId="12" borderId="101" xfId="0" applyNumberFormat="1" applyFont="1" applyFill="1" applyBorder="1" applyAlignment="1">
      <alignment horizontal="center" vertical="center" wrapText="1"/>
    </xf>
    <xf numFmtId="49" fontId="11" fillId="12" borderId="35" xfId="0" applyNumberFormat="1" applyFont="1" applyFill="1" applyBorder="1" applyAlignment="1">
      <alignment horizontal="center" vertical="center" wrapText="1"/>
    </xf>
    <xf numFmtId="49" fontId="11" fillId="0" borderId="61" xfId="0" applyNumberFormat="1" applyFont="1" applyFill="1" applyBorder="1" applyAlignment="1">
      <alignment horizontal="center" vertical="center" textRotation="90" wrapText="1"/>
    </xf>
    <xf numFmtId="0" fontId="29" fillId="15" borderId="70" xfId="0" applyFont="1" applyFill="1" applyBorder="1" applyAlignment="1">
      <alignment horizontal="center" vertical="center" wrapText="1"/>
    </xf>
    <xf numFmtId="0" fontId="29" fillId="15" borderId="72" xfId="0" applyFont="1" applyFill="1" applyBorder="1" applyAlignment="1">
      <alignment horizontal="center" vertical="center" wrapText="1"/>
    </xf>
    <xf numFmtId="0" fontId="29" fillId="15" borderId="7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textRotation="90" wrapText="1"/>
    </xf>
    <xf numFmtId="0" fontId="5" fillId="15" borderId="70" xfId="0" applyFont="1" applyFill="1" applyBorder="1" applyAlignment="1">
      <alignment horizontal="center" vertical="center" wrapText="1"/>
    </xf>
    <xf numFmtId="0" fontId="5" fillId="15" borderId="72" xfId="0" applyFont="1" applyFill="1" applyBorder="1" applyAlignment="1">
      <alignment horizontal="center" vertical="center" wrapText="1"/>
    </xf>
    <xf numFmtId="0" fontId="5" fillId="15" borderId="71" xfId="0" applyFont="1" applyFill="1" applyBorder="1" applyAlignment="1">
      <alignment horizontal="center" vertical="center" wrapText="1"/>
    </xf>
    <xf numFmtId="0" fontId="11" fillId="0" borderId="97" xfId="0" applyFont="1" applyFill="1" applyBorder="1" applyAlignment="1">
      <alignment horizontal="center" vertical="center" textRotation="90" wrapText="1"/>
    </xf>
    <xf numFmtId="49" fontId="11" fillId="0" borderId="97" xfId="0" applyNumberFormat="1" applyFont="1" applyFill="1" applyBorder="1" applyAlignment="1">
      <alignment horizontal="center" vertical="center" textRotation="90" wrapText="1"/>
    </xf>
    <xf numFmtId="185" fontId="11" fillId="0" borderId="73" xfId="3" applyNumberFormat="1" applyFont="1" applyFill="1" applyBorder="1" applyAlignment="1">
      <alignment horizontal="center"/>
    </xf>
    <xf numFmtId="185" fontId="11" fillId="0" borderId="73" xfId="3" applyNumberFormat="1" applyFont="1" applyFill="1" applyBorder="1"/>
    <xf numFmtId="185" fontId="7" fillId="20" borderId="73" xfId="3" applyNumberFormat="1" applyFont="1" applyFill="1" applyBorder="1" applyAlignment="1">
      <alignment horizontal="center" vertical="center" wrapText="1"/>
    </xf>
    <xf numFmtId="185" fontId="7" fillId="0" borderId="30" xfId="3" applyNumberFormat="1" applyFont="1" applyFill="1" applyBorder="1"/>
    <xf numFmtId="185" fontId="7" fillId="0" borderId="82" xfId="3" applyNumberFormat="1" applyFont="1" applyFill="1" applyBorder="1"/>
    <xf numFmtId="185" fontId="36" fillId="0" borderId="73" xfId="3" applyNumberFormat="1" applyFont="1" applyFill="1" applyBorder="1" applyAlignment="1">
      <alignment vertical="center" wrapText="1"/>
    </xf>
    <xf numFmtId="185" fontId="7" fillId="18" borderId="73" xfId="3" applyNumberFormat="1" applyFont="1" applyFill="1" applyBorder="1" applyAlignment="1">
      <alignment horizontal="center" vertical="center"/>
    </xf>
    <xf numFmtId="185" fontId="7" fillId="20" borderId="73" xfId="3" applyNumberFormat="1" applyFont="1" applyFill="1" applyBorder="1"/>
    <xf numFmtId="185" fontId="14" fillId="0" borderId="38" xfId="3" applyNumberFormat="1" applyFont="1" applyFill="1" applyBorder="1" applyAlignment="1">
      <alignment horizontal="center" vertical="center"/>
    </xf>
    <xf numFmtId="185" fontId="3" fillId="0" borderId="38" xfId="3" applyNumberFormat="1" applyFont="1" applyFill="1" applyBorder="1" applyAlignment="1">
      <alignment horizontal="center" vertical="center"/>
    </xf>
    <xf numFmtId="185" fontId="3" fillId="0" borderId="38" xfId="3" applyNumberFormat="1" applyFont="1" applyFill="1" applyBorder="1" applyAlignment="1">
      <alignment horizontal="center" vertical="center" wrapText="1"/>
    </xf>
    <xf numFmtId="9" fontId="7" fillId="0" borderId="38" xfId="0" applyNumberFormat="1" applyFont="1" applyFill="1" applyBorder="1" applyAlignment="1">
      <alignment horizontal="center" vertical="center" wrapText="1"/>
    </xf>
    <xf numFmtId="185" fontId="3" fillId="0" borderId="38" xfId="3" applyNumberFormat="1" applyFont="1" applyFill="1" applyBorder="1" applyAlignment="1">
      <alignment vertical="center"/>
    </xf>
    <xf numFmtId="3" fontId="16" fillId="0" borderId="50" xfId="3" applyNumberFormat="1" applyFont="1" applyFill="1" applyBorder="1" applyAlignment="1">
      <alignment horizontal="center" vertical="center" wrapText="1"/>
    </xf>
    <xf numFmtId="185" fontId="11" fillId="0" borderId="50" xfId="3" applyNumberFormat="1" applyFont="1" applyFill="1" applyBorder="1"/>
    <xf numFmtId="185" fontId="36" fillId="0" borderId="50" xfId="3" applyNumberFormat="1" applyFont="1" applyFill="1" applyBorder="1" applyAlignment="1">
      <alignment horizontal="center" vertical="center" wrapText="1"/>
    </xf>
    <xf numFmtId="185" fontId="7" fillId="0" borderId="50" xfId="3" applyNumberFormat="1" applyFont="1" applyFill="1" applyBorder="1" applyAlignment="1"/>
    <xf numFmtId="185" fontId="7" fillId="0" borderId="50" xfId="3" applyNumberFormat="1" applyFont="1" applyFill="1" applyBorder="1" applyAlignment="1">
      <alignment horizontal="center" vertical="center"/>
    </xf>
    <xf numFmtId="0" fontId="37" fillId="0" borderId="6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185" fontId="16" fillId="0" borderId="41" xfId="3" applyNumberFormat="1" applyFont="1" applyFill="1" applyBorder="1" applyAlignment="1">
      <alignment horizontal="center" vertical="center" wrapText="1"/>
    </xf>
    <xf numFmtId="185" fontId="3" fillId="0" borderId="41" xfId="3" applyNumberFormat="1" applyFont="1" applyFill="1" applyBorder="1" applyAlignment="1">
      <alignment horizontal="center" vertical="center" wrapText="1"/>
    </xf>
    <xf numFmtId="185" fontId="36" fillId="0" borderId="41" xfId="3" applyNumberFormat="1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11" fillId="15" borderId="83" xfId="0" applyFont="1" applyFill="1" applyBorder="1" applyAlignment="1">
      <alignment horizontal="center"/>
    </xf>
    <xf numFmtId="185" fontId="11" fillId="0" borderId="73" xfId="3" applyNumberFormat="1" applyFont="1" applyFill="1" applyBorder="1" applyAlignment="1">
      <alignment horizontal="right"/>
    </xf>
  </cellXfs>
  <cellStyles count="13">
    <cellStyle name="Millares" xfId="1" builtinId="3"/>
    <cellStyle name="Millares [0]" xfId="2" builtinId="6"/>
    <cellStyle name="Millares [0] 2" xfId="7"/>
    <cellStyle name="Millares 137 5" xfId="10"/>
    <cellStyle name="Millares 2" xfId="8"/>
    <cellStyle name="Millares 4" xfId="9"/>
    <cellStyle name="Moneda" xfId="3" builtinId="4"/>
    <cellStyle name="Moneda [0]" xfId="4" builtinId="7"/>
    <cellStyle name="Normal" xfId="0" builtinId="0"/>
    <cellStyle name="Normal 4" xfId="11"/>
    <cellStyle name="Normal 5" xfId="6"/>
    <cellStyle name="Porcentaje" xfId="5" builtinId="5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15223" cy="39619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BAC920E-D924-4DC0-8389-F3FF5C43CE1A}"/>
            </a:ext>
          </a:extLst>
        </xdr:cNvPr>
        <xdr:cNvSpPr/>
      </xdr:nvSpPr>
      <xdr:spPr>
        <a:xfrm>
          <a:off x="190500" y="0"/>
          <a:ext cx="2871522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123825</xdr:colOff>
      <xdr:row>0</xdr:row>
      <xdr:rowOff>153724</xdr:rowOff>
    </xdr:from>
    <xdr:ext cx="4895850" cy="398726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79DF4C61-90B8-47E3-8A0A-53A59679A489}"/>
            </a:ext>
          </a:extLst>
        </xdr:cNvPr>
        <xdr:cNvSpPr/>
      </xdr:nvSpPr>
      <xdr:spPr>
        <a:xfrm>
          <a:off x="123825" y="153724"/>
          <a:ext cx="4895850" cy="39872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76202</xdr:rowOff>
    </xdr:from>
    <xdr:ext cx="28683503" cy="387286"/>
    <xdr:sp macro="" textlink="">
      <xdr:nvSpPr>
        <xdr:cNvPr id="2" name="1 Rectángulo"/>
        <xdr:cNvSpPr/>
      </xdr:nvSpPr>
      <xdr:spPr>
        <a:xfrm>
          <a:off x="190500" y="76202"/>
          <a:ext cx="28683503" cy="3872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198967</xdr:colOff>
      <xdr:row>0</xdr:row>
      <xdr:rowOff>85991</xdr:rowOff>
    </xdr:from>
    <xdr:ext cx="4717411" cy="359380"/>
    <xdr:sp macro="" textlink="">
      <xdr:nvSpPr>
        <xdr:cNvPr id="3" name="2 Rectángulo"/>
        <xdr:cNvSpPr/>
      </xdr:nvSpPr>
      <xdr:spPr>
        <a:xfrm>
          <a:off x="198967" y="85991"/>
          <a:ext cx="4717411" cy="35938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61384</xdr:rowOff>
    </xdr:from>
    <xdr:ext cx="4914900" cy="10477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61384"/>
          <a:ext cx="4914900" cy="1047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832116" cy="387286"/>
    <xdr:sp macro="" textlink="">
      <xdr:nvSpPr>
        <xdr:cNvPr id="2" name="1 Rectángulo"/>
        <xdr:cNvSpPr/>
      </xdr:nvSpPr>
      <xdr:spPr>
        <a:xfrm>
          <a:off x="190500" y="0"/>
          <a:ext cx="28832116" cy="3872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63500</xdr:colOff>
      <xdr:row>0</xdr:row>
      <xdr:rowOff>108216</xdr:rowOff>
    </xdr:from>
    <xdr:ext cx="4799883" cy="378806"/>
    <xdr:sp macro="" textlink="">
      <xdr:nvSpPr>
        <xdr:cNvPr id="3" name="2 Rectángulo"/>
        <xdr:cNvSpPr/>
      </xdr:nvSpPr>
      <xdr:spPr>
        <a:xfrm>
          <a:off x="63500" y="108216"/>
          <a:ext cx="4799883" cy="3788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512465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E9FBB0-6DB8-46AF-ADA3-E127409DA34A}"/>
            </a:ext>
          </a:extLst>
        </xdr:cNvPr>
        <xdr:cNvSpPr/>
      </xdr:nvSpPr>
      <xdr:spPr>
        <a:xfrm>
          <a:off x="190500" y="0"/>
          <a:ext cx="28707803" cy="51246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0</xdr:colOff>
      <xdr:row>0</xdr:row>
      <xdr:rowOff>115624</xdr:rowOff>
    </xdr:from>
    <xdr:ext cx="5638800" cy="703526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97D54C3C-1447-4E88-8027-3EEA78F3997D}"/>
            </a:ext>
          </a:extLst>
        </xdr:cNvPr>
        <xdr:cNvSpPr/>
      </xdr:nvSpPr>
      <xdr:spPr>
        <a:xfrm>
          <a:off x="0" y="115624"/>
          <a:ext cx="5638800" cy="70352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 2024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74591" cy="39619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" y="0"/>
          <a:ext cx="28774591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63500</xdr:colOff>
      <xdr:row>0</xdr:row>
      <xdr:rowOff>96574</xdr:rowOff>
    </xdr:from>
    <xdr:ext cx="4816763" cy="36909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500" y="96574"/>
          <a:ext cx="4816763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8719703" cy="396199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0500" y="0"/>
          <a:ext cx="287197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83343</xdr:rowOff>
    </xdr:from>
    <xdr:ext cx="28707803" cy="396199"/>
    <xdr:sp macro="" textlink="">
      <xdr:nvSpPr>
        <xdr:cNvPr id="2" name="1 Rectángulo"/>
        <xdr:cNvSpPr/>
      </xdr:nvSpPr>
      <xdr:spPr>
        <a:xfrm>
          <a:off x="190500" y="83343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14520" cy="369093"/>
    <xdr:sp macro="" textlink="">
      <xdr:nvSpPr>
        <xdr:cNvPr id="3" name="2 Rectángulo"/>
        <xdr:cNvSpPr/>
      </xdr:nvSpPr>
      <xdr:spPr>
        <a:xfrm>
          <a:off x="190500" y="96574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690030" cy="396199"/>
    <xdr:sp macro="" textlink="">
      <xdr:nvSpPr>
        <xdr:cNvPr id="2" name="1 Rectángulo"/>
        <xdr:cNvSpPr/>
      </xdr:nvSpPr>
      <xdr:spPr>
        <a:xfrm>
          <a:off x="190500" y="0"/>
          <a:ext cx="28690030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30267" cy="369093"/>
    <xdr:sp macro="" textlink="">
      <xdr:nvSpPr>
        <xdr:cNvPr id="3" name="2 Rectángulo"/>
        <xdr:cNvSpPr/>
      </xdr:nvSpPr>
      <xdr:spPr>
        <a:xfrm>
          <a:off x="190500" y="96574"/>
          <a:ext cx="4730267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FEA71A6-829B-4319-8796-33BBFB657EE8}"/>
            </a:ext>
          </a:extLst>
        </xdr:cNvPr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14520" cy="36909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725F3EDA-FD51-4EB7-8C16-18ACF1C3525E}"/>
            </a:ext>
          </a:extLst>
        </xdr:cNvPr>
        <xdr:cNvSpPr/>
      </xdr:nvSpPr>
      <xdr:spPr>
        <a:xfrm>
          <a:off x="190500" y="96574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707803" cy="396199"/>
    <xdr:sp macro="" textlink="">
      <xdr:nvSpPr>
        <xdr:cNvPr id="2" name="1 Rectángulo"/>
        <xdr:cNvSpPr/>
      </xdr:nvSpPr>
      <xdr:spPr>
        <a:xfrm>
          <a:off x="190500" y="0"/>
          <a:ext cx="2870780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14520" cy="369093"/>
    <xdr:sp macro="" textlink="">
      <xdr:nvSpPr>
        <xdr:cNvPr id="3" name="2 Rectángulo"/>
        <xdr:cNvSpPr/>
      </xdr:nvSpPr>
      <xdr:spPr>
        <a:xfrm>
          <a:off x="190500" y="96574"/>
          <a:ext cx="4714520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680073" cy="396199"/>
    <xdr:sp macro="" textlink="">
      <xdr:nvSpPr>
        <xdr:cNvPr id="2" name="1 Rectángulo"/>
        <xdr:cNvSpPr/>
      </xdr:nvSpPr>
      <xdr:spPr>
        <a:xfrm>
          <a:off x="190500" y="0"/>
          <a:ext cx="28680073" cy="3961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41269" cy="369093"/>
    <xdr:sp macro="" textlink="">
      <xdr:nvSpPr>
        <xdr:cNvPr id="3" name="2 Rectángulo"/>
        <xdr:cNvSpPr/>
      </xdr:nvSpPr>
      <xdr:spPr>
        <a:xfrm>
          <a:off x="190500" y="96574"/>
          <a:ext cx="4741269" cy="3690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21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150495</xdr:colOff>
      <xdr:row>0</xdr:row>
      <xdr:rowOff>121444</xdr:rowOff>
    </xdr:from>
    <xdr:ext cx="28688194" cy="387286"/>
    <xdr:sp macro="" textlink="">
      <xdr:nvSpPr>
        <xdr:cNvPr id="2" name="1 Rectángulo"/>
        <xdr:cNvSpPr/>
      </xdr:nvSpPr>
      <xdr:spPr>
        <a:xfrm>
          <a:off x="426720" y="121444"/>
          <a:ext cx="28688194" cy="3872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3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endParaRPr lang="es-E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0</xdr:row>
      <xdr:rowOff>96574</xdr:rowOff>
    </xdr:from>
    <xdr:ext cx="4729416" cy="376626"/>
    <xdr:sp macro="" textlink="">
      <xdr:nvSpPr>
        <xdr:cNvPr id="3" name="2 Rectángulo"/>
        <xdr:cNvSpPr/>
      </xdr:nvSpPr>
      <xdr:spPr>
        <a:xfrm>
          <a:off x="276225" y="96574"/>
          <a:ext cx="4729416" cy="37662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600"/>
            </a:lnSpc>
          </a:pPr>
          <a:r>
            <a:rPr lang="es-ES" sz="2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Plan operativo anual de inversiones</a:t>
          </a:r>
        </a:p>
        <a:p>
          <a:pPr algn="ctr">
            <a:lnSpc>
              <a:spcPts val="1200"/>
            </a:lnSpc>
          </a:pPr>
          <a:endParaRPr lang="es-E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39804975" cy="4000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0" y="0"/>
          <a:ext cx="39804975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333399"/>
            </a:buClr>
            <a:buSzPts val="2400"/>
            <a:buFont typeface="Calibri"/>
            <a:buNone/>
          </a:pPr>
          <a:r>
            <a:rPr lang="en-US" sz="2400" b="1" i="0" u="none" strike="noStrike">
              <a:solidFill>
                <a:srgbClr val="333399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116417</xdr:rowOff>
    </xdr:from>
    <xdr:ext cx="5400675" cy="278342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116417"/>
          <a:ext cx="5400675" cy="27834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333399"/>
            </a:buClr>
            <a:buSzPts val="2400"/>
            <a:buFont typeface="Calibri"/>
            <a:buNone/>
          </a:pPr>
          <a:r>
            <a:rPr lang="en-US" sz="2400" b="1" i="0" u="none" strike="noStrike">
              <a:solidFill>
                <a:srgbClr val="333399"/>
              </a:solidFill>
              <a:latin typeface="Calibri"/>
              <a:ea typeface="Calibri"/>
              <a:cs typeface="Calibri"/>
              <a:sym typeface="Calibri"/>
            </a:rPr>
            <a:t>Plan operativo anual de inversiones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2400"/>
            <a:buFont typeface="Arial"/>
            <a:buNone/>
          </a:pPr>
          <a:endParaRPr sz="2400" b="1" i="0" u="none" strike="noStrike">
            <a:solidFill>
              <a:srgbClr val="333399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Secretaria%20de%20Salud%20de%20Ibagu&#233;\Seguimiento\Matriz%20de%20seguimiento%20proyec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Book%20440%20G5/Downloads/PLAN%20DE%20ACCION%202024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_PINEDA/Desktop/sectorialista/2%20reporte%20instrumentos%2024/infraestructura/EjecucionPresupuestal_GASTOS_._2024_-%20110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ud Pública"/>
      <sheetName val="Salud sexual y reproductiva"/>
      <sheetName val="Autoridad Sanitaria"/>
      <sheetName val="Prestación de servicios"/>
      <sheetName val="MAITE"/>
      <sheetName val="TOTAL"/>
      <sheetName val="Seguimiento"/>
      <sheetName val="Hoja5"/>
      <sheetName val="CUADRO CONTROL"/>
      <sheetName val="Hoja4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NUMERO</v>
          </cell>
          <cell r="B1" t="str">
            <v>Suma de RP</v>
          </cell>
          <cell r="C1" t="str">
            <v>Suma de SGP</v>
          </cell>
          <cell r="D1" t="str">
            <v>Suma de Otras Transferencias</v>
          </cell>
          <cell r="E1" t="str">
            <v>Suma de TOTAL PROYECCION</v>
          </cell>
          <cell r="F1" t="str">
            <v>Suma de RP2</v>
          </cell>
          <cell r="G1" t="str">
            <v>Suma de SGP3</v>
          </cell>
          <cell r="H1" t="str">
            <v>Suma de Otras Transferencias4</v>
          </cell>
          <cell r="I1" t="str">
            <v>Suma de TOTAL EJECUTADO</v>
          </cell>
        </row>
        <row r="2">
          <cell r="A2" t="str">
            <v>B.1.3.1.1.1</v>
          </cell>
          <cell r="B2">
            <v>3132815920</v>
          </cell>
          <cell r="C2">
            <v>0</v>
          </cell>
          <cell r="D2">
            <v>0</v>
          </cell>
          <cell r="E2">
            <v>3132815920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B.1.3.1.1.2</v>
          </cell>
          <cell r="B3">
            <v>3132815920</v>
          </cell>
          <cell r="C3">
            <v>0</v>
          </cell>
          <cell r="D3">
            <v>0</v>
          </cell>
          <cell r="E3">
            <v>3132815920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B.1.3.1.1.3</v>
          </cell>
          <cell r="B4">
            <v>163835181882</v>
          </cell>
          <cell r="C4">
            <v>95189544786</v>
          </cell>
          <cell r="D4">
            <v>0</v>
          </cell>
          <cell r="E4">
            <v>259024726668</v>
          </cell>
          <cell r="F4">
            <v>62238396292</v>
          </cell>
          <cell r="G4">
            <v>23820852540</v>
          </cell>
          <cell r="H4">
            <v>0</v>
          </cell>
          <cell r="I4">
            <v>86059248832</v>
          </cell>
        </row>
        <row r="5">
          <cell r="A5" t="str">
            <v>B.1.3.1.1.4</v>
          </cell>
          <cell r="B5">
            <v>543486669</v>
          </cell>
          <cell r="C5">
            <v>2795769947</v>
          </cell>
          <cell r="D5">
            <v>0</v>
          </cell>
          <cell r="E5">
            <v>3339256616</v>
          </cell>
          <cell r="F5">
            <v>329000000</v>
          </cell>
          <cell r="G5">
            <v>0</v>
          </cell>
          <cell r="H5">
            <v>0</v>
          </cell>
          <cell r="I5">
            <v>329000000</v>
          </cell>
        </row>
        <row r="6">
          <cell r="A6" t="str">
            <v>B.1.3.1.1.5</v>
          </cell>
          <cell r="B6">
            <v>0</v>
          </cell>
          <cell r="C6">
            <v>0</v>
          </cell>
          <cell r="D6">
            <v>12000000000</v>
          </cell>
          <cell r="E6">
            <v>12000000000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B.1.3.1.1.6</v>
          </cell>
          <cell r="B7">
            <v>3132815920</v>
          </cell>
          <cell r="C7">
            <v>0</v>
          </cell>
          <cell r="D7">
            <v>0</v>
          </cell>
          <cell r="E7">
            <v>3132815920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B.1.3.2.1.1</v>
          </cell>
          <cell r="B8">
            <v>36000000</v>
          </cell>
          <cell r="C8">
            <v>122857254</v>
          </cell>
          <cell r="D8">
            <v>0</v>
          </cell>
          <cell r="E8">
            <v>158857254</v>
          </cell>
          <cell r="F8">
            <v>0</v>
          </cell>
          <cell r="G8">
            <v>21600000</v>
          </cell>
          <cell r="H8">
            <v>0</v>
          </cell>
          <cell r="I8">
            <v>21600000</v>
          </cell>
        </row>
        <row r="9">
          <cell r="A9" t="str">
            <v>B.1.3.2.1.10</v>
          </cell>
          <cell r="B9">
            <v>0</v>
          </cell>
          <cell r="C9">
            <v>508200000</v>
          </cell>
          <cell r="D9">
            <v>0</v>
          </cell>
          <cell r="E9">
            <v>508200000</v>
          </cell>
          <cell r="F9">
            <v>0</v>
          </cell>
          <cell r="G9">
            <v>25200000</v>
          </cell>
          <cell r="H9">
            <v>0</v>
          </cell>
          <cell r="I9">
            <v>25200000</v>
          </cell>
        </row>
        <row r="10">
          <cell r="A10" t="str">
            <v>B.1.3.2.1.11</v>
          </cell>
          <cell r="B10">
            <v>64970000</v>
          </cell>
          <cell r="C10">
            <v>85100000</v>
          </cell>
          <cell r="D10">
            <v>0</v>
          </cell>
          <cell r="E10">
            <v>150070000</v>
          </cell>
          <cell r="F10">
            <v>54950000</v>
          </cell>
          <cell r="G10">
            <v>25200000</v>
          </cell>
          <cell r="H10">
            <v>0</v>
          </cell>
          <cell r="I10">
            <v>80150000</v>
          </cell>
        </row>
        <row r="11">
          <cell r="A11" t="str">
            <v>B.1.3.2.1.12</v>
          </cell>
          <cell r="B11">
            <v>70210000</v>
          </cell>
          <cell r="C11">
            <v>283506820</v>
          </cell>
          <cell r="D11">
            <v>0</v>
          </cell>
          <cell r="E11">
            <v>353716820</v>
          </cell>
          <cell r="F11">
            <v>22421000</v>
          </cell>
          <cell r="G11">
            <v>57211000</v>
          </cell>
          <cell r="H11">
            <v>0</v>
          </cell>
          <cell r="I11">
            <v>79632000</v>
          </cell>
        </row>
        <row r="12">
          <cell r="A12" t="str">
            <v>B.1.3.2.1.13</v>
          </cell>
          <cell r="B12">
            <v>0</v>
          </cell>
          <cell r="C12">
            <v>203175638</v>
          </cell>
          <cell r="D12">
            <v>0</v>
          </cell>
          <cell r="E12">
            <v>203175638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B.1.3.2.1.14</v>
          </cell>
          <cell r="B13">
            <v>158800000</v>
          </cell>
          <cell r="C13">
            <v>539700000</v>
          </cell>
          <cell r="D13">
            <v>0</v>
          </cell>
          <cell r="E13">
            <v>698500000</v>
          </cell>
          <cell r="F13">
            <v>33100000</v>
          </cell>
          <cell r="G13">
            <v>260866000</v>
          </cell>
          <cell r="H13">
            <v>0</v>
          </cell>
          <cell r="I13">
            <v>293966000</v>
          </cell>
        </row>
        <row r="14">
          <cell r="A14" t="str">
            <v>B.1.3.2.1.15</v>
          </cell>
          <cell r="B14">
            <v>0</v>
          </cell>
          <cell r="C14">
            <v>181890477</v>
          </cell>
          <cell r="D14">
            <v>378860000</v>
          </cell>
          <cell r="E14">
            <v>560750477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B.1.3.2.1.16</v>
          </cell>
          <cell r="B15">
            <v>0</v>
          </cell>
          <cell r="C15">
            <v>194400000</v>
          </cell>
          <cell r="D15">
            <v>0</v>
          </cell>
          <cell r="E15">
            <v>194400000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B.1.3.2.1.17</v>
          </cell>
          <cell r="B16">
            <v>0</v>
          </cell>
          <cell r="C16">
            <v>142760000</v>
          </cell>
          <cell r="D16">
            <v>0</v>
          </cell>
          <cell r="E16">
            <v>142760000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B.1.3.2.1.18</v>
          </cell>
          <cell r="B17">
            <v>0</v>
          </cell>
          <cell r="C17">
            <v>318511040</v>
          </cell>
          <cell r="D17">
            <v>0</v>
          </cell>
          <cell r="E17">
            <v>318511040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B.1.3.2.1.19</v>
          </cell>
          <cell r="B18">
            <v>0</v>
          </cell>
          <cell r="C18">
            <v>33817479</v>
          </cell>
          <cell r="D18">
            <v>0</v>
          </cell>
          <cell r="E18">
            <v>33817479</v>
          </cell>
          <cell r="F18">
            <v>0</v>
          </cell>
          <cell r="G18">
            <v>12217479</v>
          </cell>
          <cell r="H18">
            <v>0</v>
          </cell>
          <cell r="I18">
            <v>12217479</v>
          </cell>
        </row>
        <row r="19">
          <cell r="A19" t="str">
            <v>B.1.3.2.1.2</v>
          </cell>
          <cell r="B19">
            <v>0</v>
          </cell>
          <cell r="C19">
            <v>17801767</v>
          </cell>
          <cell r="D19">
            <v>0</v>
          </cell>
          <cell r="E19">
            <v>17801767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B.1.3.2.1.20</v>
          </cell>
          <cell r="B20">
            <v>0</v>
          </cell>
          <cell r="C20">
            <v>24606204</v>
          </cell>
          <cell r="D20">
            <v>0</v>
          </cell>
          <cell r="E20">
            <v>24606204</v>
          </cell>
          <cell r="F20">
            <v>0</v>
          </cell>
          <cell r="G20">
            <v>20606204</v>
          </cell>
          <cell r="H20">
            <v>0</v>
          </cell>
          <cell r="I20">
            <v>20606204</v>
          </cell>
        </row>
        <row r="21">
          <cell r="A21" t="str">
            <v>B.1.3.2.1.21</v>
          </cell>
          <cell r="B21">
            <v>0</v>
          </cell>
          <cell r="C21">
            <v>6695647</v>
          </cell>
          <cell r="D21">
            <v>0</v>
          </cell>
          <cell r="E21">
            <v>6695647</v>
          </cell>
          <cell r="F21">
            <v>0</v>
          </cell>
          <cell r="G21">
            <v>6695647</v>
          </cell>
          <cell r="H21">
            <v>0</v>
          </cell>
          <cell r="I21">
            <v>6695647</v>
          </cell>
        </row>
        <row r="22">
          <cell r="A22" t="str">
            <v>B.1.3.2.1.22</v>
          </cell>
          <cell r="B22">
            <v>122261000</v>
          </cell>
          <cell r="C22">
            <v>111463235</v>
          </cell>
          <cell r="D22">
            <v>0</v>
          </cell>
          <cell r="E22">
            <v>233724235</v>
          </cell>
          <cell r="F22">
            <v>56958823.000000015</v>
          </cell>
          <cell r="G22">
            <v>64513235</v>
          </cell>
          <cell r="H22">
            <v>0</v>
          </cell>
          <cell r="I22">
            <v>121472058.00000001</v>
          </cell>
        </row>
        <row r="23">
          <cell r="A23" t="str">
            <v>B.1.3.2.1.23</v>
          </cell>
          <cell r="B23">
            <v>0</v>
          </cell>
          <cell r="C23">
            <v>12271000</v>
          </cell>
          <cell r="D23">
            <v>0</v>
          </cell>
          <cell r="E23">
            <v>12271000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B.1.3.2.1.24</v>
          </cell>
          <cell r="B24">
            <v>43000000</v>
          </cell>
          <cell r="C24">
            <v>0</v>
          </cell>
          <cell r="D24">
            <v>0</v>
          </cell>
          <cell r="E24">
            <v>43000000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B.1.3.2.1.25</v>
          </cell>
          <cell r="B25">
            <v>74155000</v>
          </cell>
          <cell r="C25">
            <v>98469930</v>
          </cell>
          <cell r="D25">
            <v>0</v>
          </cell>
          <cell r="E25">
            <v>172624930</v>
          </cell>
          <cell r="F25">
            <v>9810000</v>
          </cell>
          <cell r="G25">
            <v>99895074.000000015</v>
          </cell>
          <cell r="H25">
            <v>0</v>
          </cell>
          <cell r="I25">
            <v>109705074.00000001</v>
          </cell>
        </row>
        <row r="26">
          <cell r="A26" t="str">
            <v>B.1.3.2.1.26</v>
          </cell>
          <cell r="B26">
            <v>0</v>
          </cell>
          <cell r="C26">
            <v>28800000</v>
          </cell>
          <cell r="D26">
            <v>0</v>
          </cell>
          <cell r="E26">
            <v>28800000</v>
          </cell>
          <cell r="F26">
            <v>0</v>
          </cell>
          <cell r="G26">
            <v>25200000</v>
          </cell>
          <cell r="H26">
            <v>0</v>
          </cell>
          <cell r="I26">
            <v>25200000</v>
          </cell>
        </row>
        <row r="27">
          <cell r="A27" t="str">
            <v>B.1.3.2.1.27</v>
          </cell>
          <cell r="B27">
            <v>85000000</v>
          </cell>
          <cell r="C27">
            <v>0</v>
          </cell>
          <cell r="D27">
            <v>0</v>
          </cell>
          <cell r="E27">
            <v>85000000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B.1.3.2.1.28</v>
          </cell>
          <cell r="B28">
            <v>202604000</v>
          </cell>
          <cell r="C28">
            <v>0</v>
          </cell>
          <cell r="D28">
            <v>0</v>
          </cell>
          <cell r="E28">
            <v>202604000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B.1.3.2.1.29</v>
          </cell>
          <cell r="B29">
            <v>0</v>
          </cell>
          <cell r="C29">
            <v>106055000</v>
          </cell>
          <cell r="D29">
            <v>0</v>
          </cell>
          <cell r="E29">
            <v>106055000</v>
          </cell>
          <cell r="F29">
            <v>0</v>
          </cell>
          <cell r="G29">
            <v>52700000</v>
          </cell>
          <cell r="H29">
            <v>0</v>
          </cell>
          <cell r="I29">
            <v>52700000</v>
          </cell>
        </row>
        <row r="30">
          <cell r="A30" t="str">
            <v>B.1.3.2.1.3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B.1.3.2.1.30</v>
          </cell>
          <cell r="B31">
            <v>0</v>
          </cell>
          <cell r="C31">
            <v>14580000</v>
          </cell>
          <cell r="D31">
            <v>0</v>
          </cell>
          <cell r="E31">
            <v>14580000</v>
          </cell>
          <cell r="F31">
            <v>270000</v>
          </cell>
          <cell r="G31">
            <v>14580000</v>
          </cell>
          <cell r="H31">
            <v>0</v>
          </cell>
          <cell r="I31">
            <v>14850000</v>
          </cell>
        </row>
        <row r="32">
          <cell r="A32" t="str">
            <v>B.1.3.2.1.31</v>
          </cell>
          <cell r="B32">
            <v>0</v>
          </cell>
          <cell r="C32">
            <v>50400000</v>
          </cell>
          <cell r="D32">
            <v>0</v>
          </cell>
          <cell r="E32">
            <v>50400000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B.1.3.2.1.32</v>
          </cell>
          <cell r="B33">
            <v>0</v>
          </cell>
          <cell r="C33">
            <v>111609140</v>
          </cell>
          <cell r="D33">
            <v>0</v>
          </cell>
          <cell r="E33">
            <v>111609140</v>
          </cell>
          <cell r="F33">
            <v>1393643</v>
          </cell>
          <cell r="G33">
            <v>86701722</v>
          </cell>
          <cell r="H33">
            <v>0</v>
          </cell>
          <cell r="I33">
            <v>88095365</v>
          </cell>
        </row>
        <row r="34">
          <cell r="A34" t="str">
            <v>B.1.3.2.1.33</v>
          </cell>
          <cell r="B34">
            <v>310040226</v>
          </cell>
          <cell r="C34">
            <v>0</v>
          </cell>
          <cell r="D34">
            <v>0</v>
          </cell>
          <cell r="E34">
            <v>310040226</v>
          </cell>
          <cell r="F34">
            <v>21600000</v>
          </cell>
          <cell r="G34">
            <v>0</v>
          </cell>
          <cell r="H34">
            <v>0</v>
          </cell>
          <cell r="I34">
            <v>21600000</v>
          </cell>
        </row>
        <row r="35">
          <cell r="A35" t="str">
            <v>B.1.3.2.1.34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B.1.3.2.1.35</v>
          </cell>
          <cell r="B36">
            <v>1121970.3599999994</v>
          </cell>
          <cell r="C36">
            <v>60586388</v>
          </cell>
          <cell r="D36">
            <v>0</v>
          </cell>
          <cell r="E36">
            <v>61708358.359999999</v>
          </cell>
          <cell r="F36">
            <v>1121970.3599999994</v>
          </cell>
          <cell r="G36">
            <v>60586388.640000001</v>
          </cell>
          <cell r="H36">
            <v>0</v>
          </cell>
          <cell r="I36">
            <v>61708359</v>
          </cell>
        </row>
        <row r="37">
          <cell r="A37" t="str">
            <v>B.1.3.2.1.36</v>
          </cell>
          <cell r="B37">
            <v>5200000</v>
          </cell>
          <cell r="C37">
            <v>0</v>
          </cell>
          <cell r="D37">
            <v>0</v>
          </cell>
          <cell r="E37">
            <v>5200000</v>
          </cell>
          <cell r="F37">
            <v>5200000</v>
          </cell>
          <cell r="G37">
            <v>0</v>
          </cell>
          <cell r="H37">
            <v>0</v>
          </cell>
          <cell r="I37">
            <v>5200000</v>
          </cell>
        </row>
        <row r="38">
          <cell r="A38" t="str">
            <v>B.1.3.2.1.37</v>
          </cell>
          <cell r="B38">
            <v>41814400</v>
          </cell>
          <cell r="C38">
            <v>0</v>
          </cell>
          <cell r="D38">
            <v>0</v>
          </cell>
          <cell r="E38">
            <v>41814400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B.1.3.2.1.38</v>
          </cell>
          <cell r="B39">
            <v>70931968</v>
          </cell>
          <cell r="C39">
            <v>2382442</v>
          </cell>
          <cell r="D39">
            <v>0</v>
          </cell>
          <cell r="E39">
            <v>73314410</v>
          </cell>
          <cell r="F39">
            <v>71757558</v>
          </cell>
          <cell r="G39">
            <v>2382442</v>
          </cell>
          <cell r="H39">
            <v>0</v>
          </cell>
          <cell r="I39">
            <v>74140000</v>
          </cell>
        </row>
        <row r="40">
          <cell r="A40" t="str">
            <v>B.1.3.2.1.39</v>
          </cell>
          <cell r="B40">
            <v>0</v>
          </cell>
          <cell r="C40">
            <v>10000000</v>
          </cell>
          <cell r="D40">
            <v>0</v>
          </cell>
          <cell r="E40">
            <v>10000000</v>
          </cell>
          <cell r="F40">
            <v>0</v>
          </cell>
          <cell r="G40">
            <v>10000000</v>
          </cell>
          <cell r="H40">
            <v>0</v>
          </cell>
          <cell r="I40">
            <v>10000000</v>
          </cell>
        </row>
        <row r="41">
          <cell r="A41" t="str">
            <v>B.1.3.2.1.4</v>
          </cell>
          <cell r="B41">
            <v>0</v>
          </cell>
          <cell r="C41">
            <v>23457600</v>
          </cell>
          <cell r="D41">
            <v>0</v>
          </cell>
          <cell r="E41">
            <v>23457600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B.1.3.2.1.40</v>
          </cell>
          <cell r="B42">
            <v>378603669</v>
          </cell>
          <cell r="C42">
            <v>0</v>
          </cell>
          <cell r="D42">
            <v>0</v>
          </cell>
          <cell r="E42">
            <v>378603669</v>
          </cell>
          <cell r="F42">
            <v>9600000</v>
          </cell>
          <cell r="G42">
            <v>0</v>
          </cell>
          <cell r="H42">
            <v>0</v>
          </cell>
          <cell r="I42">
            <v>9600000</v>
          </cell>
        </row>
        <row r="43">
          <cell r="A43" t="str">
            <v>B.1.3.2.1.41</v>
          </cell>
          <cell r="B43">
            <v>120083865</v>
          </cell>
          <cell r="C43">
            <v>44259774</v>
          </cell>
          <cell r="D43">
            <v>0</v>
          </cell>
          <cell r="E43">
            <v>164343639</v>
          </cell>
          <cell r="F43">
            <v>148883865</v>
          </cell>
          <cell r="G43">
            <v>0</v>
          </cell>
          <cell r="H43">
            <v>0</v>
          </cell>
          <cell r="I43">
            <v>148883865</v>
          </cell>
        </row>
        <row r="44">
          <cell r="A44" t="str">
            <v>B.1.3.2.1.42</v>
          </cell>
          <cell r="B44">
            <v>1121970.2800000012</v>
          </cell>
          <cell r="C44">
            <v>45159495</v>
          </cell>
          <cell r="D44">
            <v>0</v>
          </cell>
          <cell r="E44">
            <v>46281465.280000001</v>
          </cell>
          <cell r="F44">
            <v>1121970.2800000012</v>
          </cell>
          <cell r="G44">
            <v>60586389.719999999</v>
          </cell>
          <cell r="H44">
            <v>0</v>
          </cell>
          <cell r="I44">
            <v>61708360</v>
          </cell>
        </row>
        <row r="45">
          <cell r="A45" t="str">
            <v>B.1.3.2.1.43</v>
          </cell>
          <cell r="B45">
            <v>0</v>
          </cell>
          <cell r="C45">
            <v>12600000</v>
          </cell>
          <cell r="D45">
            <v>0</v>
          </cell>
          <cell r="E45">
            <v>12600000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B.1.3.2.1.44</v>
          </cell>
          <cell r="B46">
            <v>0</v>
          </cell>
          <cell r="C46">
            <v>25200000</v>
          </cell>
          <cell r="D46">
            <v>0</v>
          </cell>
          <cell r="E46">
            <v>25200000</v>
          </cell>
          <cell r="F46">
            <v>0</v>
          </cell>
          <cell r="G46">
            <v>25200000</v>
          </cell>
          <cell r="H46">
            <v>0</v>
          </cell>
          <cell r="I46">
            <v>25200000</v>
          </cell>
        </row>
        <row r="47">
          <cell r="A47" t="str">
            <v>B.1.3.2.1.45</v>
          </cell>
          <cell r="B47">
            <v>0</v>
          </cell>
          <cell r="C47">
            <v>62395211</v>
          </cell>
          <cell r="D47">
            <v>0</v>
          </cell>
          <cell r="E47">
            <v>62395211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B.1.3.2.1.46</v>
          </cell>
          <cell r="B48">
            <v>0</v>
          </cell>
          <cell r="C48">
            <v>46602906</v>
          </cell>
          <cell r="D48">
            <v>0</v>
          </cell>
          <cell r="E48">
            <v>46602906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B.1.3.2.1.48</v>
          </cell>
          <cell r="B49">
            <v>625200000</v>
          </cell>
          <cell r="C49">
            <v>101038701</v>
          </cell>
          <cell r="D49">
            <v>0</v>
          </cell>
          <cell r="E49">
            <v>726238701</v>
          </cell>
          <cell r="F49">
            <v>25200000</v>
          </cell>
          <cell r="G49">
            <v>20300000</v>
          </cell>
          <cell r="H49">
            <v>0</v>
          </cell>
          <cell r="I49">
            <v>45500000</v>
          </cell>
        </row>
        <row r="50">
          <cell r="A50" t="str">
            <v>B.1.3.2.1.49</v>
          </cell>
          <cell r="B50">
            <v>0</v>
          </cell>
          <cell r="C50">
            <v>25200000</v>
          </cell>
          <cell r="D50">
            <v>0</v>
          </cell>
          <cell r="E50">
            <v>25200000</v>
          </cell>
          <cell r="F50">
            <v>0</v>
          </cell>
          <cell r="G50">
            <v>25200000</v>
          </cell>
          <cell r="H50">
            <v>0</v>
          </cell>
          <cell r="I50">
            <v>25200000</v>
          </cell>
        </row>
        <row r="51">
          <cell r="A51" t="str">
            <v>B.1.3.2.1.5</v>
          </cell>
          <cell r="B51">
            <v>0</v>
          </cell>
          <cell r="C51">
            <v>12424000</v>
          </cell>
          <cell r="D51">
            <v>0</v>
          </cell>
          <cell r="E51">
            <v>12424000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B.1.3.2.1.50</v>
          </cell>
          <cell r="B52">
            <v>35220000</v>
          </cell>
          <cell r="C52">
            <v>43939000</v>
          </cell>
          <cell r="D52">
            <v>0</v>
          </cell>
          <cell r="E52">
            <v>79159000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B.1.3.2.1.51</v>
          </cell>
          <cell r="B53">
            <v>0</v>
          </cell>
          <cell r="C53">
            <v>66917520</v>
          </cell>
          <cell r="D53">
            <v>0</v>
          </cell>
          <cell r="E53">
            <v>66917520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B.1.3.2.1.52</v>
          </cell>
          <cell r="B54">
            <v>0</v>
          </cell>
          <cell r="C54">
            <v>27871000</v>
          </cell>
          <cell r="D54">
            <v>0</v>
          </cell>
          <cell r="E54">
            <v>27871000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B.1.3.2.1.53</v>
          </cell>
          <cell r="B55">
            <v>31599493</v>
          </cell>
          <cell r="C55">
            <v>472053011</v>
          </cell>
          <cell r="D55">
            <v>0</v>
          </cell>
          <cell r="E55">
            <v>503652504</v>
          </cell>
          <cell r="F55">
            <v>0</v>
          </cell>
          <cell r="G55">
            <v>37471000</v>
          </cell>
          <cell r="H55">
            <v>0</v>
          </cell>
          <cell r="I55">
            <v>37471000</v>
          </cell>
        </row>
        <row r="56">
          <cell r="A56" t="str">
            <v>B.1.3.2.1.54</v>
          </cell>
          <cell r="B56">
            <v>0</v>
          </cell>
          <cell r="C56">
            <v>37435096</v>
          </cell>
          <cell r="D56">
            <v>0</v>
          </cell>
          <cell r="E56">
            <v>37435096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B.1.3.2.1.55</v>
          </cell>
          <cell r="B57">
            <v>0</v>
          </cell>
          <cell r="C57">
            <v>21315000</v>
          </cell>
          <cell r="D57">
            <v>0</v>
          </cell>
          <cell r="E57">
            <v>21315000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B.1.3.2.1.56</v>
          </cell>
          <cell r="B58">
            <v>13650000</v>
          </cell>
          <cell r="C58">
            <v>134438354</v>
          </cell>
          <cell r="D58">
            <v>0</v>
          </cell>
          <cell r="E58">
            <v>148088354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B.1.3.2.1.57</v>
          </cell>
          <cell r="B59">
            <v>301456251</v>
          </cell>
          <cell r="C59">
            <v>25200000</v>
          </cell>
          <cell r="D59">
            <v>0</v>
          </cell>
          <cell r="E59">
            <v>326656251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B.1.3.2.1.58</v>
          </cell>
          <cell r="B60">
            <v>15792956</v>
          </cell>
          <cell r="C60">
            <v>5657044</v>
          </cell>
          <cell r="D60">
            <v>0</v>
          </cell>
          <cell r="E60">
            <v>21450000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B.1.3.2.1.59</v>
          </cell>
          <cell r="B61">
            <v>0</v>
          </cell>
          <cell r="C61">
            <v>99816811</v>
          </cell>
          <cell r="D61">
            <v>0</v>
          </cell>
          <cell r="E61">
            <v>99816811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B.1.3.2.1.6</v>
          </cell>
          <cell r="B62">
            <v>10437139</v>
          </cell>
          <cell r="C62">
            <v>136385864</v>
          </cell>
          <cell r="D62">
            <v>0</v>
          </cell>
          <cell r="E62">
            <v>146823003</v>
          </cell>
          <cell r="F62">
            <v>0</v>
          </cell>
          <cell r="G62">
            <v>58970000</v>
          </cell>
          <cell r="H62">
            <v>0</v>
          </cell>
          <cell r="I62">
            <v>58970000</v>
          </cell>
        </row>
        <row r="63">
          <cell r="A63" t="str">
            <v>B.1.3.2.1.60</v>
          </cell>
          <cell r="B63">
            <v>0</v>
          </cell>
          <cell r="C63">
            <v>153073954</v>
          </cell>
          <cell r="D63">
            <v>0</v>
          </cell>
          <cell r="E63">
            <v>153073954</v>
          </cell>
          <cell r="F63">
            <v>0</v>
          </cell>
          <cell r="G63">
            <v>48763667</v>
          </cell>
          <cell r="H63">
            <v>0</v>
          </cell>
          <cell r="I63">
            <v>48763667</v>
          </cell>
        </row>
        <row r="64">
          <cell r="A64" t="str">
            <v>B.1.3.2.1.7</v>
          </cell>
          <cell r="B64">
            <v>146085594</v>
          </cell>
          <cell r="C64">
            <v>345544406</v>
          </cell>
          <cell r="D64">
            <v>0</v>
          </cell>
          <cell r="E64">
            <v>491630000</v>
          </cell>
          <cell r="F64">
            <v>0</v>
          </cell>
          <cell r="G64">
            <v>108754000</v>
          </cell>
          <cell r="H64">
            <v>0</v>
          </cell>
          <cell r="I64">
            <v>108754000</v>
          </cell>
        </row>
        <row r="65">
          <cell r="A65" t="str">
            <v>B.1.3.2.1.8</v>
          </cell>
          <cell r="B65">
            <v>58800000</v>
          </cell>
          <cell r="C65">
            <v>292916000</v>
          </cell>
          <cell r="D65">
            <v>0</v>
          </cell>
          <cell r="E65">
            <v>351716000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B.1.3.2.1.9</v>
          </cell>
          <cell r="B66">
            <v>160428567</v>
          </cell>
          <cell r="C66">
            <v>82571433</v>
          </cell>
          <cell r="D66">
            <v>0</v>
          </cell>
          <cell r="E66">
            <v>243000000</v>
          </cell>
          <cell r="F66">
            <v>25200000</v>
          </cell>
          <cell r="G66">
            <v>46800000</v>
          </cell>
          <cell r="H66">
            <v>0</v>
          </cell>
          <cell r="I66">
            <v>72000000</v>
          </cell>
        </row>
        <row r="67">
          <cell r="A67" t="str">
            <v>B.1.3.3.1.1</v>
          </cell>
          <cell r="B67">
            <v>333345896</v>
          </cell>
          <cell r="C67">
            <v>555846103</v>
          </cell>
          <cell r="D67">
            <v>0</v>
          </cell>
          <cell r="E67">
            <v>889191999</v>
          </cell>
          <cell r="F67">
            <v>172584229</v>
          </cell>
          <cell r="G67">
            <v>245635770</v>
          </cell>
          <cell r="H67">
            <v>0</v>
          </cell>
          <cell r="I67">
            <v>418219999</v>
          </cell>
        </row>
        <row r="68">
          <cell r="A68" t="str">
            <v>B.1.3.3.1.2</v>
          </cell>
          <cell r="B68">
            <v>573050000</v>
          </cell>
          <cell r="C68">
            <v>0</v>
          </cell>
          <cell r="D68">
            <v>0</v>
          </cell>
          <cell r="E68">
            <v>573050000</v>
          </cell>
          <cell r="F68">
            <v>183400000</v>
          </cell>
          <cell r="G68">
            <v>0</v>
          </cell>
          <cell r="H68">
            <v>0</v>
          </cell>
          <cell r="I68">
            <v>183400000</v>
          </cell>
        </row>
        <row r="69">
          <cell r="A69" t="str">
            <v>B.1.3.3.1.3</v>
          </cell>
          <cell r="B69">
            <v>325750000</v>
          </cell>
          <cell r="C69">
            <v>0</v>
          </cell>
          <cell r="D69">
            <v>0</v>
          </cell>
          <cell r="E69">
            <v>325750000</v>
          </cell>
          <cell r="F69">
            <v>184196664</v>
          </cell>
          <cell r="G69">
            <v>0</v>
          </cell>
          <cell r="H69">
            <v>0</v>
          </cell>
          <cell r="I69">
            <v>184196664</v>
          </cell>
        </row>
        <row r="70">
          <cell r="A70" t="str">
            <v>B.1.3.3.1.4</v>
          </cell>
          <cell r="B70">
            <v>106800000</v>
          </cell>
          <cell r="C70">
            <v>0</v>
          </cell>
          <cell r="D70">
            <v>0</v>
          </cell>
          <cell r="E70">
            <v>106800000</v>
          </cell>
          <cell r="F70">
            <v>53000000</v>
          </cell>
          <cell r="G70">
            <v>0</v>
          </cell>
          <cell r="H70">
            <v>0</v>
          </cell>
          <cell r="I70">
            <v>53000000</v>
          </cell>
        </row>
        <row r="71">
          <cell r="A71" t="str">
            <v>B.1.3.3.2.1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B.1.3.3.2.2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B.1.3.3.2.3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178300650275.63998</v>
          </cell>
          <cell r="C74">
            <v>104154272477</v>
          </cell>
          <cell r="D74">
            <v>12378860000</v>
          </cell>
          <cell r="E74">
            <v>294833782752.64001</v>
          </cell>
          <cell r="F74">
            <v>63649166014.639999</v>
          </cell>
          <cell r="G74">
            <v>25344688558.360001</v>
          </cell>
          <cell r="H74">
            <v>0</v>
          </cell>
          <cell r="I74">
            <v>88993854573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JER"/>
      <sheetName val="ETNIAS."/>
      <sheetName val="LUCHA CONTRA LA POBREZA"/>
      <sheetName val="ADULTO MAYOR"/>
      <sheetName val="DISCAPACIDAD"/>
      <sheetName val="HABITANTE DE CALLE"/>
      <sheetName val="VÍCTIMAS"/>
      <sheetName val="NNA"/>
      <sheetName val="JUVENTUD"/>
      <sheetName val="CONTRATOS"/>
    </sheetNames>
    <sheetDataSet>
      <sheetData sheetId="0" refreshError="1">
        <row r="18">
          <cell r="E18">
            <v>0</v>
          </cell>
        </row>
        <row r="20">
          <cell r="E20">
            <v>18712500</v>
          </cell>
        </row>
        <row r="22">
          <cell r="E22">
            <v>7600000</v>
          </cell>
        </row>
        <row r="27">
          <cell r="E27">
            <v>50000000</v>
          </cell>
        </row>
        <row r="28">
          <cell r="E28">
            <v>37800000</v>
          </cell>
        </row>
        <row r="29">
          <cell r="E29">
            <v>30000000</v>
          </cell>
        </row>
        <row r="30">
          <cell r="E30">
            <v>28000000</v>
          </cell>
        </row>
        <row r="31">
          <cell r="E31">
            <v>70000000</v>
          </cell>
        </row>
        <row r="33">
          <cell r="E33">
            <v>84500000</v>
          </cell>
        </row>
        <row r="35">
          <cell r="E35">
            <v>20000000</v>
          </cell>
        </row>
        <row r="37">
          <cell r="E37">
            <v>25500000</v>
          </cell>
        </row>
        <row r="39">
          <cell r="E39">
            <v>20000000</v>
          </cell>
        </row>
        <row r="43">
          <cell r="E43">
            <v>100000000</v>
          </cell>
        </row>
        <row r="49">
          <cell r="E49">
            <v>20000000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Presupuestal (2)"/>
      <sheetName val="Ejecucion Presupuestal"/>
    </sheetNames>
    <sheetDataSet>
      <sheetData sheetId="0" refreshError="1">
        <row r="9">
          <cell r="AF9">
            <v>12812358535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H51"/>
  <sheetViews>
    <sheetView tabSelected="1" zoomScale="90" zoomScaleNormal="90" workbookViewId="0">
      <selection activeCell="H11" sqref="H11"/>
    </sheetView>
  </sheetViews>
  <sheetFormatPr baseColWidth="10" defaultColWidth="11.42578125" defaultRowHeight="12.75"/>
  <cols>
    <col min="1" max="1" width="2.85546875" style="229" customWidth="1"/>
    <col min="2" max="2" width="16.5703125" style="228" customWidth="1"/>
    <col min="3" max="3" width="16.5703125" style="229" customWidth="1"/>
    <col min="4" max="4" width="11.7109375" style="229" customWidth="1"/>
    <col min="5" max="5" width="8.85546875" style="229" customWidth="1"/>
    <col min="6" max="6" width="16.5703125" style="229" customWidth="1"/>
    <col min="7" max="7" width="24.140625" style="229" customWidth="1"/>
    <col min="8" max="8" width="39.7109375" style="229" bestFit="1" customWidth="1"/>
    <col min="9" max="9" width="27.140625" style="229" bestFit="1" customWidth="1"/>
    <col min="10" max="10" width="20.28515625" style="229" hidden="1" customWidth="1"/>
    <col min="11" max="11" width="30.28515625" style="229" customWidth="1"/>
    <col min="12" max="12" width="13.7109375" style="229" customWidth="1"/>
    <col min="13" max="13" width="19" style="229" customWidth="1"/>
    <col min="14" max="14" width="14.42578125" style="229" customWidth="1"/>
    <col min="15" max="15" width="21.28515625" style="229" customWidth="1"/>
    <col min="16" max="16" width="19.5703125" style="229" bestFit="1" customWidth="1"/>
    <col min="17" max="17" width="8.5703125" style="229" hidden="1" customWidth="1"/>
    <col min="18" max="18" width="17.7109375" style="229" hidden="1" customWidth="1"/>
    <col min="19" max="20" width="0" style="229" hidden="1" customWidth="1"/>
    <col min="21" max="21" width="17.28515625" style="229" customWidth="1"/>
    <col min="22" max="22" width="0" style="229" hidden="1" customWidth="1"/>
    <col min="23" max="23" width="10" style="229" hidden="1" customWidth="1"/>
    <col min="24" max="24" width="8.42578125" style="229" hidden="1" customWidth="1"/>
    <col min="25" max="25" width="19.140625" style="229" customWidth="1"/>
    <col min="26" max="26" width="9.42578125" style="229" customWidth="1"/>
    <col min="27" max="27" width="16.42578125" style="229" customWidth="1"/>
    <col min="28" max="28" width="27.7109375" style="229" bestFit="1" customWidth="1"/>
    <col min="29" max="29" width="14" style="229" customWidth="1"/>
    <col min="30" max="30" width="16.7109375" style="229" bestFit="1" customWidth="1"/>
    <col min="31" max="31" width="20.7109375" style="229" customWidth="1"/>
    <col min="32" max="35" width="14" style="229" hidden="1" customWidth="1"/>
    <col min="36" max="36" width="17.140625" style="229" customWidth="1"/>
    <col min="37" max="39" width="14" style="229" hidden="1" customWidth="1"/>
    <col min="40" max="40" width="14" style="229" customWidth="1"/>
    <col min="41" max="41" width="14" style="229" hidden="1" customWidth="1"/>
    <col min="42" max="42" width="16.7109375" style="229" bestFit="1" customWidth="1"/>
    <col min="43" max="43" width="30.140625" style="229" bestFit="1" customWidth="1"/>
    <col min="44" max="44" width="19.85546875" style="229" customWidth="1"/>
    <col min="45" max="45" width="19.28515625" style="229" customWidth="1"/>
    <col min="46" max="46" width="18.28515625" style="229" customWidth="1"/>
    <col min="47" max="50" width="0" style="229" hidden="1" customWidth="1"/>
    <col min="51" max="51" width="11.42578125" style="229"/>
    <col min="52" max="54" width="0" style="229" hidden="1" customWidth="1"/>
    <col min="55" max="55" width="11.42578125" style="229"/>
    <col min="56" max="56" width="0" style="229" hidden="1" customWidth="1"/>
    <col min="57" max="272" width="11.42578125" style="229"/>
    <col min="273" max="273" width="2.85546875" style="229" customWidth="1"/>
    <col min="274" max="274" width="18" style="229" customWidth="1"/>
    <col min="275" max="275" width="29.5703125" style="229" customWidth="1"/>
    <col min="276" max="276" width="29" style="229" customWidth="1"/>
    <col min="277" max="277" width="16.28515625" style="229" customWidth="1"/>
    <col min="278" max="278" width="16.5703125" style="229" customWidth="1"/>
    <col min="279" max="279" width="24.140625" style="229" customWidth="1"/>
    <col min="280" max="280" width="16.7109375" style="229" customWidth="1"/>
    <col min="281" max="281" width="27.28515625" style="229" customWidth="1"/>
    <col min="282" max="282" width="16.7109375" style="229" customWidth="1"/>
    <col min="283" max="283" width="36.85546875" style="229" customWidth="1"/>
    <col min="284" max="284" width="13.7109375" style="229" customWidth="1"/>
    <col min="285" max="285" width="19" style="229" customWidth="1"/>
    <col min="286" max="286" width="14.42578125" style="229" customWidth="1"/>
    <col min="287" max="287" width="17.7109375" style="229" bestFit="1" customWidth="1"/>
    <col min="288" max="288" width="15.7109375" style="229" bestFit="1" customWidth="1"/>
    <col min="289" max="289" width="8.5703125" style="229" customWidth="1"/>
    <col min="290" max="290" width="17.7109375" style="229" bestFit="1" customWidth="1"/>
    <col min="291" max="292" width="11.42578125" style="229"/>
    <col min="293" max="293" width="13.7109375" style="229" bestFit="1" customWidth="1"/>
    <col min="294" max="294" width="11.42578125" style="229"/>
    <col min="295" max="295" width="10" style="229" customWidth="1"/>
    <col min="296" max="296" width="8.42578125" style="229" customWidth="1"/>
    <col min="297" max="297" width="16" style="229" bestFit="1" customWidth="1"/>
    <col min="298" max="298" width="9.42578125" style="229" customWidth="1"/>
    <col min="299" max="299" width="14" style="229" bestFit="1" customWidth="1"/>
    <col min="300" max="300" width="19.85546875" style="229" customWidth="1"/>
    <col min="301" max="301" width="19.28515625" style="229" customWidth="1"/>
    <col min="302" max="302" width="16.28515625" style="229" customWidth="1"/>
    <col min="303" max="528" width="11.42578125" style="229"/>
    <col min="529" max="529" width="2.85546875" style="229" customWidth="1"/>
    <col min="530" max="530" width="18" style="229" customWidth="1"/>
    <col min="531" max="531" width="29.5703125" style="229" customWidth="1"/>
    <col min="532" max="532" width="29" style="229" customWidth="1"/>
    <col min="533" max="533" width="16.28515625" style="229" customWidth="1"/>
    <col min="534" max="534" width="16.5703125" style="229" customWidth="1"/>
    <col min="535" max="535" width="24.140625" style="229" customWidth="1"/>
    <col min="536" max="536" width="16.7109375" style="229" customWidth="1"/>
    <col min="537" max="537" width="27.28515625" style="229" customWidth="1"/>
    <col min="538" max="538" width="16.7109375" style="229" customWidth="1"/>
    <col min="539" max="539" width="36.85546875" style="229" customWidth="1"/>
    <col min="540" max="540" width="13.7109375" style="229" customWidth="1"/>
    <col min="541" max="541" width="19" style="229" customWidth="1"/>
    <col min="542" max="542" width="14.42578125" style="229" customWidth="1"/>
    <col min="543" max="543" width="17.7109375" style="229" bestFit="1" customWidth="1"/>
    <col min="544" max="544" width="15.7109375" style="229" bestFit="1" customWidth="1"/>
    <col min="545" max="545" width="8.5703125" style="229" customWidth="1"/>
    <col min="546" max="546" width="17.7109375" style="229" bestFit="1" customWidth="1"/>
    <col min="547" max="548" width="11.42578125" style="229"/>
    <col min="549" max="549" width="13.7109375" style="229" bestFit="1" customWidth="1"/>
    <col min="550" max="550" width="11.42578125" style="229"/>
    <col min="551" max="551" width="10" style="229" customWidth="1"/>
    <col min="552" max="552" width="8.42578125" style="229" customWidth="1"/>
    <col min="553" max="553" width="16" style="229" bestFit="1" customWidth="1"/>
    <col min="554" max="554" width="9.42578125" style="229" customWidth="1"/>
    <col min="555" max="555" width="14" style="229" bestFit="1" customWidth="1"/>
    <col min="556" max="556" width="19.85546875" style="229" customWidth="1"/>
    <col min="557" max="557" width="19.28515625" style="229" customWidth="1"/>
    <col min="558" max="558" width="16.28515625" style="229" customWidth="1"/>
    <col min="559" max="784" width="11.42578125" style="229"/>
    <col min="785" max="785" width="2.85546875" style="229" customWidth="1"/>
    <col min="786" max="786" width="18" style="229" customWidth="1"/>
    <col min="787" max="787" width="29.5703125" style="229" customWidth="1"/>
    <col min="788" max="788" width="29" style="229" customWidth="1"/>
    <col min="789" max="789" width="16.28515625" style="229" customWidth="1"/>
    <col min="790" max="790" width="16.5703125" style="229" customWidth="1"/>
    <col min="791" max="791" width="24.140625" style="229" customWidth="1"/>
    <col min="792" max="792" width="16.7109375" style="229" customWidth="1"/>
    <col min="793" max="793" width="27.28515625" style="229" customWidth="1"/>
    <col min="794" max="794" width="16.7109375" style="229" customWidth="1"/>
    <col min="795" max="795" width="36.85546875" style="229" customWidth="1"/>
    <col min="796" max="796" width="13.7109375" style="229" customWidth="1"/>
    <col min="797" max="797" width="19" style="229" customWidth="1"/>
    <col min="798" max="798" width="14.42578125" style="229" customWidth="1"/>
    <col min="799" max="799" width="17.7109375" style="229" bestFit="1" customWidth="1"/>
    <col min="800" max="800" width="15.7109375" style="229" bestFit="1" customWidth="1"/>
    <col min="801" max="801" width="8.5703125" style="229" customWidth="1"/>
    <col min="802" max="802" width="17.7109375" style="229" bestFit="1" customWidth="1"/>
    <col min="803" max="804" width="11.42578125" style="229"/>
    <col min="805" max="805" width="13.7109375" style="229" bestFit="1" customWidth="1"/>
    <col min="806" max="806" width="11.42578125" style="229"/>
    <col min="807" max="807" width="10" style="229" customWidth="1"/>
    <col min="808" max="808" width="8.42578125" style="229" customWidth="1"/>
    <col min="809" max="809" width="16" style="229" bestFit="1" customWidth="1"/>
    <col min="810" max="810" width="9.42578125" style="229" customWidth="1"/>
    <col min="811" max="811" width="14" style="229" bestFit="1" customWidth="1"/>
    <col min="812" max="812" width="19.85546875" style="229" customWidth="1"/>
    <col min="813" max="813" width="19.28515625" style="229" customWidth="1"/>
    <col min="814" max="814" width="16.28515625" style="229" customWidth="1"/>
    <col min="815" max="1040" width="11.42578125" style="229"/>
    <col min="1041" max="1041" width="2.85546875" style="229" customWidth="1"/>
    <col min="1042" max="1042" width="18" style="229" customWidth="1"/>
    <col min="1043" max="1043" width="29.5703125" style="229" customWidth="1"/>
    <col min="1044" max="1044" width="29" style="229" customWidth="1"/>
    <col min="1045" max="1045" width="16.28515625" style="229" customWidth="1"/>
    <col min="1046" max="1046" width="16.5703125" style="229" customWidth="1"/>
    <col min="1047" max="1047" width="24.140625" style="229" customWidth="1"/>
    <col min="1048" max="1048" width="16.7109375" style="229" customWidth="1"/>
    <col min="1049" max="1049" width="27.28515625" style="229" customWidth="1"/>
    <col min="1050" max="1050" width="16.7109375" style="229" customWidth="1"/>
    <col min="1051" max="1051" width="36.85546875" style="229" customWidth="1"/>
    <col min="1052" max="1052" width="13.7109375" style="229" customWidth="1"/>
    <col min="1053" max="1053" width="19" style="229" customWidth="1"/>
    <col min="1054" max="1054" width="14.42578125" style="229" customWidth="1"/>
    <col min="1055" max="1055" width="17.7109375" style="229" bestFit="1" customWidth="1"/>
    <col min="1056" max="1056" width="15.7109375" style="229" bestFit="1" customWidth="1"/>
    <col min="1057" max="1057" width="8.5703125" style="229" customWidth="1"/>
    <col min="1058" max="1058" width="17.7109375" style="229" bestFit="1" customWidth="1"/>
    <col min="1059" max="1060" width="11.42578125" style="229"/>
    <col min="1061" max="1061" width="13.7109375" style="229" bestFit="1" customWidth="1"/>
    <col min="1062" max="1062" width="11.42578125" style="229"/>
    <col min="1063" max="1063" width="10" style="229" customWidth="1"/>
    <col min="1064" max="1064" width="8.42578125" style="229" customWidth="1"/>
    <col min="1065" max="1065" width="16" style="229" bestFit="1" customWidth="1"/>
    <col min="1066" max="1066" width="9.42578125" style="229" customWidth="1"/>
    <col min="1067" max="1067" width="14" style="229" bestFit="1" customWidth="1"/>
    <col min="1068" max="1068" width="19.85546875" style="229" customWidth="1"/>
    <col min="1069" max="1069" width="19.28515625" style="229" customWidth="1"/>
    <col min="1070" max="1070" width="16.28515625" style="229" customWidth="1"/>
    <col min="1071" max="1296" width="11.42578125" style="229"/>
    <col min="1297" max="1297" width="2.85546875" style="229" customWidth="1"/>
    <col min="1298" max="1298" width="18" style="229" customWidth="1"/>
    <col min="1299" max="1299" width="29.5703125" style="229" customWidth="1"/>
    <col min="1300" max="1300" width="29" style="229" customWidth="1"/>
    <col min="1301" max="1301" width="16.28515625" style="229" customWidth="1"/>
    <col min="1302" max="1302" width="16.5703125" style="229" customWidth="1"/>
    <col min="1303" max="1303" width="24.140625" style="229" customWidth="1"/>
    <col min="1304" max="1304" width="16.7109375" style="229" customWidth="1"/>
    <col min="1305" max="1305" width="27.28515625" style="229" customWidth="1"/>
    <col min="1306" max="1306" width="16.7109375" style="229" customWidth="1"/>
    <col min="1307" max="1307" width="36.85546875" style="229" customWidth="1"/>
    <col min="1308" max="1308" width="13.7109375" style="229" customWidth="1"/>
    <col min="1309" max="1309" width="19" style="229" customWidth="1"/>
    <col min="1310" max="1310" width="14.42578125" style="229" customWidth="1"/>
    <col min="1311" max="1311" width="17.7109375" style="229" bestFit="1" customWidth="1"/>
    <col min="1312" max="1312" width="15.7109375" style="229" bestFit="1" customWidth="1"/>
    <col min="1313" max="1313" width="8.5703125" style="229" customWidth="1"/>
    <col min="1314" max="1314" width="17.7109375" style="229" bestFit="1" customWidth="1"/>
    <col min="1315" max="1316" width="11.42578125" style="229"/>
    <col min="1317" max="1317" width="13.7109375" style="229" bestFit="1" customWidth="1"/>
    <col min="1318" max="1318" width="11.42578125" style="229"/>
    <col min="1319" max="1319" width="10" style="229" customWidth="1"/>
    <col min="1320" max="1320" width="8.42578125" style="229" customWidth="1"/>
    <col min="1321" max="1321" width="16" style="229" bestFit="1" customWidth="1"/>
    <col min="1322" max="1322" width="9.42578125" style="229" customWidth="1"/>
    <col min="1323" max="1323" width="14" style="229" bestFit="1" customWidth="1"/>
    <col min="1324" max="1324" width="19.85546875" style="229" customWidth="1"/>
    <col min="1325" max="1325" width="19.28515625" style="229" customWidth="1"/>
    <col min="1326" max="1326" width="16.28515625" style="229" customWidth="1"/>
    <col min="1327" max="1552" width="11.42578125" style="229"/>
    <col min="1553" max="1553" width="2.85546875" style="229" customWidth="1"/>
    <col min="1554" max="1554" width="18" style="229" customWidth="1"/>
    <col min="1555" max="1555" width="29.5703125" style="229" customWidth="1"/>
    <col min="1556" max="1556" width="29" style="229" customWidth="1"/>
    <col min="1557" max="1557" width="16.28515625" style="229" customWidth="1"/>
    <col min="1558" max="1558" width="16.5703125" style="229" customWidth="1"/>
    <col min="1559" max="1559" width="24.140625" style="229" customWidth="1"/>
    <col min="1560" max="1560" width="16.7109375" style="229" customWidth="1"/>
    <col min="1561" max="1561" width="27.28515625" style="229" customWidth="1"/>
    <col min="1562" max="1562" width="16.7109375" style="229" customWidth="1"/>
    <col min="1563" max="1563" width="36.85546875" style="229" customWidth="1"/>
    <col min="1564" max="1564" width="13.7109375" style="229" customWidth="1"/>
    <col min="1565" max="1565" width="19" style="229" customWidth="1"/>
    <col min="1566" max="1566" width="14.42578125" style="229" customWidth="1"/>
    <col min="1567" max="1567" width="17.7109375" style="229" bestFit="1" customWidth="1"/>
    <col min="1568" max="1568" width="15.7109375" style="229" bestFit="1" customWidth="1"/>
    <col min="1569" max="1569" width="8.5703125" style="229" customWidth="1"/>
    <col min="1570" max="1570" width="17.7109375" style="229" bestFit="1" customWidth="1"/>
    <col min="1571" max="1572" width="11.42578125" style="229"/>
    <col min="1573" max="1573" width="13.7109375" style="229" bestFit="1" customWidth="1"/>
    <col min="1574" max="1574" width="11.42578125" style="229"/>
    <col min="1575" max="1575" width="10" style="229" customWidth="1"/>
    <col min="1576" max="1576" width="8.42578125" style="229" customWidth="1"/>
    <col min="1577" max="1577" width="16" style="229" bestFit="1" customWidth="1"/>
    <col min="1578" max="1578" width="9.42578125" style="229" customWidth="1"/>
    <col min="1579" max="1579" width="14" style="229" bestFit="1" customWidth="1"/>
    <col min="1580" max="1580" width="19.85546875" style="229" customWidth="1"/>
    <col min="1581" max="1581" width="19.28515625" style="229" customWidth="1"/>
    <col min="1582" max="1582" width="16.28515625" style="229" customWidth="1"/>
    <col min="1583" max="1808" width="11.42578125" style="229"/>
    <col min="1809" max="1809" width="2.85546875" style="229" customWidth="1"/>
    <col min="1810" max="1810" width="18" style="229" customWidth="1"/>
    <col min="1811" max="1811" width="29.5703125" style="229" customWidth="1"/>
    <col min="1812" max="1812" width="29" style="229" customWidth="1"/>
    <col min="1813" max="1813" width="16.28515625" style="229" customWidth="1"/>
    <col min="1814" max="1814" width="16.5703125" style="229" customWidth="1"/>
    <col min="1815" max="1815" width="24.140625" style="229" customWidth="1"/>
    <col min="1816" max="1816" width="16.7109375" style="229" customWidth="1"/>
    <col min="1817" max="1817" width="27.28515625" style="229" customWidth="1"/>
    <col min="1818" max="1818" width="16.7109375" style="229" customWidth="1"/>
    <col min="1819" max="1819" width="36.85546875" style="229" customWidth="1"/>
    <col min="1820" max="1820" width="13.7109375" style="229" customWidth="1"/>
    <col min="1821" max="1821" width="19" style="229" customWidth="1"/>
    <col min="1822" max="1822" width="14.42578125" style="229" customWidth="1"/>
    <col min="1823" max="1823" width="17.7109375" style="229" bestFit="1" customWidth="1"/>
    <col min="1824" max="1824" width="15.7109375" style="229" bestFit="1" customWidth="1"/>
    <col min="1825" max="1825" width="8.5703125" style="229" customWidth="1"/>
    <col min="1826" max="1826" width="17.7109375" style="229" bestFit="1" customWidth="1"/>
    <col min="1827" max="1828" width="11.42578125" style="229"/>
    <col min="1829" max="1829" width="13.7109375" style="229" bestFit="1" customWidth="1"/>
    <col min="1830" max="1830" width="11.42578125" style="229"/>
    <col min="1831" max="1831" width="10" style="229" customWidth="1"/>
    <col min="1832" max="1832" width="8.42578125" style="229" customWidth="1"/>
    <col min="1833" max="1833" width="16" style="229" bestFit="1" customWidth="1"/>
    <col min="1834" max="1834" width="9.42578125" style="229" customWidth="1"/>
    <col min="1835" max="1835" width="14" style="229" bestFit="1" customWidth="1"/>
    <col min="1836" max="1836" width="19.85546875" style="229" customWidth="1"/>
    <col min="1837" max="1837" width="19.28515625" style="229" customWidth="1"/>
    <col min="1838" max="1838" width="16.28515625" style="229" customWidth="1"/>
    <col min="1839" max="2064" width="11.42578125" style="229"/>
    <col min="2065" max="2065" width="2.85546875" style="229" customWidth="1"/>
    <col min="2066" max="2066" width="18" style="229" customWidth="1"/>
    <col min="2067" max="2067" width="29.5703125" style="229" customWidth="1"/>
    <col min="2068" max="2068" width="29" style="229" customWidth="1"/>
    <col min="2069" max="2069" width="16.28515625" style="229" customWidth="1"/>
    <col min="2070" max="2070" width="16.5703125" style="229" customWidth="1"/>
    <col min="2071" max="2071" width="24.140625" style="229" customWidth="1"/>
    <col min="2072" max="2072" width="16.7109375" style="229" customWidth="1"/>
    <col min="2073" max="2073" width="27.28515625" style="229" customWidth="1"/>
    <col min="2074" max="2074" width="16.7109375" style="229" customWidth="1"/>
    <col min="2075" max="2075" width="36.85546875" style="229" customWidth="1"/>
    <col min="2076" max="2076" width="13.7109375" style="229" customWidth="1"/>
    <col min="2077" max="2077" width="19" style="229" customWidth="1"/>
    <col min="2078" max="2078" width="14.42578125" style="229" customWidth="1"/>
    <col min="2079" max="2079" width="17.7109375" style="229" bestFit="1" customWidth="1"/>
    <col min="2080" max="2080" width="15.7109375" style="229" bestFit="1" customWidth="1"/>
    <col min="2081" max="2081" width="8.5703125" style="229" customWidth="1"/>
    <col min="2082" max="2082" width="17.7109375" style="229" bestFit="1" customWidth="1"/>
    <col min="2083" max="2084" width="11.42578125" style="229"/>
    <col min="2085" max="2085" width="13.7109375" style="229" bestFit="1" customWidth="1"/>
    <col min="2086" max="2086" width="11.42578125" style="229"/>
    <col min="2087" max="2087" width="10" style="229" customWidth="1"/>
    <col min="2088" max="2088" width="8.42578125" style="229" customWidth="1"/>
    <col min="2089" max="2089" width="16" style="229" bestFit="1" customWidth="1"/>
    <col min="2090" max="2090" width="9.42578125" style="229" customWidth="1"/>
    <col min="2091" max="2091" width="14" style="229" bestFit="1" customWidth="1"/>
    <col min="2092" max="2092" width="19.85546875" style="229" customWidth="1"/>
    <col min="2093" max="2093" width="19.28515625" style="229" customWidth="1"/>
    <col min="2094" max="2094" width="16.28515625" style="229" customWidth="1"/>
    <col min="2095" max="2320" width="11.42578125" style="229"/>
    <col min="2321" max="2321" width="2.85546875" style="229" customWidth="1"/>
    <col min="2322" max="2322" width="18" style="229" customWidth="1"/>
    <col min="2323" max="2323" width="29.5703125" style="229" customWidth="1"/>
    <col min="2324" max="2324" width="29" style="229" customWidth="1"/>
    <col min="2325" max="2325" width="16.28515625" style="229" customWidth="1"/>
    <col min="2326" max="2326" width="16.5703125" style="229" customWidth="1"/>
    <col min="2327" max="2327" width="24.140625" style="229" customWidth="1"/>
    <col min="2328" max="2328" width="16.7109375" style="229" customWidth="1"/>
    <col min="2329" max="2329" width="27.28515625" style="229" customWidth="1"/>
    <col min="2330" max="2330" width="16.7109375" style="229" customWidth="1"/>
    <col min="2331" max="2331" width="36.85546875" style="229" customWidth="1"/>
    <col min="2332" max="2332" width="13.7109375" style="229" customWidth="1"/>
    <col min="2333" max="2333" width="19" style="229" customWidth="1"/>
    <col min="2334" max="2334" width="14.42578125" style="229" customWidth="1"/>
    <col min="2335" max="2335" width="17.7109375" style="229" bestFit="1" customWidth="1"/>
    <col min="2336" max="2336" width="15.7109375" style="229" bestFit="1" customWidth="1"/>
    <col min="2337" max="2337" width="8.5703125" style="229" customWidth="1"/>
    <col min="2338" max="2338" width="17.7109375" style="229" bestFit="1" customWidth="1"/>
    <col min="2339" max="2340" width="11.42578125" style="229"/>
    <col min="2341" max="2341" width="13.7109375" style="229" bestFit="1" customWidth="1"/>
    <col min="2342" max="2342" width="11.42578125" style="229"/>
    <col min="2343" max="2343" width="10" style="229" customWidth="1"/>
    <col min="2344" max="2344" width="8.42578125" style="229" customWidth="1"/>
    <col min="2345" max="2345" width="16" style="229" bestFit="1" customWidth="1"/>
    <col min="2346" max="2346" width="9.42578125" style="229" customWidth="1"/>
    <col min="2347" max="2347" width="14" style="229" bestFit="1" customWidth="1"/>
    <col min="2348" max="2348" width="19.85546875" style="229" customWidth="1"/>
    <col min="2349" max="2349" width="19.28515625" style="229" customWidth="1"/>
    <col min="2350" max="2350" width="16.28515625" style="229" customWidth="1"/>
    <col min="2351" max="2576" width="11.42578125" style="229"/>
    <col min="2577" max="2577" width="2.85546875" style="229" customWidth="1"/>
    <col min="2578" max="2578" width="18" style="229" customWidth="1"/>
    <col min="2579" max="2579" width="29.5703125" style="229" customWidth="1"/>
    <col min="2580" max="2580" width="29" style="229" customWidth="1"/>
    <col min="2581" max="2581" width="16.28515625" style="229" customWidth="1"/>
    <col min="2582" max="2582" width="16.5703125" style="229" customWidth="1"/>
    <col min="2583" max="2583" width="24.140625" style="229" customWidth="1"/>
    <col min="2584" max="2584" width="16.7109375" style="229" customWidth="1"/>
    <col min="2585" max="2585" width="27.28515625" style="229" customWidth="1"/>
    <col min="2586" max="2586" width="16.7109375" style="229" customWidth="1"/>
    <col min="2587" max="2587" width="36.85546875" style="229" customWidth="1"/>
    <col min="2588" max="2588" width="13.7109375" style="229" customWidth="1"/>
    <col min="2589" max="2589" width="19" style="229" customWidth="1"/>
    <col min="2590" max="2590" width="14.42578125" style="229" customWidth="1"/>
    <col min="2591" max="2591" width="17.7109375" style="229" bestFit="1" customWidth="1"/>
    <col min="2592" max="2592" width="15.7109375" style="229" bestFit="1" customWidth="1"/>
    <col min="2593" max="2593" width="8.5703125" style="229" customWidth="1"/>
    <col min="2594" max="2594" width="17.7109375" style="229" bestFit="1" customWidth="1"/>
    <col min="2595" max="2596" width="11.42578125" style="229"/>
    <col min="2597" max="2597" width="13.7109375" style="229" bestFit="1" customWidth="1"/>
    <col min="2598" max="2598" width="11.42578125" style="229"/>
    <col min="2599" max="2599" width="10" style="229" customWidth="1"/>
    <col min="2600" max="2600" width="8.42578125" style="229" customWidth="1"/>
    <col min="2601" max="2601" width="16" style="229" bestFit="1" customWidth="1"/>
    <col min="2602" max="2602" width="9.42578125" style="229" customWidth="1"/>
    <col min="2603" max="2603" width="14" style="229" bestFit="1" customWidth="1"/>
    <col min="2604" max="2604" width="19.85546875" style="229" customWidth="1"/>
    <col min="2605" max="2605" width="19.28515625" style="229" customWidth="1"/>
    <col min="2606" max="2606" width="16.28515625" style="229" customWidth="1"/>
    <col min="2607" max="2832" width="11.42578125" style="229"/>
    <col min="2833" max="2833" width="2.85546875" style="229" customWidth="1"/>
    <col min="2834" max="2834" width="18" style="229" customWidth="1"/>
    <col min="2835" max="2835" width="29.5703125" style="229" customWidth="1"/>
    <col min="2836" max="2836" width="29" style="229" customWidth="1"/>
    <col min="2837" max="2837" width="16.28515625" style="229" customWidth="1"/>
    <col min="2838" max="2838" width="16.5703125" style="229" customWidth="1"/>
    <col min="2839" max="2839" width="24.140625" style="229" customWidth="1"/>
    <col min="2840" max="2840" width="16.7109375" style="229" customWidth="1"/>
    <col min="2841" max="2841" width="27.28515625" style="229" customWidth="1"/>
    <col min="2842" max="2842" width="16.7109375" style="229" customWidth="1"/>
    <col min="2843" max="2843" width="36.85546875" style="229" customWidth="1"/>
    <col min="2844" max="2844" width="13.7109375" style="229" customWidth="1"/>
    <col min="2845" max="2845" width="19" style="229" customWidth="1"/>
    <col min="2846" max="2846" width="14.42578125" style="229" customWidth="1"/>
    <col min="2847" max="2847" width="17.7109375" style="229" bestFit="1" customWidth="1"/>
    <col min="2848" max="2848" width="15.7109375" style="229" bestFit="1" customWidth="1"/>
    <col min="2849" max="2849" width="8.5703125" style="229" customWidth="1"/>
    <col min="2850" max="2850" width="17.7109375" style="229" bestFit="1" customWidth="1"/>
    <col min="2851" max="2852" width="11.42578125" style="229"/>
    <col min="2853" max="2853" width="13.7109375" style="229" bestFit="1" customWidth="1"/>
    <col min="2854" max="2854" width="11.42578125" style="229"/>
    <col min="2855" max="2855" width="10" style="229" customWidth="1"/>
    <col min="2856" max="2856" width="8.42578125" style="229" customWidth="1"/>
    <col min="2857" max="2857" width="16" style="229" bestFit="1" customWidth="1"/>
    <col min="2858" max="2858" width="9.42578125" style="229" customWidth="1"/>
    <col min="2859" max="2859" width="14" style="229" bestFit="1" customWidth="1"/>
    <col min="2860" max="2860" width="19.85546875" style="229" customWidth="1"/>
    <col min="2861" max="2861" width="19.28515625" style="229" customWidth="1"/>
    <col min="2862" max="2862" width="16.28515625" style="229" customWidth="1"/>
    <col min="2863" max="3088" width="11.42578125" style="229"/>
    <col min="3089" max="3089" width="2.85546875" style="229" customWidth="1"/>
    <col min="3090" max="3090" width="18" style="229" customWidth="1"/>
    <col min="3091" max="3091" width="29.5703125" style="229" customWidth="1"/>
    <col min="3092" max="3092" width="29" style="229" customWidth="1"/>
    <col min="3093" max="3093" width="16.28515625" style="229" customWidth="1"/>
    <col min="3094" max="3094" width="16.5703125" style="229" customWidth="1"/>
    <col min="3095" max="3095" width="24.140625" style="229" customWidth="1"/>
    <col min="3096" max="3096" width="16.7109375" style="229" customWidth="1"/>
    <col min="3097" max="3097" width="27.28515625" style="229" customWidth="1"/>
    <col min="3098" max="3098" width="16.7109375" style="229" customWidth="1"/>
    <col min="3099" max="3099" width="36.85546875" style="229" customWidth="1"/>
    <col min="3100" max="3100" width="13.7109375" style="229" customWidth="1"/>
    <col min="3101" max="3101" width="19" style="229" customWidth="1"/>
    <col min="3102" max="3102" width="14.42578125" style="229" customWidth="1"/>
    <col min="3103" max="3103" width="17.7109375" style="229" bestFit="1" customWidth="1"/>
    <col min="3104" max="3104" width="15.7109375" style="229" bestFit="1" customWidth="1"/>
    <col min="3105" max="3105" width="8.5703125" style="229" customWidth="1"/>
    <col min="3106" max="3106" width="17.7109375" style="229" bestFit="1" customWidth="1"/>
    <col min="3107" max="3108" width="11.42578125" style="229"/>
    <col min="3109" max="3109" width="13.7109375" style="229" bestFit="1" customWidth="1"/>
    <col min="3110" max="3110" width="11.42578125" style="229"/>
    <col min="3111" max="3111" width="10" style="229" customWidth="1"/>
    <col min="3112" max="3112" width="8.42578125" style="229" customWidth="1"/>
    <col min="3113" max="3113" width="16" style="229" bestFit="1" customWidth="1"/>
    <col min="3114" max="3114" width="9.42578125" style="229" customWidth="1"/>
    <col min="3115" max="3115" width="14" style="229" bestFit="1" customWidth="1"/>
    <col min="3116" max="3116" width="19.85546875" style="229" customWidth="1"/>
    <col min="3117" max="3117" width="19.28515625" style="229" customWidth="1"/>
    <col min="3118" max="3118" width="16.28515625" style="229" customWidth="1"/>
    <col min="3119" max="3344" width="11.42578125" style="229"/>
    <col min="3345" max="3345" width="2.85546875" style="229" customWidth="1"/>
    <col min="3346" max="3346" width="18" style="229" customWidth="1"/>
    <col min="3347" max="3347" width="29.5703125" style="229" customWidth="1"/>
    <col min="3348" max="3348" width="29" style="229" customWidth="1"/>
    <col min="3349" max="3349" width="16.28515625" style="229" customWidth="1"/>
    <col min="3350" max="3350" width="16.5703125" style="229" customWidth="1"/>
    <col min="3351" max="3351" width="24.140625" style="229" customWidth="1"/>
    <col min="3352" max="3352" width="16.7109375" style="229" customWidth="1"/>
    <col min="3353" max="3353" width="27.28515625" style="229" customWidth="1"/>
    <col min="3354" max="3354" width="16.7109375" style="229" customWidth="1"/>
    <col min="3355" max="3355" width="36.85546875" style="229" customWidth="1"/>
    <col min="3356" max="3356" width="13.7109375" style="229" customWidth="1"/>
    <col min="3357" max="3357" width="19" style="229" customWidth="1"/>
    <col min="3358" max="3358" width="14.42578125" style="229" customWidth="1"/>
    <col min="3359" max="3359" width="17.7109375" style="229" bestFit="1" customWidth="1"/>
    <col min="3360" max="3360" width="15.7109375" style="229" bestFit="1" customWidth="1"/>
    <col min="3361" max="3361" width="8.5703125" style="229" customWidth="1"/>
    <col min="3362" max="3362" width="17.7109375" style="229" bestFit="1" customWidth="1"/>
    <col min="3363" max="3364" width="11.42578125" style="229"/>
    <col min="3365" max="3365" width="13.7109375" style="229" bestFit="1" customWidth="1"/>
    <col min="3366" max="3366" width="11.42578125" style="229"/>
    <col min="3367" max="3367" width="10" style="229" customWidth="1"/>
    <col min="3368" max="3368" width="8.42578125" style="229" customWidth="1"/>
    <col min="3369" max="3369" width="16" style="229" bestFit="1" customWidth="1"/>
    <col min="3370" max="3370" width="9.42578125" style="229" customWidth="1"/>
    <col min="3371" max="3371" width="14" style="229" bestFit="1" customWidth="1"/>
    <col min="3372" max="3372" width="19.85546875" style="229" customWidth="1"/>
    <col min="3373" max="3373" width="19.28515625" style="229" customWidth="1"/>
    <col min="3374" max="3374" width="16.28515625" style="229" customWidth="1"/>
    <col min="3375" max="3600" width="11.42578125" style="229"/>
    <col min="3601" max="3601" width="2.85546875" style="229" customWidth="1"/>
    <col min="3602" max="3602" width="18" style="229" customWidth="1"/>
    <col min="3603" max="3603" width="29.5703125" style="229" customWidth="1"/>
    <col min="3604" max="3604" width="29" style="229" customWidth="1"/>
    <col min="3605" max="3605" width="16.28515625" style="229" customWidth="1"/>
    <col min="3606" max="3606" width="16.5703125" style="229" customWidth="1"/>
    <col min="3607" max="3607" width="24.140625" style="229" customWidth="1"/>
    <col min="3608" max="3608" width="16.7109375" style="229" customWidth="1"/>
    <col min="3609" max="3609" width="27.28515625" style="229" customWidth="1"/>
    <col min="3610" max="3610" width="16.7109375" style="229" customWidth="1"/>
    <col min="3611" max="3611" width="36.85546875" style="229" customWidth="1"/>
    <col min="3612" max="3612" width="13.7109375" style="229" customWidth="1"/>
    <col min="3613" max="3613" width="19" style="229" customWidth="1"/>
    <col min="3614" max="3614" width="14.42578125" style="229" customWidth="1"/>
    <col min="3615" max="3615" width="17.7109375" style="229" bestFit="1" customWidth="1"/>
    <col min="3616" max="3616" width="15.7109375" style="229" bestFit="1" customWidth="1"/>
    <col min="3617" max="3617" width="8.5703125" style="229" customWidth="1"/>
    <col min="3618" max="3618" width="17.7109375" style="229" bestFit="1" customWidth="1"/>
    <col min="3619" max="3620" width="11.42578125" style="229"/>
    <col min="3621" max="3621" width="13.7109375" style="229" bestFit="1" customWidth="1"/>
    <col min="3622" max="3622" width="11.42578125" style="229"/>
    <col min="3623" max="3623" width="10" style="229" customWidth="1"/>
    <col min="3624" max="3624" width="8.42578125" style="229" customWidth="1"/>
    <col min="3625" max="3625" width="16" style="229" bestFit="1" customWidth="1"/>
    <col min="3626" max="3626" width="9.42578125" style="229" customWidth="1"/>
    <col min="3627" max="3627" width="14" style="229" bestFit="1" customWidth="1"/>
    <col min="3628" max="3628" width="19.85546875" style="229" customWidth="1"/>
    <col min="3629" max="3629" width="19.28515625" style="229" customWidth="1"/>
    <col min="3630" max="3630" width="16.28515625" style="229" customWidth="1"/>
    <col min="3631" max="3856" width="11.42578125" style="229"/>
    <col min="3857" max="3857" width="2.85546875" style="229" customWidth="1"/>
    <col min="3858" max="3858" width="18" style="229" customWidth="1"/>
    <col min="3859" max="3859" width="29.5703125" style="229" customWidth="1"/>
    <col min="3860" max="3860" width="29" style="229" customWidth="1"/>
    <col min="3861" max="3861" width="16.28515625" style="229" customWidth="1"/>
    <col min="3862" max="3862" width="16.5703125" style="229" customWidth="1"/>
    <col min="3863" max="3863" width="24.140625" style="229" customWidth="1"/>
    <col min="3864" max="3864" width="16.7109375" style="229" customWidth="1"/>
    <col min="3865" max="3865" width="27.28515625" style="229" customWidth="1"/>
    <col min="3866" max="3866" width="16.7109375" style="229" customWidth="1"/>
    <col min="3867" max="3867" width="36.85546875" style="229" customWidth="1"/>
    <col min="3868" max="3868" width="13.7109375" style="229" customWidth="1"/>
    <col min="3869" max="3869" width="19" style="229" customWidth="1"/>
    <col min="3870" max="3870" width="14.42578125" style="229" customWidth="1"/>
    <col min="3871" max="3871" width="17.7109375" style="229" bestFit="1" customWidth="1"/>
    <col min="3872" max="3872" width="15.7109375" style="229" bestFit="1" customWidth="1"/>
    <col min="3873" max="3873" width="8.5703125" style="229" customWidth="1"/>
    <col min="3874" max="3874" width="17.7109375" style="229" bestFit="1" customWidth="1"/>
    <col min="3875" max="3876" width="11.42578125" style="229"/>
    <col min="3877" max="3877" width="13.7109375" style="229" bestFit="1" customWidth="1"/>
    <col min="3878" max="3878" width="11.42578125" style="229"/>
    <col min="3879" max="3879" width="10" style="229" customWidth="1"/>
    <col min="3880" max="3880" width="8.42578125" style="229" customWidth="1"/>
    <col min="3881" max="3881" width="16" style="229" bestFit="1" customWidth="1"/>
    <col min="3882" max="3882" width="9.42578125" style="229" customWidth="1"/>
    <col min="3883" max="3883" width="14" style="229" bestFit="1" customWidth="1"/>
    <col min="3884" max="3884" width="19.85546875" style="229" customWidth="1"/>
    <col min="3885" max="3885" width="19.28515625" style="229" customWidth="1"/>
    <col min="3886" max="3886" width="16.28515625" style="229" customWidth="1"/>
    <col min="3887" max="4112" width="11.42578125" style="229"/>
    <col min="4113" max="4113" width="2.85546875" style="229" customWidth="1"/>
    <col min="4114" max="4114" width="18" style="229" customWidth="1"/>
    <col min="4115" max="4115" width="29.5703125" style="229" customWidth="1"/>
    <col min="4116" max="4116" width="29" style="229" customWidth="1"/>
    <col min="4117" max="4117" width="16.28515625" style="229" customWidth="1"/>
    <col min="4118" max="4118" width="16.5703125" style="229" customWidth="1"/>
    <col min="4119" max="4119" width="24.140625" style="229" customWidth="1"/>
    <col min="4120" max="4120" width="16.7109375" style="229" customWidth="1"/>
    <col min="4121" max="4121" width="27.28515625" style="229" customWidth="1"/>
    <col min="4122" max="4122" width="16.7109375" style="229" customWidth="1"/>
    <col min="4123" max="4123" width="36.85546875" style="229" customWidth="1"/>
    <col min="4124" max="4124" width="13.7109375" style="229" customWidth="1"/>
    <col min="4125" max="4125" width="19" style="229" customWidth="1"/>
    <col min="4126" max="4126" width="14.42578125" style="229" customWidth="1"/>
    <col min="4127" max="4127" width="17.7109375" style="229" bestFit="1" customWidth="1"/>
    <col min="4128" max="4128" width="15.7109375" style="229" bestFit="1" customWidth="1"/>
    <col min="4129" max="4129" width="8.5703125" style="229" customWidth="1"/>
    <col min="4130" max="4130" width="17.7109375" style="229" bestFit="1" customWidth="1"/>
    <col min="4131" max="4132" width="11.42578125" style="229"/>
    <col min="4133" max="4133" width="13.7109375" style="229" bestFit="1" customWidth="1"/>
    <col min="4134" max="4134" width="11.42578125" style="229"/>
    <col min="4135" max="4135" width="10" style="229" customWidth="1"/>
    <col min="4136" max="4136" width="8.42578125" style="229" customWidth="1"/>
    <col min="4137" max="4137" width="16" style="229" bestFit="1" customWidth="1"/>
    <col min="4138" max="4138" width="9.42578125" style="229" customWidth="1"/>
    <col min="4139" max="4139" width="14" style="229" bestFit="1" customWidth="1"/>
    <col min="4140" max="4140" width="19.85546875" style="229" customWidth="1"/>
    <col min="4141" max="4141" width="19.28515625" style="229" customWidth="1"/>
    <col min="4142" max="4142" width="16.28515625" style="229" customWidth="1"/>
    <col min="4143" max="4368" width="11.42578125" style="229"/>
    <col min="4369" max="4369" width="2.85546875" style="229" customWidth="1"/>
    <col min="4370" max="4370" width="18" style="229" customWidth="1"/>
    <col min="4371" max="4371" width="29.5703125" style="229" customWidth="1"/>
    <col min="4372" max="4372" width="29" style="229" customWidth="1"/>
    <col min="4373" max="4373" width="16.28515625" style="229" customWidth="1"/>
    <col min="4374" max="4374" width="16.5703125" style="229" customWidth="1"/>
    <col min="4375" max="4375" width="24.140625" style="229" customWidth="1"/>
    <col min="4376" max="4376" width="16.7109375" style="229" customWidth="1"/>
    <col min="4377" max="4377" width="27.28515625" style="229" customWidth="1"/>
    <col min="4378" max="4378" width="16.7109375" style="229" customWidth="1"/>
    <col min="4379" max="4379" width="36.85546875" style="229" customWidth="1"/>
    <col min="4380" max="4380" width="13.7109375" style="229" customWidth="1"/>
    <col min="4381" max="4381" width="19" style="229" customWidth="1"/>
    <col min="4382" max="4382" width="14.42578125" style="229" customWidth="1"/>
    <col min="4383" max="4383" width="17.7109375" style="229" bestFit="1" customWidth="1"/>
    <col min="4384" max="4384" width="15.7109375" style="229" bestFit="1" customWidth="1"/>
    <col min="4385" max="4385" width="8.5703125" style="229" customWidth="1"/>
    <col min="4386" max="4386" width="17.7109375" style="229" bestFit="1" customWidth="1"/>
    <col min="4387" max="4388" width="11.42578125" style="229"/>
    <col min="4389" max="4389" width="13.7109375" style="229" bestFit="1" customWidth="1"/>
    <col min="4390" max="4390" width="11.42578125" style="229"/>
    <col min="4391" max="4391" width="10" style="229" customWidth="1"/>
    <col min="4392" max="4392" width="8.42578125" style="229" customWidth="1"/>
    <col min="4393" max="4393" width="16" style="229" bestFit="1" customWidth="1"/>
    <col min="4394" max="4394" width="9.42578125" style="229" customWidth="1"/>
    <col min="4395" max="4395" width="14" style="229" bestFit="1" customWidth="1"/>
    <col min="4396" max="4396" width="19.85546875" style="229" customWidth="1"/>
    <col min="4397" max="4397" width="19.28515625" style="229" customWidth="1"/>
    <col min="4398" max="4398" width="16.28515625" style="229" customWidth="1"/>
    <col min="4399" max="4624" width="11.42578125" style="229"/>
    <col min="4625" max="4625" width="2.85546875" style="229" customWidth="1"/>
    <col min="4626" max="4626" width="18" style="229" customWidth="1"/>
    <col min="4627" max="4627" width="29.5703125" style="229" customWidth="1"/>
    <col min="4628" max="4628" width="29" style="229" customWidth="1"/>
    <col min="4629" max="4629" width="16.28515625" style="229" customWidth="1"/>
    <col min="4630" max="4630" width="16.5703125" style="229" customWidth="1"/>
    <col min="4631" max="4631" width="24.140625" style="229" customWidth="1"/>
    <col min="4632" max="4632" width="16.7109375" style="229" customWidth="1"/>
    <col min="4633" max="4633" width="27.28515625" style="229" customWidth="1"/>
    <col min="4634" max="4634" width="16.7109375" style="229" customWidth="1"/>
    <col min="4635" max="4635" width="36.85546875" style="229" customWidth="1"/>
    <col min="4636" max="4636" width="13.7109375" style="229" customWidth="1"/>
    <col min="4637" max="4637" width="19" style="229" customWidth="1"/>
    <col min="4638" max="4638" width="14.42578125" style="229" customWidth="1"/>
    <col min="4639" max="4639" width="17.7109375" style="229" bestFit="1" customWidth="1"/>
    <col min="4640" max="4640" width="15.7109375" style="229" bestFit="1" customWidth="1"/>
    <col min="4641" max="4641" width="8.5703125" style="229" customWidth="1"/>
    <col min="4642" max="4642" width="17.7109375" style="229" bestFit="1" customWidth="1"/>
    <col min="4643" max="4644" width="11.42578125" style="229"/>
    <col min="4645" max="4645" width="13.7109375" style="229" bestFit="1" customWidth="1"/>
    <col min="4646" max="4646" width="11.42578125" style="229"/>
    <col min="4647" max="4647" width="10" style="229" customWidth="1"/>
    <col min="4648" max="4648" width="8.42578125" style="229" customWidth="1"/>
    <col min="4649" max="4649" width="16" style="229" bestFit="1" customWidth="1"/>
    <col min="4650" max="4650" width="9.42578125" style="229" customWidth="1"/>
    <col min="4651" max="4651" width="14" style="229" bestFit="1" customWidth="1"/>
    <col min="4652" max="4652" width="19.85546875" style="229" customWidth="1"/>
    <col min="4653" max="4653" width="19.28515625" style="229" customWidth="1"/>
    <col min="4654" max="4654" width="16.28515625" style="229" customWidth="1"/>
    <col min="4655" max="4880" width="11.42578125" style="229"/>
    <col min="4881" max="4881" width="2.85546875" style="229" customWidth="1"/>
    <col min="4882" max="4882" width="18" style="229" customWidth="1"/>
    <col min="4883" max="4883" width="29.5703125" style="229" customWidth="1"/>
    <col min="4884" max="4884" width="29" style="229" customWidth="1"/>
    <col min="4885" max="4885" width="16.28515625" style="229" customWidth="1"/>
    <col min="4886" max="4886" width="16.5703125" style="229" customWidth="1"/>
    <col min="4887" max="4887" width="24.140625" style="229" customWidth="1"/>
    <col min="4888" max="4888" width="16.7109375" style="229" customWidth="1"/>
    <col min="4889" max="4889" width="27.28515625" style="229" customWidth="1"/>
    <col min="4890" max="4890" width="16.7109375" style="229" customWidth="1"/>
    <col min="4891" max="4891" width="36.85546875" style="229" customWidth="1"/>
    <col min="4892" max="4892" width="13.7109375" style="229" customWidth="1"/>
    <col min="4893" max="4893" width="19" style="229" customWidth="1"/>
    <col min="4894" max="4894" width="14.42578125" style="229" customWidth="1"/>
    <col min="4895" max="4895" width="17.7109375" style="229" bestFit="1" customWidth="1"/>
    <col min="4896" max="4896" width="15.7109375" style="229" bestFit="1" customWidth="1"/>
    <col min="4897" max="4897" width="8.5703125" style="229" customWidth="1"/>
    <col min="4898" max="4898" width="17.7109375" style="229" bestFit="1" customWidth="1"/>
    <col min="4899" max="4900" width="11.42578125" style="229"/>
    <col min="4901" max="4901" width="13.7109375" style="229" bestFit="1" customWidth="1"/>
    <col min="4902" max="4902" width="11.42578125" style="229"/>
    <col min="4903" max="4903" width="10" style="229" customWidth="1"/>
    <col min="4904" max="4904" width="8.42578125" style="229" customWidth="1"/>
    <col min="4905" max="4905" width="16" style="229" bestFit="1" customWidth="1"/>
    <col min="4906" max="4906" width="9.42578125" style="229" customWidth="1"/>
    <col min="4907" max="4907" width="14" style="229" bestFit="1" customWidth="1"/>
    <col min="4908" max="4908" width="19.85546875" style="229" customWidth="1"/>
    <col min="4909" max="4909" width="19.28515625" style="229" customWidth="1"/>
    <col min="4910" max="4910" width="16.28515625" style="229" customWidth="1"/>
    <col min="4911" max="5136" width="11.42578125" style="229"/>
    <col min="5137" max="5137" width="2.85546875" style="229" customWidth="1"/>
    <col min="5138" max="5138" width="18" style="229" customWidth="1"/>
    <col min="5139" max="5139" width="29.5703125" style="229" customWidth="1"/>
    <col min="5140" max="5140" width="29" style="229" customWidth="1"/>
    <col min="5141" max="5141" width="16.28515625" style="229" customWidth="1"/>
    <col min="5142" max="5142" width="16.5703125" style="229" customWidth="1"/>
    <col min="5143" max="5143" width="24.140625" style="229" customWidth="1"/>
    <col min="5144" max="5144" width="16.7109375" style="229" customWidth="1"/>
    <col min="5145" max="5145" width="27.28515625" style="229" customWidth="1"/>
    <col min="5146" max="5146" width="16.7109375" style="229" customWidth="1"/>
    <col min="5147" max="5147" width="36.85546875" style="229" customWidth="1"/>
    <col min="5148" max="5148" width="13.7109375" style="229" customWidth="1"/>
    <col min="5149" max="5149" width="19" style="229" customWidth="1"/>
    <col min="5150" max="5150" width="14.42578125" style="229" customWidth="1"/>
    <col min="5151" max="5151" width="17.7109375" style="229" bestFit="1" customWidth="1"/>
    <col min="5152" max="5152" width="15.7109375" style="229" bestFit="1" customWidth="1"/>
    <col min="5153" max="5153" width="8.5703125" style="229" customWidth="1"/>
    <col min="5154" max="5154" width="17.7109375" style="229" bestFit="1" customWidth="1"/>
    <col min="5155" max="5156" width="11.42578125" style="229"/>
    <col min="5157" max="5157" width="13.7109375" style="229" bestFit="1" customWidth="1"/>
    <col min="5158" max="5158" width="11.42578125" style="229"/>
    <col min="5159" max="5159" width="10" style="229" customWidth="1"/>
    <col min="5160" max="5160" width="8.42578125" style="229" customWidth="1"/>
    <col min="5161" max="5161" width="16" style="229" bestFit="1" customWidth="1"/>
    <col min="5162" max="5162" width="9.42578125" style="229" customWidth="1"/>
    <col min="5163" max="5163" width="14" style="229" bestFit="1" customWidth="1"/>
    <col min="5164" max="5164" width="19.85546875" style="229" customWidth="1"/>
    <col min="5165" max="5165" width="19.28515625" style="229" customWidth="1"/>
    <col min="5166" max="5166" width="16.28515625" style="229" customWidth="1"/>
    <col min="5167" max="5392" width="11.42578125" style="229"/>
    <col min="5393" max="5393" width="2.85546875" style="229" customWidth="1"/>
    <col min="5394" max="5394" width="18" style="229" customWidth="1"/>
    <col min="5395" max="5395" width="29.5703125" style="229" customWidth="1"/>
    <col min="5396" max="5396" width="29" style="229" customWidth="1"/>
    <col min="5397" max="5397" width="16.28515625" style="229" customWidth="1"/>
    <col min="5398" max="5398" width="16.5703125" style="229" customWidth="1"/>
    <col min="5399" max="5399" width="24.140625" style="229" customWidth="1"/>
    <col min="5400" max="5400" width="16.7109375" style="229" customWidth="1"/>
    <col min="5401" max="5401" width="27.28515625" style="229" customWidth="1"/>
    <col min="5402" max="5402" width="16.7109375" style="229" customWidth="1"/>
    <col min="5403" max="5403" width="36.85546875" style="229" customWidth="1"/>
    <col min="5404" max="5404" width="13.7109375" style="229" customWidth="1"/>
    <col min="5405" max="5405" width="19" style="229" customWidth="1"/>
    <col min="5406" max="5406" width="14.42578125" style="229" customWidth="1"/>
    <col min="5407" max="5407" width="17.7109375" style="229" bestFit="1" customWidth="1"/>
    <col min="5408" max="5408" width="15.7109375" style="229" bestFit="1" customWidth="1"/>
    <col min="5409" max="5409" width="8.5703125" style="229" customWidth="1"/>
    <col min="5410" max="5410" width="17.7109375" style="229" bestFit="1" customWidth="1"/>
    <col min="5411" max="5412" width="11.42578125" style="229"/>
    <col min="5413" max="5413" width="13.7109375" style="229" bestFit="1" customWidth="1"/>
    <col min="5414" max="5414" width="11.42578125" style="229"/>
    <col min="5415" max="5415" width="10" style="229" customWidth="1"/>
    <col min="5416" max="5416" width="8.42578125" style="229" customWidth="1"/>
    <col min="5417" max="5417" width="16" style="229" bestFit="1" customWidth="1"/>
    <col min="5418" max="5418" width="9.42578125" style="229" customWidth="1"/>
    <col min="5419" max="5419" width="14" style="229" bestFit="1" customWidth="1"/>
    <col min="5420" max="5420" width="19.85546875" style="229" customWidth="1"/>
    <col min="5421" max="5421" width="19.28515625" style="229" customWidth="1"/>
    <col min="5422" max="5422" width="16.28515625" style="229" customWidth="1"/>
    <col min="5423" max="5648" width="11.42578125" style="229"/>
    <col min="5649" max="5649" width="2.85546875" style="229" customWidth="1"/>
    <col min="5650" max="5650" width="18" style="229" customWidth="1"/>
    <col min="5651" max="5651" width="29.5703125" style="229" customWidth="1"/>
    <col min="5652" max="5652" width="29" style="229" customWidth="1"/>
    <col min="5653" max="5653" width="16.28515625" style="229" customWidth="1"/>
    <col min="5654" max="5654" width="16.5703125" style="229" customWidth="1"/>
    <col min="5655" max="5655" width="24.140625" style="229" customWidth="1"/>
    <col min="5656" max="5656" width="16.7109375" style="229" customWidth="1"/>
    <col min="5657" max="5657" width="27.28515625" style="229" customWidth="1"/>
    <col min="5658" max="5658" width="16.7109375" style="229" customWidth="1"/>
    <col min="5659" max="5659" width="36.85546875" style="229" customWidth="1"/>
    <col min="5660" max="5660" width="13.7109375" style="229" customWidth="1"/>
    <col min="5661" max="5661" width="19" style="229" customWidth="1"/>
    <col min="5662" max="5662" width="14.42578125" style="229" customWidth="1"/>
    <col min="5663" max="5663" width="17.7109375" style="229" bestFit="1" customWidth="1"/>
    <col min="5664" max="5664" width="15.7109375" style="229" bestFit="1" customWidth="1"/>
    <col min="5665" max="5665" width="8.5703125" style="229" customWidth="1"/>
    <col min="5666" max="5666" width="17.7109375" style="229" bestFit="1" customWidth="1"/>
    <col min="5667" max="5668" width="11.42578125" style="229"/>
    <col min="5669" max="5669" width="13.7109375" style="229" bestFit="1" customWidth="1"/>
    <col min="5670" max="5670" width="11.42578125" style="229"/>
    <col min="5671" max="5671" width="10" style="229" customWidth="1"/>
    <col min="5672" max="5672" width="8.42578125" style="229" customWidth="1"/>
    <col min="5673" max="5673" width="16" style="229" bestFit="1" customWidth="1"/>
    <col min="5674" max="5674" width="9.42578125" style="229" customWidth="1"/>
    <col min="5675" max="5675" width="14" style="229" bestFit="1" customWidth="1"/>
    <col min="5676" max="5676" width="19.85546875" style="229" customWidth="1"/>
    <col min="5677" max="5677" width="19.28515625" style="229" customWidth="1"/>
    <col min="5678" max="5678" width="16.28515625" style="229" customWidth="1"/>
    <col min="5679" max="5904" width="11.42578125" style="229"/>
    <col min="5905" max="5905" width="2.85546875" style="229" customWidth="1"/>
    <col min="5906" max="5906" width="18" style="229" customWidth="1"/>
    <col min="5907" max="5907" width="29.5703125" style="229" customWidth="1"/>
    <col min="5908" max="5908" width="29" style="229" customWidth="1"/>
    <col min="5909" max="5909" width="16.28515625" style="229" customWidth="1"/>
    <col min="5910" max="5910" width="16.5703125" style="229" customWidth="1"/>
    <col min="5911" max="5911" width="24.140625" style="229" customWidth="1"/>
    <col min="5912" max="5912" width="16.7109375" style="229" customWidth="1"/>
    <col min="5913" max="5913" width="27.28515625" style="229" customWidth="1"/>
    <col min="5914" max="5914" width="16.7109375" style="229" customWidth="1"/>
    <col min="5915" max="5915" width="36.85546875" style="229" customWidth="1"/>
    <col min="5916" max="5916" width="13.7109375" style="229" customWidth="1"/>
    <col min="5917" max="5917" width="19" style="229" customWidth="1"/>
    <col min="5918" max="5918" width="14.42578125" style="229" customWidth="1"/>
    <col min="5919" max="5919" width="17.7109375" style="229" bestFit="1" customWidth="1"/>
    <col min="5920" max="5920" width="15.7109375" style="229" bestFit="1" customWidth="1"/>
    <col min="5921" max="5921" width="8.5703125" style="229" customWidth="1"/>
    <col min="5922" max="5922" width="17.7109375" style="229" bestFit="1" customWidth="1"/>
    <col min="5923" max="5924" width="11.42578125" style="229"/>
    <col min="5925" max="5925" width="13.7109375" style="229" bestFit="1" customWidth="1"/>
    <col min="5926" max="5926" width="11.42578125" style="229"/>
    <col min="5927" max="5927" width="10" style="229" customWidth="1"/>
    <col min="5928" max="5928" width="8.42578125" style="229" customWidth="1"/>
    <col min="5929" max="5929" width="16" style="229" bestFit="1" customWidth="1"/>
    <col min="5930" max="5930" width="9.42578125" style="229" customWidth="1"/>
    <col min="5931" max="5931" width="14" style="229" bestFit="1" customWidth="1"/>
    <col min="5932" max="5932" width="19.85546875" style="229" customWidth="1"/>
    <col min="5933" max="5933" width="19.28515625" style="229" customWidth="1"/>
    <col min="5934" max="5934" width="16.28515625" style="229" customWidth="1"/>
    <col min="5935" max="6160" width="11.42578125" style="229"/>
    <col min="6161" max="6161" width="2.85546875" style="229" customWidth="1"/>
    <col min="6162" max="6162" width="18" style="229" customWidth="1"/>
    <col min="6163" max="6163" width="29.5703125" style="229" customWidth="1"/>
    <col min="6164" max="6164" width="29" style="229" customWidth="1"/>
    <col min="6165" max="6165" width="16.28515625" style="229" customWidth="1"/>
    <col min="6166" max="6166" width="16.5703125" style="229" customWidth="1"/>
    <col min="6167" max="6167" width="24.140625" style="229" customWidth="1"/>
    <col min="6168" max="6168" width="16.7109375" style="229" customWidth="1"/>
    <col min="6169" max="6169" width="27.28515625" style="229" customWidth="1"/>
    <col min="6170" max="6170" width="16.7109375" style="229" customWidth="1"/>
    <col min="6171" max="6171" width="36.85546875" style="229" customWidth="1"/>
    <col min="6172" max="6172" width="13.7109375" style="229" customWidth="1"/>
    <col min="6173" max="6173" width="19" style="229" customWidth="1"/>
    <col min="6174" max="6174" width="14.42578125" style="229" customWidth="1"/>
    <col min="6175" max="6175" width="17.7109375" style="229" bestFit="1" customWidth="1"/>
    <col min="6176" max="6176" width="15.7109375" style="229" bestFit="1" customWidth="1"/>
    <col min="6177" max="6177" width="8.5703125" style="229" customWidth="1"/>
    <col min="6178" max="6178" width="17.7109375" style="229" bestFit="1" customWidth="1"/>
    <col min="6179" max="6180" width="11.42578125" style="229"/>
    <col min="6181" max="6181" width="13.7109375" style="229" bestFit="1" customWidth="1"/>
    <col min="6182" max="6182" width="11.42578125" style="229"/>
    <col min="6183" max="6183" width="10" style="229" customWidth="1"/>
    <col min="6184" max="6184" width="8.42578125" style="229" customWidth="1"/>
    <col min="6185" max="6185" width="16" style="229" bestFit="1" customWidth="1"/>
    <col min="6186" max="6186" width="9.42578125" style="229" customWidth="1"/>
    <col min="6187" max="6187" width="14" style="229" bestFit="1" customWidth="1"/>
    <col min="6188" max="6188" width="19.85546875" style="229" customWidth="1"/>
    <col min="6189" max="6189" width="19.28515625" style="229" customWidth="1"/>
    <col min="6190" max="6190" width="16.28515625" style="229" customWidth="1"/>
    <col min="6191" max="6416" width="11.42578125" style="229"/>
    <col min="6417" max="6417" width="2.85546875" style="229" customWidth="1"/>
    <col min="6418" max="6418" width="18" style="229" customWidth="1"/>
    <col min="6419" max="6419" width="29.5703125" style="229" customWidth="1"/>
    <col min="6420" max="6420" width="29" style="229" customWidth="1"/>
    <col min="6421" max="6421" width="16.28515625" style="229" customWidth="1"/>
    <col min="6422" max="6422" width="16.5703125" style="229" customWidth="1"/>
    <col min="6423" max="6423" width="24.140625" style="229" customWidth="1"/>
    <col min="6424" max="6424" width="16.7109375" style="229" customWidth="1"/>
    <col min="6425" max="6425" width="27.28515625" style="229" customWidth="1"/>
    <col min="6426" max="6426" width="16.7109375" style="229" customWidth="1"/>
    <col min="6427" max="6427" width="36.85546875" style="229" customWidth="1"/>
    <col min="6428" max="6428" width="13.7109375" style="229" customWidth="1"/>
    <col min="6429" max="6429" width="19" style="229" customWidth="1"/>
    <col min="6430" max="6430" width="14.42578125" style="229" customWidth="1"/>
    <col min="6431" max="6431" width="17.7109375" style="229" bestFit="1" customWidth="1"/>
    <col min="6432" max="6432" width="15.7109375" style="229" bestFit="1" customWidth="1"/>
    <col min="6433" max="6433" width="8.5703125" style="229" customWidth="1"/>
    <col min="6434" max="6434" width="17.7109375" style="229" bestFit="1" customWidth="1"/>
    <col min="6435" max="6436" width="11.42578125" style="229"/>
    <col min="6437" max="6437" width="13.7109375" style="229" bestFit="1" customWidth="1"/>
    <col min="6438" max="6438" width="11.42578125" style="229"/>
    <col min="6439" max="6439" width="10" style="229" customWidth="1"/>
    <col min="6440" max="6440" width="8.42578125" style="229" customWidth="1"/>
    <col min="6441" max="6441" width="16" style="229" bestFit="1" customWidth="1"/>
    <col min="6442" max="6442" width="9.42578125" style="229" customWidth="1"/>
    <col min="6443" max="6443" width="14" style="229" bestFit="1" customWidth="1"/>
    <col min="6444" max="6444" width="19.85546875" style="229" customWidth="1"/>
    <col min="6445" max="6445" width="19.28515625" style="229" customWidth="1"/>
    <col min="6446" max="6446" width="16.28515625" style="229" customWidth="1"/>
    <col min="6447" max="6672" width="11.42578125" style="229"/>
    <col min="6673" max="6673" width="2.85546875" style="229" customWidth="1"/>
    <col min="6674" max="6674" width="18" style="229" customWidth="1"/>
    <col min="6675" max="6675" width="29.5703125" style="229" customWidth="1"/>
    <col min="6676" max="6676" width="29" style="229" customWidth="1"/>
    <col min="6677" max="6677" width="16.28515625" style="229" customWidth="1"/>
    <col min="6678" max="6678" width="16.5703125" style="229" customWidth="1"/>
    <col min="6679" max="6679" width="24.140625" style="229" customWidth="1"/>
    <col min="6680" max="6680" width="16.7109375" style="229" customWidth="1"/>
    <col min="6681" max="6681" width="27.28515625" style="229" customWidth="1"/>
    <col min="6682" max="6682" width="16.7109375" style="229" customWidth="1"/>
    <col min="6683" max="6683" width="36.85546875" style="229" customWidth="1"/>
    <col min="6684" max="6684" width="13.7109375" style="229" customWidth="1"/>
    <col min="6685" max="6685" width="19" style="229" customWidth="1"/>
    <col min="6686" max="6686" width="14.42578125" style="229" customWidth="1"/>
    <col min="6687" max="6687" width="17.7109375" style="229" bestFit="1" customWidth="1"/>
    <col min="6688" max="6688" width="15.7109375" style="229" bestFit="1" customWidth="1"/>
    <col min="6689" max="6689" width="8.5703125" style="229" customWidth="1"/>
    <col min="6690" max="6690" width="17.7109375" style="229" bestFit="1" customWidth="1"/>
    <col min="6691" max="6692" width="11.42578125" style="229"/>
    <col min="6693" max="6693" width="13.7109375" style="229" bestFit="1" customWidth="1"/>
    <col min="6694" max="6694" width="11.42578125" style="229"/>
    <col min="6695" max="6695" width="10" style="229" customWidth="1"/>
    <col min="6696" max="6696" width="8.42578125" style="229" customWidth="1"/>
    <col min="6697" max="6697" width="16" style="229" bestFit="1" customWidth="1"/>
    <col min="6698" max="6698" width="9.42578125" style="229" customWidth="1"/>
    <col min="6699" max="6699" width="14" style="229" bestFit="1" customWidth="1"/>
    <col min="6700" max="6700" width="19.85546875" style="229" customWidth="1"/>
    <col min="6701" max="6701" width="19.28515625" style="229" customWidth="1"/>
    <col min="6702" max="6702" width="16.28515625" style="229" customWidth="1"/>
    <col min="6703" max="6928" width="11.42578125" style="229"/>
    <col min="6929" max="6929" width="2.85546875" style="229" customWidth="1"/>
    <col min="6930" max="6930" width="18" style="229" customWidth="1"/>
    <col min="6931" max="6931" width="29.5703125" style="229" customWidth="1"/>
    <col min="6932" max="6932" width="29" style="229" customWidth="1"/>
    <col min="6933" max="6933" width="16.28515625" style="229" customWidth="1"/>
    <col min="6934" max="6934" width="16.5703125" style="229" customWidth="1"/>
    <col min="6935" max="6935" width="24.140625" style="229" customWidth="1"/>
    <col min="6936" max="6936" width="16.7109375" style="229" customWidth="1"/>
    <col min="6937" max="6937" width="27.28515625" style="229" customWidth="1"/>
    <col min="6938" max="6938" width="16.7109375" style="229" customWidth="1"/>
    <col min="6939" max="6939" width="36.85546875" style="229" customWidth="1"/>
    <col min="6940" max="6940" width="13.7109375" style="229" customWidth="1"/>
    <col min="6941" max="6941" width="19" style="229" customWidth="1"/>
    <col min="6942" max="6942" width="14.42578125" style="229" customWidth="1"/>
    <col min="6943" max="6943" width="17.7109375" style="229" bestFit="1" customWidth="1"/>
    <col min="6944" max="6944" width="15.7109375" style="229" bestFit="1" customWidth="1"/>
    <col min="6945" max="6945" width="8.5703125" style="229" customWidth="1"/>
    <col min="6946" max="6946" width="17.7109375" style="229" bestFit="1" customWidth="1"/>
    <col min="6947" max="6948" width="11.42578125" style="229"/>
    <col min="6949" max="6949" width="13.7109375" style="229" bestFit="1" customWidth="1"/>
    <col min="6950" max="6950" width="11.42578125" style="229"/>
    <col min="6951" max="6951" width="10" style="229" customWidth="1"/>
    <col min="6952" max="6952" width="8.42578125" style="229" customWidth="1"/>
    <col min="6953" max="6953" width="16" style="229" bestFit="1" customWidth="1"/>
    <col min="6954" max="6954" width="9.42578125" style="229" customWidth="1"/>
    <col min="6955" max="6955" width="14" style="229" bestFit="1" customWidth="1"/>
    <col min="6956" max="6956" width="19.85546875" style="229" customWidth="1"/>
    <col min="6957" max="6957" width="19.28515625" style="229" customWidth="1"/>
    <col min="6958" max="6958" width="16.28515625" style="229" customWidth="1"/>
    <col min="6959" max="7184" width="11.42578125" style="229"/>
    <col min="7185" max="7185" width="2.85546875" style="229" customWidth="1"/>
    <col min="7186" max="7186" width="18" style="229" customWidth="1"/>
    <col min="7187" max="7187" width="29.5703125" style="229" customWidth="1"/>
    <col min="7188" max="7188" width="29" style="229" customWidth="1"/>
    <col min="7189" max="7189" width="16.28515625" style="229" customWidth="1"/>
    <col min="7190" max="7190" width="16.5703125" style="229" customWidth="1"/>
    <col min="7191" max="7191" width="24.140625" style="229" customWidth="1"/>
    <col min="7192" max="7192" width="16.7109375" style="229" customWidth="1"/>
    <col min="7193" max="7193" width="27.28515625" style="229" customWidth="1"/>
    <col min="7194" max="7194" width="16.7109375" style="229" customWidth="1"/>
    <col min="7195" max="7195" width="36.85546875" style="229" customWidth="1"/>
    <col min="7196" max="7196" width="13.7109375" style="229" customWidth="1"/>
    <col min="7197" max="7197" width="19" style="229" customWidth="1"/>
    <col min="7198" max="7198" width="14.42578125" style="229" customWidth="1"/>
    <col min="7199" max="7199" width="17.7109375" style="229" bestFit="1" customWidth="1"/>
    <col min="7200" max="7200" width="15.7109375" style="229" bestFit="1" customWidth="1"/>
    <col min="7201" max="7201" width="8.5703125" style="229" customWidth="1"/>
    <col min="7202" max="7202" width="17.7109375" style="229" bestFit="1" customWidth="1"/>
    <col min="7203" max="7204" width="11.42578125" style="229"/>
    <col min="7205" max="7205" width="13.7109375" style="229" bestFit="1" customWidth="1"/>
    <col min="7206" max="7206" width="11.42578125" style="229"/>
    <col min="7207" max="7207" width="10" style="229" customWidth="1"/>
    <col min="7208" max="7208" width="8.42578125" style="229" customWidth="1"/>
    <col min="7209" max="7209" width="16" style="229" bestFit="1" customWidth="1"/>
    <col min="7210" max="7210" width="9.42578125" style="229" customWidth="1"/>
    <col min="7211" max="7211" width="14" style="229" bestFit="1" customWidth="1"/>
    <col min="7212" max="7212" width="19.85546875" style="229" customWidth="1"/>
    <col min="7213" max="7213" width="19.28515625" style="229" customWidth="1"/>
    <col min="7214" max="7214" width="16.28515625" style="229" customWidth="1"/>
    <col min="7215" max="7440" width="11.42578125" style="229"/>
    <col min="7441" max="7441" width="2.85546875" style="229" customWidth="1"/>
    <col min="7442" max="7442" width="18" style="229" customWidth="1"/>
    <col min="7443" max="7443" width="29.5703125" style="229" customWidth="1"/>
    <col min="7444" max="7444" width="29" style="229" customWidth="1"/>
    <col min="7445" max="7445" width="16.28515625" style="229" customWidth="1"/>
    <col min="7446" max="7446" width="16.5703125" style="229" customWidth="1"/>
    <col min="7447" max="7447" width="24.140625" style="229" customWidth="1"/>
    <col min="7448" max="7448" width="16.7109375" style="229" customWidth="1"/>
    <col min="7449" max="7449" width="27.28515625" style="229" customWidth="1"/>
    <col min="7450" max="7450" width="16.7109375" style="229" customWidth="1"/>
    <col min="7451" max="7451" width="36.85546875" style="229" customWidth="1"/>
    <col min="7452" max="7452" width="13.7109375" style="229" customWidth="1"/>
    <col min="7453" max="7453" width="19" style="229" customWidth="1"/>
    <col min="7454" max="7454" width="14.42578125" style="229" customWidth="1"/>
    <col min="7455" max="7455" width="17.7109375" style="229" bestFit="1" customWidth="1"/>
    <col min="7456" max="7456" width="15.7109375" style="229" bestFit="1" customWidth="1"/>
    <col min="7457" max="7457" width="8.5703125" style="229" customWidth="1"/>
    <col min="7458" max="7458" width="17.7109375" style="229" bestFit="1" customWidth="1"/>
    <col min="7459" max="7460" width="11.42578125" style="229"/>
    <col min="7461" max="7461" width="13.7109375" style="229" bestFit="1" customWidth="1"/>
    <col min="7462" max="7462" width="11.42578125" style="229"/>
    <col min="7463" max="7463" width="10" style="229" customWidth="1"/>
    <col min="7464" max="7464" width="8.42578125" style="229" customWidth="1"/>
    <col min="7465" max="7465" width="16" style="229" bestFit="1" customWidth="1"/>
    <col min="7466" max="7466" width="9.42578125" style="229" customWidth="1"/>
    <col min="7467" max="7467" width="14" style="229" bestFit="1" customWidth="1"/>
    <col min="7468" max="7468" width="19.85546875" style="229" customWidth="1"/>
    <col min="7469" max="7469" width="19.28515625" style="229" customWidth="1"/>
    <col min="7470" max="7470" width="16.28515625" style="229" customWidth="1"/>
    <col min="7471" max="7696" width="11.42578125" style="229"/>
    <col min="7697" max="7697" width="2.85546875" style="229" customWidth="1"/>
    <col min="7698" max="7698" width="18" style="229" customWidth="1"/>
    <col min="7699" max="7699" width="29.5703125" style="229" customWidth="1"/>
    <col min="7700" max="7700" width="29" style="229" customWidth="1"/>
    <col min="7701" max="7701" width="16.28515625" style="229" customWidth="1"/>
    <col min="7702" max="7702" width="16.5703125" style="229" customWidth="1"/>
    <col min="7703" max="7703" width="24.140625" style="229" customWidth="1"/>
    <col min="7704" max="7704" width="16.7109375" style="229" customWidth="1"/>
    <col min="7705" max="7705" width="27.28515625" style="229" customWidth="1"/>
    <col min="7706" max="7706" width="16.7109375" style="229" customWidth="1"/>
    <col min="7707" max="7707" width="36.85546875" style="229" customWidth="1"/>
    <col min="7708" max="7708" width="13.7109375" style="229" customWidth="1"/>
    <col min="7709" max="7709" width="19" style="229" customWidth="1"/>
    <col min="7710" max="7710" width="14.42578125" style="229" customWidth="1"/>
    <col min="7711" max="7711" width="17.7109375" style="229" bestFit="1" customWidth="1"/>
    <col min="7712" max="7712" width="15.7109375" style="229" bestFit="1" customWidth="1"/>
    <col min="7713" max="7713" width="8.5703125" style="229" customWidth="1"/>
    <col min="7714" max="7714" width="17.7109375" style="229" bestFit="1" customWidth="1"/>
    <col min="7715" max="7716" width="11.42578125" style="229"/>
    <col min="7717" max="7717" width="13.7109375" style="229" bestFit="1" customWidth="1"/>
    <col min="7718" max="7718" width="11.42578125" style="229"/>
    <col min="7719" max="7719" width="10" style="229" customWidth="1"/>
    <col min="7720" max="7720" width="8.42578125" style="229" customWidth="1"/>
    <col min="7721" max="7721" width="16" style="229" bestFit="1" customWidth="1"/>
    <col min="7722" max="7722" width="9.42578125" style="229" customWidth="1"/>
    <col min="7723" max="7723" width="14" style="229" bestFit="1" customWidth="1"/>
    <col min="7724" max="7724" width="19.85546875" style="229" customWidth="1"/>
    <col min="7725" max="7725" width="19.28515625" style="229" customWidth="1"/>
    <col min="7726" max="7726" width="16.28515625" style="229" customWidth="1"/>
    <col min="7727" max="7952" width="11.42578125" style="229"/>
    <col min="7953" max="7953" width="2.85546875" style="229" customWidth="1"/>
    <col min="7954" max="7954" width="18" style="229" customWidth="1"/>
    <col min="7955" max="7955" width="29.5703125" style="229" customWidth="1"/>
    <col min="7956" max="7956" width="29" style="229" customWidth="1"/>
    <col min="7957" max="7957" width="16.28515625" style="229" customWidth="1"/>
    <col min="7958" max="7958" width="16.5703125" style="229" customWidth="1"/>
    <col min="7959" max="7959" width="24.140625" style="229" customWidth="1"/>
    <col min="7960" max="7960" width="16.7109375" style="229" customWidth="1"/>
    <col min="7961" max="7961" width="27.28515625" style="229" customWidth="1"/>
    <col min="7962" max="7962" width="16.7109375" style="229" customWidth="1"/>
    <col min="7963" max="7963" width="36.85546875" style="229" customWidth="1"/>
    <col min="7964" max="7964" width="13.7109375" style="229" customWidth="1"/>
    <col min="7965" max="7965" width="19" style="229" customWidth="1"/>
    <col min="7966" max="7966" width="14.42578125" style="229" customWidth="1"/>
    <col min="7967" max="7967" width="17.7109375" style="229" bestFit="1" customWidth="1"/>
    <col min="7968" max="7968" width="15.7109375" style="229" bestFit="1" customWidth="1"/>
    <col min="7969" max="7969" width="8.5703125" style="229" customWidth="1"/>
    <col min="7970" max="7970" width="17.7109375" style="229" bestFit="1" customWidth="1"/>
    <col min="7971" max="7972" width="11.42578125" style="229"/>
    <col min="7973" max="7973" width="13.7109375" style="229" bestFit="1" customWidth="1"/>
    <col min="7974" max="7974" width="11.42578125" style="229"/>
    <col min="7975" max="7975" width="10" style="229" customWidth="1"/>
    <col min="7976" max="7976" width="8.42578125" style="229" customWidth="1"/>
    <col min="7977" max="7977" width="16" style="229" bestFit="1" customWidth="1"/>
    <col min="7978" max="7978" width="9.42578125" style="229" customWidth="1"/>
    <col min="7979" max="7979" width="14" style="229" bestFit="1" customWidth="1"/>
    <col min="7980" max="7980" width="19.85546875" style="229" customWidth="1"/>
    <col min="7981" max="7981" width="19.28515625" style="229" customWidth="1"/>
    <col min="7982" max="7982" width="16.28515625" style="229" customWidth="1"/>
    <col min="7983" max="8208" width="11.42578125" style="229"/>
    <col min="8209" max="8209" width="2.85546875" style="229" customWidth="1"/>
    <col min="8210" max="8210" width="18" style="229" customWidth="1"/>
    <col min="8211" max="8211" width="29.5703125" style="229" customWidth="1"/>
    <col min="8212" max="8212" width="29" style="229" customWidth="1"/>
    <col min="8213" max="8213" width="16.28515625" style="229" customWidth="1"/>
    <col min="8214" max="8214" width="16.5703125" style="229" customWidth="1"/>
    <col min="8215" max="8215" width="24.140625" style="229" customWidth="1"/>
    <col min="8216" max="8216" width="16.7109375" style="229" customWidth="1"/>
    <col min="8217" max="8217" width="27.28515625" style="229" customWidth="1"/>
    <col min="8218" max="8218" width="16.7109375" style="229" customWidth="1"/>
    <col min="8219" max="8219" width="36.85546875" style="229" customWidth="1"/>
    <col min="8220" max="8220" width="13.7109375" style="229" customWidth="1"/>
    <col min="8221" max="8221" width="19" style="229" customWidth="1"/>
    <col min="8222" max="8222" width="14.42578125" style="229" customWidth="1"/>
    <col min="8223" max="8223" width="17.7109375" style="229" bestFit="1" customWidth="1"/>
    <col min="8224" max="8224" width="15.7109375" style="229" bestFit="1" customWidth="1"/>
    <col min="8225" max="8225" width="8.5703125" style="229" customWidth="1"/>
    <col min="8226" max="8226" width="17.7109375" style="229" bestFit="1" customWidth="1"/>
    <col min="8227" max="8228" width="11.42578125" style="229"/>
    <col min="8229" max="8229" width="13.7109375" style="229" bestFit="1" customWidth="1"/>
    <col min="8230" max="8230" width="11.42578125" style="229"/>
    <col min="8231" max="8231" width="10" style="229" customWidth="1"/>
    <col min="8232" max="8232" width="8.42578125" style="229" customWidth="1"/>
    <col min="8233" max="8233" width="16" style="229" bestFit="1" customWidth="1"/>
    <col min="8234" max="8234" width="9.42578125" style="229" customWidth="1"/>
    <col min="8235" max="8235" width="14" style="229" bestFit="1" customWidth="1"/>
    <col min="8236" max="8236" width="19.85546875" style="229" customWidth="1"/>
    <col min="8237" max="8237" width="19.28515625" style="229" customWidth="1"/>
    <col min="8238" max="8238" width="16.28515625" style="229" customWidth="1"/>
    <col min="8239" max="8464" width="11.42578125" style="229"/>
    <col min="8465" max="8465" width="2.85546875" style="229" customWidth="1"/>
    <col min="8466" max="8466" width="18" style="229" customWidth="1"/>
    <col min="8467" max="8467" width="29.5703125" style="229" customWidth="1"/>
    <col min="8468" max="8468" width="29" style="229" customWidth="1"/>
    <col min="8469" max="8469" width="16.28515625" style="229" customWidth="1"/>
    <col min="8470" max="8470" width="16.5703125" style="229" customWidth="1"/>
    <col min="8471" max="8471" width="24.140625" style="229" customWidth="1"/>
    <col min="8472" max="8472" width="16.7109375" style="229" customWidth="1"/>
    <col min="8473" max="8473" width="27.28515625" style="229" customWidth="1"/>
    <col min="8474" max="8474" width="16.7109375" style="229" customWidth="1"/>
    <col min="8475" max="8475" width="36.85546875" style="229" customWidth="1"/>
    <col min="8476" max="8476" width="13.7109375" style="229" customWidth="1"/>
    <col min="8477" max="8477" width="19" style="229" customWidth="1"/>
    <col min="8478" max="8478" width="14.42578125" style="229" customWidth="1"/>
    <col min="8479" max="8479" width="17.7109375" style="229" bestFit="1" customWidth="1"/>
    <col min="8480" max="8480" width="15.7109375" style="229" bestFit="1" customWidth="1"/>
    <col min="8481" max="8481" width="8.5703125" style="229" customWidth="1"/>
    <col min="8482" max="8482" width="17.7109375" style="229" bestFit="1" customWidth="1"/>
    <col min="8483" max="8484" width="11.42578125" style="229"/>
    <col min="8485" max="8485" width="13.7109375" style="229" bestFit="1" customWidth="1"/>
    <col min="8486" max="8486" width="11.42578125" style="229"/>
    <col min="8487" max="8487" width="10" style="229" customWidth="1"/>
    <col min="8488" max="8488" width="8.42578125" style="229" customWidth="1"/>
    <col min="8489" max="8489" width="16" style="229" bestFit="1" customWidth="1"/>
    <col min="8490" max="8490" width="9.42578125" style="229" customWidth="1"/>
    <col min="8491" max="8491" width="14" style="229" bestFit="1" customWidth="1"/>
    <col min="8492" max="8492" width="19.85546875" style="229" customWidth="1"/>
    <col min="8493" max="8493" width="19.28515625" style="229" customWidth="1"/>
    <col min="8494" max="8494" width="16.28515625" style="229" customWidth="1"/>
    <col min="8495" max="8720" width="11.42578125" style="229"/>
    <col min="8721" max="8721" width="2.85546875" style="229" customWidth="1"/>
    <col min="8722" max="8722" width="18" style="229" customWidth="1"/>
    <col min="8723" max="8723" width="29.5703125" style="229" customWidth="1"/>
    <col min="8724" max="8724" width="29" style="229" customWidth="1"/>
    <col min="8725" max="8725" width="16.28515625" style="229" customWidth="1"/>
    <col min="8726" max="8726" width="16.5703125" style="229" customWidth="1"/>
    <col min="8727" max="8727" width="24.140625" style="229" customWidth="1"/>
    <col min="8728" max="8728" width="16.7109375" style="229" customWidth="1"/>
    <col min="8729" max="8729" width="27.28515625" style="229" customWidth="1"/>
    <col min="8730" max="8730" width="16.7109375" style="229" customWidth="1"/>
    <col min="8731" max="8731" width="36.85546875" style="229" customWidth="1"/>
    <col min="8732" max="8732" width="13.7109375" style="229" customWidth="1"/>
    <col min="8733" max="8733" width="19" style="229" customWidth="1"/>
    <col min="8734" max="8734" width="14.42578125" style="229" customWidth="1"/>
    <col min="8735" max="8735" width="17.7109375" style="229" bestFit="1" customWidth="1"/>
    <col min="8736" max="8736" width="15.7109375" style="229" bestFit="1" customWidth="1"/>
    <col min="8737" max="8737" width="8.5703125" style="229" customWidth="1"/>
    <col min="8738" max="8738" width="17.7109375" style="229" bestFit="1" customWidth="1"/>
    <col min="8739" max="8740" width="11.42578125" style="229"/>
    <col min="8741" max="8741" width="13.7109375" style="229" bestFit="1" customWidth="1"/>
    <col min="8742" max="8742" width="11.42578125" style="229"/>
    <col min="8743" max="8743" width="10" style="229" customWidth="1"/>
    <col min="8744" max="8744" width="8.42578125" style="229" customWidth="1"/>
    <col min="8745" max="8745" width="16" style="229" bestFit="1" customWidth="1"/>
    <col min="8746" max="8746" width="9.42578125" style="229" customWidth="1"/>
    <col min="8747" max="8747" width="14" style="229" bestFit="1" customWidth="1"/>
    <col min="8748" max="8748" width="19.85546875" style="229" customWidth="1"/>
    <col min="8749" max="8749" width="19.28515625" style="229" customWidth="1"/>
    <col min="8750" max="8750" width="16.28515625" style="229" customWidth="1"/>
    <col min="8751" max="8976" width="11.42578125" style="229"/>
    <col min="8977" max="8977" width="2.85546875" style="229" customWidth="1"/>
    <col min="8978" max="8978" width="18" style="229" customWidth="1"/>
    <col min="8979" max="8979" width="29.5703125" style="229" customWidth="1"/>
    <col min="8980" max="8980" width="29" style="229" customWidth="1"/>
    <col min="8981" max="8981" width="16.28515625" style="229" customWidth="1"/>
    <col min="8982" max="8982" width="16.5703125" style="229" customWidth="1"/>
    <col min="8983" max="8983" width="24.140625" style="229" customWidth="1"/>
    <col min="8984" max="8984" width="16.7109375" style="229" customWidth="1"/>
    <col min="8985" max="8985" width="27.28515625" style="229" customWidth="1"/>
    <col min="8986" max="8986" width="16.7109375" style="229" customWidth="1"/>
    <col min="8987" max="8987" width="36.85546875" style="229" customWidth="1"/>
    <col min="8988" max="8988" width="13.7109375" style="229" customWidth="1"/>
    <col min="8989" max="8989" width="19" style="229" customWidth="1"/>
    <col min="8990" max="8990" width="14.42578125" style="229" customWidth="1"/>
    <col min="8991" max="8991" width="17.7109375" style="229" bestFit="1" customWidth="1"/>
    <col min="8992" max="8992" width="15.7109375" style="229" bestFit="1" customWidth="1"/>
    <col min="8993" max="8993" width="8.5703125" style="229" customWidth="1"/>
    <col min="8994" max="8994" width="17.7109375" style="229" bestFit="1" customWidth="1"/>
    <col min="8995" max="8996" width="11.42578125" style="229"/>
    <col min="8997" max="8997" width="13.7109375" style="229" bestFit="1" customWidth="1"/>
    <col min="8998" max="8998" width="11.42578125" style="229"/>
    <col min="8999" max="8999" width="10" style="229" customWidth="1"/>
    <col min="9000" max="9000" width="8.42578125" style="229" customWidth="1"/>
    <col min="9001" max="9001" width="16" style="229" bestFit="1" customWidth="1"/>
    <col min="9002" max="9002" width="9.42578125" style="229" customWidth="1"/>
    <col min="9003" max="9003" width="14" style="229" bestFit="1" customWidth="1"/>
    <col min="9004" max="9004" width="19.85546875" style="229" customWidth="1"/>
    <col min="9005" max="9005" width="19.28515625" style="229" customWidth="1"/>
    <col min="9006" max="9006" width="16.28515625" style="229" customWidth="1"/>
    <col min="9007" max="9232" width="11.42578125" style="229"/>
    <col min="9233" max="9233" width="2.85546875" style="229" customWidth="1"/>
    <col min="9234" max="9234" width="18" style="229" customWidth="1"/>
    <col min="9235" max="9235" width="29.5703125" style="229" customWidth="1"/>
    <col min="9236" max="9236" width="29" style="229" customWidth="1"/>
    <col min="9237" max="9237" width="16.28515625" style="229" customWidth="1"/>
    <col min="9238" max="9238" width="16.5703125" style="229" customWidth="1"/>
    <col min="9239" max="9239" width="24.140625" style="229" customWidth="1"/>
    <col min="9240" max="9240" width="16.7109375" style="229" customWidth="1"/>
    <col min="9241" max="9241" width="27.28515625" style="229" customWidth="1"/>
    <col min="9242" max="9242" width="16.7109375" style="229" customWidth="1"/>
    <col min="9243" max="9243" width="36.85546875" style="229" customWidth="1"/>
    <col min="9244" max="9244" width="13.7109375" style="229" customWidth="1"/>
    <col min="9245" max="9245" width="19" style="229" customWidth="1"/>
    <col min="9246" max="9246" width="14.42578125" style="229" customWidth="1"/>
    <col min="9247" max="9247" width="17.7109375" style="229" bestFit="1" customWidth="1"/>
    <col min="9248" max="9248" width="15.7109375" style="229" bestFit="1" customWidth="1"/>
    <col min="9249" max="9249" width="8.5703125" style="229" customWidth="1"/>
    <col min="9250" max="9250" width="17.7109375" style="229" bestFit="1" customWidth="1"/>
    <col min="9251" max="9252" width="11.42578125" style="229"/>
    <col min="9253" max="9253" width="13.7109375" style="229" bestFit="1" customWidth="1"/>
    <col min="9254" max="9254" width="11.42578125" style="229"/>
    <col min="9255" max="9255" width="10" style="229" customWidth="1"/>
    <col min="9256" max="9256" width="8.42578125" style="229" customWidth="1"/>
    <col min="9257" max="9257" width="16" style="229" bestFit="1" customWidth="1"/>
    <col min="9258" max="9258" width="9.42578125" style="229" customWidth="1"/>
    <col min="9259" max="9259" width="14" style="229" bestFit="1" customWidth="1"/>
    <col min="9260" max="9260" width="19.85546875" style="229" customWidth="1"/>
    <col min="9261" max="9261" width="19.28515625" style="229" customWidth="1"/>
    <col min="9262" max="9262" width="16.28515625" style="229" customWidth="1"/>
    <col min="9263" max="9488" width="11.42578125" style="229"/>
    <col min="9489" max="9489" width="2.85546875" style="229" customWidth="1"/>
    <col min="9490" max="9490" width="18" style="229" customWidth="1"/>
    <col min="9491" max="9491" width="29.5703125" style="229" customWidth="1"/>
    <col min="9492" max="9492" width="29" style="229" customWidth="1"/>
    <col min="9493" max="9493" width="16.28515625" style="229" customWidth="1"/>
    <col min="9494" max="9494" width="16.5703125" style="229" customWidth="1"/>
    <col min="9495" max="9495" width="24.140625" style="229" customWidth="1"/>
    <col min="9496" max="9496" width="16.7109375" style="229" customWidth="1"/>
    <col min="9497" max="9497" width="27.28515625" style="229" customWidth="1"/>
    <col min="9498" max="9498" width="16.7109375" style="229" customWidth="1"/>
    <col min="9499" max="9499" width="36.85546875" style="229" customWidth="1"/>
    <col min="9500" max="9500" width="13.7109375" style="229" customWidth="1"/>
    <col min="9501" max="9501" width="19" style="229" customWidth="1"/>
    <col min="9502" max="9502" width="14.42578125" style="229" customWidth="1"/>
    <col min="9503" max="9503" width="17.7109375" style="229" bestFit="1" customWidth="1"/>
    <col min="9504" max="9504" width="15.7109375" style="229" bestFit="1" customWidth="1"/>
    <col min="9505" max="9505" width="8.5703125" style="229" customWidth="1"/>
    <col min="9506" max="9506" width="17.7109375" style="229" bestFit="1" customWidth="1"/>
    <col min="9507" max="9508" width="11.42578125" style="229"/>
    <col min="9509" max="9509" width="13.7109375" style="229" bestFit="1" customWidth="1"/>
    <col min="9510" max="9510" width="11.42578125" style="229"/>
    <col min="9511" max="9511" width="10" style="229" customWidth="1"/>
    <col min="9512" max="9512" width="8.42578125" style="229" customWidth="1"/>
    <col min="9513" max="9513" width="16" style="229" bestFit="1" customWidth="1"/>
    <col min="9514" max="9514" width="9.42578125" style="229" customWidth="1"/>
    <col min="9515" max="9515" width="14" style="229" bestFit="1" customWidth="1"/>
    <col min="9516" max="9516" width="19.85546875" style="229" customWidth="1"/>
    <col min="9517" max="9517" width="19.28515625" style="229" customWidth="1"/>
    <col min="9518" max="9518" width="16.28515625" style="229" customWidth="1"/>
    <col min="9519" max="9744" width="11.42578125" style="229"/>
    <col min="9745" max="9745" width="2.85546875" style="229" customWidth="1"/>
    <col min="9746" max="9746" width="18" style="229" customWidth="1"/>
    <col min="9747" max="9747" width="29.5703125" style="229" customWidth="1"/>
    <col min="9748" max="9748" width="29" style="229" customWidth="1"/>
    <col min="9749" max="9749" width="16.28515625" style="229" customWidth="1"/>
    <col min="9750" max="9750" width="16.5703125" style="229" customWidth="1"/>
    <col min="9751" max="9751" width="24.140625" style="229" customWidth="1"/>
    <col min="9752" max="9752" width="16.7109375" style="229" customWidth="1"/>
    <col min="9753" max="9753" width="27.28515625" style="229" customWidth="1"/>
    <col min="9754" max="9754" width="16.7109375" style="229" customWidth="1"/>
    <col min="9755" max="9755" width="36.85546875" style="229" customWidth="1"/>
    <col min="9756" max="9756" width="13.7109375" style="229" customWidth="1"/>
    <col min="9757" max="9757" width="19" style="229" customWidth="1"/>
    <col min="9758" max="9758" width="14.42578125" style="229" customWidth="1"/>
    <col min="9759" max="9759" width="17.7109375" style="229" bestFit="1" customWidth="1"/>
    <col min="9760" max="9760" width="15.7109375" style="229" bestFit="1" customWidth="1"/>
    <col min="9761" max="9761" width="8.5703125" style="229" customWidth="1"/>
    <col min="9762" max="9762" width="17.7109375" style="229" bestFit="1" customWidth="1"/>
    <col min="9763" max="9764" width="11.42578125" style="229"/>
    <col min="9765" max="9765" width="13.7109375" style="229" bestFit="1" customWidth="1"/>
    <col min="9766" max="9766" width="11.42578125" style="229"/>
    <col min="9767" max="9767" width="10" style="229" customWidth="1"/>
    <col min="9768" max="9768" width="8.42578125" style="229" customWidth="1"/>
    <col min="9769" max="9769" width="16" style="229" bestFit="1" customWidth="1"/>
    <col min="9770" max="9770" width="9.42578125" style="229" customWidth="1"/>
    <col min="9771" max="9771" width="14" style="229" bestFit="1" customWidth="1"/>
    <col min="9772" max="9772" width="19.85546875" style="229" customWidth="1"/>
    <col min="9773" max="9773" width="19.28515625" style="229" customWidth="1"/>
    <col min="9774" max="9774" width="16.28515625" style="229" customWidth="1"/>
    <col min="9775" max="10000" width="11.42578125" style="229"/>
    <col min="10001" max="10001" width="2.85546875" style="229" customWidth="1"/>
    <col min="10002" max="10002" width="18" style="229" customWidth="1"/>
    <col min="10003" max="10003" width="29.5703125" style="229" customWidth="1"/>
    <col min="10004" max="10004" width="29" style="229" customWidth="1"/>
    <col min="10005" max="10005" width="16.28515625" style="229" customWidth="1"/>
    <col min="10006" max="10006" width="16.5703125" style="229" customWidth="1"/>
    <col min="10007" max="10007" width="24.140625" style="229" customWidth="1"/>
    <col min="10008" max="10008" width="16.7109375" style="229" customWidth="1"/>
    <col min="10009" max="10009" width="27.28515625" style="229" customWidth="1"/>
    <col min="10010" max="10010" width="16.7109375" style="229" customWidth="1"/>
    <col min="10011" max="10011" width="36.85546875" style="229" customWidth="1"/>
    <col min="10012" max="10012" width="13.7109375" style="229" customWidth="1"/>
    <col min="10013" max="10013" width="19" style="229" customWidth="1"/>
    <col min="10014" max="10014" width="14.42578125" style="229" customWidth="1"/>
    <col min="10015" max="10015" width="17.7109375" style="229" bestFit="1" customWidth="1"/>
    <col min="10016" max="10016" width="15.7109375" style="229" bestFit="1" customWidth="1"/>
    <col min="10017" max="10017" width="8.5703125" style="229" customWidth="1"/>
    <col min="10018" max="10018" width="17.7109375" style="229" bestFit="1" customWidth="1"/>
    <col min="10019" max="10020" width="11.42578125" style="229"/>
    <col min="10021" max="10021" width="13.7109375" style="229" bestFit="1" customWidth="1"/>
    <col min="10022" max="10022" width="11.42578125" style="229"/>
    <col min="10023" max="10023" width="10" style="229" customWidth="1"/>
    <col min="10024" max="10024" width="8.42578125" style="229" customWidth="1"/>
    <col min="10025" max="10025" width="16" style="229" bestFit="1" customWidth="1"/>
    <col min="10026" max="10026" width="9.42578125" style="229" customWidth="1"/>
    <col min="10027" max="10027" width="14" style="229" bestFit="1" customWidth="1"/>
    <col min="10028" max="10028" width="19.85546875" style="229" customWidth="1"/>
    <col min="10029" max="10029" width="19.28515625" style="229" customWidth="1"/>
    <col min="10030" max="10030" width="16.28515625" style="229" customWidth="1"/>
    <col min="10031" max="10256" width="11.42578125" style="229"/>
    <col min="10257" max="10257" width="2.85546875" style="229" customWidth="1"/>
    <col min="10258" max="10258" width="18" style="229" customWidth="1"/>
    <col min="10259" max="10259" width="29.5703125" style="229" customWidth="1"/>
    <col min="10260" max="10260" width="29" style="229" customWidth="1"/>
    <col min="10261" max="10261" width="16.28515625" style="229" customWidth="1"/>
    <col min="10262" max="10262" width="16.5703125" style="229" customWidth="1"/>
    <col min="10263" max="10263" width="24.140625" style="229" customWidth="1"/>
    <col min="10264" max="10264" width="16.7109375" style="229" customWidth="1"/>
    <col min="10265" max="10265" width="27.28515625" style="229" customWidth="1"/>
    <col min="10266" max="10266" width="16.7109375" style="229" customWidth="1"/>
    <col min="10267" max="10267" width="36.85546875" style="229" customWidth="1"/>
    <col min="10268" max="10268" width="13.7109375" style="229" customWidth="1"/>
    <col min="10269" max="10269" width="19" style="229" customWidth="1"/>
    <col min="10270" max="10270" width="14.42578125" style="229" customWidth="1"/>
    <col min="10271" max="10271" width="17.7109375" style="229" bestFit="1" customWidth="1"/>
    <col min="10272" max="10272" width="15.7109375" style="229" bestFit="1" customWidth="1"/>
    <col min="10273" max="10273" width="8.5703125" style="229" customWidth="1"/>
    <col min="10274" max="10274" width="17.7109375" style="229" bestFit="1" customWidth="1"/>
    <col min="10275" max="10276" width="11.42578125" style="229"/>
    <col min="10277" max="10277" width="13.7109375" style="229" bestFit="1" customWidth="1"/>
    <col min="10278" max="10278" width="11.42578125" style="229"/>
    <col min="10279" max="10279" width="10" style="229" customWidth="1"/>
    <col min="10280" max="10280" width="8.42578125" style="229" customWidth="1"/>
    <col min="10281" max="10281" width="16" style="229" bestFit="1" customWidth="1"/>
    <col min="10282" max="10282" width="9.42578125" style="229" customWidth="1"/>
    <col min="10283" max="10283" width="14" style="229" bestFit="1" customWidth="1"/>
    <col min="10284" max="10284" width="19.85546875" style="229" customWidth="1"/>
    <col min="10285" max="10285" width="19.28515625" style="229" customWidth="1"/>
    <col min="10286" max="10286" width="16.28515625" style="229" customWidth="1"/>
    <col min="10287" max="10512" width="11.42578125" style="229"/>
    <col min="10513" max="10513" width="2.85546875" style="229" customWidth="1"/>
    <col min="10514" max="10514" width="18" style="229" customWidth="1"/>
    <col min="10515" max="10515" width="29.5703125" style="229" customWidth="1"/>
    <col min="10516" max="10516" width="29" style="229" customWidth="1"/>
    <col min="10517" max="10517" width="16.28515625" style="229" customWidth="1"/>
    <col min="10518" max="10518" width="16.5703125" style="229" customWidth="1"/>
    <col min="10519" max="10519" width="24.140625" style="229" customWidth="1"/>
    <col min="10520" max="10520" width="16.7109375" style="229" customWidth="1"/>
    <col min="10521" max="10521" width="27.28515625" style="229" customWidth="1"/>
    <col min="10522" max="10522" width="16.7109375" style="229" customWidth="1"/>
    <col min="10523" max="10523" width="36.85546875" style="229" customWidth="1"/>
    <col min="10524" max="10524" width="13.7109375" style="229" customWidth="1"/>
    <col min="10525" max="10525" width="19" style="229" customWidth="1"/>
    <col min="10526" max="10526" width="14.42578125" style="229" customWidth="1"/>
    <col min="10527" max="10527" width="17.7109375" style="229" bestFit="1" customWidth="1"/>
    <col min="10528" max="10528" width="15.7109375" style="229" bestFit="1" customWidth="1"/>
    <col min="10529" max="10529" width="8.5703125" style="229" customWidth="1"/>
    <col min="10530" max="10530" width="17.7109375" style="229" bestFit="1" customWidth="1"/>
    <col min="10531" max="10532" width="11.42578125" style="229"/>
    <col min="10533" max="10533" width="13.7109375" style="229" bestFit="1" customWidth="1"/>
    <col min="10534" max="10534" width="11.42578125" style="229"/>
    <col min="10535" max="10535" width="10" style="229" customWidth="1"/>
    <col min="10536" max="10536" width="8.42578125" style="229" customWidth="1"/>
    <col min="10537" max="10537" width="16" style="229" bestFit="1" customWidth="1"/>
    <col min="10538" max="10538" width="9.42578125" style="229" customWidth="1"/>
    <col min="10539" max="10539" width="14" style="229" bestFit="1" customWidth="1"/>
    <col min="10540" max="10540" width="19.85546875" style="229" customWidth="1"/>
    <col min="10541" max="10541" width="19.28515625" style="229" customWidth="1"/>
    <col min="10542" max="10542" width="16.28515625" style="229" customWidth="1"/>
    <col min="10543" max="10768" width="11.42578125" style="229"/>
    <col min="10769" max="10769" width="2.85546875" style="229" customWidth="1"/>
    <col min="10770" max="10770" width="18" style="229" customWidth="1"/>
    <col min="10771" max="10771" width="29.5703125" style="229" customWidth="1"/>
    <col min="10772" max="10772" width="29" style="229" customWidth="1"/>
    <col min="10773" max="10773" width="16.28515625" style="229" customWidth="1"/>
    <col min="10774" max="10774" width="16.5703125" style="229" customWidth="1"/>
    <col min="10775" max="10775" width="24.140625" style="229" customWidth="1"/>
    <col min="10776" max="10776" width="16.7109375" style="229" customWidth="1"/>
    <col min="10777" max="10777" width="27.28515625" style="229" customWidth="1"/>
    <col min="10778" max="10778" width="16.7109375" style="229" customWidth="1"/>
    <col min="10779" max="10779" width="36.85546875" style="229" customWidth="1"/>
    <col min="10780" max="10780" width="13.7109375" style="229" customWidth="1"/>
    <col min="10781" max="10781" width="19" style="229" customWidth="1"/>
    <col min="10782" max="10782" width="14.42578125" style="229" customWidth="1"/>
    <col min="10783" max="10783" width="17.7109375" style="229" bestFit="1" customWidth="1"/>
    <col min="10784" max="10784" width="15.7109375" style="229" bestFit="1" customWidth="1"/>
    <col min="10785" max="10785" width="8.5703125" style="229" customWidth="1"/>
    <col min="10786" max="10786" width="17.7109375" style="229" bestFit="1" customWidth="1"/>
    <col min="10787" max="10788" width="11.42578125" style="229"/>
    <col min="10789" max="10789" width="13.7109375" style="229" bestFit="1" customWidth="1"/>
    <col min="10790" max="10790" width="11.42578125" style="229"/>
    <col min="10791" max="10791" width="10" style="229" customWidth="1"/>
    <col min="10792" max="10792" width="8.42578125" style="229" customWidth="1"/>
    <col min="10793" max="10793" width="16" style="229" bestFit="1" customWidth="1"/>
    <col min="10794" max="10794" width="9.42578125" style="229" customWidth="1"/>
    <col min="10795" max="10795" width="14" style="229" bestFit="1" customWidth="1"/>
    <col min="10796" max="10796" width="19.85546875" style="229" customWidth="1"/>
    <col min="10797" max="10797" width="19.28515625" style="229" customWidth="1"/>
    <col min="10798" max="10798" width="16.28515625" style="229" customWidth="1"/>
    <col min="10799" max="11024" width="11.42578125" style="229"/>
    <col min="11025" max="11025" width="2.85546875" style="229" customWidth="1"/>
    <col min="11026" max="11026" width="18" style="229" customWidth="1"/>
    <col min="11027" max="11027" width="29.5703125" style="229" customWidth="1"/>
    <col min="11028" max="11028" width="29" style="229" customWidth="1"/>
    <col min="11029" max="11029" width="16.28515625" style="229" customWidth="1"/>
    <col min="11030" max="11030" width="16.5703125" style="229" customWidth="1"/>
    <col min="11031" max="11031" width="24.140625" style="229" customWidth="1"/>
    <col min="11032" max="11032" width="16.7109375" style="229" customWidth="1"/>
    <col min="11033" max="11033" width="27.28515625" style="229" customWidth="1"/>
    <col min="11034" max="11034" width="16.7109375" style="229" customWidth="1"/>
    <col min="11035" max="11035" width="36.85546875" style="229" customWidth="1"/>
    <col min="11036" max="11036" width="13.7109375" style="229" customWidth="1"/>
    <col min="11037" max="11037" width="19" style="229" customWidth="1"/>
    <col min="11038" max="11038" width="14.42578125" style="229" customWidth="1"/>
    <col min="11039" max="11039" width="17.7109375" style="229" bestFit="1" customWidth="1"/>
    <col min="11040" max="11040" width="15.7109375" style="229" bestFit="1" customWidth="1"/>
    <col min="11041" max="11041" width="8.5703125" style="229" customWidth="1"/>
    <col min="11042" max="11042" width="17.7109375" style="229" bestFit="1" customWidth="1"/>
    <col min="11043" max="11044" width="11.42578125" style="229"/>
    <col min="11045" max="11045" width="13.7109375" style="229" bestFit="1" customWidth="1"/>
    <col min="11046" max="11046" width="11.42578125" style="229"/>
    <col min="11047" max="11047" width="10" style="229" customWidth="1"/>
    <col min="11048" max="11048" width="8.42578125" style="229" customWidth="1"/>
    <col min="11049" max="11049" width="16" style="229" bestFit="1" customWidth="1"/>
    <col min="11050" max="11050" width="9.42578125" style="229" customWidth="1"/>
    <col min="11051" max="11051" width="14" style="229" bestFit="1" customWidth="1"/>
    <col min="11052" max="11052" width="19.85546875" style="229" customWidth="1"/>
    <col min="11053" max="11053" width="19.28515625" style="229" customWidth="1"/>
    <col min="11054" max="11054" width="16.28515625" style="229" customWidth="1"/>
    <col min="11055" max="11280" width="11.42578125" style="229"/>
    <col min="11281" max="11281" width="2.85546875" style="229" customWidth="1"/>
    <col min="11282" max="11282" width="18" style="229" customWidth="1"/>
    <col min="11283" max="11283" width="29.5703125" style="229" customWidth="1"/>
    <col min="11284" max="11284" width="29" style="229" customWidth="1"/>
    <col min="11285" max="11285" width="16.28515625" style="229" customWidth="1"/>
    <col min="11286" max="11286" width="16.5703125" style="229" customWidth="1"/>
    <col min="11287" max="11287" width="24.140625" style="229" customWidth="1"/>
    <col min="11288" max="11288" width="16.7109375" style="229" customWidth="1"/>
    <col min="11289" max="11289" width="27.28515625" style="229" customWidth="1"/>
    <col min="11290" max="11290" width="16.7109375" style="229" customWidth="1"/>
    <col min="11291" max="11291" width="36.85546875" style="229" customWidth="1"/>
    <col min="11292" max="11292" width="13.7109375" style="229" customWidth="1"/>
    <col min="11293" max="11293" width="19" style="229" customWidth="1"/>
    <col min="11294" max="11294" width="14.42578125" style="229" customWidth="1"/>
    <col min="11295" max="11295" width="17.7109375" style="229" bestFit="1" customWidth="1"/>
    <col min="11296" max="11296" width="15.7109375" style="229" bestFit="1" customWidth="1"/>
    <col min="11297" max="11297" width="8.5703125" style="229" customWidth="1"/>
    <col min="11298" max="11298" width="17.7109375" style="229" bestFit="1" customWidth="1"/>
    <col min="11299" max="11300" width="11.42578125" style="229"/>
    <col min="11301" max="11301" width="13.7109375" style="229" bestFit="1" customWidth="1"/>
    <col min="11302" max="11302" width="11.42578125" style="229"/>
    <col min="11303" max="11303" width="10" style="229" customWidth="1"/>
    <col min="11304" max="11304" width="8.42578125" style="229" customWidth="1"/>
    <col min="11305" max="11305" width="16" style="229" bestFit="1" customWidth="1"/>
    <col min="11306" max="11306" width="9.42578125" style="229" customWidth="1"/>
    <col min="11307" max="11307" width="14" style="229" bestFit="1" customWidth="1"/>
    <col min="11308" max="11308" width="19.85546875" style="229" customWidth="1"/>
    <col min="11309" max="11309" width="19.28515625" style="229" customWidth="1"/>
    <col min="11310" max="11310" width="16.28515625" style="229" customWidth="1"/>
    <col min="11311" max="11536" width="11.42578125" style="229"/>
    <col min="11537" max="11537" width="2.85546875" style="229" customWidth="1"/>
    <col min="11538" max="11538" width="18" style="229" customWidth="1"/>
    <col min="11539" max="11539" width="29.5703125" style="229" customWidth="1"/>
    <col min="11540" max="11540" width="29" style="229" customWidth="1"/>
    <col min="11541" max="11541" width="16.28515625" style="229" customWidth="1"/>
    <col min="11542" max="11542" width="16.5703125" style="229" customWidth="1"/>
    <col min="11543" max="11543" width="24.140625" style="229" customWidth="1"/>
    <col min="11544" max="11544" width="16.7109375" style="229" customWidth="1"/>
    <col min="11545" max="11545" width="27.28515625" style="229" customWidth="1"/>
    <col min="11546" max="11546" width="16.7109375" style="229" customWidth="1"/>
    <col min="11547" max="11547" width="36.85546875" style="229" customWidth="1"/>
    <col min="11548" max="11548" width="13.7109375" style="229" customWidth="1"/>
    <col min="11549" max="11549" width="19" style="229" customWidth="1"/>
    <col min="11550" max="11550" width="14.42578125" style="229" customWidth="1"/>
    <col min="11551" max="11551" width="17.7109375" style="229" bestFit="1" customWidth="1"/>
    <col min="11552" max="11552" width="15.7109375" style="229" bestFit="1" customWidth="1"/>
    <col min="11553" max="11553" width="8.5703125" style="229" customWidth="1"/>
    <col min="11554" max="11554" width="17.7109375" style="229" bestFit="1" customWidth="1"/>
    <col min="11555" max="11556" width="11.42578125" style="229"/>
    <col min="11557" max="11557" width="13.7109375" style="229" bestFit="1" customWidth="1"/>
    <col min="11558" max="11558" width="11.42578125" style="229"/>
    <col min="11559" max="11559" width="10" style="229" customWidth="1"/>
    <col min="11560" max="11560" width="8.42578125" style="229" customWidth="1"/>
    <col min="11561" max="11561" width="16" style="229" bestFit="1" customWidth="1"/>
    <col min="11562" max="11562" width="9.42578125" style="229" customWidth="1"/>
    <col min="11563" max="11563" width="14" style="229" bestFit="1" customWidth="1"/>
    <col min="11564" max="11564" width="19.85546875" style="229" customWidth="1"/>
    <col min="11565" max="11565" width="19.28515625" style="229" customWidth="1"/>
    <col min="11566" max="11566" width="16.28515625" style="229" customWidth="1"/>
    <col min="11567" max="11792" width="11.42578125" style="229"/>
    <col min="11793" max="11793" width="2.85546875" style="229" customWidth="1"/>
    <col min="11794" max="11794" width="18" style="229" customWidth="1"/>
    <col min="11795" max="11795" width="29.5703125" style="229" customWidth="1"/>
    <col min="11796" max="11796" width="29" style="229" customWidth="1"/>
    <col min="11797" max="11797" width="16.28515625" style="229" customWidth="1"/>
    <col min="11798" max="11798" width="16.5703125" style="229" customWidth="1"/>
    <col min="11799" max="11799" width="24.140625" style="229" customWidth="1"/>
    <col min="11800" max="11800" width="16.7109375" style="229" customWidth="1"/>
    <col min="11801" max="11801" width="27.28515625" style="229" customWidth="1"/>
    <col min="11802" max="11802" width="16.7109375" style="229" customWidth="1"/>
    <col min="11803" max="11803" width="36.85546875" style="229" customWidth="1"/>
    <col min="11804" max="11804" width="13.7109375" style="229" customWidth="1"/>
    <col min="11805" max="11805" width="19" style="229" customWidth="1"/>
    <col min="11806" max="11806" width="14.42578125" style="229" customWidth="1"/>
    <col min="11807" max="11807" width="17.7109375" style="229" bestFit="1" customWidth="1"/>
    <col min="11808" max="11808" width="15.7109375" style="229" bestFit="1" customWidth="1"/>
    <col min="11809" max="11809" width="8.5703125" style="229" customWidth="1"/>
    <col min="11810" max="11810" width="17.7109375" style="229" bestFit="1" customWidth="1"/>
    <col min="11811" max="11812" width="11.42578125" style="229"/>
    <col min="11813" max="11813" width="13.7109375" style="229" bestFit="1" customWidth="1"/>
    <col min="11814" max="11814" width="11.42578125" style="229"/>
    <col min="11815" max="11815" width="10" style="229" customWidth="1"/>
    <col min="11816" max="11816" width="8.42578125" style="229" customWidth="1"/>
    <col min="11817" max="11817" width="16" style="229" bestFit="1" customWidth="1"/>
    <col min="11818" max="11818" width="9.42578125" style="229" customWidth="1"/>
    <col min="11819" max="11819" width="14" style="229" bestFit="1" customWidth="1"/>
    <col min="11820" max="11820" width="19.85546875" style="229" customWidth="1"/>
    <col min="11821" max="11821" width="19.28515625" style="229" customWidth="1"/>
    <col min="11822" max="11822" width="16.28515625" style="229" customWidth="1"/>
    <col min="11823" max="12048" width="11.42578125" style="229"/>
    <col min="12049" max="12049" width="2.85546875" style="229" customWidth="1"/>
    <col min="12050" max="12050" width="18" style="229" customWidth="1"/>
    <col min="12051" max="12051" width="29.5703125" style="229" customWidth="1"/>
    <col min="12052" max="12052" width="29" style="229" customWidth="1"/>
    <col min="12053" max="12053" width="16.28515625" style="229" customWidth="1"/>
    <col min="12054" max="12054" width="16.5703125" style="229" customWidth="1"/>
    <col min="12055" max="12055" width="24.140625" style="229" customWidth="1"/>
    <col min="12056" max="12056" width="16.7109375" style="229" customWidth="1"/>
    <col min="12057" max="12057" width="27.28515625" style="229" customWidth="1"/>
    <col min="12058" max="12058" width="16.7109375" style="229" customWidth="1"/>
    <col min="12059" max="12059" width="36.85546875" style="229" customWidth="1"/>
    <col min="12060" max="12060" width="13.7109375" style="229" customWidth="1"/>
    <col min="12061" max="12061" width="19" style="229" customWidth="1"/>
    <col min="12062" max="12062" width="14.42578125" style="229" customWidth="1"/>
    <col min="12063" max="12063" width="17.7109375" style="229" bestFit="1" customWidth="1"/>
    <col min="12064" max="12064" width="15.7109375" style="229" bestFit="1" customWidth="1"/>
    <col min="12065" max="12065" width="8.5703125" style="229" customWidth="1"/>
    <col min="12066" max="12066" width="17.7109375" style="229" bestFit="1" customWidth="1"/>
    <col min="12067" max="12068" width="11.42578125" style="229"/>
    <col min="12069" max="12069" width="13.7109375" style="229" bestFit="1" customWidth="1"/>
    <col min="12070" max="12070" width="11.42578125" style="229"/>
    <col min="12071" max="12071" width="10" style="229" customWidth="1"/>
    <col min="12072" max="12072" width="8.42578125" style="229" customWidth="1"/>
    <col min="12073" max="12073" width="16" style="229" bestFit="1" customWidth="1"/>
    <col min="12074" max="12074" width="9.42578125" style="229" customWidth="1"/>
    <col min="12075" max="12075" width="14" style="229" bestFit="1" customWidth="1"/>
    <col min="12076" max="12076" width="19.85546875" style="229" customWidth="1"/>
    <col min="12077" max="12077" width="19.28515625" style="229" customWidth="1"/>
    <col min="12078" max="12078" width="16.28515625" style="229" customWidth="1"/>
    <col min="12079" max="12304" width="11.42578125" style="229"/>
    <col min="12305" max="12305" width="2.85546875" style="229" customWidth="1"/>
    <col min="12306" max="12306" width="18" style="229" customWidth="1"/>
    <col min="12307" max="12307" width="29.5703125" style="229" customWidth="1"/>
    <col min="12308" max="12308" width="29" style="229" customWidth="1"/>
    <col min="12309" max="12309" width="16.28515625" style="229" customWidth="1"/>
    <col min="12310" max="12310" width="16.5703125" style="229" customWidth="1"/>
    <col min="12311" max="12311" width="24.140625" style="229" customWidth="1"/>
    <col min="12312" max="12312" width="16.7109375" style="229" customWidth="1"/>
    <col min="12313" max="12313" width="27.28515625" style="229" customWidth="1"/>
    <col min="12314" max="12314" width="16.7109375" style="229" customWidth="1"/>
    <col min="12315" max="12315" width="36.85546875" style="229" customWidth="1"/>
    <col min="12316" max="12316" width="13.7109375" style="229" customWidth="1"/>
    <col min="12317" max="12317" width="19" style="229" customWidth="1"/>
    <col min="12318" max="12318" width="14.42578125" style="229" customWidth="1"/>
    <col min="12319" max="12319" width="17.7109375" style="229" bestFit="1" customWidth="1"/>
    <col min="12320" max="12320" width="15.7109375" style="229" bestFit="1" customWidth="1"/>
    <col min="12321" max="12321" width="8.5703125" style="229" customWidth="1"/>
    <col min="12322" max="12322" width="17.7109375" style="229" bestFit="1" customWidth="1"/>
    <col min="12323" max="12324" width="11.42578125" style="229"/>
    <col min="12325" max="12325" width="13.7109375" style="229" bestFit="1" customWidth="1"/>
    <col min="12326" max="12326" width="11.42578125" style="229"/>
    <col min="12327" max="12327" width="10" style="229" customWidth="1"/>
    <col min="12328" max="12328" width="8.42578125" style="229" customWidth="1"/>
    <col min="12329" max="12329" width="16" style="229" bestFit="1" customWidth="1"/>
    <col min="12330" max="12330" width="9.42578125" style="229" customWidth="1"/>
    <col min="12331" max="12331" width="14" style="229" bestFit="1" customWidth="1"/>
    <col min="12332" max="12332" width="19.85546875" style="229" customWidth="1"/>
    <col min="12333" max="12333" width="19.28515625" style="229" customWidth="1"/>
    <col min="12334" max="12334" width="16.28515625" style="229" customWidth="1"/>
    <col min="12335" max="12560" width="11.42578125" style="229"/>
    <col min="12561" max="12561" width="2.85546875" style="229" customWidth="1"/>
    <col min="12562" max="12562" width="18" style="229" customWidth="1"/>
    <col min="12563" max="12563" width="29.5703125" style="229" customWidth="1"/>
    <col min="12564" max="12564" width="29" style="229" customWidth="1"/>
    <col min="12565" max="12565" width="16.28515625" style="229" customWidth="1"/>
    <col min="12566" max="12566" width="16.5703125" style="229" customWidth="1"/>
    <col min="12567" max="12567" width="24.140625" style="229" customWidth="1"/>
    <col min="12568" max="12568" width="16.7109375" style="229" customWidth="1"/>
    <col min="12569" max="12569" width="27.28515625" style="229" customWidth="1"/>
    <col min="12570" max="12570" width="16.7109375" style="229" customWidth="1"/>
    <col min="12571" max="12571" width="36.85546875" style="229" customWidth="1"/>
    <col min="12572" max="12572" width="13.7109375" style="229" customWidth="1"/>
    <col min="12573" max="12573" width="19" style="229" customWidth="1"/>
    <col min="12574" max="12574" width="14.42578125" style="229" customWidth="1"/>
    <col min="12575" max="12575" width="17.7109375" style="229" bestFit="1" customWidth="1"/>
    <col min="12576" max="12576" width="15.7109375" style="229" bestFit="1" customWidth="1"/>
    <col min="12577" max="12577" width="8.5703125" style="229" customWidth="1"/>
    <col min="12578" max="12578" width="17.7109375" style="229" bestFit="1" customWidth="1"/>
    <col min="12579" max="12580" width="11.42578125" style="229"/>
    <col min="12581" max="12581" width="13.7109375" style="229" bestFit="1" customWidth="1"/>
    <col min="12582" max="12582" width="11.42578125" style="229"/>
    <col min="12583" max="12583" width="10" style="229" customWidth="1"/>
    <col min="12584" max="12584" width="8.42578125" style="229" customWidth="1"/>
    <col min="12585" max="12585" width="16" style="229" bestFit="1" customWidth="1"/>
    <col min="12586" max="12586" width="9.42578125" style="229" customWidth="1"/>
    <col min="12587" max="12587" width="14" style="229" bestFit="1" customWidth="1"/>
    <col min="12588" max="12588" width="19.85546875" style="229" customWidth="1"/>
    <col min="12589" max="12589" width="19.28515625" style="229" customWidth="1"/>
    <col min="12590" max="12590" width="16.28515625" style="229" customWidth="1"/>
    <col min="12591" max="12816" width="11.42578125" style="229"/>
    <col min="12817" max="12817" width="2.85546875" style="229" customWidth="1"/>
    <col min="12818" max="12818" width="18" style="229" customWidth="1"/>
    <col min="12819" max="12819" width="29.5703125" style="229" customWidth="1"/>
    <col min="12820" max="12820" width="29" style="229" customWidth="1"/>
    <col min="12821" max="12821" width="16.28515625" style="229" customWidth="1"/>
    <col min="12822" max="12822" width="16.5703125" style="229" customWidth="1"/>
    <col min="12823" max="12823" width="24.140625" style="229" customWidth="1"/>
    <col min="12824" max="12824" width="16.7109375" style="229" customWidth="1"/>
    <col min="12825" max="12825" width="27.28515625" style="229" customWidth="1"/>
    <col min="12826" max="12826" width="16.7109375" style="229" customWidth="1"/>
    <col min="12827" max="12827" width="36.85546875" style="229" customWidth="1"/>
    <col min="12828" max="12828" width="13.7109375" style="229" customWidth="1"/>
    <col min="12829" max="12829" width="19" style="229" customWidth="1"/>
    <col min="12830" max="12830" width="14.42578125" style="229" customWidth="1"/>
    <col min="12831" max="12831" width="17.7109375" style="229" bestFit="1" customWidth="1"/>
    <col min="12832" max="12832" width="15.7109375" style="229" bestFit="1" customWidth="1"/>
    <col min="12833" max="12833" width="8.5703125" style="229" customWidth="1"/>
    <col min="12834" max="12834" width="17.7109375" style="229" bestFit="1" customWidth="1"/>
    <col min="12835" max="12836" width="11.42578125" style="229"/>
    <col min="12837" max="12837" width="13.7109375" style="229" bestFit="1" customWidth="1"/>
    <col min="12838" max="12838" width="11.42578125" style="229"/>
    <col min="12839" max="12839" width="10" style="229" customWidth="1"/>
    <col min="12840" max="12840" width="8.42578125" style="229" customWidth="1"/>
    <col min="12841" max="12841" width="16" style="229" bestFit="1" customWidth="1"/>
    <col min="12842" max="12842" width="9.42578125" style="229" customWidth="1"/>
    <col min="12843" max="12843" width="14" style="229" bestFit="1" customWidth="1"/>
    <col min="12844" max="12844" width="19.85546875" style="229" customWidth="1"/>
    <col min="12845" max="12845" width="19.28515625" style="229" customWidth="1"/>
    <col min="12846" max="12846" width="16.28515625" style="229" customWidth="1"/>
    <col min="12847" max="13072" width="11.42578125" style="229"/>
    <col min="13073" max="13073" width="2.85546875" style="229" customWidth="1"/>
    <col min="13074" max="13074" width="18" style="229" customWidth="1"/>
    <col min="13075" max="13075" width="29.5703125" style="229" customWidth="1"/>
    <col min="13076" max="13076" width="29" style="229" customWidth="1"/>
    <col min="13077" max="13077" width="16.28515625" style="229" customWidth="1"/>
    <col min="13078" max="13078" width="16.5703125" style="229" customWidth="1"/>
    <col min="13079" max="13079" width="24.140625" style="229" customWidth="1"/>
    <col min="13080" max="13080" width="16.7109375" style="229" customWidth="1"/>
    <col min="13081" max="13081" width="27.28515625" style="229" customWidth="1"/>
    <col min="13082" max="13082" width="16.7109375" style="229" customWidth="1"/>
    <col min="13083" max="13083" width="36.85546875" style="229" customWidth="1"/>
    <col min="13084" max="13084" width="13.7109375" style="229" customWidth="1"/>
    <col min="13085" max="13085" width="19" style="229" customWidth="1"/>
    <col min="13086" max="13086" width="14.42578125" style="229" customWidth="1"/>
    <col min="13087" max="13087" width="17.7109375" style="229" bestFit="1" customWidth="1"/>
    <col min="13088" max="13088" width="15.7109375" style="229" bestFit="1" customWidth="1"/>
    <col min="13089" max="13089" width="8.5703125" style="229" customWidth="1"/>
    <col min="13090" max="13090" width="17.7109375" style="229" bestFit="1" customWidth="1"/>
    <col min="13091" max="13092" width="11.42578125" style="229"/>
    <col min="13093" max="13093" width="13.7109375" style="229" bestFit="1" customWidth="1"/>
    <col min="13094" max="13094" width="11.42578125" style="229"/>
    <col min="13095" max="13095" width="10" style="229" customWidth="1"/>
    <col min="13096" max="13096" width="8.42578125" style="229" customWidth="1"/>
    <col min="13097" max="13097" width="16" style="229" bestFit="1" customWidth="1"/>
    <col min="13098" max="13098" width="9.42578125" style="229" customWidth="1"/>
    <col min="13099" max="13099" width="14" style="229" bestFit="1" customWidth="1"/>
    <col min="13100" max="13100" width="19.85546875" style="229" customWidth="1"/>
    <col min="13101" max="13101" width="19.28515625" style="229" customWidth="1"/>
    <col min="13102" max="13102" width="16.28515625" style="229" customWidth="1"/>
    <col min="13103" max="13328" width="11.42578125" style="229"/>
    <col min="13329" max="13329" width="2.85546875" style="229" customWidth="1"/>
    <col min="13330" max="13330" width="18" style="229" customWidth="1"/>
    <col min="13331" max="13331" width="29.5703125" style="229" customWidth="1"/>
    <col min="13332" max="13332" width="29" style="229" customWidth="1"/>
    <col min="13333" max="13333" width="16.28515625" style="229" customWidth="1"/>
    <col min="13334" max="13334" width="16.5703125" style="229" customWidth="1"/>
    <col min="13335" max="13335" width="24.140625" style="229" customWidth="1"/>
    <col min="13336" max="13336" width="16.7109375" style="229" customWidth="1"/>
    <col min="13337" max="13337" width="27.28515625" style="229" customWidth="1"/>
    <col min="13338" max="13338" width="16.7109375" style="229" customWidth="1"/>
    <col min="13339" max="13339" width="36.85546875" style="229" customWidth="1"/>
    <col min="13340" max="13340" width="13.7109375" style="229" customWidth="1"/>
    <col min="13341" max="13341" width="19" style="229" customWidth="1"/>
    <col min="13342" max="13342" width="14.42578125" style="229" customWidth="1"/>
    <col min="13343" max="13343" width="17.7109375" style="229" bestFit="1" customWidth="1"/>
    <col min="13344" max="13344" width="15.7109375" style="229" bestFit="1" customWidth="1"/>
    <col min="13345" max="13345" width="8.5703125" style="229" customWidth="1"/>
    <col min="13346" max="13346" width="17.7109375" style="229" bestFit="1" customWidth="1"/>
    <col min="13347" max="13348" width="11.42578125" style="229"/>
    <col min="13349" max="13349" width="13.7109375" style="229" bestFit="1" customWidth="1"/>
    <col min="13350" max="13350" width="11.42578125" style="229"/>
    <col min="13351" max="13351" width="10" style="229" customWidth="1"/>
    <col min="13352" max="13352" width="8.42578125" style="229" customWidth="1"/>
    <col min="13353" max="13353" width="16" style="229" bestFit="1" customWidth="1"/>
    <col min="13354" max="13354" width="9.42578125" style="229" customWidth="1"/>
    <col min="13355" max="13355" width="14" style="229" bestFit="1" customWidth="1"/>
    <col min="13356" max="13356" width="19.85546875" style="229" customWidth="1"/>
    <col min="13357" max="13357" width="19.28515625" style="229" customWidth="1"/>
    <col min="13358" max="13358" width="16.28515625" style="229" customWidth="1"/>
    <col min="13359" max="13584" width="11.42578125" style="229"/>
    <col min="13585" max="13585" width="2.85546875" style="229" customWidth="1"/>
    <col min="13586" max="13586" width="18" style="229" customWidth="1"/>
    <col min="13587" max="13587" width="29.5703125" style="229" customWidth="1"/>
    <col min="13588" max="13588" width="29" style="229" customWidth="1"/>
    <col min="13589" max="13589" width="16.28515625" style="229" customWidth="1"/>
    <col min="13590" max="13590" width="16.5703125" style="229" customWidth="1"/>
    <col min="13591" max="13591" width="24.140625" style="229" customWidth="1"/>
    <col min="13592" max="13592" width="16.7109375" style="229" customWidth="1"/>
    <col min="13593" max="13593" width="27.28515625" style="229" customWidth="1"/>
    <col min="13594" max="13594" width="16.7109375" style="229" customWidth="1"/>
    <col min="13595" max="13595" width="36.85546875" style="229" customWidth="1"/>
    <col min="13596" max="13596" width="13.7109375" style="229" customWidth="1"/>
    <col min="13597" max="13597" width="19" style="229" customWidth="1"/>
    <col min="13598" max="13598" width="14.42578125" style="229" customWidth="1"/>
    <col min="13599" max="13599" width="17.7109375" style="229" bestFit="1" customWidth="1"/>
    <col min="13600" max="13600" width="15.7109375" style="229" bestFit="1" customWidth="1"/>
    <col min="13601" max="13601" width="8.5703125" style="229" customWidth="1"/>
    <col min="13602" max="13602" width="17.7109375" style="229" bestFit="1" customWidth="1"/>
    <col min="13603" max="13604" width="11.42578125" style="229"/>
    <col min="13605" max="13605" width="13.7109375" style="229" bestFit="1" customWidth="1"/>
    <col min="13606" max="13606" width="11.42578125" style="229"/>
    <col min="13607" max="13607" width="10" style="229" customWidth="1"/>
    <col min="13608" max="13608" width="8.42578125" style="229" customWidth="1"/>
    <col min="13609" max="13609" width="16" style="229" bestFit="1" customWidth="1"/>
    <col min="13610" max="13610" width="9.42578125" style="229" customWidth="1"/>
    <col min="13611" max="13611" width="14" style="229" bestFit="1" customWidth="1"/>
    <col min="13612" max="13612" width="19.85546875" style="229" customWidth="1"/>
    <col min="13613" max="13613" width="19.28515625" style="229" customWidth="1"/>
    <col min="13614" max="13614" width="16.28515625" style="229" customWidth="1"/>
    <col min="13615" max="13840" width="11.42578125" style="229"/>
    <col min="13841" max="13841" width="2.85546875" style="229" customWidth="1"/>
    <col min="13842" max="13842" width="18" style="229" customWidth="1"/>
    <col min="13843" max="13843" width="29.5703125" style="229" customWidth="1"/>
    <col min="13844" max="13844" width="29" style="229" customWidth="1"/>
    <col min="13845" max="13845" width="16.28515625" style="229" customWidth="1"/>
    <col min="13846" max="13846" width="16.5703125" style="229" customWidth="1"/>
    <col min="13847" max="13847" width="24.140625" style="229" customWidth="1"/>
    <col min="13848" max="13848" width="16.7109375" style="229" customWidth="1"/>
    <col min="13849" max="13849" width="27.28515625" style="229" customWidth="1"/>
    <col min="13850" max="13850" width="16.7109375" style="229" customWidth="1"/>
    <col min="13851" max="13851" width="36.85546875" style="229" customWidth="1"/>
    <col min="13852" max="13852" width="13.7109375" style="229" customWidth="1"/>
    <col min="13853" max="13853" width="19" style="229" customWidth="1"/>
    <col min="13854" max="13854" width="14.42578125" style="229" customWidth="1"/>
    <col min="13855" max="13855" width="17.7109375" style="229" bestFit="1" customWidth="1"/>
    <col min="13856" max="13856" width="15.7109375" style="229" bestFit="1" customWidth="1"/>
    <col min="13857" max="13857" width="8.5703125" style="229" customWidth="1"/>
    <col min="13858" max="13858" width="17.7109375" style="229" bestFit="1" customWidth="1"/>
    <col min="13859" max="13860" width="11.42578125" style="229"/>
    <col min="13861" max="13861" width="13.7109375" style="229" bestFit="1" customWidth="1"/>
    <col min="13862" max="13862" width="11.42578125" style="229"/>
    <col min="13863" max="13863" width="10" style="229" customWidth="1"/>
    <col min="13864" max="13864" width="8.42578125" style="229" customWidth="1"/>
    <col min="13865" max="13865" width="16" style="229" bestFit="1" customWidth="1"/>
    <col min="13866" max="13866" width="9.42578125" style="229" customWidth="1"/>
    <col min="13867" max="13867" width="14" style="229" bestFit="1" customWidth="1"/>
    <col min="13868" max="13868" width="19.85546875" style="229" customWidth="1"/>
    <col min="13869" max="13869" width="19.28515625" style="229" customWidth="1"/>
    <col min="13870" max="13870" width="16.28515625" style="229" customWidth="1"/>
    <col min="13871" max="14096" width="11.42578125" style="229"/>
    <col min="14097" max="14097" width="2.85546875" style="229" customWidth="1"/>
    <col min="14098" max="14098" width="18" style="229" customWidth="1"/>
    <col min="14099" max="14099" width="29.5703125" style="229" customWidth="1"/>
    <col min="14100" max="14100" width="29" style="229" customWidth="1"/>
    <col min="14101" max="14101" width="16.28515625" style="229" customWidth="1"/>
    <col min="14102" max="14102" width="16.5703125" style="229" customWidth="1"/>
    <col min="14103" max="14103" width="24.140625" style="229" customWidth="1"/>
    <col min="14104" max="14104" width="16.7109375" style="229" customWidth="1"/>
    <col min="14105" max="14105" width="27.28515625" style="229" customWidth="1"/>
    <col min="14106" max="14106" width="16.7109375" style="229" customWidth="1"/>
    <col min="14107" max="14107" width="36.85546875" style="229" customWidth="1"/>
    <col min="14108" max="14108" width="13.7109375" style="229" customWidth="1"/>
    <col min="14109" max="14109" width="19" style="229" customWidth="1"/>
    <col min="14110" max="14110" width="14.42578125" style="229" customWidth="1"/>
    <col min="14111" max="14111" width="17.7109375" style="229" bestFit="1" customWidth="1"/>
    <col min="14112" max="14112" width="15.7109375" style="229" bestFit="1" customWidth="1"/>
    <col min="14113" max="14113" width="8.5703125" style="229" customWidth="1"/>
    <col min="14114" max="14114" width="17.7109375" style="229" bestFit="1" customWidth="1"/>
    <col min="14115" max="14116" width="11.42578125" style="229"/>
    <col min="14117" max="14117" width="13.7109375" style="229" bestFit="1" customWidth="1"/>
    <col min="14118" max="14118" width="11.42578125" style="229"/>
    <col min="14119" max="14119" width="10" style="229" customWidth="1"/>
    <col min="14120" max="14120" width="8.42578125" style="229" customWidth="1"/>
    <col min="14121" max="14121" width="16" style="229" bestFit="1" customWidth="1"/>
    <col min="14122" max="14122" width="9.42578125" style="229" customWidth="1"/>
    <col min="14123" max="14123" width="14" style="229" bestFit="1" customWidth="1"/>
    <col min="14124" max="14124" width="19.85546875" style="229" customWidth="1"/>
    <col min="14125" max="14125" width="19.28515625" style="229" customWidth="1"/>
    <col min="14126" max="14126" width="16.28515625" style="229" customWidth="1"/>
    <col min="14127" max="14352" width="11.42578125" style="229"/>
    <col min="14353" max="14353" width="2.85546875" style="229" customWidth="1"/>
    <col min="14354" max="14354" width="18" style="229" customWidth="1"/>
    <col min="14355" max="14355" width="29.5703125" style="229" customWidth="1"/>
    <col min="14356" max="14356" width="29" style="229" customWidth="1"/>
    <col min="14357" max="14357" width="16.28515625" style="229" customWidth="1"/>
    <col min="14358" max="14358" width="16.5703125" style="229" customWidth="1"/>
    <col min="14359" max="14359" width="24.140625" style="229" customWidth="1"/>
    <col min="14360" max="14360" width="16.7109375" style="229" customWidth="1"/>
    <col min="14361" max="14361" width="27.28515625" style="229" customWidth="1"/>
    <col min="14362" max="14362" width="16.7109375" style="229" customWidth="1"/>
    <col min="14363" max="14363" width="36.85546875" style="229" customWidth="1"/>
    <col min="14364" max="14364" width="13.7109375" style="229" customWidth="1"/>
    <col min="14365" max="14365" width="19" style="229" customWidth="1"/>
    <col min="14366" max="14366" width="14.42578125" style="229" customWidth="1"/>
    <col min="14367" max="14367" width="17.7109375" style="229" bestFit="1" customWidth="1"/>
    <col min="14368" max="14368" width="15.7109375" style="229" bestFit="1" customWidth="1"/>
    <col min="14369" max="14369" width="8.5703125" style="229" customWidth="1"/>
    <col min="14370" max="14370" width="17.7109375" style="229" bestFit="1" customWidth="1"/>
    <col min="14371" max="14372" width="11.42578125" style="229"/>
    <col min="14373" max="14373" width="13.7109375" style="229" bestFit="1" customWidth="1"/>
    <col min="14374" max="14374" width="11.42578125" style="229"/>
    <col min="14375" max="14375" width="10" style="229" customWidth="1"/>
    <col min="14376" max="14376" width="8.42578125" style="229" customWidth="1"/>
    <col min="14377" max="14377" width="16" style="229" bestFit="1" customWidth="1"/>
    <col min="14378" max="14378" width="9.42578125" style="229" customWidth="1"/>
    <col min="14379" max="14379" width="14" style="229" bestFit="1" customWidth="1"/>
    <col min="14380" max="14380" width="19.85546875" style="229" customWidth="1"/>
    <col min="14381" max="14381" width="19.28515625" style="229" customWidth="1"/>
    <col min="14382" max="14382" width="16.28515625" style="229" customWidth="1"/>
    <col min="14383" max="14608" width="11.42578125" style="229"/>
    <col min="14609" max="14609" width="2.85546875" style="229" customWidth="1"/>
    <col min="14610" max="14610" width="18" style="229" customWidth="1"/>
    <col min="14611" max="14611" width="29.5703125" style="229" customWidth="1"/>
    <col min="14612" max="14612" width="29" style="229" customWidth="1"/>
    <col min="14613" max="14613" width="16.28515625" style="229" customWidth="1"/>
    <col min="14614" max="14614" width="16.5703125" style="229" customWidth="1"/>
    <col min="14615" max="14615" width="24.140625" style="229" customWidth="1"/>
    <col min="14616" max="14616" width="16.7109375" style="229" customWidth="1"/>
    <col min="14617" max="14617" width="27.28515625" style="229" customWidth="1"/>
    <col min="14618" max="14618" width="16.7109375" style="229" customWidth="1"/>
    <col min="14619" max="14619" width="36.85546875" style="229" customWidth="1"/>
    <col min="14620" max="14620" width="13.7109375" style="229" customWidth="1"/>
    <col min="14621" max="14621" width="19" style="229" customWidth="1"/>
    <col min="14622" max="14622" width="14.42578125" style="229" customWidth="1"/>
    <col min="14623" max="14623" width="17.7109375" style="229" bestFit="1" customWidth="1"/>
    <col min="14624" max="14624" width="15.7109375" style="229" bestFit="1" customWidth="1"/>
    <col min="14625" max="14625" width="8.5703125" style="229" customWidth="1"/>
    <col min="14626" max="14626" width="17.7109375" style="229" bestFit="1" customWidth="1"/>
    <col min="14627" max="14628" width="11.42578125" style="229"/>
    <col min="14629" max="14629" width="13.7109375" style="229" bestFit="1" customWidth="1"/>
    <col min="14630" max="14630" width="11.42578125" style="229"/>
    <col min="14631" max="14631" width="10" style="229" customWidth="1"/>
    <col min="14632" max="14632" width="8.42578125" style="229" customWidth="1"/>
    <col min="14633" max="14633" width="16" style="229" bestFit="1" customWidth="1"/>
    <col min="14634" max="14634" width="9.42578125" style="229" customWidth="1"/>
    <col min="14635" max="14635" width="14" style="229" bestFit="1" customWidth="1"/>
    <col min="14636" max="14636" width="19.85546875" style="229" customWidth="1"/>
    <col min="14637" max="14637" width="19.28515625" style="229" customWidth="1"/>
    <col min="14638" max="14638" width="16.28515625" style="229" customWidth="1"/>
    <col min="14639" max="14864" width="11.42578125" style="229"/>
    <col min="14865" max="14865" width="2.85546875" style="229" customWidth="1"/>
    <col min="14866" max="14866" width="18" style="229" customWidth="1"/>
    <col min="14867" max="14867" width="29.5703125" style="229" customWidth="1"/>
    <col min="14868" max="14868" width="29" style="229" customWidth="1"/>
    <col min="14869" max="14869" width="16.28515625" style="229" customWidth="1"/>
    <col min="14870" max="14870" width="16.5703125" style="229" customWidth="1"/>
    <col min="14871" max="14871" width="24.140625" style="229" customWidth="1"/>
    <col min="14872" max="14872" width="16.7109375" style="229" customWidth="1"/>
    <col min="14873" max="14873" width="27.28515625" style="229" customWidth="1"/>
    <col min="14874" max="14874" width="16.7109375" style="229" customWidth="1"/>
    <col min="14875" max="14875" width="36.85546875" style="229" customWidth="1"/>
    <col min="14876" max="14876" width="13.7109375" style="229" customWidth="1"/>
    <col min="14877" max="14877" width="19" style="229" customWidth="1"/>
    <col min="14878" max="14878" width="14.42578125" style="229" customWidth="1"/>
    <col min="14879" max="14879" width="17.7109375" style="229" bestFit="1" customWidth="1"/>
    <col min="14880" max="14880" width="15.7109375" style="229" bestFit="1" customWidth="1"/>
    <col min="14881" max="14881" width="8.5703125" style="229" customWidth="1"/>
    <col min="14882" max="14882" width="17.7109375" style="229" bestFit="1" customWidth="1"/>
    <col min="14883" max="14884" width="11.42578125" style="229"/>
    <col min="14885" max="14885" width="13.7109375" style="229" bestFit="1" customWidth="1"/>
    <col min="14886" max="14886" width="11.42578125" style="229"/>
    <col min="14887" max="14887" width="10" style="229" customWidth="1"/>
    <col min="14888" max="14888" width="8.42578125" style="229" customWidth="1"/>
    <col min="14889" max="14889" width="16" style="229" bestFit="1" customWidth="1"/>
    <col min="14890" max="14890" width="9.42578125" style="229" customWidth="1"/>
    <col min="14891" max="14891" width="14" style="229" bestFit="1" customWidth="1"/>
    <col min="14892" max="14892" width="19.85546875" style="229" customWidth="1"/>
    <col min="14893" max="14893" width="19.28515625" style="229" customWidth="1"/>
    <col min="14894" max="14894" width="16.28515625" style="229" customWidth="1"/>
    <col min="14895" max="15120" width="11.42578125" style="229"/>
    <col min="15121" max="15121" width="2.85546875" style="229" customWidth="1"/>
    <col min="15122" max="15122" width="18" style="229" customWidth="1"/>
    <col min="15123" max="15123" width="29.5703125" style="229" customWidth="1"/>
    <col min="15124" max="15124" width="29" style="229" customWidth="1"/>
    <col min="15125" max="15125" width="16.28515625" style="229" customWidth="1"/>
    <col min="15126" max="15126" width="16.5703125" style="229" customWidth="1"/>
    <col min="15127" max="15127" width="24.140625" style="229" customWidth="1"/>
    <col min="15128" max="15128" width="16.7109375" style="229" customWidth="1"/>
    <col min="15129" max="15129" width="27.28515625" style="229" customWidth="1"/>
    <col min="15130" max="15130" width="16.7109375" style="229" customWidth="1"/>
    <col min="15131" max="15131" width="36.85546875" style="229" customWidth="1"/>
    <col min="15132" max="15132" width="13.7109375" style="229" customWidth="1"/>
    <col min="15133" max="15133" width="19" style="229" customWidth="1"/>
    <col min="15134" max="15134" width="14.42578125" style="229" customWidth="1"/>
    <col min="15135" max="15135" width="17.7109375" style="229" bestFit="1" customWidth="1"/>
    <col min="15136" max="15136" width="15.7109375" style="229" bestFit="1" customWidth="1"/>
    <col min="15137" max="15137" width="8.5703125" style="229" customWidth="1"/>
    <col min="15138" max="15138" width="17.7109375" style="229" bestFit="1" customWidth="1"/>
    <col min="15139" max="15140" width="11.42578125" style="229"/>
    <col min="15141" max="15141" width="13.7109375" style="229" bestFit="1" customWidth="1"/>
    <col min="15142" max="15142" width="11.42578125" style="229"/>
    <col min="15143" max="15143" width="10" style="229" customWidth="1"/>
    <col min="15144" max="15144" width="8.42578125" style="229" customWidth="1"/>
    <col min="15145" max="15145" width="16" style="229" bestFit="1" customWidth="1"/>
    <col min="15146" max="15146" width="9.42578125" style="229" customWidth="1"/>
    <col min="15147" max="15147" width="14" style="229" bestFit="1" customWidth="1"/>
    <col min="15148" max="15148" width="19.85546875" style="229" customWidth="1"/>
    <col min="15149" max="15149" width="19.28515625" style="229" customWidth="1"/>
    <col min="15150" max="15150" width="16.28515625" style="229" customWidth="1"/>
    <col min="15151" max="15376" width="11.42578125" style="229"/>
    <col min="15377" max="15377" width="2.85546875" style="229" customWidth="1"/>
    <col min="15378" max="15378" width="18" style="229" customWidth="1"/>
    <col min="15379" max="15379" width="29.5703125" style="229" customWidth="1"/>
    <col min="15380" max="15380" width="29" style="229" customWidth="1"/>
    <col min="15381" max="15381" width="16.28515625" style="229" customWidth="1"/>
    <col min="15382" max="15382" width="16.5703125" style="229" customWidth="1"/>
    <col min="15383" max="15383" width="24.140625" style="229" customWidth="1"/>
    <col min="15384" max="15384" width="16.7109375" style="229" customWidth="1"/>
    <col min="15385" max="15385" width="27.28515625" style="229" customWidth="1"/>
    <col min="15386" max="15386" width="16.7109375" style="229" customWidth="1"/>
    <col min="15387" max="15387" width="36.85546875" style="229" customWidth="1"/>
    <col min="15388" max="15388" width="13.7109375" style="229" customWidth="1"/>
    <col min="15389" max="15389" width="19" style="229" customWidth="1"/>
    <col min="15390" max="15390" width="14.42578125" style="229" customWidth="1"/>
    <col min="15391" max="15391" width="17.7109375" style="229" bestFit="1" customWidth="1"/>
    <col min="15392" max="15392" width="15.7109375" style="229" bestFit="1" customWidth="1"/>
    <col min="15393" max="15393" width="8.5703125" style="229" customWidth="1"/>
    <col min="15394" max="15394" width="17.7109375" style="229" bestFit="1" customWidth="1"/>
    <col min="15395" max="15396" width="11.42578125" style="229"/>
    <col min="15397" max="15397" width="13.7109375" style="229" bestFit="1" customWidth="1"/>
    <col min="15398" max="15398" width="11.42578125" style="229"/>
    <col min="15399" max="15399" width="10" style="229" customWidth="1"/>
    <col min="15400" max="15400" width="8.42578125" style="229" customWidth="1"/>
    <col min="15401" max="15401" width="16" style="229" bestFit="1" customWidth="1"/>
    <col min="15402" max="15402" width="9.42578125" style="229" customWidth="1"/>
    <col min="15403" max="15403" width="14" style="229" bestFit="1" customWidth="1"/>
    <col min="15404" max="15404" width="19.85546875" style="229" customWidth="1"/>
    <col min="15405" max="15405" width="19.28515625" style="229" customWidth="1"/>
    <col min="15406" max="15406" width="16.28515625" style="229" customWidth="1"/>
    <col min="15407" max="15632" width="11.42578125" style="229"/>
    <col min="15633" max="15633" width="2.85546875" style="229" customWidth="1"/>
    <col min="15634" max="15634" width="18" style="229" customWidth="1"/>
    <col min="15635" max="15635" width="29.5703125" style="229" customWidth="1"/>
    <col min="15636" max="15636" width="29" style="229" customWidth="1"/>
    <col min="15637" max="15637" width="16.28515625" style="229" customWidth="1"/>
    <col min="15638" max="15638" width="16.5703125" style="229" customWidth="1"/>
    <col min="15639" max="15639" width="24.140625" style="229" customWidth="1"/>
    <col min="15640" max="15640" width="16.7109375" style="229" customWidth="1"/>
    <col min="15641" max="15641" width="27.28515625" style="229" customWidth="1"/>
    <col min="15642" max="15642" width="16.7109375" style="229" customWidth="1"/>
    <col min="15643" max="15643" width="36.85546875" style="229" customWidth="1"/>
    <col min="15644" max="15644" width="13.7109375" style="229" customWidth="1"/>
    <col min="15645" max="15645" width="19" style="229" customWidth="1"/>
    <col min="15646" max="15646" width="14.42578125" style="229" customWidth="1"/>
    <col min="15647" max="15647" width="17.7109375" style="229" bestFit="1" customWidth="1"/>
    <col min="15648" max="15648" width="15.7109375" style="229" bestFit="1" customWidth="1"/>
    <col min="15649" max="15649" width="8.5703125" style="229" customWidth="1"/>
    <col min="15650" max="15650" width="17.7109375" style="229" bestFit="1" customWidth="1"/>
    <col min="15651" max="15652" width="11.42578125" style="229"/>
    <col min="15653" max="15653" width="13.7109375" style="229" bestFit="1" customWidth="1"/>
    <col min="15654" max="15654" width="11.42578125" style="229"/>
    <col min="15655" max="15655" width="10" style="229" customWidth="1"/>
    <col min="15656" max="15656" width="8.42578125" style="229" customWidth="1"/>
    <col min="15657" max="15657" width="16" style="229" bestFit="1" customWidth="1"/>
    <col min="15658" max="15658" width="9.42578125" style="229" customWidth="1"/>
    <col min="15659" max="15659" width="14" style="229" bestFit="1" customWidth="1"/>
    <col min="15660" max="15660" width="19.85546875" style="229" customWidth="1"/>
    <col min="15661" max="15661" width="19.28515625" style="229" customWidth="1"/>
    <col min="15662" max="15662" width="16.28515625" style="229" customWidth="1"/>
    <col min="15663" max="15888" width="11.42578125" style="229"/>
    <col min="15889" max="15889" width="2.85546875" style="229" customWidth="1"/>
    <col min="15890" max="15890" width="18" style="229" customWidth="1"/>
    <col min="15891" max="15891" width="29.5703125" style="229" customWidth="1"/>
    <col min="15892" max="15892" width="29" style="229" customWidth="1"/>
    <col min="15893" max="15893" width="16.28515625" style="229" customWidth="1"/>
    <col min="15894" max="15894" width="16.5703125" style="229" customWidth="1"/>
    <col min="15895" max="15895" width="24.140625" style="229" customWidth="1"/>
    <col min="15896" max="15896" width="16.7109375" style="229" customWidth="1"/>
    <col min="15897" max="15897" width="27.28515625" style="229" customWidth="1"/>
    <col min="15898" max="15898" width="16.7109375" style="229" customWidth="1"/>
    <col min="15899" max="15899" width="36.85546875" style="229" customWidth="1"/>
    <col min="15900" max="15900" width="13.7109375" style="229" customWidth="1"/>
    <col min="15901" max="15901" width="19" style="229" customWidth="1"/>
    <col min="15902" max="15902" width="14.42578125" style="229" customWidth="1"/>
    <col min="15903" max="15903" width="17.7109375" style="229" bestFit="1" customWidth="1"/>
    <col min="15904" max="15904" width="15.7109375" style="229" bestFit="1" customWidth="1"/>
    <col min="15905" max="15905" width="8.5703125" style="229" customWidth="1"/>
    <col min="15906" max="15906" width="17.7109375" style="229" bestFit="1" customWidth="1"/>
    <col min="15907" max="15908" width="11.42578125" style="229"/>
    <col min="15909" max="15909" width="13.7109375" style="229" bestFit="1" customWidth="1"/>
    <col min="15910" max="15910" width="11.42578125" style="229"/>
    <col min="15911" max="15911" width="10" style="229" customWidth="1"/>
    <col min="15912" max="15912" width="8.42578125" style="229" customWidth="1"/>
    <col min="15913" max="15913" width="16" style="229" bestFit="1" customWidth="1"/>
    <col min="15914" max="15914" width="9.42578125" style="229" customWidth="1"/>
    <col min="15915" max="15915" width="14" style="229" bestFit="1" customWidth="1"/>
    <col min="15916" max="15916" width="19.85546875" style="229" customWidth="1"/>
    <col min="15917" max="15917" width="19.28515625" style="229" customWidth="1"/>
    <col min="15918" max="15918" width="16.28515625" style="229" customWidth="1"/>
    <col min="15919" max="16144" width="11.42578125" style="229"/>
    <col min="16145" max="16145" width="2.85546875" style="229" customWidth="1"/>
    <col min="16146" max="16146" width="18" style="229" customWidth="1"/>
    <col min="16147" max="16147" width="29.5703125" style="229" customWidth="1"/>
    <col min="16148" max="16148" width="29" style="229" customWidth="1"/>
    <col min="16149" max="16149" width="16.28515625" style="229" customWidth="1"/>
    <col min="16150" max="16150" width="16.5703125" style="229" customWidth="1"/>
    <col min="16151" max="16151" width="24.140625" style="229" customWidth="1"/>
    <col min="16152" max="16152" width="16.7109375" style="229" customWidth="1"/>
    <col min="16153" max="16153" width="27.28515625" style="229" customWidth="1"/>
    <col min="16154" max="16154" width="16.7109375" style="229" customWidth="1"/>
    <col min="16155" max="16155" width="36.85546875" style="229" customWidth="1"/>
    <col min="16156" max="16156" width="13.7109375" style="229" customWidth="1"/>
    <col min="16157" max="16157" width="19" style="229" customWidth="1"/>
    <col min="16158" max="16158" width="14.42578125" style="229" customWidth="1"/>
    <col min="16159" max="16159" width="17.7109375" style="229" bestFit="1" customWidth="1"/>
    <col min="16160" max="16160" width="15.7109375" style="229" bestFit="1" customWidth="1"/>
    <col min="16161" max="16161" width="8.5703125" style="229" customWidth="1"/>
    <col min="16162" max="16162" width="17.7109375" style="229" bestFit="1" customWidth="1"/>
    <col min="16163" max="16164" width="11.42578125" style="229"/>
    <col min="16165" max="16165" width="13.7109375" style="229" bestFit="1" customWidth="1"/>
    <col min="16166" max="16166" width="11.42578125" style="229"/>
    <col min="16167" max="16167" width="10" style="229" customWidth="1"/>
    <col min="16168" max="16168" width="8.42578125" style="229" customWidth="1"/>
    <col min="16169" max="16169" width="16" style="229" bestFit="1" customWidth="1"/>
    <col min="16170" max="16170" width="9.42578125" style="229" customWidth="1"/>
    <col min="16171" max="16171" width="14" style="229" bestFit="1" customWidth="1"/>
    <col min="16172" max="16172" width="19.85546875" style="229" customWidth="1"/>
    <col min="16173" max="16173" width="19.28515625" style="229" customWidth="1"/>
    <col min="16174" max="16174" width="16.28515625" style="229" customWidth="1"/>
    <col min="16175" max="16384" width="11.42578125" style="229"/>
  </cols>
  <sheetData>
    <row r="2" spans="2:60" ht="14.25" customHeight="1">
      <c r="K2" s="230"/>
      <c r="L2" s="230"/>
      <c r="N2" s="231"/>
      <c r="P2" s="231"/>
    </row>
    <row r="3" spans="2:60">
      <c r="B3" s="229"/>
      <c r="K3" s="230"/>
      <c r="L3" s="230"/>
      <c r="N3" s="231"/>
      <c r="P3" s="231"/>
    </row>
    <row r="4" spans="2:60" ht="15" customHeight="1">
      <c r="B4" s="684" t="s">
        <v>0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</row>
    <row r="5" spans="2:60">
      <c r="B5" s="684" t="s">
        <v>1</v>
      </c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</row>
    <row r="6" spans="2:60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</row>
    <row r="7" spans="2:60" ht="18.75" customHeight="1" thickBot="1">
      <c r="B7" s="645" t="s">
        <v>544</v>
      </c>
      <c r="C7" s="645"/>
      <c r="D7" s="645"/>
      <c r="E7" s="645"/>
      <c r="F7" s="402"/>
      <c r="G7" s="402"/>
      <c r="H7" s="645" t="s">
        <v>1223</v>
      </c>
      <c r="I7" s="645"/>
      <c r="J7" s="645"/>
      <c r="K7" s="233"/>
      <c r="L7" s="259"/>
      <c r="M7" s="234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35"/>
    </row>
    <row r="8" spans="2:60" ht="13.15" customHeight="1" thickBot="1">
      <c r="B8" s="685" t="s">
        <v>72</v>
      </c>
      <c r="C8" s="686"/>
      <c r="D8" s="686"/>
      <c r="E8" s="686"/>
      <c r="F8" s="686"/>
      <c r="G8" s="686"/>
      <c r="H8" s="686"/>
      <c r="I8" s="686"/>
      <c r="J8" s="686"/>
      <c r="K8" s="686"/>
      <c r="L8" s="687"/>
      <c r="M8" s="688" t="s">
        <v>4</v>
      </c>
      <c r="N8" s="691" t="s">
        <v>5</v>
      </c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46" t="s">
        <v>6</v>
      </c>
      <c r="AC8" s="682" t="s">
        <v>5</v>
      </c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0"/>
      <c r="AO8" s="650"/>
      <c r="AP8" s="683"/>
      <c r="AQ8" s="646" t="s">
        <v>7</v>
      </c>
      <c r="AR8" s="649" t="s">
        <v>5</v>
      </c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1"/>
      <c r="BF8" s="656" t="s">
        <v>8</v>
      </c>
      <c r="BG8" s="657"/>
      <c r="BH8" s="658"/>
    </row>
    <row r="9" spans="2:60" ht="12.75" customHeight="1" thickBot="1">
      <c r="B9" s="678" t="s">
        <v>9</v>
      </c>
      <c r="C9" s="680" t="s">
        <v>10</v>
      </c>
      <c r="D9" s="669" t="s">
        <v>11</v>
      </c>
      <c r="E9" s="669" t="s">
        <v>12</v>
      </c>
      <c r="F9" s="661" t="s">
        <v>13</v>
      </c>
      <c r="G9" s="669" t="s">
        <v>14</v>
      </c>
      <c r="H9" s="661" t="s">
        <v>15</v>
      </c>
      <c r="I9" s="661" t="s">
        <v>16</v>
      </c>
      <c r="J9" s="661" t="s">
        <v>17</v>
      </c>
      <c r="K9" s="669" t="s">
        <v>18</v>
      </c>
      <c r="L9" s="671" t="s">
        <v>19</v>
      </c>
      <c r="M9" s="689"/>
      <c r="N9" s="673" t="s">
        <v>20</v>
      </c>
      <c r="O9" s="674"/>
      <c r="P9" s="673" t="s">
        <v>21</v>
      </c>
      <c r="Q9" s="675"/>
      <c r="R9" s="675"/>
      <c r="S9" s="675"/>
      <c r="T9" s="675"/>
      <c r="U9" s="675"/>
      <c r="V9" s="675"/>
      <c r="W9" s="675"/>
      <c r="X9" s="676" t="s">
        <v>22</v>
      </c>
      <c r="Y9" s="661" t="s">
        <v>23</v>
      </c>
      <c r="Z9" s="661" t="s">
        <v>24</v>
      </c>
      <c r="AA9" s="661" t="s">
        <v>25</v>
      </c>
      <c r="AB9" s="647"/>
      <c r="AC9" s="663" t="s">
        <v>20</v>
      </c>
      <c r="AD9" s="664"/>
      <c r="AE9" s="663" t="s">
        <v>21</v>
      </c>
      <c r="AF9" s="665"/>
      <c r="AG9" s="665"/>
      <c r="AH9" s="665"/>
      <c r="AI9" s="665"/>
      <c r="AJ9" s="665"/>
      <c r="AK9" s="665"/>
      <c r="AL9" s="664"/>
      <c r="AM9" s="659" t="s">
        <v>22</v>
      </c>
      <c r="AN9" s="652" t="s">
        <v>23</v>
      </c>
      <c r="AO9" s="652" t="s">
        <v>24</v>
      </c>
      <c r="AP9" s="654" t="s">
        <v>25</v>
      </c>
      <c r="AQ9" s="647"/>
      <c r="AR9" s="663" t="s">
        <v>20</v>
      </c>
      <c r="AS9" s="664"/>
      <c r="AT9" s="663" t="s">
        <v>21</v>
      </c>
      <c r="AU9" s="665"/>
      <c r="AV9" s="665"/>
      <c r="AW9" s="665"/>
      <c r="AX9" s="665"/>
      <c r="AY9" s="665"/>
      <c r="AZ9" s="665"/>
      <c r="BA9" s="664"/>
      <c r="BB9" s="659" t="s">
        <v>22</v>
      </c>
      <c r="BC9" s="652" t="s">
        <v>23</v>
      </c>
      <c r="BD9" s="652" t="s">
        <v>24</v>
      </c>
      <c r="BE9" s="654" t="s">
        <v>25</v>
      </c>
      <c r="BF9" s="641" t="s">
        <v>26</v>
      </c>
      <c r="BG9" s="641" t="s">
        <v>27</v>
      </c>
      <c r="BH9" s="643" t="s">
        <v>28</v>
      </c>
    </row>
    <row r="10" spans="2:60" ht="100.5" customHeight="1" thickBot="1">
      <c r="B10" s="679"/>
      <c r="C10" s="681"/>
      <c r="D10" s="670"/>
      <c r="E10" s="670"/>
      <c r="F10" s="662"/>
      <c r="G10" s="670"/>
      <c r="H10" s="662"/>
      <c r="I10" s="662"/>
      <c r="J10" s="662"/>
      <c r="K10" s="670"/>
      <c r="L10" s="672"/>
      <c r="M10" s="690"/>
      <c r="N10" s="321" t="s">
        <v>29</v>
      </c>
      <c r="O10" s="322" t="s">
        <v>30</v>
      </c>
      <c r="P10" s="321" t="s">
        <v>31</v>
      </c>
      <c r="Q10" s="323" t="s">
        <v>32</v>
      </c>
      <c r="R10" s="323" t="s">
        <v>33</v>
      </c>
      <c r="S10" s="323" t="s">
        <v>34</v>
      </c>
      <c r="T10" s="323" t="s">
        <v>35</v>
      </c>
      <c r="U10" s="323" t="s">
        <v>36</v>
      </c>
      <c r="V10" s="323" t="s">
        <v>37</v>
      </c>
      <c r="W10" s="323" t="s">
        <v>39</v>
      </c>
      <c r="X10" s="677"/>
      <c r="Y10" s="662"/>
      <c r="Z10" s="662"/>
      <c r="AA10" s="662"/>
      <c r="AB10" s="648"/>
      <c r="AC10" s="404" t="s">
        <v>29</v>
      </c>
      <c r="AD10" s="405" t="s">
        <v>30</v>
      </c>
      <c r="AE10" s="404" t="s">
        <v>31</v>
      </c>
      <c r="AF10" s="406" t="s">
        <v>32</v>
      </c>
      <c r="AG10" s="406" t="s">
        <v>33</v>
      </c>
      <c r="AH10" s="406" t="s">
        <v>34</v>
      </c>
      <c r="AI10" s="406" t="s">
        <v>35</v>
      </c>
      <c r="AJ10" s="406" t="s">
        <v>36</v>
      </c>
      <c r="AK10" s="406" t="s">
        <v>37</v>
      </c>
      <c r="AL10" s="405" t="s">
        <v>39</v>
      </c>
      <c r="AM10" s="660"/>
      <c r="AN10" s="653"/>
      <c r="AO10" s="653"/>
      <c r="AP10" s="655"/>
      <c r="AQ10" s="648"/>
      <c r="AR10" s="404" t="s">
        <v>29</v>
      </c>
      <c r="AS10" s="405" t="s">
        <v>30</v>
      </c>
      <c r="AT10" s="404" t="s">
        <v>31</v>
      </c>
      <c r="AU10" s="406" t="s">
        <v>32</v>
      </c>
      <c r="AV10" s="406" t="s">
        <v>33</v>
      </c>
      <c r="AW10" s="406" t="s">
        <v>34</v>
      </c>
      <c r="AX10" s="406" t="s">
        <v>35</v>
      </c>
      <c r="AY10" s="406" t="s">
        <v>36</v>
      </c>
      <c r="AZ10" s="406" t="s">
        <v>37</v>
      </c>
      <c r="BA10" s="405" t="s">
        <v>39</v>
      </c>
      <c r="BB10" s="660"/>
      <c r="BC10" s="653"/>
      <c r="BD10" s="653"/>
      <c r="BE10" s="655"/>
      <c r="BF10" s="642"/>
      <c r="BG10" s="642"/>
      <c r="BH10" s="644"/>
    </row>
    <row r="11" spans="2:60" ht="128.25" thickBot="1">
      <c r="B11" s="407" t="s">
        <v>545</v>
      </c>
      <c r="C11" s="408" t="s">
        <v>546</v>
      </c>
      <c r="D11" s="408" t="s">
        <v>547</v>
      </c>
      <c r="E11" s="408" t="s">
        <v>548</v>
      </c>
      <c r="F11" s="409">
        <v>2020730010064</v>
      </c>
      <c r="G11" s="409" t="s">
        <v>549</v>
      </c>
      <c r="H11" s="409" t="s">
        <v>550</v>
      </c>
      <c r="I11" s="409" t="s">
        <v>551</v>
      </c>
      <c r="J11" s="408"/>
      <c r="K11" s="408" t="s">
        <v>552</v>
      </c>
      <c r="L11" s="410">
        <v>4</v>
      </c>
      <c r="M11" s="435">
        <f>SUM(N11:AA11)</f>
        <v>10035070405</v>
      </c>
      <c r="N11" s="411"/>
      <c r="O11" s="412">
        <v>2500000000</v>
      </c>
      <c r="P11" s="413">
        <v>7535070405</v>
      </c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240">
        <f>SUM(AC11:AP11)</f>
        <v>2491740000</v>
      </c>
      <c r="AC11" s="241"/>
      <c r="AD11" s="414">
        <v>2491740000</v>
      </c>
      <c r="AE11" s="415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416"/>
      <c r="AQ11" s="240">
        <f>SUM(AR11:BE11)</f>
        <v>2308340000</v>
      </c>
      <c r="AR11" s="242"/>
      <c r="AS11" s="417">
        <f>2289290000+19050000</f>
        <v>2308340000</v>
      </c>
      <c r="AT11" s="417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3" t="s">
        <v>553</v>
      </c>
      <c r="BG11" s="256" t="s">
        <v>554</v>
      </c>
      <c r="BH11" s="244" t="s">
        <v>555</v>
      </c>
    </row>
    <row r="12" spans="2:60" ht="128.25" thickBot="1">
      <c r="B12" s="418" t="s">
        <v>545</v>
      </c>
      <c r="C12" s="23" t="s">
        <v>546</v>
      </c>
      <c r="D12" s="23" t="s">
        <v>547</v>
      </c>
      <c r="E12" s="23" t="s">
        <v>548</v>
      </c>
      <c r="F12" s="236">
        <v>2020730010066</v>
      </c>
      <c r="G12" s="236" t="s">
        <v>556</v>
      </c>
      <c r="H12" s="236" t="s">
        <v>557</v>
      </c>
      <c r="I12" s="236" t="s">
        <v>551</v>
      </c>
      <c r="J12" s="23"/>
      <c r="K12" s="23" t="s">
        <v>558</v>
      </c>
      <c r="L12" s="301">
        <v>54000</v>
      </c>
      <c r="M12" s="436">
        <f t="shared" ref="M12:M48" si="0">SUM(N12:AA12)</f>
        <v>21232379744</v>
      </c>
      <c r="N12" s="237"/>
      <c r="O12" s="398">
        <v>9359010000</v>
      </c>
      <c r="P12" s="396"/>
      <c r="Q12" s="239"/>
      <c r="R12" s="239"/>
      <c r="S12" s="239"/>
      <c r="T12" s="239"/>
      <c r="U12" s="398">
        <v>2914849367</v>
      </c>
      <c r="V12" s="239"/>
      <c r="W12" s="239"/>
      <c r="X12" s="239"/>
      <c r="Y12" s="239"/>
      <c r="Z12" s="239"/>
      <c r="AA12" s="396">
        <v>8958520377</v>
      </c>
      <c r="AB12" s="245">
        <f t="shared" ref="AB12:AB48" si="1">SUM(AC12:AP12)</f>
        <v>19233010331</v>
      </c>
      <c r="AC12" s="396"/>
      <c r="AD12" s="399">
        <v>8964460367</v>
      </c>
      <c r="AE12" s="396"/>
      <c r="AF12" s="396"/>
      <c r="AG12" s="396"/>
      <c r="AH12" s="396"/>
      <c r="AI12" s="396"/>
      <c r="AJ12" s="399">
        <v>2411769964</v>
      </c>
      <c r="AK12" s="396"/>
      <c r="AL12" s="396"/>
      <c r="AM12" s="396"/>
      <c r="AN12" s="396"/>
      <c r="AO12" s="396"/>
      <c r="AP12" s="399">
        <v>7856780000</v>
      </c>
      <c r="AQ12" s="245">
        <f t="shared" ref="AQ12:AQ48" si="2">SUM(AR12:BE12)</f>
        <v>6284322144</v>
      </c>
      <c r="AR12" s="301"/>
      <c r="AS12" s="400">
        <v>6284322144</v>
      </c>
      <c r="AT12" s="246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3" t="s">
        <v>553</v>
      </c>
      <c r="BG12" s="257" t="s">
        <v>554</v>
      </c>
      <c r="BH12" s="244" t="s">
        <v>555</v>
      </c>
    </row>
    <row r="13" spans="2:60" ht="128.25" thickBot="1">
      <c r="B13" s="418" t="s">
        <v>545</v>
      </c>
      <c r="C13" s="23" t="s">
        <v>546</v>
      </c>
      <c r="D13" s="23" t="s">
        <v>547</v>
      </c>
      <c r="E13" s="23" t="s">
        <v>548</v>
      </c>
      <c r="F13" s="236">
        <v>2020730010064</v>
      </c>
      <c r="G13" s="236" t="s">
        <v>549</v>
      </c>
      <c r="H13" s="236" t="s">
        <v>550</v>
      </c>
      <c r="I13" s="236" t="s">
        <v>551</v>
      </c>
      <c r="J13" s="23"/>
      <c r="K13" s="23" t="s">
        <v>559</v>
      </c>
      <c r="L13" s="301">
        <v>1</v>
      </c>
      <c r="M13" s="436">
        <f t="shared" si="0"/>
        <v>20000000</v>
      </c>
      <c r="N13" s="237"/>
      <c r="O13" s="238">
        <v>20000000</v>
      </c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45">
        <f t="shared" si="1"/>
        <v>0</v>
      </c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45">
        <f t="shared" si="2"/>
        <v>0</v>
      </c>
      <c r="AR13" s="301"/>
      <c r="AS13" s="23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3" t="s">
        <v>553</v>
      </c>
      <c r="BG13" s="257" t="s">
        <v>554</v>
      </c>
      <c r="BH13" s="244" t="s">
        <v>555</v>
      </c>
    </row>
    <row r="14" spans="2:60" ht="128.25" thickBot="1">
      <c r="B14" s="418" t="s">
        <v>545</v>
      </c>
      <c r="C14" s="23" t="s">
        <v>546</v>
      </c>
      <c r="D14" s="23" t="s">
        <v>547</v>
      </c>
      <c r="E14" s="23" t="s">
        <v>548</v>
      </c>
      <c r="F14" s="236">
        <v>2020730010064</v>
      </c>
      <c r="G14" s="236" t="s">
        <v>549</v>
      </c>
      <c r="H14" s="236" t="s">
        <v>550</v>
      </c>
      <c r="I14" s="236" t="s">
        <v>551</v>
      </c>
      <c r="J14" s="301"/>
      <c r="K14" s="23" t="s">
        <v>560</v>
      </c>
      <c r="L14" s="301">
        <v>1</v>
      </c>
      <c r="M14" s="436">
        <f t="shared" si="0"/>
        <v>1130000000</v>
      </c>
      <c r="N14" s="237"/>
      <c r="O14" s="238">
        <v>630000000</v>
      </c>
      <c r="P14" s="401">
        <v>500000000</v>
      </c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45">
        <f t="shared" si="1"/>
        <v>764850000</v>
      </c>
      <c r="AC14" s="239"/>
      <c r="AD14" s="395">
        <v>652850000</v>
      </c>
      <c r="AE14" s="396">
        <v>112000000</v>
      </c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45">
        <f t="shared" si="2"/>
        <v>241200000</v>
      </c>
      <c r="AR14" s="301"/>
      <c r="AS14" s="397">
        <v>196400000</v>
      </c>
      <c r="AT14" s="397">
        <v>44800000</v>
      </c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3" t="s">
        <v>553</v>
      </c>
      <c r="BG14" s="257" t="s">
        <v>554</v>
      </c>
      <c r="BH14" s="244" t="s">
        <v>555</v>
      </c>
    </row>
    <row r="15" spans="2:60" ht="128.25" thickBot="1">
      <c r="B15" s="418" t="s">
        <v>545</v>
      </c>
      <c r="C15" s="23" t="s">
        <v>546</v>
      </c>
      <c r="D15" s="23" t="s">
        <v>547</v>
      </c>
      <c r="E15" s="23" t="s">
        <v>548</v>
      </c>
      <c r="F15" s="236">
        <v>2020730010070</v>
      </c>
      <c r="G15" s="236" t="s">
        <v>561</v>
      </c>
      <c r="H15" s="236" t="s">
        <v>562</v>
      </c>
      <c r="I15" s="236" t="s">
        <v>366</v>
      </c>
      <c r="J15" s="23"/>
      <c r="K15" s="23" t="s">
        <v>563</v>
      </c>
      <c r="L15" s="301">
        <v>22</v>
      </c>
      <c r="M15" s="436">
        <f t="shared" si="0"/>
        <v>828533176</v>
      </c>
      <c r="N15" s="237"/>
      <c r="O15" s="401">
        <v>770000000</v>
      </c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395">
        <v>58533176</v>
      </c>
      <c r="AB15" s="245">
        <f t="shared" si="1"/>
        <v>386068810</v>
      </c>
      <c r="AC15" s="401"/>
      <c r="AD15" s="395">
        <v>386068810</v>
      </c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245">
        <f t="shared" si="2"/>
        <v>165168810</v>
      </c>
      <c r="AR15" s="301"/>
      <c r="AS15" s="397">
        <v>165168810</v>
      </c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3" t="s">
        <v>553</v>
      </c>
      <c r="BG15" s="257" t="s">
        <v>554</v>
      </c>
      <c r="BH15" s="244" t="s">
        <v>555</v>
      </c>
    </row>
    <row r="16" spans="2:60" ht="128.25" thickBot="1">
      <c r="B16" s="418" t="s">
        <v>545</v>
      </c>
      <c r="C16" s="23" t="s">
        <v>546</v>
      </c>
      <c r="D16" s="23" t="s">
        <v>547</v>
      </c>
      <c r="E16" s="23" t="s">
        <v>548</v>
      </c>
      <c r="F16" s="236">
        <v>2020730010070</v>
      </c>
      <c r="G16" s="236" t="s">
        <v>561</v>
      </c>
      <c r="H16" s="236" t="s">
        <v>562</v>
      </c>
      <c r="I16" s="236" t="s">
        <v>366</v>
      </c>
      <c r="J16" s="23"/>
      <c r="K16" s="23" t="s">
        <v>564</v>
      </c>
      <c r="L16" s="301"/>
      <c r="M16" s="436">
        <f t="shared" si="0"/>
        <v>5000000000</v>
      </c>
      <c r="N16" s="237"/>
      <c r="O16" s="238"/>
      <c r="P16" s="239"/>
      <c r="Q16" s="239"/>
      <c r="R16" s="239"/>
      <c r="S16" s="239"/>
      <c r="T16" s="239"/>
      <c r="U16" s="239"/>
      <c r="V16" s="239"/>
      <c r="W16" s="239"/>
      <c r="X16" s="239"/>
      <c r="Y16" s="396">
        <v>5000000000</v>
      </c>
      <c r="Z16" s="239"/>
      <c r="AA16" s="239"/>
      <c r="AB16" s="245">
        <f t="shared" si="1"/>
        <v>0</v>
      </c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45">
        <f t="shared" si="2"/>
        <v>0</v>
      </c>
      <c r="AR16" s="301"/>
      <c r="AS16" s="23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3" t="s">
        <v>553</v>
      </c>
      <c r="BG16" s="257" t="s">
        <v>554</v>
      </c>
      <c r="BH16" s="244" t="s">
        <v>555</v>
      </c>
    </row>
    <row r="17" spans="2:60" ht="128.25" thickBot="1">
      <c r="B17" s="418" t="s">
        <v>545</v>
      </c>
      <c r="C17" s="23" t="s">
        <v>546</v>
      </c>
      <c r="D17" s="23" t="s">
        <v>547</v>
      </c>
      <c r="E17" s="23" t="s">
        <v>548</v>
      </c>
      <c r="F17" s="236">
        <v>2020730010064</v>
      </c>
      <c r="G17" s="236" t="s">
        <v>549</v>
      </c>
      <c r="H17" s="236" t="s">
        <v>550</v>
      </c>
      <c r="I17" s="236" t="s">
        <v>551</v>
      </c>
      <c r="J17" s="23"/>
      <c r="K17" s="23" t="s">
        <v>565</v>
      </c>
      <c r="L17" s="301">
        <v>1</v>
      </c>
      <c r="M17" s="436">
        <f t="shared" si="0"/>
        <v>50000000</v>
      </c>
      <c r="N17" s="237"/>
      <c r="O17" s="238"/>
      <c r="P17" s="239">
        <v>50000000</v>
      </c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45">
        <f t="shared" si="1"/>
        <v>0</v>
      </c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45">
        <f t="shared" si="2"/>
        <v>0</v>
      </c>
      <c r="AR17" s="301"/>
      <c r="AS17" s="23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3" t="s">
        <v>553</v>
      </c>
      <c r="BG17" s="257" t="s">
        <v>554</v>
      </c>
      <c r="BH17" s="244" t="s">
        <v>555</v>
      </c>
    </row>
    <row r="18" spans="2:60" ht="128.25" thickBot="1">
      <c r="B18" s="418" t="s">
        <v>545</v>
      </c>
      <c r="C18" s="23" t="s">
        <v>546</v>
      </c>
      <c r="D18" s="23" t="s">
        <v>547</v>
      </c>
      <c r="E18" s="23" t="s">
        <v>548</v>
      </c>
      <c r="F18" s="236">
        <v>2020730010041</v>
      </c>
      <c r="G18" s="236" t="s">
        <v>566</v>
      </c>
      <c r="H18" s="236" t="s">
        <v>567</v>
      </c>
      <c r="I18" s="236" t="s">
        <v>57</v>
      </c>
      <c r="J18" s="23"/>
      <c r="K18" s="23" t="s">
        <v>568</v>
      </c>
      <c r="L18" s="301">
        <v>59</v>
      </c>
      <c r="M18" s="436">
        <f t="shared" si="0"/>
        <v>125000000</v>
      </c>
      <c r="N18" s="237"/>
      <c r="O18" s="401">
        <v>125000000</v>
      </c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45">
        <f t="shared" si="1"/>
        <v>0</v>
      </c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45">
        <f t="shared" si="2"/>
        <v>0</v>
      </c>
      <c r="AR18" s="301"/>
      <c r="AS18" s="23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3" t="s">
        <v>553</v>
      </c>
      <c r="BG18" s="257" t="s">
        <v>554</v>
      </c>
      <c r="BH18" s="244" t="s">
        <v>555</v>
      </c>
    </row>
    <row r="19" spans="2:60" ht="128.25" thickBot="1">
      <c r="B19" s="418" t="s">
        <v>545</v>
      </c>
      <c r="C19" s="23" t="s">
        <v>546</v>
      </c>
      <c r="D19" s="23" t="s">
        <v>547</v>
      </c>
      <c r="E19" s="23" t="s">
        <v>548</v>
      </c>
      <c r="F19" s="236">
        <v>2020730010064</v>
      </c>
      <c r="G19" s="236" t="s">
        <v>549</v>
      </c>
      <c r="H19" s="236" t="s">
        <v>550</v>
      </c>
      <c r="I19" s="236" t="s">
        <v>551</v>
      </c>
      <c r="J19" s="23"/>
      <c r="K19" s="23" t="s">
        <v>569</v>
      </c>
      <c r="L19" s="301">
        <v>1</v>
      </c>
      <c r="M19" s="436">
        <f t="shared" si="0"/>
        <v>25000000</v>
      </c>
      <c r="N19" s="237"/>
      <c r="O19" s="238">
        <v>25000000</v>
      </c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45">
        <f t="shared" si="1"/>
        <v>0</v>
      </c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45">
        <f t="shared" si="2"/>
        <v>0</v>
      </c>
      <c r="AR19" s="301"/>
      <c r="AS19" s="23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3" t="s">
        <v>553</v>
      </c>
      <c r="BG19" s="257" t="s">
        <v>554</v>
      </c>
      <c r="BH19" s="244" t="s">
        <v>555</v>
      </c>
    </row>
    <row r="20" spans="2:60" ht="115.5" thickBot="1">
      <c r="B20" s="418" t="s">
        <v>545</v>
      </c>
      <c r="C20" s="23" t="s">
        <v>546</v>
      </c>
      <c r="D20" s="23" t="s">
        <v>547</v>
      </c>
      <c r="E20" s="23" t="s">
        <v>570</v>
      </c>
      <c r="F20" s="236">
        <v>2020730010064</v>
      </c>
      <c r="G20" s="236" t="s">
        <v>549</v>
      </c>
      <c r="H20" s="236" t="s">
        <v>550</v>
      </c>
      <c r="I20" s="236" t="s">
        <v>551</v>
      </c>
      <c r="J20" s="23"/>
      <c r="K20" s="23" t="s">
        <v>571</v>
      </c>
      <c r="L20" s="301">
        <v>6000</v>
      </c>
      <c r="M20" s="436">
        <f t="shared" si="0"/>
        <v>100000000</v>
      </c>
      <c r="N20" s="237"/>
      <c r="O20" s="238">
        <v>100000000</v>
      </c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45">
        <f t="shared" si="1"/>
        <v>0</v>
      </c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45">
        <f t="shared" si="2"/>
        <v>0</v>
      </c>
      <c r="AR20" s="301"/>
      <c r="AS20" s="23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3" t="s">
        <v>553</v>
      </c>
      <c r="BG20" s="257" t="s">
        <v>554</v>
      </c>
      <c r="BH20" s="244" t="s">
        <v>555</v>
      </c>
    </row>
    <row r="21" spans="2:60" ht="115.5" thickBot="1">
      <c r="B21" s="418" t="s">
        <v>545</v>
      </c>
      <c r="C21" s="23" t="s">
        <v>546</v>
      </c>
      <c r="D21" s="23" t="s">
        <v>547</v>
      </c>
      <c r="E21" s="23" t="s">
        <v>570</v>
      </c>
      <c r="F21" s="236">
        <v>2020730010064</v>
      </c>
      <c r="G21" s="236" t="s">
        <v>549</v>
      </c>
      <c r="H21" s="236" t="s">
        <v>550</v>
      </c>
      <c r="I21" s="236" t="s">
        <v>551</v>
      </c>
      <c r="J21" s="23"/>
      <c r="K21" s="23" t="s">
        <v>572</v>
      </c>
      <c r="L21" s="301">
        <v>3670</v>
      </c>
      <c r="M21" s="436">
        <f t="shared" si="0"/>
        <v>295990000</v>
      </c>
      <c r="N21" s="237"/>
      <c r="O21" s="238">
        <v>295990000</v>
      </c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45">
        <f t="shared" si="1"/>
        <v>161882194</v>
      </c>
      <c r="AC21" s="239"/>
      <c r="AD21" s="395">
        <v>161882194</v>
      </c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45">
        <f t="shared" si="2"/>
        <v>161882194</v>
      </c>
      <c r="AR21" s="301"/>
      <c r="AS21" s="397">
        <v>161882194</v>
      </c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3" t="s">
        <v>553</v>
      </c>
      <c r="BG21" s="257" t="s">
        <v>554</v>
      </c>
      <c r="BH21" s="244" t="s">
        <v>555</v>
      </c>
    </row>
    <row r="22" spans="2:60" ht="115.5" thickBot="1">
      <c r="B22" s="418" t="s">
        <v>545</v>
      </c>
      <c r="C22" s="23" t="s">
        <v>546</v>
      </c>
      <c r="D22" s="23" t="s">
        <v>547</v>
      </c>
      <c r="E22" s="23" t="s">
        <v>570</v>
      </c>
      <c r="F22" s="236">
        <v>2020730010063</v>
      </c>
      <c r="G22" s="236" t="s">
        <v>573</v>
      </c>
      <c r="H22" s="236" t="s">
        <v>567</v>
      </c>
      <c r="I22" s="236" t="s">
        <v>57</v>
      </c>
      <c r="J22" s="23"/>
      <c r="K22" s="23" t="s">
        <v>574</v>
      </c>
      <c r="L22" s="301">
        <v>1</v>
      </c>
      <c r="M22" s="436">
        <f t="shared" si="0"/>
        <v>50000000</v>
      </c>
      <c r="N22" s="237"/>
      <c r="O22" s="238">
        <v>50000000</v>
      </c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45">
        <f t="shared" si="1"/>
        <v>0</v>
      </c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5">
        <f t="shared" si="2"/>
        <v>0</v>
      </c>
      <c r="AR22" s="301"/>
      <c r="AS22" s="23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3" t="s">
        <v>553</v>
      </c>
      <c r="BG22" s="257" t="s">
        <v>554</v>
      </c>
      <c r="BH22" s="244" t="s">
        <v>555</v>
      </c>
    </row>
    <row r="23" spans="2:60" ht="115.5" thickBot="1">
      <c r="B23" s="418" t="s">
        <v>545</v>
      </c>
      <c r="C23" s="23" t="s">
        <v>546</v>
      </c>
      <c r="D23" s="23" t="s">
        <v>547</v>
      </c>
      <c r="E23" s="23" t="s">
        <v>570</v>
      </c>
      <c r="F23" s="236">
        <v>2020730010041</v>
      </c>
      <c r="G23" s="236" t="s">
        <v>566</v>
      </c>
      <c r="H23" s="236" t="s">
        <v>567</v>
      </c>
      <c r="I23" s="236" t="s">
        <v>57</v>
      </c>
      <c r="J23" s="23"/>
      <c r="K23" s="23" t="s">
        <v>575</v>
      </c>
      <c r="L23" s="301">
        <v>57</v>
      </c>
      <c r="M23" s="436">
        <f t="shared" si="0"/>
        <v>125000000</v>
      </c>
      <c r="N23" s="237"/>
      <c r="O23" s="238">
        <v>125000000</v>
      </c>
      <c r="P23" s="401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45">
        <f t="shared" si="1"/>
        <v>0</v>
      </c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45">
        <f t="shared" si="2"/>
        <v>0</v>
      </c>
      <c r="AR23" s="301"/>
      <c r="AS23" s="23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3" t="s">
        <v>553</v>
      </c>
      <c r="BG23" s="257" t="s">
        <v>554</v>
      </c>
      <c r="BH23" s="244" t="s">
        <v>555</v>
      </c>
    </row>
    <row r="24" spans="2:60" ht="115.5" thickBot="1">
      <c r="B24" s="418" t="s">
        <v>545</v>
      </c>
      <c r="C24" s="23" t="s">
        <v>546</v>
      </c>
      <c r="D24" s="23" t="s">
        <v>547</v>
      </c>
      <c r="E24" s="23" t="s">
        <v>570</v>
      </c>
      <c r="F24" s="236">
        <v>2020730010063</v>
      </c>
      <c r="G24" s="236" t="s">
        <v>573</v>
      </c>
      <c r="H24" s="236" t="s">
        <v>567</v>
      </c>
      <c r="I24" s="236" t="s">
        <v>57</v>
      </c>
      <c r="J24" s="23"/>
      <c r="K24" s="23" t="s">
        <v>576</v>
      </c>
      <c r="L24" s="301">
        <v>3</v>
      </c>
      <c r="M24" s="436">
        <f t="shared" si="0"/>
        <v>100000000</v>
      </c>
      <c r="N24" s="237"/>
      <c r="O24" s="238"/>
      <c r="P24" s="239">
        <v>100000000</v>
      </c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45">
        <f t="shared" si="1"/>
        <v>0</v>
      </c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45">
        <f t="shared" si="2"/>
        <v>0</v>
      </c>
      <c r="AR24" s="301"/>
      <c r="AS24" s="23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3" t="s">
        <v>553</v>
      </c>
      <c r="BG24" s="257" t="s">
        <v>554</v>
      </c>
      <c r="BH24" s="244" t="s">
        <v>555</v>
      </c>
    </row>
    <row r="25" spans="2:60" ht="115.5" thickBot="1">
      <c r="B25" s="418" t="s">
        <v>545</v>
      </c>
      <c r="C25" s="23" t="s">
        <v>546</v>
      </c>
      <c r="D25" s="23" t="s">
        <v>547</v>
      </c>
      <c r="E25" s="23" t="s">
        <v>577</v>
      </c>
      <c r="F25" s="236">
        <v>2020730010063</v>
      </c>
      <c r="G25" s="236" t="s">
        <v>573</v>
      </c>
      <c r="H25" s="236" t="s">
        <v>567</v>
      </c>
      <c r="I25" s="236" t="s">
        <v>57</v>
      </c>
      <c r="J25" s="23"/>
      <c r="K25" s="23" t="s">
        <v>578</v>
      </c>
      <c r="L25" s="301">
        <v>4</v>
      </c>
      <c r="M25" s="436">
        <f t="shared" si="0"/>
        <v>700000000</v>
      </c>
      <c r="N25" s="237"/>
      <c r="O25" s="238">
        <v>700000000</v>
      </c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45">
        <f t="shared" si="1"/>
        <v>620400000</v>
      </c>
      <c r="AC25" s="239"/>
      <c r="AD25" s="395">
        <v>620400000</v>
      </c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45">
        <f t="shared" si="2"/>
        <v>192550000</v>
      </c>
      <c r="AR25" s="301"/>
      <c r="AS25" s="397">
        <v>192550000</v>
      </c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3" t="s">
        <v>553</v>
      </c>
      <c r="BG25" s="257" t="s">
        <v>554</v>
      </c>
      <c r="BH25" s="244" t="s">
        <v>555</v>
      </c>
    </row>
    <row r="26" spans="2:60" ht="115.5" thickBot="1">
      <c r="B26" s="418" t="s">
        <v>545</v>
      </c>
      <c r="C26" s="23" t="s">
        <v>546</v>
      </c>
      <c r="D26" s="23" t="s">
        <v>547</v>
      </c>
      <c r="E26" s="23" t="s">
        <v>577</v>
      </c>
      <c r="F26" s="236">
        <v>2020730010063</v>
      </c>
      <c r="G26" s="236" t="s">
        <v>573</v>
      </c>
      <c r="H26" s="236" t="s">
        <v>567</v>
      </c>
      <c r="I26" s="236" t="s">
        <v>57</v>
      </c>
      <c r="J26" s="23"/>
      <c r="K26" s="23" t="s">
        <v>579</v>
      </c>
      <c r="L26" s="301">
        <v>18</v>
      </c>
      <c r="M26" s="436">
        <f t="shared" si="0"/>
        <v>25000000</v>
      </c>
      <c r="N26" s="237"/>
      <c r="O26" s="238"/>
      <c r="P26" s="239">
        <v>25000000</v>
      </c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45">
        <f t="shared" si="1"/>
        <v>0</v>
      </c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45">
        <f t="shared" si="2"/>
        <v>0</v>
      </c>
      <c r="AR26" s="301"/>
      <c r="AS26" s="23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3" t="s">
        <v>553</v>
      </c>
      <c r="BG26" s="257" t="s">
        <v>554</v>
      </c>
      <c r="BH26" s="244" t="s">
        <v>555</v>
      </c>
    </row>
    <row r="27" spans="2:60" ht="115.5" thickBot="1">
      <c r="B27" s="418" t="s">
        <v>545</v>
      </c>
      <c r="C27" s="23" t="s">
        <v>546</v>
      </c>
      <c r="D27" s="23" t="s">
        <v>547</v>
      </c>
      <c r="E27" s="23" t="s">
        <v>577</v>
      </c>
      <c r="F27" s="236">
        <v>2020730010063</v>
      </c>
      <c r="G27" s="236" t="s">
        <v>573</v>
      </c>
      <c r="H27" s="236" t="s">
        <v>567</v>
      </c>
      <c r="I27" s="236" t="s">
        <v>57</v>
      </c>
      <c r="J27" s="23"/>
      <c r="K27" s="23" t="s">
        <v>580</v>
      </c>
      <c r="L27" s="301">
        <v>1</v>
      </c>
      <c r="M27" s="436">
        <f t="shared" si="0"/>
        <v>30000000</v>
      </c>
      <c r="N27" s="237"/>
      <c r="O27" s="238">
        <v>30000000</v>
      </c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45">
        <f t="shared" si="1"/>
        <v>0</v>
      </c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45">
        <f t="shared" si="2"/>
        <v>0</v>
      </c>
      <c r="AR27" s="301"/>
      <c r="AS27" s="23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3" t="s">
        <v>553</v>
      </c>
      <c r="BG27" s="257" t="s">
        <v>554</v>
      </c>
      <c r="BH27" s="244" t="s">
        <v>555</v>
      </c>
    </row>
    <row r="28" spans="2:60" ht="115.5" thickBot="1">
      <c r="B28" s="418" t="s">
        <v>545</v>
      </c>
      <c r="C28" s="23" t="s">
        <v>546</v>
      </c>
      <c r="D28" s="23" t="s">
        <v>547</v>
      </c>
      <c r="E28" s="23" t="s">
        <v>577</v>
      </c>
      <c r="F28" s="236">
        <v>2020730010063</v>
      </c>
      <c r="G28" s="236" t="s">
        <v>573</v>
      </c>
      <c r="H28" s="236" t="s">
        <v>567</v>
      </c>
      <c r="I28" s="236" t="s">
        <v>57</v>
      </c>
      <c r="J28" s="23"/>
      <c r="K28" s="23" t="s">
        <v>581</v>
      </c>
      <c r="L28" s="301">
        <v>6</v>
      </c>
      <c r="M28" s="436">
        <f t="shared" si="0"/>
        <v>70000000</v>
      </c>
      <c r="N28" s="237"/>
      <c r="O28" s="238">
        <v>70000000</v>
      </c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45">
        <f t="shared" si="1"/>
        <v>0</v>
      </c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45">
        <f t="shared" si="2"/>
        <v>0</v>
      </c>
      <c r="AR28" s="301"/>
      <c r="AS28" s="23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3" t="s">
        <v>553</v>
      </c>
      <c r="BG28" s="257" t="s">
        <v>554</v>
      </c>
      <c r="BH28" s="244" t="s">
        <v>555</v>
      </c>
    </row>
    <row r="29" spans="2:60" ht="115.5" thickBot="1">
      <c r="B29" s="418" t="s">
        <v>545</v>
      </c>
      <c r="C29" s="23" t="s">
        <v>546</v>
      </c>
      <c r="D29" s="23" t="s">
        <v>547</v>
      </c>
      <c r="E29" s="23" t="s">
        <v>577</v>
      </c>
      <c r="F29" s="236">
        <v>2020730010063</v>
      </c>
      <c r="G29" s="236" t="s">
        <v>573</v>
      </c>
      <c r="H29" s="236" t="s">
        <v>567</v>
      </c>
      <c r="I29" s="236" t="s">
        <v>57</v>
      </c>
      <c r="J29" s="23"/>
      <c r="K29" s="23" t="s">
        <v>582</v>
      </c>
      <c r="L29" s="301">
        <v>59</v>
      </c>
      <c r="M29" s="436">
        <f t="shared" si="0"/>
        <v>200000000</v>
      </c>
      <c r="N29" s="237"/>
      <c r="O29" s="238"/>
      <c r="P29" s="239">
        <v>200000000</v>
      </c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45">
        <f t="shared" si="1"/>
        <v>0</v>
      </c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45">
        <f t="shared" si="2"/>
        <v>0</v>
      </c>
      <c r="AR29" s="301"/>
      <c r="AS29" s="23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3" t="s">
        <v>553</v>
      </c>
      <c r="BG29" s="257" t="s">
        <v>554</v>
      </c>
      <c r="BH29" s="244" t="s">
        <v>555</v>
      </c>
    </row>
    <row r="30" spans="2:60" ht="115.5" thickBot="1">
      <c r="B30" s="418" t="s">
        <v>545</v>
      </c>
      <c r="C30" s="23" t="s">
        <v>546</v>
      </c>
      <c r="D30" s="23" t="s">
        <v>547</v>
      </c>
      <c r="E30" s="23" t="s">
        <v>577</v>
      </c>
      <c r="F30" s="236">
        <v>2020730010063</v>
      </c>
      <c r="G30" s="236" t="s">
        <v>573</v>
      </c>
      <c r="H30" s="236" t="s">
        <v>567</v>
      </c>
      <c r="I30" s="236" t="s">
        <v>57</v>
      </c>
      <c r="J30" s="23"/>
      <c r="K30" s="23" t="s">
        <v>583</v>
      </c>
      <c r="L30" s="301">
        <v>1</v>
      </c>
      <c r="M30" s="436">
        <f t="shared" si="0"/>
        <v>500000000</v>
      </c>
      <c r="N30" s="237"/>
      <c r="O30" s="238">
        <v>200000000</v>
      </c>
      <c r="P30" s="239">
        <v>300000000</v>
      </c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45">
        <f t="shared" si="1"/>
        <v>0</v>
      </c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45">
        <f t="shared" si="2"/>
        <v>0</v>
      </c>
      <c r="AR30" s="301"/>
      <c r="AS30" s="23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3" t="s">
        <v>553</v>
      </c>
      <c r="BG30" s="257" t="s">
        <v>554</v>
      </c>
      <c r="BH30" s="244" t="s">
        <v>555</v>
      </c>
    </row>
    <row r="31" spans="2:60" ht="115.5" thickBot="1">
      <c r="B31" s="418" t="s">
        <v>545</v>
      </c>
      <c r="C31" s="23" t="s">
        <v>546</v>
      </c>
      <c r="D31" s="23" t="s">
        <v>547</v>
      </c>
      <c r="E31" s="23" t="s">
        <v>577</v>
      </c>
      <c r="F31" s="236">
        <v>2020730010063</v>
      </c>
      <c r="G31" s="236" t="s">
        <v>573</v>
      </c>
      <c r="H31" s="236" t="s">
        <v>567</v>
      </c>
      <c r="I31" s="236" t="s">
        <v>57</v>
      </c>
      <c r="J31" s="23"/>
      <c r="K31" s="23" t="s">
        <v>584</v>
      </c>
      <c r="L31" s="301">
        <v>59</v>
      </c>
      <c r="M31" s="436">
        <f t="shared" si="0"/>
        <v>50000000</v>
      </c>
      <c r="N31" s="237"/>
      <c r="O31" s="238">
        <v>50000000</v>
      </c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45">
        <f t="shared" si="1"/>
        <v>0</v>
      </c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45">
        <f t="shared" si="2"/>
        <v>0</v>
      </c>
      <c r="AR31" s="301"/>
      <c r="AS31" s="23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3" t="s">
        <v>553</v>
      </c>
      <c r="BG31" s="257" t="s">
        <v>554</v>
      </c>
      <c r="BH31" s="244" t="s">
        <v>555</v>
      </c>
    </row>
    <row r="32" spans="2:60" ht="115.5" thickBot="1">
      <c r="B32" s="418" t="s">
        <v>545</v>
      </c>
      <c r="C32" s="23" t="s">
        <v>546</v>
      </c>
      <c r="D32" s="23" t="s">
        <v>547</v>
      </c>
      <c r="E32" s="23" t="s">
        <v>577</v>
      </c>
      <c r="F32" s="236">
        <v>2020730010063</v>
      </c>
      <c r="G32" s="236" t="s">
        <v>573</v>
      </c>
      <c r="H32" s="236" t="s">
        <v>567</v>
      </c>
      <c r="I32" s="236" t="s">
        <v>57</v>
      </c>
      <c r="J32" s="23"/>
      <c r="K32" s="23" t="s">
        <v>585</v>
      </c>
      <c r="L32" s="301">
        <v>17</v>
      </c>
      <c r="M32" s="436">
        <f t="shared" si="0"/>
        <v>90000000</v>
      </c>
      <c r="N32" s="237"/>
      <c r="O32" s="238">
        <v>80000000</v>
      </c>
      <c r="P32" s="239">
        <v>10000000</v>
      </c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45">
        <f t="shared" si="1"/>
        <v>0</v>
      </c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45">
        <f t="shared" si="2"/>
        <v>0</v>
      </c>
      <c r="AR32" s="301"/>
      <c r="AS32" s="23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3" t="s">
        <v>553</v>
      </c>
      <c r="BG32" s="257" t="s">
        <v>554</v>
      </c>
      <c r="BH32" s="244" t="s">
        <v>555</v>
      </c>
    </row>
    <row r="33" spans="2:60" ht="115.5" thickBot="1">
      <c r="B33" s="418" t="s">
        <v>545</v>
      </c>
      <c r="C33" s="23" t="s">
        <v>546</v>
      </c>
      <c r="D33" s="23" t="s">
        <v>547</v>
      </c>
      <c r="E33" s="23" t="s">
        <v>577</v>
      </c>
      <c r="F33" s="236">
        <v>2020730010063</v>
      </c>
      <c r="G33" s="236" t="s">
        <v>573</v>
      </c>
      <c r="H33" s="236" t="s">
        <v>567</v>
      </c>
      <c r="I33" s="236" t="s">
        <v>57</v>
      </c>
      <c r="J33" s="23"/>
      <c r="K33" s="23" t="s">
        <v>586</v>
      </c>
      <c r="L33" s="301">
        <v>700</v>
      </c>
      <c r="M33" s="436">
        <f t="shared" si="0"/>
        <v>100000000</v>
      </c>
      <c r="N33" s="237"/>
      <c r="O33" s="238">
        <v>100000000</v>
      </c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45">
        <f t="shared" si="1"/>
        <v>0</v>
      </c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45">
        <f t="shared" si="2"/>
        <v>0</v>
      </c>
      <c r="AR33" s="301"/>
      <c r="AS33" s="23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3" t="s">
        <v>553</v>
      </c>
      <c r="BG33" s="257" t="s">
        <v>554</v>
      </c>
      <c r="BH33" s="244" t="s">
        <v>555</v>
      </c>
    </row>
    <row r="34" spans="2:60" ht="115.5" thickBot="1">
      <c r="B34" s="418" t="s">
        <v>545</v>
      </c>
      <c r="C34" s="23" t="s">
        <v>546</v>
      </c>
      <c r="D34" s="23" t="s">
        <v>547</v>
      </c>
      <c r="E34" s="23" t="s">
        <v>577</v>
      </c>
      <c r="F34" s="236">
        <v>2020730010063</v>
      </c>
      <c r="G34" s="236" t="s">
        <v>573</v>
      </c>
      <c r="H34" s="236" t="s">
        <v>567</v>
      </c>
      <c r="I34" s="236" t="s">
        <v>57</v>
      </c>
      <c r="J34" s="23"/>
      <c r="K34" s="23" t="s">
        <v>587</v>
      </c>
      <c r="L34" s="301">
        <v>1</v>
      </c>
      <c r="M34" s="436">
        <f t="shared" si="0"/>
        <v>286657247</v>
      </c>
      <c r="N34" s="237"/>
      <c r="O34" s="238"/>
      <c r="P34" s="239">
        <v>286657247</v>
      </c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45">
        <f t="shared" si="1"/>
        <v>0</v>
      </c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45">
        <f t="shared" si="2"/>
        <v>0</v>
      </c>
      <c r="AR34" s="301"/>
      <c r="AS34" s="23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3" t="s">
        <v>553</v>
      </c>
      <c r="BG34" s="257" t="s">
        <v>554</v>
      </c>
      <c r="BH34" s="244" t="s">
        <v>555</v>
      </c>
    </row>
    <row r="35" spans="2:60" ht="115.5" thickBot="1">
      <c r="B35" s="418" t="s">
        <v>545</v>
      </c>
      <c r="C35" s="23" t="s">
        <v>546</v>
      </c>
      <c r="D35" s="23" t="s">
        <v>547</v>
      </c>
      <c r="E35" s="23" t="s">
        <v>577</v>
      </c>
      <c r="F35" s="236">
        <v>2020730010063</v>
      </c>
      <c r="G35" s="236" t="s">
        <v>573</v>
      </c>
      <c r="H35" s="236" t="s">
        <v>567</v>
      </c>
      <c r="I35" s="236" t="s">
        <v>57</v>
      </c>
      <c r="J35" s="23"/>
      <c r="K35" s="23" t="s">
        <v>588</v>
      </c>
      <c r="L35" s="301">
        <v>1</v>
      </c>
      <c r="M35" s="436">
        <f t="shared" si="0"/>
        <v>40000000</v>
      </c>
      <c r="N35" s="237"/>
      <c r="O35" s="238">
        <v>40000000</v>
      </c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45">
        <f t="shared" si="1"/>
        <v>0</v>
      </c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45">
        <f t="shared" si="2"/>
        <v>0</v>
      </c>
      <c r="AR35" s="301"/>
      <c r="AS35" s="23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3" t="s">
        <v>553</v>
      </c>
      <c r="BG35" s="257" t="s">
        <v>554</v>
      </c>
      <c r="BH35" s="244" t="s">
        <v>555</v>
      </c>
    </row>
    <row r="36" spans="2:60" ht="115.5" thickBot="1">
      <c r="B36" s="418" t="s">
        <v>545</v>
      </c>
      <c r="C36" s="23" t="s">
        <v>546</v>
      </c>
      <c r="D36" s="23" t="s">
        <v>547</v>
      </c>
      <c r="E36" s="23" t="s">
        <v>577</v>
      </c>
      <c r="F36" s="236">
        <v>2020730010063</v>
      </c>
      <c r="G36" s="236" t="s">
        <v>573</v>
      </c>
      <c r="H36" s="236" t="s">
        <v>567</v>
      </c>
      <c r="I36" s="236" t="s">
        <v>57</v>
      </c>
      <c r="J36" s="23"/>
      <c r="K36" s="23" t="s">
        <v>589</v>
      </c>
      <c r="L36" s="301">
        <v>1</v>
      </c>
      <c r="M36" s="436">
        <f t="shared" si="0"/>
        <v>50000000</v>
      </c>
      <c r="N36" s="237"/>
      <c r="O36" s="238">
        <v>50000000</v>
      </c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45">
        <f t="shared" si="1"/>
        <v>0</v>
      </c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45">
        <f t="shared" si="2"/>
        <v>0</v>
      </c>
      <c r="AR36" s="301"/>
      <c r="AS36" s="23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3" t="s">
        <v>553</v>
      </c>
      <c r="BG36" s="257" t="s">
        <v>554</v>
      </c>
      <c r="BH36" s="244" t="s">
        <v>555</v>
      </c>
    </row>
    <row r="37" spans="2:60" ht="115.5" thickBot="1">
      <c r="B37" s="418" t="s">
        <v>545</v>
      </c>
      <c r="C37" s="23" t="s">
        <v>546</v>
      </c>
      <c r="D37" s="23" t="s">
        <v>547</v>
      </c>
      <c r="E37" s="23" t="s">
        <v>577</v>
      </c>
      <c r="F37" s="236">
        <v>2020730010063</v>
      </c>
      <c r="G37" s="236" t="s">
        <v>573</v>
      </c>
      <c r="H37" s="236" t="s">
        <v>567</v>
      </c>
      <c r="I37" s="236" t="s">
        <v>57</v>
      </c>
      <c r="J37" s="23"/>
      <c r="K37" s="23" t="s">
        <v>590</v>
      </c>
      <c r="L37" s="301">
        <v>1</v>
      </c>
      <c r="M37" s="436">
        <f t="shared" si="0"/>
        <v>80000000</v>
      </c>
      <c r="N37" s="237"/>
      <c r="O37" s="238">
        <v>80000000</v>
      </c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5">
        <f t="shared" si="1"/>
        <v>0</v>
      </c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45">
        <f t="shared" si="2"/>
        <v>0</v>
      </c>
      <c r="AR37" s="301"/>
      <c r="AS37" s="23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3" t="s">
        <v>553</v>
      </c>
      <c r="BG37" s="257" t="s">
        <v>554</v>
      </c>
      <c r="BH37" s="244" t="s">
        <v>555</v>
      </c>
    </row>
    <row r="38" spans="2:60" ht="115.5" thickBot="1">
      <c r="B38" s="418" t="s">
        <v>545</v>
      </c>
      <c r="C38" s="23" t="s">
        <v>546</v>
      </c>
      <c r="D38" s="23" t="s">
        <v>547</v>
      </c>
      <c r="E38" s="23" t="s">
        <v>577</v>
      </c>
      <c r="F38" s="236">
        <v>2020730010063</v>
      </c>
      <c r="G38" s="236" t="s">
        <v>573</v>
      </c>
      <c r="H38" s="236" t="s">
        <v>567</v>
      </c>
      <c r="I38" s="236" t="s">
        <v>57</v>
      </c>
      <c r="J38" s="23"/>
      <c r="K38" s="23" t="s">
        <v>591</v>
      </c>
      <c r="L38" s="301">
        <v>10</v>
      </c>
      <c r="M38" s="436">
        <f t="shared" si="0"/>
        <v>200000000</v>
      </c>
      <c r="N38" s="237"/>
      <c r="O38" s="238"/>
      <c r="P38" s="239">
        <v>200000000</v>
      </c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45">
        <f t="shared" si="1"/>
        <v>0</v>
      </c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45">
        <f t="shared" si="2"/>
        <v>0</v>
      </c>
      <c r="AR38" s="301"/>
      <c r="AS38" s="23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3" t="s">
        <v>553</v>
      </c>
      <c r="BG38" s="257" t="s">
        <v>554</v>
      </c>
      <c r="BH38" s="244" t="s">
        <v>555</v>
      </c>
    </row>
    <row r="39" spans="2:60" ht="115.5" thickBot="1">
      <c r="B39" s="418" t="s">
        <v>545</v>
      </c>
      <c r="C39" s="23" t="s">
        <v>546</v>
      </c>
      <c r="D39" s="23" t="s">
        <v>547</v>
      </c>
      <c r="E39" s="23" t="s">
        <v>592</v>
      </c>
      <c r="F39" s="236">
        <v>2020730010063</v>
      </c>
      <c r="G39" s="236" t="s">
        <v>573</v>
      </c>
      <c r="H39" s="236" t="s">
        <v>567</v>
      </c>
      <c r="I39" s="236" t="s">
        <v>57</v>
      </c>
      <c r="J39" s="23"/>
      <c r="K39" s="23" t="s">
        <v>593</v>
      </c>
      <c r="L39" s="301">
        <v>1</v>
      </c>
      <c r="M39" s="436">
        <f t="shared" si="0"/>
        <v>100000000</v>
      </c>
      <c r="N39" s="237"/>
      <c r="O39" s="238">
        <v>100000000</v>
      </c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5">
        <f t="shared" si="1"/>
        <v>0</v>
      </c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45">
        <f t="shared" si="2"/>
        <v>0</v>
      </c>
      <c r="AR39" s="301"/>
      <c r="AS39" s="23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3" t="s">
        <v>553</v>
      </c>
      <c r="BG39" s="257" t="s">
        <v>554</v>
      </c>
      <c r="BH39" s="244" t="s">
        <v>555</v>
      </c>
    </row>
    <row r="40" spans="2:60" ht="115.5" thickBot="1">
      <c r="B40" s="418" t="s">
        <v>545</v>
      </c>
      <c r="C40" s="23" t="s">
        <v>546</v>
      </c>
      <c r="D40" s="23" t="s">
        <v>547</v>
      </c>
      <c r="E40" s="23" t="s">
        <v>592</v>
      </c>
      <c r="F40" s="236">
        <v>2020730010063</v>
      </c>
      <c r="G40" s="236" t="s">
        <v>573</v>
      </c>
      <c r="H40" s="236" t="s">
        <v>567</v>
      </c>
      <c r="I40" s="236" t="s">
        <v>57</v>
      </c>
      <c r="J40" s="23"/>
      <c r="K40" s="23" t="s">
        <v>594</v>
      </c>
      <c r="L40" s="301">
        <v>3</v>
      </c>
      <c r="M40" s="436">
        <f t="shared" si="0"/>
        <v>300000000</v>
      </c>
      <c r="N40" s="237"/>
      <c r="O40" s="238"/>
      <c r="P40" s="239">
        <v>300000000</v>
      </c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45">
        <f t="shared" si="1"/>
        <v>0</v>
      </c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45">
        <f t="shared" si="2"/>
        <v>0</v>
      </c>
      <c r="AR40" s="301"/>
      <c r="AS40" s="23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3" t="s">
        <v>553</v>
      </c>
      <c r="BG40" s="257" t="s">
        <v>554</v>
      </c>
      <c r="BH40" s="244" t="s">
        <v>555</v>
      </c>
    </row>
    <row r="41" spans="2:60" ht="128.25" thickBot="1">
      <c r="B41" s="418" t="s">
        <v>545</v>
      </c>
      <c r="C41" s="23" t="s">
        <v>546</v>
      </c>
      <c r="D41" s="23" t="s">
        <v>547</v>
      </c>
      <c r="E41" s="23" t="s">
        <v>595</v>
      </c>
      <c r="F41" s="236">
        <v>2020730010067</v>
      </c>
      <c r="G41" s="236" t="s">
        <v>596</v>
      </c>
      <c r="H41" s="236" t="s">
        <v>597</v>
      </c>
      <c r="I41" s="236"/>
      <c r="J41" s="23"/>
      <c r="K41" s="23" t="s">
        <v>598</v>
      </c>
      <c r="L41" s="301">
        <v>57</v>
      </c>
      <c r="M41" s="436">
        <f t="shared" si="0"/>
        <v>10000000</v>
      </c>
      <c r="N41" s="237"/>
      <c r="O41" s="238">
        <v>10000000</v>
      </c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45">
        <f t="shared" si="1"/>
        <v>0</v>
      </c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45">
        <f t="shared" si="2"/>
        <v>0</v>
      </c>
      <c r="AR41" s="301"/>
      <c r="AS41" s="23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3" t="s">
        <v>553</v>
      </c>
      <c r="BG41" s="257" t="s">
        <v>554</v>
      </c>
      <c r="BH41" s="244" t="s">
        <v>555</v>
      </c>
    </row>
    <row r="42" spans="2:60" ht="128.25" thickBot="1">
      <c r="B42" s="418" t="s">
        <v>545</v>
      </c>
      <c r="C42" s="23" t="s">
        <v>546</v>
      </c>
      <c r="D42" s="23" t="s">
        <v>547</v>
      </c>
      <c r="E42" s="23" t="s">
        <v>595</v>
      </c>
      <c r="F42" s="236">
        <v>2020730010067</v>
      </c>
      <c r="G42" s="236" t="s">
        <v>596</v>
      </c>
      <c r="H42" s="236" t="s">
        <v>597</v>
      </c>
      <c r="I42" s="236"/>
      <c r="J42" s="23"/>
      <c r="K42" s="23" t="s">
        <v>599</v>
      </c>
      <c r="L42" s="301">
        <v>1</v>
      </c>
      <c r="M42" s="436">
        <f t="shared" si="0"/>
        <v>10000000</v>
      </c>
      <c r="N42" s="237"/>
      <c r="O42" s="238">
        <v>10000000</v>
      </c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45">
        <f t="shared" si="1"/>
        <v>0</v>
      </c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45">
        <f t="shared" si="2"/>
        <v>0</v>
      </c>
      <c r="AR42" s="301"/>
      <c r="AS42" s="23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3" t="s">
        <v>553</v>
      </c>
      <c r="BG42" s="257" t="s">
        <v>554</v>
      </c>
      <c r="BH42" s="244" t="s">
        <v>555</v>
      </c>
    </row>
    <row r="43" spans="2:60" ht="128.25" thickBot="1">
      <c r="B43" s="418" t="s">
        <v>545</v>
      </c>
      <c r="C43" s="23" t="s">
        <v>546</v>
      </c>
      <c r="D43" s="23" t="s">
        <v>547</v>
      </c>
      <c r="E43" s="23" t="s">
        <v>595</v>
      </c>
      <c r="F43" s="236">
        <v>2020730010067</v>
      </c>
      <c r="G43" s="236" t="s">
        <v>596</v>
      </c>
      <c r="H43" s="236" t="s">
        <v>597</v>
      </c>
      <c r="I43" s="236"/>
      <c r="J43" s="23"/>
      <c r="K43" s="23" t="s">
        <v>600</v>
      </c>
      <c r="L43" s="301">
        <v>20</v>
      </c>
      <c r="M43" s="436">
        <f t="shared" si="0"/>
        <v>10000000</v>
      </c>
      <c r="N43" s="237"/>
      <c r="O43" s="238">
        <v>10000000</v>
      </c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45">
        <f t="shared" si="1"/>
        <v>0</v>
      </c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45">
        <f t="shared" si="2"/>
        <v>0</v>
      </c>
      <c r="AR43" s="301"/>
      <c r="AS43" s="23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3" t="s">
        <v>553</v>
      </c>
      <c r="BG43" s="257" t="s">
        <v>554</v>
      </c>
      <c r="BH43" s="244" t="s">
        <v>555</v>
      </c>
    </row>
    <row r="44" spans="2:60" ht="128.25" thickBot="1">
      <c r="B44" s="418" t="s">
        <v>545</v>
      </c>
      <c r="C44" s="23" t="s">
        <v>546</v>
      </c>
      <c r="D44" s="23" t="s">
        <v>547</v>
      </c>
      <c r="E44" s="23" t="s">
        <v>595</v>
      </c>
      <c r="F44" s="236">
        <v>2020730010041</v>
      </c>
      <c r="G44" s="236" t="s">
        <v>566</v>
      </c>
      <c r="H44" s="236" t="s">
        <v>567</v>
      </c>
      <c r="I44" s="236" t="s">
        <v>57</v>
      </c>
      <c r="J44" s="23"/>
      <c r="K44" s="23" t="s">
        <v>601</v>
      </c>
      <c r="L44" s="301">
        <v>57</v>
      </c>
      <c r="M44" s="436">
        <f t="shared" si="0"/>
        <v>909842946</v>
      </c>
      <c r="N44" s="237"/>
      <c r="O44" s="238"/>
      <c r="P44" s="398">
        <v>909842946</v>
      </c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45">
        <f t="shared" si="1"/>
        <v>0</v>
      </c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45">
        <f t="shared" si="2"/>
        <v>0</v>
      </c>
      <c r="AR44" s="301"/>
      <c r="AS44" s="23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3" t="s">
        <v>553</v>
      </c>
      <c r="BG44" s="257" t="s">
        <v>554</v>
      </c>
      <c r="BH44" s="244" t="s">
        <v>555</v>
      </c>
    </row>
    <row r="45" spans="2:60" ht="128.25" thickBot="1">
      <c r="B45" s="418" t="s">
        <v>545</v>
      </c>
      <c r="C45" s="23" t="s">
        <v>546</v>
      </c>
      <c r="D45" s="23" t="s">
        <v>547</v>
      </c>
      <c r="E45" s="23" t="s">
        <v>595</v>
      </c>
      <c r="F45" s="236">
        <v>2020730010067</v>
      </c>
      <c r="G45" s="236" t="s">
        <v>596</v>
      </c>
      <c r="H45" s="236" t="s">
        <v>597</v>
      </c>
      <c r="I45" s="236"/>
      <c r="J45" s="23"/>
      <c r="K45" s="23" t="s">
        <v>602</v>
      </c>
      <c r="L45" s="301">
        <v>59</v>
      </c>
      <c r="M45" s="436">
        <f t="shared" si="0"/>
        <v>248906378722</v>
      </c>
      <c r="N45" s="237"/>
      <c r="O45" s="238">
        <v>3600000000</v>
      </c>
      <c r="P45" s="398">
        <v>245303098394</v>
      </c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395">
        <v>3280328</v>
      </c>
      <c r="AB45" s="245">
        <f t="shared" si="1"/>
        <v>158738001025</v>
      </c>
      <c r="AC45" s="239"/>
      <c r="AD45" s="395">
        <v>3557300742</v>
      </c>
      <c r="AE45" s="395">
        <v>155180700283</v>
      </c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45">
        <f t="shared" si="2"/>
        <v>147487395129</v>
      </c>
      <c r="AR45" s="301"/>
      <c r="AS45" s="397">
        <f>2011325685-19050000</f>
        <v>1992275685</v>
      </c>
      <c r="AT45" s="397">
        <v>145495119444</v>
      </c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3" t="s">
        <v>553</v>
      </c>
      <c r="BG45" s="257" t="s">
        <v>554</v>
      </c>
      <c r="BH45" s="244" t="s">
        <v>555</v>
      </c>
    </row>
    <row r="46" spans="2:60" ht="128.25" thickBot="1">
      <c r="B46" s="418" t="s">
        <v>545</v>
      </c>
      <c r="C46" s="23" t="s">
        <v>546</v>
      </c>
      <c r="D46" s="23" t="s">
        <v>547</v>
      </c>
      <c r="E46" s="23" t="s">
        <v>595</v>
      </c>
      <c r="F46" s="248">
        <v>2020730010067</v>
      </c>
      <c r="G46" s="248" t="s">
        <v>596</v>
      </c>
      <c r="H46" s="236" t="s">
        <v>597</v>
      </c>
      <c r="I46" s="248"/>
      <c r="J46" s="23"/>
      <c r="K46" s="23" t="s">
        <v>603</v>
      </c>
      <c r="L46" s="301">
        <v>1</v>
      </c>
      <c r="M46" s="436">
        <f t="shared" si="0"/>
        <v>20000000</v>
      </c>
      <c r="N46" s="239"/>
      <c r="O46" s="238">
        <v>20000000</v>
      </c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45">
        <f t="shared" si="1"/>
        <v>0</v>
      </c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45">
        <f t="shared" si="2"/>
        <v>0</v>
      </c>
      <c r="AR46" s="301"/>
      <c r="AS46" s="23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3" t="s">
        <v>553</v>
      </c>
      <c r="BG46" s="257" t="s">
        <v>554</v>
      </c>
      <c r="BH46" s="244" t="s">
        <v>555</v>
      </c>
    </row>
    <row r="47" spans="2:60" ht="64.5" thickBot="1">
      <c r="B47" s="418" t="s">
        <v>545</v>
      </c>
      <c r="C47" s="23" t="s">
        <v>546</v>
      </c>
      <c r="D47" s="23" t="s">
        <v>604</v>
      </c>
      <c r="E47" s="73" t="s">
        <v>605</v>
      </c>
      <c r="F47" s="248">
        <v>2020730010065</v>
      </c>
      <c r="G47" s="248" t="s">
        <v>606</v>
      </c>
      <c r="H47" s="248" t="s">
        <v>567</v>
      </c>
      <c r="I47" s="248" t="s">
        <v>57</v>
      </c>
      <c r="J47" s="23"/>
      <c r="K47" s="23" t="s">
        <v>607</v>
      </c>
      <c r="L47" s="301">
        <v>1000</v>
      </c>
      <c r="M47" s="436">
        <f t="shared" si="0"/>
        <v>500000000</v>
      </c>
      <c r="N47" s="239"/>
      <c r="O47" s="238">
        <v>500000000</v>
      </c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45">
        <f t="shared" si="1"/>
        <v>354156580</v>
      </c>
      <c r="AC47" s="239"/>
      <c r="AD47" s="395">
        <v>354156580</v>
      </c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45">
        <f t="shared" si="2"/>
        <v>0</v>
      </c>
      <c r="AR47" s="301"/>
      <c r="AS47" s="23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3" t="s">
        <v>553</v>
      </c>
      <c r="BG47" s="257" t="s">
        <v>554</v>
      </c>
      <c r="BH47" s="244" t="s">
        <v>555</v>
      </c>
    </row>
    <row r="48" spans="2:60" ht="64.5" thickBot="1">
      <c r="B48" s="419" t="s">
        <v>545</v>
      </c>
      <c r="C48" s="420" t="s">
        <v>546</v>
      </c>
      <c r="D48" s="420" t="s">
        <v>604</v>
      </c>
      <c r="E48" s="421" t="s">
        <v>605</v>
      </c>
      <c r="F48" s="422">
        <v>2020730010065</v>
      </c>
      <c r="G48" s="422" t="s">
        <v>606</v>
      </c>
      <c r="H48" s="422" t="s">
        <v>567</v>
      </c>
      <c r="I48" s="422" t="s">
        <v>57</v>
      </c>
      <c r="J48" s="420"/>
      <c r="K48" s="423" t="s">
        <v>608</v>
      </c>
      <c r="L48" s="216">
        <v>1</v>
      </c>
      <c r="M48" s="437">
        <f t="shared" si="0"/>
        <v>28000000</v>
      </c>
      <c r="N48" s="424"/>
      <c r="O48" s="425">
        <v>28000000</v>
      </c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7">
        <f t="shared" si="1"/>
        <v>0</v>
      </c>
      <c r="AC48" s="428"/>
      <c r="AD48" s="428"/>
      <c r="AE48" s="428"/>
      <c r="AF48" s="428"/>
      <c r="AG48" s="428"/>
      <c r="AH48" s="428"/>
      <c r="AI48" s="428"/>
      <c r="AJ48" s="428"/>
      <c r="AK48" s="428"/>
      <c r="AL48" s="428"/>
      <c r="AM48" s="428"/>
      <c r="AN48" s="428"/>
      <c r="AO48" s="428"/>
      <c r="AP48" s="428"/>
      <c r="AQ48" s="427">
        <f t="shared" si="2"/>
        <v>0</v>
      </c>
      <c r="AR48" s="429"/>
      <c r="AS48" s="430"/>
      <c r="AT48" s="431"/>
      <c r="AU48" s="431"/>
      <c r="AV48" s="431"/>
      <c r="AW48" s="431"/>
      <c r="AX48" s="431"/>
      <c r="AY48" s="431"/>
      <c r="AZ48" s="431"/>
      <c r="BA48" s="431"/>
      <c r="BB48" s="431"/>
      <c r="BC48" s="431"/>
      <c r="BD48" s="431"/>
      <c r="BE48" s="431"/>
      <c r="BF48" s="432" t="s">
        <v>553</v>
      </c>
      <c r="BG48" s="433" t="s">
        <v>554</v>
      </c>
      <c r="BH48" s="434" t="s">
        <v>555</v>
      </c>
    </row>
    <row r="49" spans="2:60" ht="13.5" thickBot="1">
      <c r="B49" s="666" t="s">
        <v>171</v>
      </c>
      <c r="C49" s="667"/>
      <c r="D49" s="667"/>
      <c r="E49" s="667"/>
      <c r="F49" s="667"/>
      <c r="G49" s="667"/>
      <c r="H49" s="667"/>
      <c r="I49" s="667"/>
      <c r="J49" s="667"/>
      <c r="K49" s="667"/>
      <c r="L49" s="668"/>
      <c r="M49" s="251">
        <f>SUM(M11:M48)</f>
        <v>292332852240</v>
      </c>
      <c r="N49" s="251">
        <f t="shared" ref="N49:BH49" si="3">SUM(N11:N48)</f>
        <v>0</v>
      </c>
      <c r="O49" s="251">
        <f t="shared" si="3"/>
        <v>19678000000</v>
      </c>
      <c r="P49" s="251">
        <f t="shared" si="3"/>
        <v>255719668992</v>
      </c>
      <c r="Q49" s="251">
        <f t="shared" si="3"/>
        <v>0</v>
      </c>
      <c r="R49" s="251">
        <f t="shared" si="3"/>
        <v>0</v>
      </c>
      <c r="S49" s="251">
        <f t="shared" si="3"/>
        <v>0</v>
      </c>
      <c r="T49" s="251">
        <f t="shared" si="3"/>
        <v>0</v>
      </c>
      <c r="U49" s="251">
        <f t="shared" si="3"/>
        <v>2914849367</v>
      </c>
      <c r="V49" s="251">
        <f t="shared" si="3"/>
        <v>0</v>
      </c>
      <c r="W49" s="251">
        <f t="shared" si="3"/>
        <v>0</v>
      </c>
      <c r="X49" s="251">
        <f t="shared" si="3"/>
        <v>0</v>
      </c>
      <c r="Y49" s="251">
        <f t="shared" si="3"/>
        <v>5000000000</v>
      </c>
      <c r="Z49" s="251">
        <f t="shared" si="3"/>
        <v>0</v>
      </c>
      <c r="AA49" s="251">
        <f t="shared" si="3"/>
        <v>9020333881</v>
      </c>
      <c r="AB49" s="251">
        <f t="shared" si="3"/>
        <v>182750108940</v>
      </c>
      <c r="AC49" s="251">
        <f t="shared" si="3"/>
        <v>0</v>
      </c>
      <c r="AD49" s="251">
        <f t="shared" si="3"/>
        <v>17188858693</v>
      </c>
      <c r="AE49" s="251">
        <f t="shared" si="3"/>
        <v>155292700283</v>
      </c>
      <c r="AF49" s="251">
        <f t="shared" si="3"/>
        <v>0</v>
      </c>
      <c r="AG49" s="251">
        <f t="shared" si="3"/>
        <v>0</v>
      </c>
      <c r="AH49" s="251">
        <f t="shared" si="3"/>
        <v>0</v>
      </c>
      <c r="AI49" s="251">
        <f t="shared" si="3"/>
        <v>0</v>
      </c>
      <c r="AJ49" s="251">
        <f t="shared" si="3"/>
        <v>2411769964</v>
      </c>
      <c r="AK49" s="251">
        <f t="shared" si="3"/>
        <v>0</v>
      </c>
      <c r="AL49" s="251">
        <f t="shared" si="3"/>
        <v>0</v>
      </c>
      <c r="AM49" s="251">
        <f t="shared" si="3"/>
        <v>0</v>
      </c>
      <c r="AN49" s="251">
        <f t="shared" si="3"/>
        <v>0</v>
      </c>
      <c r="AO49" s="251">
        <f t="shared" si="3"/>
        <v>0</v>
      </c>
      <c r="AP49" s="251">
        <f t="shared" si="3"/>
        <v>7856780000</v>
      </c>
      <c r="AQ49" s="251">
        <f t="shared" si="3"/>
        <v>156840858277</v>
      </c>
      <c r="AR49" s="251">
        <f t="shared" si="3"/>
        <v>0</v>
      </c>
      <c r="AS49" s="251">
        <f t="shared" si="3"/>
        <v>11300938833</v>
      </c>
      <c r="AT49" s="251">
        <f t="shared" si="3"/>
        <v>145539919444</v>
      </c>
      <c r="AU49" s="251">
        <f t="shared" si="3"/>
        <v>0</v>
      </c>
      <c r="AV49" s="251">
        <f t="shared" si="3"/>
        <v>0</v>
      </c>
      <c r="AW49" s="251">
        <f t="shared" si="3"/>
        <v>0</v>
      </c>
      <c r="AX49" s="251">
        <f t="shared" si="3"/>
        <v>0</v>
      </c>
      <c r="AY49" s="251">
        <f t="shared" si="3"/>
        <v>0</v>
      </c>
      <c r="AZ49" s="251">
        <f t="shared" si="3"/>
        <v>0</v>
      </c>
      <c r="BA49" s="251">
        <f t="shared" si="3"/>
        <v>0</v>
      </c>
      <c r="BB49" s="251">
        <f t="shared" si="3"/>
        <v>0</v>
      </c>
      <c r="BC49" s="251">
        <f t="shared" si="3"/>
        <v>0</v>
      </c>
      <c r="BD49" s="251">
        <f t="shared" si="3"/>
        <v>0</v>
      </c>
      <c r="BE49" s="251">
        <f t="shared" si="3"/>
        <v>0</v>
      </c>
      <c r="BF49" s="251">
        <f t="shared" si="3"/>
        <v>0</v>
      </c>
      <c r="BG49" s="251">
        <f t="shared" si="3"/>
        <v>0</v>
      </c>
      <c r="BH49" s="251">
        <f t="shared" si="3"/>
        <v>0</v>
      </c>
    </row>
    <row r="50" spans="2:60">
      <c r="M50" s="252"/>
      <c r="N50" s="252"/>
      <c r="O50" s="253"/>
    </row>
    <row r="51" spans="2:60">
      <c r="M51" s="253"/>
      <c r="N51" s="252"/>
      <c r="O51" s="253"/>
    </row>
  </sheetData>
  <mergeCells count="45">
    <mergeCell ref="AM9:AM10"/>
    <mergeCell ref="AN9:AN10"/>
    <mergeCell ref="AB8:AB10"/>
    <mergeCell ref="AC8:AP8"/>
    <mergeCell ref="B4:Z4"/>
    <mergeCell ref="B5:Z5"/>
    <mergeCell ref="B8:L8"/>
    <mergeCell ref="M8:M10"/>
    <mergeCell ref="N8:AA8"/>
    <mergeCell ref="G9:G10"/>
    <mergeCell ref="H9:H10"/>
    <mergeCell ref="I9:I10"/>
    <mergeCell ref="J9:J10"/>
    <mergeCell ref="B49:L49"/>
    <mergeCell ref="AO9:AO10"/>
    <mergeCell ref="AP9:AP10"/>
    <mergeCell ref="AR9:AS9"/>
    <mergeCell ref="AT9:BA9"/>
    <mergeCell ref="K9:K10"/>
    <mergeCell ref="L9:L10"/>
    <mergeCell ref="N9:O9"/>
    <mergeCell ref="P9:W9"/>
    <mergeCell ref="X9:X10"/>
    <mergeCell ref="Y9:Y10"/>
    <mergeCell ref="B9:B10"/>
    <mergeCell ref="C9:C10"/>
    <mergeCell ref="D9:D10"/>
    <mergeCell ref="E9:E10"/>
    <mergeCell ref="F9:F10"/>
    <mergeCell ref="BF9:BF10"/>
    <mergeCell ref="BG9:BG10"/>
    <mergeCell ref="BH9:BH10"/>
    <mergeCell ref="B7:E7"/>
    <mergeCell ref="H7:J7"/>
    <mergeCell ref="AQ8:AQ10"/>
    <mergeCell ref="AR8:BE8"/>
    <mergeCell ref="BD9:BD10"/>
    <mergeCell ref="BE9:BE10"/>
    <mergeCell ref="BF8:BH8"/>
    <mergeCell ref="BB9:BB10"/>
    <mergeCell ref="BC9:BC10"/>
    <mergeCell ref="Z9:Z10"/>
    <mergeCell ref="AA9:AA10"/>
    <mergeCell ref="AC9:AD9"/>
    <mergeCell ref="AE9:AL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O32"/>
  <sheetViews>
    <sheetView zoomScale="90" zoomScaleNormal="90" workbookViewId="0">
      <selection activeCell="C12" sqref="C12"/>
    </sheetView>
  </sheetViews>
  <sheetFormatPr baseColWidth="10" defaultRowHeight="12.75"/>
  <cols>
    <col min="1" max="1" width="4.28515625" style="1" customWidth="1"/>
    <col min="2" max="2" width="22.28515625" style="2" customWidth="1"/>
    <col min="3" max="3" width="16.28515625" style="3" customWidth="1"/>
    <col min="4" max="4" width="25" style="3" customWidth="1"/>
    <col min="5" max="5" width="16.7109375" style="3" customWidth="1"/>
    <col min="6" max="6" width="24.28515625" style="3" customWidth="1"/>
    <col min="7" max="7" width="20" style="3" customWidth="1"/>
    <col min="8" max="8" width="21.28515625" style="3" customWidth="1"/>
    <col min="9" max="10" width="16.7109375" style="3" customWidth="1"/>
    <col min="11" max="11" width="29.7109375" style="3" customWidth="1"/>
    <col min="12" max="12" width="13.7109375" style="3" customWidth="1"/>
    <col min="13" max="13" width="19" style="3" customWidth="1"/>
    <col min="14" max="14" width="16.28515625" style="3" customWidth="1"/>
    <col min="15" max="15" width="20.140625" style="3" customWidth="1"/>
    <col min="16" max="16" width="11.7109375" style="3" bestFit="1" customWidth="1"/>
    <col min="17" max="17" width="8.5703125" style="3" customWidth="1"/>
    <col min="18" max="18" width="11.7109375" style="3" bestFit="1" customWidth="1"/>
    <col min="19" max="19" width="18.5703125" style="3" bestFit="1" customWidth="1"/>
    <col min="20" max="20" width="4.28515625" style="3" bestFit="1" customWidth="1"/>
    <col min="21" max="21" width="9.28515625" style="3" bestFit="1" customWidth="1"/>
    <col min="22" max="22" width="6.7109375" style="3" bestFit="1" customWidth="1"/>
    <col min="23" max="23" width="17.85546875" style="3" bestFit="1" customWidth="1"/>
    <col min="24" max="24" width="21.7109375" style="3" bestFit="1" customWidth="1"/>
    <col min="25" max="25" width="19.28515625" style="3" bestFit="1" customWidth="1"/>
    <col min="26" max="26" width="39.28515625" style="3" bestFit="1" customWidth="1"/>
    <col min="27" max="27" width="17.42578125" style="3" bestFit="1" customWidth="1"/>
    <col min="28" max="28" width="20.85546875" style="328" customWidth="1"/>
    <col min="29" max="29" width="16.42578125" style="3" bestFit="1" customWidth="1"/>
    <col min="30" max="30" width="16.7109375" style="3" bestFit="1" customWidth="1"/>
    <col min="31" max="31" width="6.7109375" style="3" bestFit="1" customWidth="1"/>
    <col min="32" max="32" width="4.28515625" style="3" bestFit="1" customWidth="1"/>
    <col min="33" max="33" width="14.28515625" style="3" bestFit="1" customWidth="1"/>
    <col min="34" max="34" width="13.7109375" style="3" bestFit="1" customWidth="1"/>
    <col min="35" max="35" width="4.28515625" style="3" bestFit="1" customWidth="1"/>
    <col min="36" max="36" width="9.28515625" style="3" bestFit="1" customWidth="1"/>
    <col min="37" max="37" width="6.7109375" style="3" bestFit="1" customWidth="1"/>
    <col min="38" max="38" width="16.140625" style="3" bestFit="1" customWidth="1"/>
    <col min="39" max="39" width="21.7109375" style="3" bestFit="1" customWidth="1"/>
    <col min="40" max="40" width="19.28515625" style="3" bestFit="1" customWidth="1"/>
    <col min="41" max="42" width="18.5703125" style="3" customWidth="1"/>
    <col min="43" max="43" width="20" style="229" customWidth="1"/>
    <col min="44" max="44" width="16" style="3" bestFit="1" customWidth="1"/>
    <col min="45" max="45" width="16.5703125" style="3" bestFit="1" customWidth="1"/>
    <col min="46" max="47" width="6.28515625" style="3" bestFit="1" customWidth="1"/>
    <col min="48" max="48" width="8.7109375" style="3" bestFit="1" customWidth="1"/>
    <col min="49" max="49" width="16.42578125" style="3" customWidth="1"/>
    <col min="50" max="52" width="6.28515625" style="3" bestFit="1" customWidth="1"/>
    <col min="53" max="53" width="18.42578125" style="3" customWidth="1"/>
    <col min="54" max="57" width="18.5703125" style="3" customWidth="1"/>
    <col min="58" max="58" width="23.7109375" style="229" customWidth="1"/>
    <col min="59" max="59" width="19.85546875" style="3" customWidth="1"/>
    <col min="60" max="60" width="19.28515625" style="3" customWidth="1"/>
    <col min="61" max="61" width="16.28515625" style="3" customWidth="1"/>
    <col min="62" max="223" width="11.42578125" style="1"/>
    <col min="224" max="256" width="11.42578125" style="3"/>
    <col min="257" max="257" width="2.85546875" style="3" customWidth="1"/>
    <col min="258" max="258" width="20.7109375" style="3" customWidth="1"/>
    <col min="259" max="259" width="16.28515625" style="3" customWidth="1"/>
    <col min="260" max="262" width="0" style="3" hidden="1" customWidth="1"/>
    <col min="263" max="263" width="20" style="3" customWidth="1"/>
    <col min="264" max="264" width="21.28515625" style="3" customWidth="1"/>
    <col min="265" max="266" width="16.7109375" style="3" customWidth="1"/>
    <col min="267" max="267" width="29.7109375" style="3" customWidth="1"/>
    <col min="268" max="268" width="13.7109375" style="3" customWidth="1"/>
    <col min="269" max="269" width="19" style="3" customWidth="1"/>
    <col min="270" max="270" width="16.28515625" style="3" customWidth="1"/>
    <col min="271" max="271" width="20.140625" style="3" customWidth="1"/>
    <col min="272" max="272" width="11.7109375" style="3" bestFit="1" customWidth="1"/>
    <col min="273" max="273" width="8.5703125" style="3" customWidth="1"/>
    <col min="274" max="274" width="11.7109375" style="3" bestFit="1" customWidth="1"/>
    <col min="275" max="275" width="18.42578125" style="3" bestFit="1" customWidth="1"/>
    <col min="276" max="276" width="4.28515625" style="3" bestFit="1" customWidth="1"/>
    <col min="277" max="277" width="9.28515625" style="3" bestFit="1" customWidth="1"/>
    <col min="278" max="278" width="6.7109375" style="3" bestFit="1" customWidth="1"/>
    <col min="279" max="279" width="17.7109375" style="3" bestFit="1" customWidth="1"/>
    <col min="280" max="280" width="21.7109375" style="3" bestFit="1" customWidth="1"/>
    <col min="281" max="281" width="19.28515625" style="3" bestFit="1" customWidth="1"/>
    <col min="282" max="282" width="39.28515625" style="3" bestFit="1" customWidth="1"/>
    <col min="283" max="283" width="17.28515625" style="3" bestFit="1" customWidth="1"/>
    <col min="284" max="284" width="49.28515625" style="3" bestFit="1" customWidth="1"/>
    <col min="285" max="285" width="16.28515625" style="3" bestFit="1" customWidth="1"/>
    <col min="286" max="286" width="16.5703125" style="3" bestFit="1" customWidth="1"/>
    <col min="287" max="287" width="6.7109375" style="3" bestFit="1" customWidth="1"/>
    <col min="288" max="288" width="4.28515625" style="3" bestFit="1" customWidth="1"/>
    <col min="289" max="289" width="14.28515625" style="3" bestFit="1" customWidth="1"/>
    <col min="290" max="290" width="13.42578125" style="3" bestFit="1" customWidth="1"/>
    <col min="291" max="291" width="4.28515625" style="3" bestFit="1" customWidth="1"/>
    <col min="292" max="292" width="9.28515625" style="3" bestFit="1" customWidth="1"/>
    <col min="293" max="293" width="6.7109375" style="3" bestFit="1" customWidth="1"/>
    <col min="294" max="294" width="16" style="3" bestFit="1" customWidth="1"/>
    <col min="295" max="295" width="21.7109375" style="3" bestFit="1" customWidth="1"/>
    <col min="296" max="296" width="19.28515625" style="3" bestFit="1" customWidth="1"/>
    <col min="297" max="298" width="18.5703125" style="3" customWidth="1"/>
    <col min="299" max="299" width="20" style="3" customWidth="1"/>
    <col min="300" max="300" width="15.85546875" style="3" bestFit="1" customWidth="1"/>
    <col min="301" max="301" width="16.42578125" style="3" bestFit="1" customWidth="1"/>
    <col min="302" max="303" width="6.28515625" style="3" bestFit="1" customWidth="1"/>
    <col min="304" max="304" width="8.7109375" style="3" bestFit="1" customWidth="1"/>
    <col min="305" max="305" width="16.42578125" style="3" customWidth="1"/>
    <col min="306" max="308" width="6.28515625" style="3" bestFit="1" customWidth="1"/>
    <col min="309" max="309" width="18.42578125" style="3" customWidth="1"/>
    <col min="310" max="313" width="18.5703125" style="3" customWidth="1"/>
    <col min="314" max="314" width="23.7109375" style="3" customWidth="1"/>
    <col min="315" max="315" width="19.85546875" style="3" customWidth="1"/>
    <col min="316" max="316" width="19.28515625" style="3" customWidth="1"/>
    <col min="317" max="317" width="16.28515625" style="3" customWidth="1"/>
    <col min="318" max="512" width="11.42578125" style="3"/>
    <col min="513" max="513" width="2.85546875" style="3" customWidth="1"/>
    <col min="514" max="514" width="20.7109375" style="3" customWidth="1"/>
    <col min="515" max="515" width="16.28515625" style="3" customWidth="1"/>
    <col min="516" max="518" width="0" style="3" hidden="1" customWidth="1"/>
    <col min="519" max="519" width="20" style="3" customWidth="1"/>
    <col min="520" max="520" width="21.28515625" style="3" customWidth="1"/>
    <col min="521" max="522" width="16.7109375" style="3" customWidth="1"/>
    <col min="523" max="523" width="29.7109375" style="3" customWidth="1"/>
    <col min="524" max="524" width="13.7109375" style="3" customWidth="1"/>
    <col min="525" max="525" width="19" style="3" customWidth="1"/>
    <col min="526" max="526" width="16.28515625" style="3" customWidth="1"/>
    <col min="527" max="527" width="20.140625" style="3" customWidth="1"/>
    <col min="528" max="528" width="11.7109375" style="3" bestFit="1" customWidth="1"/>
    <col min="529" max="529" width="8.5703125" style="3" customWidth="1"/>
    <col min="530" max="530" width="11.7109375" style="3" bestFit="1" customWidth="1"/>
    <col min="531" max="531" width="18.42578125" style="3" bestFit="1" customWidth="1"/>
    <col min="532" max="532" width="4.28515625" style="3" bestFit="1" customWidth="1"/>
    <col min="533" max="533" width="9.28515625" style="3" bestFit="1" customWidth="1"/>
    <col min="534" max="534" width="6.7109375" style="3" bestFit="1" customWidth="1"/>
    <col min="535" max="535" width="17.7109375" style="3" bestFit="1" customWidth="1"/>
    <col min="536" max="536" width="21.7109375" style="3" bestFit="1" customWidth="1"/>
    <col min="537" max="537" width="19.28515625" style="3" bestFit="1" customWidth="1"/>
    <col min="538" max="538" width="39.28515625" style="3" bestFit="1" customWidth="1"/>
    <col min="539" max="539" width="17.28515625" style="3" bestFit="1" customWidth="1"/>
    <col min="540" max="540" width="49.28515625" style="3" bestFit="1" customWidth="1"/>
    <col min="541" max="541" width="16.28515625" style="3" bestFit="1" customWidth="1"/>
    <col min="542" max="542" width="16.5703125" style="3" bestFit="1" customWidth="1"/>
    <col min="543" max="543" width="6.7109375" style="3" bestFit="1" customWidth="1"/>
    <col min="544" max="544" width="4.28515625" style="3" bestFit="1" customWidth="1"/>
    <col min="545" max="545" width="14.28515625" style="3" bestFit="1" customWidth="1"/>
    <col min="546" max="546" width="13.42578125" style="3" bestFit="1" customWidth="1"/>
    <col min="547" max="547" width="4.28515625" style="3" bestFit="1" customWidth="1"/>
    <col min="548" max="548" width="9.28515625" style="3" bestFit="1" customWidth="1"/>
    <col min="549" max="549" width="6.7109375" style="3" bestFit="1" customWidth="1"/>
    <col min="550" max="550" width="16" style="3" bestFit="1" customWidth="1"/>
    <col min="551" max="551" width="21.7109375" style="3" bestFit="1" customWidth="1"/>
    <col min="552" max="552" width="19.28515625" style="3" bestFit="1" customWidth="1"/>
    <col min="553" max="554" width="18.5703125" style="3" customWidth="1"/>
    <col min="555" max="555" width="20" style="3" customWidth="1"/>
    <col min="556" max="556" width="15.85546875" style="3" bestFit="1" customWidth="1"/>
    <col min="557" max="557" width="16.42578125" style="3" bestFit="1" customWidth="1"/>
    <col min="558" max="559" width="6.28515625" style="3" bestFit="1" customWidth="1"/>
    <col min="560" max="560" width="8.7109375" style="3" bestFit="1" customWidth="1"/>
    <col min="561" max="561" width="16.42578125" style="3" customWidth="1"/>
    <col min="562" max="564" width="6.28515625" style="3" bestFit="1" customWidth="1"/>
    <col min="565" max="565" width="18.42578125" style="3" customWidth="1"/>
    <col min="566" max="569" width="18.5703125" style="3" customWidth="1"/>
    <col min="570" max="570" width="23.7109375" style="3" customWidth="1"/>
    <col min="571" max="571" width="19.85546875" style="3" customWidth="1"/>
    <col min="572" max="572" width="19.28515625" style="3" customWidth="1"/>
    <col min="573" max="573" width="16.28515625" style="3" customWidth="1"/>
    <col min="574" max="768" width="11.42578125" style="3"/>
    <col min="769" max="769" width="2.85546875" style="3" customWidth="1"/>
    <col min="770" max="770" width="20.7109375" style="3" customWidth="1"/>
    <col min="771" max="771" width="16.28515625" style="3" customWidth="1"/>
    <col min="772" max="774" width="0" style="3" hidden="1" customWidth="1"/>
    <col min="775" max="775" width="20" style="3" customWidth="1"/>
    <col min="776" max="776" width="21.28515625" style="3" customWidth="1"/>
    <col min="777" max="778" width="16.7109375" style="3" customWidth="1"/>
    <col min="779" max="779" width="29.7109375" style="3" customWidth="1"/>
    <col min="780" max="780" width="13.7109375" style="3" customWidth="1"/>
    <col min="781" max="781" width="19" style="3" customWidth="1"/>
    <col min="782" max="782" width="16.28515625" style="3" customWidth="1"/>
    <col min="783" max="783" width="20.140625" style="3" customWidth="1"/>
    <col min="784" max="784" width="11.7109375" style="3" bestFit="1" customWidth="1"/>
    <col min="785" max="785" width="8.5703125" style="3" customWidth="1"/>
    <col min="786" max="786" width="11.7109375" style="3" bestFit="1" customWidth="1"/>
    <col min="787" max="787" width="18.42578125" style="3" bestFit="1" customWidth="1"/>
    <col min="788" max="788" width="4.28515625" style="3" bestFit="1" customWidth="1"/>
    <col min="789" max="789" width="9.28515625" style="3" bestFit="1" customWidth="1"/>
    <col min="790" max="790" width="6.7109375" style="3" bestFit="1" customWidth="1"/>
    <col min="791" max="791" width="17.7109375" style="3" bestFit="1" customWidth="1"/>
    <col min="792" max="792" width="21.7109375" style="3" bestFit="1" customWidth="1"/>
    <col min="793" max="793" width="19.28515625" style="3" bestFit="1" customWidth="1"/>
    <col min="794" max="794" width="39.28515625" style="3" bestFit="1" customWidth="1"/>
    <col min="795" max="795" width="17.28515625" style="3" bestFit="1" customWidth="1"/>
    <col min="796" max="796" width="49.28515625" style="3" bestFit="1" customWidth="1"/>
    <col min="797" max="797" width="16.28515625" style="3" bestFit="1" customWidth="1"/>
    <col min="798" max="798" width="16.5703125" style="3" bestFit="1" customWidth="1"/>
    <col min="799" max="799" width="6.7109375" style="3" bestFit="1" customWidth="1"/>
    <col min="800" max="800" width="4.28515625" style="3" bestFit="1" customWidth="1"/>
    <col min="801" max="801" width="14.28515625" style="3" bestFit="1" customWidth="1"/>
    <col min="802" max="802" width="13.42578125" style="3" bestFit="1" customWidth="1"/>
    <col min="803" max="803" width="4.28515625" style="3" bestFit="1" customWidth="1"/>
    <col min="804" max="804" width="9.28515625" style="3" bestFit="1" customWidth="1"/>
    <col min="805" max="805" width="6.7109375" style="3" bestFit="1" customWidth="1"/>
    <col min="806" max="806" width="16" style="3" bestFit="1" customWidth="1"/>
    <col min="807" max="807" width="21.7109375" style="3" bestFit="1" customWidth="1"/>
    <col min="808" max="808" width="19.28515625" style="3" bestFit="1" customWidth="1"/>
    <col min="809" max="810" width="18.5703125" style="3" customWidth="1"/>
    <col min="811" max="811" width="20" style="3" customWidth="1"/>
    <col min="812" max="812" width="15.85546875" style="3" bestFit="1" customWidth="1"/>
    <col min="813" max="813" width="16.42578125" style="3" bestFit="1" customWidth="1"/>
    <col min="814" max="815" width="6.28515625" style="3" bestFit="1" customWidth="1"/>
    <col min="816" max="816" width="8.7109375" style="3" bestFit="1" customWidth="1"/>
    <col min="817" max="817" width="16.42578125" style="3" customWidth="1"/>
    <col min="818" max="820" width="6.28515625" style="3" bestFit="1" customWidth="1"/>
    <col min="821" max="821" width="18.42578125" style="3" customWidth="1"/>
    <col min="822" max="825" width="18.5703125" style="3" customWidth="1"/>
    <col min="826" max="826" width="23.7109375" style="3" customWidth="1"/>
    <col min="827" max="827" width="19.85546875" style="3" customWidth="1"/>
    <col min="828" max="828" width="19.28515625" style="3" customWidth="1"/>
    <col min="829" max="829" width="16.28515625" style="3" customWidth="1"/>
    <col min="830" max="1024" width="11.42578125" style="3"/>
    <col min="1025" max="1025" width="2.85546875" style="3" customWidth="1"/>
    <col min="1026" max="1026" width="20.7109375" style="3" customWidth="1"/>
    <col min="1027" max="1027" width="16.28515625" style="3" customWidth="1"/>
    <col min="1028" max="1030" width="0" style="3" hidden="1" customWidth="1"/>
    <col min="1031" max="1031" width="20" style="3" customWidth="1"/>
    <col min="1032" max="1032" width="21.28515625" style="3" customWidth="1"/>
    <col min="1033" max="1034" width="16.7109375" style="3" customWidth="1"/>
    <col min="1035" max="1035" width="29.7109375" style="3" customWidth="1"/>
    <col min="1036" max="1036" width="13.7109375" style="3" customWidth="1"/>
    <col min="1037" max="1037" width="19" style="3" customWidth="1"/>
    <col min="1038" max="1038" width="16.28515625" style="3" customWidth="1"/>
    <col min="1039" max="1039" width="20.140625" style="3" customWidth="1"/>
    <col min="1040" max="1040" width="11.7109375" style="3" bestFit="1" customWidth="1"/>
    <col min="1041" max="1041" width="8.5703125" style="3" customWidth="1"/>
    <col min="1042" max="1042" width="11.7109375" style="3" bestFit="1" customWidth="1"/>
    <col min="1043" max="1043" width="18.42578125" style="3" bestFit="1" customWidth="1"/>
    <col min="1044" max="1044" width="4.28515625" style="3" bestFit="1" customWidth="1"/>
    <col min="1045" max="1045" width="9.28515625" style="3" bestFit="1" customWidth="1"/>
    <col min="1046" max="1046" width="6.7109375" style="3" bestFit="1" customWidth="1"/>
    <col min="1047" max="1047" width="17.7109375" style="3" bestFit="1" customWidth="1"/>
    <col min="1048" max="1048" width="21.7109375" style="3" bestFit="1" customWidth="1"/>
    <col min="1049" max="1049" width="19.28515625" style="3" bestFit="1" customWidth="1"/>
    <col min="1050" max="1050" width="39.28515625" style="3" bestFit="1" customWidth="1"/>
    <col min="1051" max="1051" width="17.28515625" style="3" bestFit="1" customWidth="1"/>
    <col min="1052" max="1052" width="49.28515625" style="3" bestFit="1" customWidth="1"/>
    <col min="1053" max="1053" width="16.28515625" style="3" bestFit="1" customWidth="1"/>
    <col min="1054" max="1054" width="16.5703125" style="3" bestFit="1" customWidth="1"/>
    <col min="1055" max="1055" width="6.7109375" style="3" bestFit="1" customWidth="1"/>
    <col min="1056" max="1056" width="4.28515625" style="3" bestFit="1" customWidth="1"/>
    <col min="1057" max="1057" width="14.28515625" style="3" bestFit="1" customWidth="1"/>
    <col min="1058" max="1058" width="13.42578125" style="3" bestFit="1" customWidth="1"/>
    <col min="1059" max="1059" width="4.28515625" style="3" bestFit="1" customWidth="1"/>
    <col min="1060" max="1060" width="9.28515625" style="3" bestFit="1" customWidth="1"/>
    <col min="1061" max="1061" width="6.7109375" style="3" bestFit="1" customWidth="1"/>
    <col min="1062" max="1062" width="16" style="3" bestFit="1" customWidth="1"/>
    <col min="1063" max="1063" width="21.7109375" style="3" bestFit="1" customWidth="1"/>
    <col min="1064" max="1064" width="19.28515625" style="3" bestFit="1" customWidth="1"/>
    <col min="1065" max="1066" width="18.5703125" style="3" customWidth="1"/>
    <col min="1067" max="1067" width="20" style="3" customWidth="1"/>
    <col min="1068" max="1068" width="15.85546875" style="3" bestFit="1" customWidth="1"/>
    <col min="1069" max="1069" width="16.42578125" style="3" bestFit="1" customWidth="1"/>
    <col min="1070" max="1071" width="6.28515625" style="3" bestFit="1" customWidth="1"/>
    <col min="1072" max="1072" width="8.7109375" style="3" bestFit="1" customWidth="1"/>
    <col min="1073" max="1073" width="16.42578125" style="3" customWidth="1"/>
    <col min="1074" max="1076" width="6.28515625" style="3" bestFit="1" customWidth="1"/>
    <col min="1077" max="1077" width="18.42578125" style="3" customWidth="1"/>
    <col min="1078" max="1081" width="18.5703125" style="3" customWidth="1"/>
    <col min="1082" max="1082" width="23.7109375" style="3" customWidth="1"/>
    <col min="1083" max="1083" width="19.85546875" style="3" customWidth="1"/>
    <col min="1084" max="1084" width="19.28515625" style="3" customWidth="1"/>
    <col min="1085" max="1085" width="16.28515625" style="3" customWidth="1"/>
    <col min="1086" max="1280" width="11.42578125" style="3"/>
    <col min="1281" max="1281" width="2.85546875" style="3" customWidth="1"/>
    <col min="1282" max="1282" width="20.7109375" style="3" customWidth="1"/>
    <col min="1283" max="1283" width="16.28515625" style="3" customWidth="1"/>
    <col min="1284" max="1286" width="0" style="3" hidden="1" customWidth="1"/>
    <col min="1287" max="1287" width="20" style="3" customWidth="1"/>
    <col min="1288" max="1288" width="21.28515625" style="3" customWidth="1"/>
    <col min="1289" max="1290" width="16.7109375" style="3" customWidth="1"/>
    <col min="1291" max="1291" width="29.7109375" style="3" customWidth="1"/>
    <col min="1292" max="1292" width="13.7109375" style="3" customWidth="1"/>
    <col min="1293" max="1293" width="19" style="3" customWidth="1"/>
    <col min="1294" max="1294" width="16.28515625" style="3" customWidth="1"/>
    <col min="1295" max="1295" width="20.140625" style="3" customWidth="1"/>
    <col min="1296" max="1296" width="11.7109375" style="3" bestFit="1" customWidth="1"/>
    <col min="1297" max="1297" width="8.5703125" style="3" customWidth="1"/>
    <col min="1298" max="1298" width="11.7109375" style="3" bestFit="1" customWidth="1"/>
    <col min="1299" max="1299" width="18.42578125" style="3" bestFit="1" customWidth="1"/>
    <col min="1300" max="1300" width="4.28515625" style="3" bestFit="1" customWidth="1"/>
    <col min="1301" max="1301" width="9.28515625" style="3" bestFit="1" customWidth="1"/>
    <col min="1302" max="1302" width="6.7109375" style="3" bestFit="1" customWidth="1"/>
    <col min="1303" max="1303" width="17.7109375" style="3" bestFit="1" customWidth="1"/>
    <col min="1304" max="1304" width="21.7109375" style="3" bestFit="1" customWidth="1"/>
    <col min="1305" max="1305" width="19.28515625" style="3" bestFit="1" customWidth="1"/>
    <col min="1306" max="1306" width="39.28515625" style="3" bestFit="1" customWidth="1"/>
    <col min="1307" max="1307" width="17.28515625" style="3" bestFit="1" customWidth="1"/>
    <col min="1308" max="1308" width="49.28515625" style="3" bestFit="1" customWidth="1"/>
    <col min="1309" max="1309" width="16.28515625" style="3" bestFit="1" customWidth="1"/>
    <col min="1310" max="1310" width="16.5703125" style="3" bestFit="1" customWidth="1"/>
    <col min="1311" max="1311" width="6.7109375" style="3" bestFit="1" customWidth="1"/>
    <col min="1312" max="1312" width="4.28515625" style="3" bestFit="1" customWidth="1"/>
    <col min="1313" max="1313" width="14.28515625" style="3" bestFit="1" customWidth="1"/>
    <col min="1314" max="1314" width="13.42578125" style="3" bestFit="1" customWidth="1"/>
    <col min="1315" max="1315" width="4.28515625" style="3" bestFit="1" customWidth="1"/>
    <col min="1316" max="1316" width="9.28515625" style="3" bestFit="1" customWidth="1"/>
    <col min="1317" max="1317" width="6.7109375" style="3" bestFit="1" customWidth="1"/>
    <col min="1318" max="1318" width="16" style="3" bestFit="1" customWidth="1"/>
    <col min="1319" max="1319" width="21.7109375" style="3" bestFit="1" customWidth="1"/>
    <col min="1320" max="1320" width="19.28515625" style="3" bestFit="1" customWidth="1"/>
    <col min="1321" max="1322" width="18.5703125" style="3" customWidth="1"/>
    <col min="1323" max="1323" width="20" style="3" customWidth="1"/>
    <col min="1324" max="1324" width="15.85546875" style="3" bestFit="1" customWidth="1"/>
    <col min="1325" max="1325" width="16.42578125" style="3" bestFit="1" customWidth="1"/>
    <col min="1326" max="1327" width="6.28515625" style="3" bestFit="1" customWidth="1"/>
    <col min="1328" max="1328" width="8.7109375" style="3" bestFit="1" customWidth="1"/>
    <col min="1329" max="1329" width="16.42578125" style="3" customWidth="1"/>
    <col min="1330" max="1332" width="6.28515625" style="3" bestFit="1" customWidth="1"/>
    <col min="1333" max="1333" width="18.42578125" style="3" customWidth="1"/>
    <col min="1334" max="1337" width="18.5703125" style="3" customWidth="1"/>
    <col min="1338" max="1338" width="23.7109375" style="3" customWidth="1"/>
    <col min="1339" max="1339" width="19.85546875" style="3" customWidth="1"/>
    <col min="1340" max="1340" width="19.28515625" style="3" customWidth="1"/>
    <col min="1341" max="1341" width="16.28515625" style="3" customWidth="1"/>
    <col min="1342" max="1536" width="11.42578125" style="3"/>
    <col min="1537" max="1537" width="2.85546875" style="3" customWidth="1"/>
    <col min="1538" max="1538" width="20.7109375" style="3" customWidth="1"/>
    <col min="1539" max="1539" width="16.28515625" style="3" customWidth="1"/>
    <col min="1540" max="1542" width="0" style="3" hidden="1" customWidth="1"/>
    <col min="1543" max="1543" width="20" style="3" customWidth="1"/>
    <col min="1544" max="1544" width="21.28515625" style="3" customWidth="1"/>
    <col min="1545" max="1546" width="16.7109375" style="3" customWidth="1"/>
    <col min="1547" max="1547" width="29.7109375" style="3" customWidth="1"/>
    <col min="1548" max="1548" width="13.7109375" style="3" customWidth="1"/>
    <col min="1549" max="1549" width="19" style="3" customWidth="1"/>
    <col min="1550" max="1550" width="16.28515625" style="3" customWidth="1"/>
    <col min="1551" max="1551" width="20.140625" style="3" customWidth="1"/>
    <col min="1552" max="1552" width="11.7109375" style="3" bestFit="1" customWidth="1"/>
    <col min="1553" max="1553" width="8.5703125" style="3" customWidth="1"/>
    <col min="1554" max="1554" width="11.7109375" style="3" bestFit="1" customWidth="1"/>
    <col min="1555" max="1555" width="18.42578125" style="3" bestFit="1" customWidth="1"/>
    <col min="1556" max="1556" width="4.28515625" style="3" bestFit="1" customWidth="1"/>
    <col min="1557" max="1557" width="9.28515625" style="3" bestFit="1" customWidth="1"/>
    <col min="1558" max="1558" width="6.7109375" style="3" bestFit="1" customWidth="1"/>
    <col min="1559" max="1559" width="17.7109375" style="3" bestFit="1" customWidth="1"/>
    <col min="1560" max="1560" width="21.7109375" style="3" bestFit="1" customWidth="1"/>
    <col min="1561" max="1561" width="19.28515625" style="3" bestFit="1" customWidth="1"/>
    <col min="1562" max="1562" width="39.28515625" style="3" bestFit="1" customWidth="1"/>
    <col min="1563" max="1563" width="17.28515625" style="3" bestFit="1" customWidth="1"/>
    <col min="1564" max="1564" width="49.28515625" style="3" bestFit="1" customWidth="1"/>
    <col min="1565" max="1565" width="16.28515625" style="3" bestFit="1" customWidth="1"/>
    <col min="1566" max="1566" width="16.5703125" style="3" bestFit="1" customWidth="1"/>
    <col min="1567" max="1567" width="6.7109375" style="3" bestFit="1" customWidth="1"/>
    <col min="1568" max="1568" width="4.28515625" style="3" bestFit="1" customWidth="1"/>
    <col min="1569" max="1569" width="14.28515625" style="3" bestFit="1" customWidth="1"/>
    <col min="1570" max="1570" width="13.42578125" style="3" bestFit="1" customWidth="1"/>
    <col min="1571" max="1571" width="4.28515625" style="3" bestFit="1" customWidth="1"/>
    <col min="1572" max="1572" width="9.28515625" style="3" bestFit="1" customWidth="1"/>
    <col min="1573" max="1573" width="6.7109375" style="3" bestFit="1" customWidth="1"/>
    <col min="1574" max="1574" width="16" style="3" bestFit="1" customWidth="1"/>
    <col min="1575" max="1575" width="21.7109375" style="3" bestFit="1" customWidth="1"/>
    <col min="1576" max="1576" width="19.28515625" style="3" bestFit="1" customWidth="1"/>
    <col min="1577" max="1578" width="18.5703125" style="3" customWidth="1"/>
    <col min="1579" max="1579" width="20" style="3" customWidth="1"/>
    <col min="1580" max="1580" width="15.85546875" style="3" bestFit="1" customWidth="1"/>
    <col min="1581" max="1581" width="16.42578125" style="3" bestFit="1" customWidth="1"/>
    <col min="1582" max="1583" width="6.28515625" style="3" bestFit="1" customWidth="1"/>
    <col min="1584" max="1584" width="8.7109375" style="3" bestFit="1" customWidth="1"/>
    <col min="1585" max="1585" width="16.42578125" style="3" customWidth="1"/>
    <col min="1586" max="1588" width="6.28515625" style="3" bestFit="1" customWidth="1"/>
    <col min="1589" max="1589" width="18.42578125" style="3" customWidth="1"/>
    <col min="1590" max="1593" width="18.5703125" style="3" customWidth="1"/>
    <col min="1594" max="1594" width="23.7109375" style="3" customWidth="1"/>
    <col min="1595" max="1595" width="19.85546875" style="3" customWidth="1"/>
    <col min="1596" max="1596" width="19.28515625" style="3" customWidth="1"/>
    <col min="1597" max="1597" width="16.28515625" style="3" customWidth="1"/>
    <col min="1598" max="1792" width="11.42578125" style="3"/>
    <col min="1793" max="1793" width="2.85546875" style="3" customWidth="1"/>
    <col min="1794" max="1794" width="20.7109375" style="3" customWidth="1"/>
    <col min="1795" max="1795" width="16.28515625" style="3" customWidth="1"/>
    <col min="1796" max="1798" width="0" style="3" hidden="1" customWidth="1"/>
    <col min="1799" max="1799" width="20" style="3" customWidth="1"/>
    <col min="1800" max="1800" width="21.28515625" style="3" customWidth="1"/>
    <col min="1801" max="1802" width="16.7109375" style="3" customWidth="1"/>
    <col min="1803" max="1803" width="29.7109375" style="3" customWidth="1"/>
    <col min="1804" max="1804" width="13.7109375" style="3" customWidth="1"/>
    <col min="1805" max="1805" width="19" style="3" customWidth="1"/>
    <col min="1806" max="1806" width="16.28515625" style="3" customWidth="1"/>
    <col min="1807" max="1807" width="20.140625" style="3" customWidth="1"/>
    <col min="1808" max="1808" width="11.7109375" style="3" bestFit="1" customWidth="1"/>
    <col min="1809" max="1809" width="8.5703125" style="3" customWidth="1"/>
    <col min="1810" max="1810" width="11.7109375" style="3" bestFit="1" customWidth="1"/>
    <col min="1811" max="1811" width="18.42578125" style="3" bestFit="1" customWidth="1"/>
    <col min="1812" max="1812" width="4.28515625" style="3" bestFit="1" customWidth="1"/>
    <col min="1813" max="1813" width="9.28515625" style="3" bestFit="1" customWidth="1"/>
    <col min="1814" max="1814" width="6.7109375" style="3" bestFit="1" customWidth="1"/>
    <col min="1815" max="1815" width="17.7109375" style="3" bestFit="1" customWidth="1"/>
    <col min="1816" max="1816" width="21.7109375" style="3" bestFit="1" customWidth="1"/>
    <col min="1817" max="1817" width="19.28515625" style="3" bestFit="1" customWidth="1"/>
    <col min="1818" max="1818" width="39.28515625" style="3" bestFit="1" customWidth="1"/>
    <col min="1819" max="1819" width="17.28515625" style="3" bestFit="1" customWidth="1"/>
    <col min="1820" max="1820" width="49.28515625" style="3" bestFit="1" customWidth="1"/>
    <col min="1821" max="1821" width="16.28515625" style="3" bestFit="1" customWidth="1"/>
    <col min="1822" max="1822" width="16.5703125" style="3" bestFit="1" customWidth="1"/>
    <col min="1823" max="1823" width="6.7109375" style="3" bestFit="1" customWidth="1"/>
    <col min="1824" max="1824" width="4.28515625" style="3" bestFit="1" customWidth="1"/>
    <col min="1825" max="1825" width="14.28515625" style="3" bestFit="1" customWidth="1"/>
    <col min="1826" max="1826" width="13.42578125" style="3" bestFit="1" customWidth="1"/>
    <col min="1827" max="1827" width="4.28515625" style="3" bestFit="1" customWidth="1"/>
    <col min="1828" max="1828" width="9.28515625" style="3" bestFit="1" customWidth="1"/>
    <col min="1829" max="1829" width="6.7109375" style="3" bestFit="1" customWidth="1"/>
    <col min="1830" max="1830" width="16" style="3" bestFit="1" customWidth="1"/>
    <col min="1831" max="1831" width="21.7109375" style="3" bestFit="1" customWidth="1"/>
    <col min="1832" max="1832" width="19.28515625" style="3" bestFit="1" customWidth="1"/>
    <col min="1833" max="1834" width="18.5703125" style="3" customWidth="1"/>
    <col min="1835" max="1835" width="20" style="3" customWidth="1"/>
    <col min="1836" max="1836" width="15.85546875" style="3" bestFit="1" customWidth="1"/>
    <col min="1837" max="1837" width="16.42578125" style="3" bestFit="1" customWidth="1"/>
    <col min="1838" max="1839" width="6.28515625" style="3" bestFit="1" customWidth="1"/>
    <col min="1840" max="1840" width="8.7109375" style="3" bestFit="1" customWidth="1"/>
    <col min="1841" max="1841" width="16.42578125" style="3" customWidth="1"/>
    <col min="1842" max="1844" width="6.28515625" style="3" bestFit="1" customWidth="1"/>
    <col min="1845" max="1845" width="18.42578125" style="3" customWidth="1"/>
    <col min="1846" max="1849" width="18.5703125" style="3" customWidth="1"/>
    <col min="1850" max="1850" width="23.7109375" style="3" customWidth="1"/>
    <col min="1851" max="1851" width="19.85546875" style="3" customWidth="1"/>
    <col min="1852" max="1852" width="19.28515625" style="3" customWidth="1"/>
    <col min="1853" max="1853" width="16.28515625" style="3" customWidth="1"/>
    <col min="1854" max="2048" width="11.42578125" style="3"/>
    <col min="2049" max="2049" width="2.85546875" style="3" customWidth="1"/>
    <col min="2050" max="2050" width="20.7109375" style="3" customWidth="1"/>
    <col min="2051" max="2051" width="16.28515625" style="3" customWidth="1"/>
    <col min="2052" max="2054" width="0" style="3" hidden="1" customWidth="1"/>
    <col min="2055" max="2055" width="20" style="3" customWidth="1"/>
    <col min="2056" max="2056" width="21.28515625" style="3" customWidth="1"/>
    <col min="2057" max="2058" width="16.7109375" style="3" customWidth="1"/>
    <col min="2059" max="2059" width="29.7109375" style="3" customWidth="1"/>
    <col min="2060" max="2060" width="13.7109375" style="3" customWidth="1"/>
    <col min="2061" max="2061" width="19" style="3" customWidth="1"/>
    <col min="2062" max="2062" width="16.28515625" style="3" customWidth="1"/>
    <col min="2063" max="2063" width="20.140625" style="3" customWidth="1"/>
    <col min="2064" max="2064" width="11.7109375" style="3" bestFit="1" customWidth="1"/>
    <col min="2065" max="2065" width="8.5703125" style="3" customWidth="1"/>
    <col min="2066" max="2066" width="11.7109375" style="3" bestFit="1" customWidth="1"/>
    <col min="2067" max="2067" width="18.42578125" style="3" bestFit="1" customWidth="1"/>
    <col min="2068" max="2068" width="4.28515625" style="3" bestFit="1" customWidth="1"/>
    <col min="2069" max="2069" width="9.28515625" style="3" bestFit="1" customWidth="1"/>
    <col min="2070" max="2070" width="6.7109375" style="3" bestFit="1" customWidth="1"/>
    <col min="2071" max="2071" width="17.7109375" style="3" bestFit="1" customWidth="1"/>
    <col min="2072" max="2072" width="21.7109375" style="3" bestFit="1" customWidth="1"/>
    <col min="2073" max="2073" width="19.28515625" style="3" bestFit="1" customWidth="1"/>
    <col min="2074" max="2074" width="39.28515625" style="3" bestFit="1" customWidth="1"/>
    <col min="2075" max="2075" width="17.28515625" style="3" bestFit="1" customWidth="1"/>
    <col min="2076" max="2076" width="49.28515625" style="3" bestFit="1" customWidth="1"/>
    <col min="2077" max="2077" width="16.28515625" style="3" bestFit="1" customWidth="1"/>
    <col min="2078" max="2078" width="16.5703125" style="3" bestFit="1" customWidth="1"/>
    <col min="2079" max="2079" width="6.7109375" style="3" bestFit="1" customWidth="1"/>
    <col min="2080" max="2080" width="4.28515625" style="3" bestFit="1" customWidth="1"/>
    <col min="2081" max="2081" width="14.28515625" style="3" bestFit="1" customWidth="1"/>
    <col min="2082" max="2082" width="13.42578125" style="3" bestFit="1" customWidth="1"/>
    <col min="2083" max="2083" width="4.28515625" style="3" bestFit="1" customWidth="1"/>
    <col min="2084" max="2084" width="9.28515625" style="3" bestFit="1" customWidth="1"/>
    <col min="2085" max="2085" width="6.7109375" style="3" bestFit="1" customWidth="1"/>
    <col min="2086" max="2086" width="16" style="3" bestFit="1" customWidth="1"/>
    <col min="2087" max="2087" width="21.7109375" style="3" bestFit="1" customWidth="1"/>
    <col min="2088" max="2088" width="19.28515625" style="3" bestFit="1" customWidth="1"/>
    <col min="2089" max="2090" width="18.5703125" style="3" customWidth="1"/>
    <col min="2091" max="2091" width="20" style="3" customWidth="1"/>
    <col min="2092" max="2092" width="15.85546875" style="3" bestFit="1" customWidth="1"/>
    <col min="2093" max="2093" width="16.42578125" style="3" bestFit="1" customWidth="1"/>
    <col min="2094" max="2095" width="6.28515625" style="3" bestFit="1" customWidth="1"/>
    <col min="2096" max="2096" width="8.7109375" style="3" bestFit="1" customWidth="1"/>
    <col min="2097" max="2097" width="16.42578125" style="3" customWidth="1"/>
    <col min="2098" max="2100" width="6.28515625" style="3" bestFit="1" customWidth="1"/>
    <col min="2101" max="2101" width="18.42578125" style="3" customWidth="1"/>
    <col min="2102" max="2105" width="18.5703125" style="3" customWidth="1"/>
    <col min="2106" max="2106" width="23.7109375" style="3" customWidth="1"/>
    <col min="2107" max="2107" width="19.85546875" style="3" customWidth="1"/>
    <col min="2108" max="2108" width="19.28515625" style="3" customWidth="1"/>
    <col min="2109" max="2109" width="16.28515625" style="3" customWidth="1"/>
    <col min="2110" max="2304" width="11.42578125" style="3"/>
    <col min="2305" max="2305" width="2.85546875" style="3" customWidth="1"/>
    <col min="2306" max="2306" width="20.7109375" style="3" customWidth="1"/>
    <col min="2307" max="2307" width="16.28515625" style="3" customWidth="1"/>
    <col min="2308" max="2310" width="0" style="3" hidden="1" customWidth="1"/>
    <col min="2311" max="2311" width="20" style="3" customWidth="1"/>
    <col min="2312" max="2312" width="21.28515625" style="3" customWidth="1"/>
    <col min="2313" max="2314" width="16.7109375" style="3" customWidth="1"/>
    <col min="2315" max="2315" width="29.7109375" style="3" customWidth="1"/>
    <col min="2316" max="2316" width="13.7109375" style="3" customWidth="1"/>
    <col min="2317" max="2317" width="19" style="3" customWidth="1"/>
    <col min="2318" max="2318" width="16.28515625" style="3" customWidth="1"/>
    <col min="2319" max="2319" width="20.140625" style="3" customWidth="1"/>
    <col min="2320" max="2320" width="11.7109375" style="3" bestFit="1" customWidth="1"/>
    <col min="2321" max="2321" width="8.5703125" style="3" customWidth="1"/>
    <col min="2322" max="2322" width="11.7109375" style="3" bestFit="1" customWidth="1"/>
    <col min="2323" max="2323" width="18.42578125" style="3" bestFit="1" customWidth="1"/>
    <col min="2324" max="2324" width="4.28515625" style="3" bestFit="1" customWidth="1"/>
    <col min="2325" max="2325" width="9.28515625" style="3" bestFit="1" customWidth="1"/>
    <col min="2326" max="2326" width="6.7109375" style="3" bestFit="1" customWidth="1"/>
    <col min="2327" max="2327" width="17.7109375" style="3" bestFit="1" customWidth="1"/>
    <col min="2328" max="2328" width="21.7109375" style="3" bestFit="1" customWidth="1"/>
    <col min="2329" max="2329" width="19.28515625" style="3" bestFit="1" customWidth="1"/>
    <col min="2330" max="2330" width="39.28515625" style="3" bestFit="1" customWidth="1"/>
    <col min="2331" max="2331" width="17.28515625" style="3" bestFit="1" customWidth="1"/>
    <col min="2332" max="2332" width="49.28515625" style="3" bestFit="1" customWidth="1"/>
    <col min="2333" max="2333" width="16.28515625" style="3" bestFit="1" customWidth="1"/>
    <col min="2334" max="2334" width="16.5703125" style="3" bestFit="1" customWidth="1"/>
    <col min="2335" max="2335" width="6.7109375" style="3" bestFit="1" customWidth="1"/>
    <col min="2336" max="2336" width="4.28515625" style="3" bestFit="1" customWidth="1"/>
    <col min="2337" max="2337" width="14.28515625" style="3" bestFit="1" customWidth="1"/>
    <col min="2338" max="2338" width="13.42578125" style="3" bestFit="1" customWidth="1"/>
    <col min="2339" max="2339" width="4.28515625" style="3" bestFit="1" customWidth="1"/>
    <col min="2340" max="2340" width="9.28515625" style="3" bestFit="1" customWidth="1"/>
    <col min="2341" max="2341" width="6.7109375" style="3" bestFit="1" customWidth="1"/>
    <col min="2342" max="2342" width="16" style="3" bestFit="1" customWidth="1"/>
    <col min="2343" max="2343" width="21.7109375" style="3" bestFit="1" customWidth="1"/>
    <col min="2344" max="2344" width="19.28515625" style="3" bestFit="1" customWidth="1"/>
    <col min="2345" max="2346" width="18.5703125" style="3" customWidth="1"/>
    <col min="2347" max="2347" width="20" style="3" customWidth="1"/>
    <col min="2348" max="2348" width="15.85546875" style="3" bestFit="1" customWidth="1"/>
    <col min="2349" max="2349" width="16.42578125" style="3" bestFit="1" customWidth="1"/>
    <col min="2350" max="2351" width="6.28515625" style="3" bestFit="1" customWidth="1"/>
    <col min="2352" max="2352" width="8.7109375" style="3" bestFit="1" customWidth="1"/>
    <col min="2353" max="2353" width="16.42578125" style="3" customWidth="1"/>
    <col min="2354" max="2356" width="6.28515625" style="3" bestFit="1" customWidth="1"/>
    <col min="2357" max="2357" width="18.42578125" style="3" customWidth="1"/>
    <col min="2358" max="2361" width="18.5703125" style="3" customWidth="1"/>
    <col min="2362" max="2362" width="23.7109375" style="3" customWidth="1"/>
    <col min="2363" max="2363" width="19.85546875" style="3" customWidth="1"/>
    <col min="2364" max="2364" width="19.28515625" style="3" customWidth="1"/>
    <col min="2365" max="2365" width="16.28515625" style="3" customWidth="1"/>
    <col min="2366" max="2560" width="11.42578125" style="3"/>
    <col min="2561" max="2561" width="2.85546875" style="3" customWidth="1"/>
    <col min="2562" max="2562" width="20.7109375" style="3" customWidth="1"/>
    <col min="2563" max="2563" width="16.28515625" style="3" customWidth="1"/>
    <col min="2564" max="2566" width="0" style="3" hidden="1" customWidth="1"/>
    <col min="2567" max="2567" width="20" style="3" customWidth="1"/>
    <col min="2568" max="2568" width="21.28515625" style="3" customWidth="1"/>
    <col min="2569" max="2570" width="16.7109375" style="3" customWidth="1"/>
    <col min="2571" max="2571" width="29.7109375" style="3" customWidth="1"/>
    <col min="2572" max="2572" width="13.7109375" style="3" customWidth="1"/>
    <col min="2573" max="2573" width="19" style="3" customWidth="1"/>
    <col min="2574" max="2574" width="16.28515625" style="3" customWidth="1"/>
    <col min="2575" max="2575" width="20.140625" style="3" customWidth="1"/>
    <col min="2576" max="2576" width="11.7109375" style="3" bestFit="1" customWidth="1"/>
    <col min="2577" max="2577" width="8.5703125" style="3" customWidth="1"/>
    <col min="2578" max="2578" width="11.7109375" style="3" bestFit="1" customWidth="1"/>
    <col min="2579" max="2579" width="18.42578125" style="3" bestFit="1" customWidth="1"/>
    <col min="2580" max="2580" width="4.28515625" style="3" bestFit="1" customWidth="1"/>
    <col min="2581" max="2581" width="9.28515625" style="3" bestFit="1" customWidth="1"/>
    <col min="2582" max="2582" width="6.7109375" style="3" bestFit="1" customWidth="1"/>
    <col min="2583" max="2583" width="17.7109375" style="3" bestFit="1" customWidth="1"/>
    <col min="2584" max="2584" width="21.7109375" style="3" bestFit="1" customWidth="1"/>
    <col min="2585" max="2585" width="19.28515625" style="3" bestFit="1" customWidth="1"/>
    <col min="2586" max="2586" width="39.28515625" style="3" bestFit="1" customWidth="1"/>
    <col min="2587" max="2587" width="17.28515625" style="3" bestFit="1" customWidth="1"/>
    <col min="2588" max="2588" width="49.28515625" style="3" bestFit="1" customWidth="1"/>
    <col min="2589" max="2589" width="16.28515625" style="3" bestFit="1" customWidth="1"/>
    <col min="2590" max="2590" width="16.5703125" style="3" bestFit="1" customWidth="1"/>
    <col min="2591" max="2591" width="6.7109375" style="3" bestFit="1" customWidth="1"/>
    <col min="2592" max="2592" width="4.28515625" style="3" bestFit="1" customWidth="1"/>
    <col min="2593" max="2593" width="14.28515625" style="3" bestFit="1" customWidth="1"/>
    <col min="2594" max="2594" width="13.42578125" style="3" bestFit="1" customWidth="1"/>
    <col min="2595" max="2595" width="4.28515625" style="3" bestFit="1" customWidth="1"/>
    <col min="2596" max="2596" width="9.28515625" style="3" bestFit="1" customWidth="1"/>
    <col min="2597" max="2597" width="6.7109375" style="3" bestFit="1" customWidth="1"/>
    <col min="2598" max="2598" width="16" style="3" bestFit="1" customWidth="1"/>
    <col min="2599" max="2599" width="21.7109375" style="3" bestFit="1" customWidth="1"/>
    <col min="2600" max="2600" width="19.28515625" style="3" bestFit="1" customWidth="1"/>
    <col min="2601" max="2602" width="18.5703125" style="3" customWidth="1"/>
    <col min="2603" max="2603" width="20" style="3" customWidth="1"/>
    <col min="2604" max="2604" width="15.85546875" style="3" bestFit="1" customWidth="1"/>
    <col min="2605" max="2605" width="16.42578125" style="3" bestFit="1" customWidth="1"/>
    <col min="2606" max="2607" width="6.28515625" style="3" bestFit="1" customWidth="1"/>
    <col min="2608" max="2608" width="8.7109375" style="3" bestFit="1" customWidth="1"/>
    <col min="2609" max="2609" width="16.42578125" style="3" customWidth="1"/>
    <col min="2610" max="2612" width="6.28515625" style="3" bestFit="1" customWidth="1"/>
    <col min="2613" max="2613" width="18.42578125" style="3" customWidth="1"/>
    <col min="2614" max="2617" width="18.5703125" style="3" customWidth="1"/>
    <col min="2618" max="2618" width="23.7109375" style="3" customWidth="1"/>
    <col min="2619" max="2619" width="19.85546875" style="3" customWidth="1"/>
    <col min="2620" max="2620" width="19.28515625" style="3" customWidth="1"/>
    <col min="2621" max="2621" width="16.28515625" style="3" customWidth="1"/>
    <col min="2622" max="2816" width="11.42578125" style="3"/>
    <col min="2817" max="2817" width="2.85546875" style="3" customWidth="1"/>
    <col min="2818" max="2818" width="20.7109375" style="3" customWidth="1"/>
    <col min="2819" max="2819" width="16.28515625" style="3" customWidth="1"/>
    <col min="2820" max="2822" width="0" style="3" hidden="1" customWidth="1"/>
    <col min="2823" max="2823" width="20" style="3" customWidth="1"/>
    <col min="2824" max="2824" width="21.28515625" style="3" customWidth="1"/>
    <col min="2825" max="2826" width="16.7109375" style="3" customWidth="1"/>
    <col min="2827" max="2827" width="29.7109375" style="3" customWidth="1"/>
    <col min="2828" max="2828" width="13.7109375" style="3" customWidth="1"/>
    <col min="2829" max="2829" width="19" style="3" customWidth="1"/>
    <col min="2830" max="2830" width="16.28515625" style="3" customWidth="1"/>
    <col min="2831" max="2831" width="20.140625" style="3" customWidth="1"/>
    <col min="2832" max="2832" width="11.7109375" style="3" bestFit="1" customWidth="1"/>
    <col min="2833" max="2833" width="8.5703125" style="3" customWidth="1"/>
    <col min="2834" max="2834" width="11.7109375" style="3" bestFit="1" customWidth="1"/>
    <col min="2835" max="2835" width="18.42578125" style="3" bestFit="1" customWidth="1"/>
    <col min="2836" max="2836" width="4.28515625" style="3" bestFit="1" customWidth="1"/>
    <col min="2837" max="2837" width="9.28515625" style="3" bestFit="1" customWidth="1"/>
    <col min="2838" max="2838" width="6.7109375" style="3" bestFit="1" customWidth="1"/>
    <col min="2839" max="2839" width="17.7109375" style="3" bestFit="1" customWidth="1"/>
    <col min="2840" max="2840" width="21.7109375" style="3" bestFit="1" customWidth="1"/>
    <col min="2841" max="2841" width="19.28515625" style="3" bestFit="1" customWidth="1"/>
    <col min="2842" max="2842" width="39.28515625" style="3" bestFit="1" customWidth="1"/>
    <col min="2843" max="2843" width="17.28515625" style="3" bestFit="1" customWidth="1"/>
    <col min="2844" max="2844" width="49.28515625" style="3" bestFit="1" customWidth="1"/>
    <col min="2845" max="2845" width="16.28515625" style="3" bestFit="1" customWidth="1"/>
    <col min="2846" max="2846" width="16.5703125" style="3" bestFit="1" customWidth="1"/>
    <col min="2847" max="2847" width="6.7109375" style="3" bestFit="1" customWidth="1"/>
    <col min="2848" max="2848" width="4.28515625" style="3" bestFit="1" customWidth="1"/>
    <col min="2849" max="2849" width="14.28515625" style="3" bestFit="1" customWidth="1"/>
    <col min="2850" max="2850" width="13.42578125" style="3" bestFit="1" customWidth="1"/>
    <col min="2851" max="2851" width="4.28515625" style="3" bestFit="1" customWidth="1"/>
    <col min="2852" max="2852" width="9.28515625" style="3" bestFit="1" customWidth="1"/>
    <col min="2853" max="2853" width="6.7109375" style="3" bestFit="1" customWidth="1"/>
    <col min="2854" max="2854" width="16" style="3" bestFit="1" customWidth="1"/>
    <col min="2855" max="2855" width="21.7109375" style="3" bestFit="1" customWidth="1"/>
    <col min="2856" max="2856" width="19.28515625" style="3" bestFit="1" customWidth="1"/>
    <col min="2857" max="2858" width="18.5703125" style="3" customWidth="1"/>
    <col min="2859" max="2859" width="20" style="3" customWidth="1"/>
    <col min="2860" max="2860" width="15.85546875" style="3" bestFit="1" customWidth="1"/>
    <col min="2861" max="2861" width="16.42578125" style="3" bestFit="1" customWidth="1"/>
    <col min="2862" max="2863" width="6.28515625" style="3" bestFit="1" customWidth="1"/>
    <col min="2864" max="2864" width="8.7109375" style="3" bestFit="1" customWidth="1"/>
    <col min="2865" max="2865" width="16.42578125" style="3" customWidth="1"/>
    <col min="2866" max="2868" width="6.28515625" style="3" bestFit="1" customWidth="1"/>
    <col min="2869" max="2869" width="18.42578125" style="3" customWidth="1"/>
    <col min="2870" max="2873" width="18.5703125" style="3" customWidth="1"/>
    <col min="2874" max="2874" width="23.7109375" style="3" customWidth="1"/>
    <col min="2875" max="2875" width="19.85546875" style="3" customWidth="1"/>
    <col min="2876" max="2876" width="19.28515625" style="3" customWidth="1"/>
    <col min="2877" max="2877" width="16.28515625" style="3" customWidth="1"/>
    <col min="2878" max="3072" width="11.42578125" style="3"/>
    <col min="3073" max="3073" width="2.85546875" style="3" customWidth="1"/>
    <col min="3074" max="3074" width="20.7109375" style="3" customWidth="1"/>
    <col min="3075" max="3075" width="16.28515625" style="3" customWidth="1"/>
    <col min="3076" max="3078" width="0" style="3" hidden="1" customWidth="1"/>
    <col min="3079" max="3079" width="20" style="3" customWidth="1"/>
    <col min="3080" max="3080" width="21.28515625" style="3" customWidth="1"/>
    <col min="3081" max="3082" width="16.7109375" style="3" customWidth="1"/>
    <col min="3083" max="3083" width="29.7109375" style="3" customWidth="1"/>
    <col min="3084" max="3084" width="13.7109375" style="3" customWidth="1"/>
    <col min="3085" max="3085" width="19" style="3" customWidth="1"/>
    <col min="3086" max="3086" width="16.28515625" style="3" customWidth="1"/>
    <col min="3087" max="3087" width="20.140625" style="3" customWidth="1"/>
    <col min="3088" max="3088" width="11.7109375" style="3" bestFit="1" customWidth="1"/>
    <col min="3089" max="3089" width="8.5703125" style="3" customWidth="1"/>
    <col min="3090" max="3090" width="11.7109375" style="3" bestFit="1" customWidth="1"/>
    <col min="3091" max="3091" width="18.42578125" style="3" bestFit="1" customWidth="1"/>
    <col min="3092" max="3092" width="4.28515625" style="3" bestFit="1" customWidth="1"/>
    <col min="3093" max="3093" width="9.28515625" style="3" bestFit="1" customWidth="1"/>
    <col min="3094" max="3094" width="6.7109375" style="3" bestFit="1" customWidth="1"/>
    <col min="3095" max="3095" width="17.7109375" style="3" bestFit="1" customWidth="1"/>
    <col min="3096" max="3096" width="21.7109375" style="3" bestFit="1" customWidth="1"/>
    <col min="3097" max="3097" width="19.28515625" style="3" bestFit="1" customWidth="1"/>
    <col min="3098" max="3098" width="39.28515625" style="3" bestFit="1" customWidth="1"/>
    <col min="3099" max="3099" width="17.28515625" style="3" bestFit="1" customWidth="1"/>
    <col min="3100" max="3100" width="49.28515625" style="3" bestFit="1" customWidth="1"/>
    <col min="3101" max="3101" width="16.28515625" style="3" bestFit="1" customWidth="1"/>
    <col min="3102" max="3102" width="16.5703125" style="3" bestFit="1" customWidth="1"/>
    <col min="3103" max="3103" width="6.7109375" style="3" bestFit="1" customWidth="1"/>
    <col min="3104" max="3104" width="4.28515625" style="3" bestFit="1" customWidth="1"/>
    <col min="3105" max="3105" width="14.28515625" style="3" bestFit="1" customWidth="1"/>
    <col min="3106" max="3106" width="13.42578125" style="3" bestFit="1" customWidth="1"/>
    <col min="3107" max="3107" width="4.28515625" style="3" bestFit="1" customWidth="1"/>
    <col min="3108" max="3108" width="9.28515625" style="3" bestFit="1" customWidth="1"/>
    <col min="3109" max="3109" width="6.7109375" style="3" bestFit="1" customWidth="1"/>
    <col min="3110" max="3110" width="16" style="3" bestFit="1" customWidth="1"/>
    <col min="3111" max="3111" width="21.7109375" style="3" bestFit="1" customWidth="1"/>
    <col min="3112" max="3112" width="19.28515625" style="3" bestFit="1" customWidth="1"/>
    <col min="3113" max="3114" width="18.5703125" style="3" customWidth="1"/>
    <col min="3115" max="3115" width="20" style="3" customWidth="1"/>
    <col min="3116" max="3116" width="15.85546875" style="3" bestFit="1" customWidth="1"/>
    <col min="3117" max="3117" width="16.42578125" style="3" bestFit="1" customWidth="1"/>
    <col min="3118" max="3119" width="6.28515625" style="3" bestFit="1" customWidth="1"/>
    <col min="3120" max="3120" width="8.7109375" style="3" bestFit="1" customWidth="1"/>
    <col min="3121" max="3121" width="16.42578125" style="3" customWidth="1"/>
    <col min="3122" max="3124" width="6.28515625" style="3" bestFit="1" customWidth="1"/>
    <col min="3125" max="3125" width="18.42578125" style="3" customWidth="1"/>
    <col min="3126" max="3129" width="18.5703125" style="3" customWidth="1"/>
    <col min="3130" max="3130" width="23.7109375" style="3" customWidth="1"/>
    <col min="3131" max="3131" width="19.85546875" style="3" customWidth="1"/>
    <col min="3132" max="3132" width="19.28515625" style="3" customWidth="1"/>
    <col min="3133" max="3133" width="16.28515625" style="3" customWidth="1"/>
    <col min="3134" max="3328" width="11.42578125" style="3"/>
    <col min="3329" max="3329" width="2.85546875" style="3" customWidth="1"/>
    <col min="3330" max="3330" width="20.7109375" style="3" customWidth="1"/>
    <col min="3331" max="3331" width="16.28515625" style="3" customWidth="1"/>
    <col min="3332" max="3334" width="0" style="3" hidden="1" customWidth="1"/>
    <col min="3335" max="3335" width="20" style="3" customWidth="1"/>
    <col min="3336" max="3336" width="21.28515625" style="3" customWidth="1"/>
    <col min="3337" max="3338" width="16.7109375" style="3" customWidth="1"/>
    <col min="3339" max="3339" width="29.7109375" style="3" customWidth="1"/>
    <col min="3340" max="3340" width="13.7109375" style="3" customWidth="1"/>
    <col min="3341" max="3341" width="19" style="3" customWidth="1"/>
    <col min="3342" max="3342" width="16.28515625" style="3" customWidth="1"/>
    <col min="3343" max="3343" width="20.140625" style="3" customWidth="1"/>
    <col min="3344" max="3344" width="11.7109375" style="3" bestFit="1" customWidth="1"/>
    <col min="3345" max="3345" width="8.5703125" style="3" customWidth="1"/>
    <col min="3346" max="3346" width="11.7109375" style="3" bestFit="1" customWidth="1"/>
    <col min="3347" max="3347" width="18.42578125" style="3" bestFit="1" customWidth="1"/>
    <col min="3348" max="3348" width="4.28515625" style="3" bestFit="1" customWidth="1"/>
    <col min="3349" max="3349" width="9.28515625" style="3" bestFit="1" customWidth="1"/>
    <col min="3350" max="3350" width="6.7109375" style="3" bestFit="1" customWidth="1"/>
    <col min="3351" max="3351" width="17.7109375" style="3" bestFit="1" customWidth="1"/>
    <col min="3352" max="3352" width="21.7109375" style="3" bestFit="1" customWidth="1"/>
    <col min="3353" max="3353" width="19.28515625" style="3" bestFit="1" customWidth="1"/>
    <col min="3354" max="3354" width="39.28515625" style="3" bestFit="1" customWidth="1"/>
    <col min="3355" max="3355" width="17.28515625" style="3" bestFit="1" customWidth="1"/>
    <col min="3356" max="3356" width="49.28515625" style="3" bestFit="1" customWidth="1"/>
    <col min="3357" max="3357" width="16.28515625" style="3" bestFit="1" customWidth="1"/>
    <col min="3358" max="3358" width="16.5703125" style="3" bestFit="1" customWidth="1"/>
    <col min="3359" max="3359" width="6.7109375" style="3" bestFit="1" customWidth="1"/>
    <col min="3360" max="3360" width="4.28515625" style="3" bestFit="1" customWidth="1"/>
    <col min="3361" max="3361" width="14.28515625" style="3" bestFit="1" customWidth="1"/>
    <col min="3362" max="3362" width="13.42578125" style="3" bestFit="1" customWidth="1"/>
    <col min="3363" max="3363" width="4.28515625" style="3" bestFit="1" customWidth="1"/>
    <col min="3364" max="3364" width="9.28515625" style="3" bestFit="1" customWidth="1"/>
    <col min="3365" max="3365" width="6.7109375" style="3" bestFit="1" customWidth="1"/>
    <col min="3366" max="3366" width="16" style="3" bestFit="1" customWidth="1"/>
    <col min="3367" max="3367" width="21.7109375" style="3" bestFit="1" customWidth="1"/>
    <col min="3368" max="3368" width="19.28515625" style="3" bestFit="1" customWidth="1"/>
    <col min="3369" max="3370" width="18.5703125" style="3" customWidth="1"/>
    <col min="3371" max="3371" width="20" style="3" customWidth="1"/>
    <col min="3372" max="3372" width="15.85546875" style="3" bestFit="1" customWidth="1"/>
    <col min="3373" max="3373" width="16.42578125" style="3" bestFit="1" customWidth="1"/>
    <col min="3374" max="3375" width="6.28515625" style="3" bestFit="1" customWidth="1"/>
    <col min="3376" max="3376" width="8.7109375" style="3" bestFit="1" customWidth="1"/>
    <col min="3377" max="3377" width="16.42578125" style="3" customWidth="1"/>
    <col min="3378" max="3380" width="6.28515625" style="3" bestFit="1" customWidth="1"/>
    <col min="3381" max="3381" width="18.42578125" style="3" customWidth="1"/>
    <col min="3382" max="3385" width="18.5703125" style="3" customWidth="1"/>
    <col min="3386" max="3386" width="23.7109375" style="3" customWidth="1"/>
    <col min="3387" max="3387" width="19.85546875" style="3" customWidth="1"/>
    <col min="3388" max="3388" width="19.28515625" style="3" customWidth="1"/>
    <col min="3389" max="3389" width="16.28515625" style="3" customWidth="1"/>
    <col min="3390" max="3584" width="11.42578125" style="3"/>
    <col min="3585" max="3585" width="2.85546875" style="3" customWidth="1"/>
    <col min="3586" max="3586" width="20.7109375" style="3" customWidth="1"/>
    <col min="3587" max="3587" width="16.28515625" style="3" customWidth="1"/>
    <col min="3588" max="3590" width="0" style="3" hidden="1" customWidth="1"/>
    <col min="3591" max="3591" width="20" style="3" customWidth="1"/>
    <col min="3592" max="3592" width="21.28515625" style="3" customWidth="1"/>
    <col min="3593" max="3594" width="16.7109375" style="3" customWidth="1"/>
    <col min="3595" max="3595" width="29.7109375" style="3" customWidth="1"/>
    <col min="3596" max="3596" width="13.7109375" style="3" customWidth="1"/>
    <col min="3597" max="3597" width="19" style="3" customWidth="1"/>
    <col min="3598" max="3598" width="16.28515625" style="3" customWidth="1"/>
    <col min="3599" max="3599" width="20.140625" style="3" customWidth="1"/>
    <col min="3600" max="3600" width="11.7109375" style="3" bestFit="1" customWidth="1"/>
    <col min="3601" max="3601" width="8.5703125" style="3" customWidth="1"/>
    <col min="3602" max="3602" width="11.7109375" style="3" bestFit="1" customWidth="1"/>
    <col min="3603" max="3603" width="18.42578125" style="3" bestFit="1" customWidth="1"/>
    <col min="3604" max="3604" width="4.28515625" style="3" bestFit="1" customWidth="1"/>
    <col min="3605" max="3605" width="9.28515625" style="3" bestFit="1" customWidth="1"/>
    <col min="3606" max="3606" width="6.7109375" style="3" bestFit="1" customWidth="1"/>
    <col min="3607" max="3607" width="17.7109375" style="3" bestFit="1" customWidth="1"/>
    <col min="3608" max="3608" width="21.7109375" style="3" bestFit="1" customWidth="1"/>
    <col min="3609" max="3609" width="19.28515625" style="3" bestFit="1" customWidth="1"/>
    <col min="3610" max="3610" width="39.28515625" style="3" bestFit="1" customWidth="1"/>
    <col min="3611" max="3611" width="17.28515625" style="3" bestFit="1" customWidth="1"/>
    <col min="3612" max="3612" width="49.28515625" style="3" bestFit="1" customWidth="1"/>
    <col min="3613" max="3613" width="16.28515625" style="3" bestFit="1" customWidth="1"/>
    <col min="3614" max="3614" width="16.5703125" style="3" bestFit="1" customWidth="1"/>
    <col min="3615" max="3615" width="6.7109375" style="3" bestFit="1" customWidth="1"/>
    <col min="3616" max="3616" width="4.28515625" style="3" bestFit="1" customWidth="1"/>
    <col min="3617" max="3617" width="14.28515625" style="3" bestFit="1" customWidth="1"/>
    <col min="3618" max="3618" width="13.42578125" style="3" bestFit="1" customWidth="1"/>
    <col min="3619" max="3619" width="4.28515625" style="3" bestFit="1" customWidth="1"/>
    <col min="3620" max="3620" width="9.28515625" style="3" bestFit="1" customWidth="1"/>
    <col min="3621" max="3621" width="6.7109375" style="3" bestFit="1" customWidth="1"/>
    <col min="3622" max="3622" width="16" style="3" bestFit="1" customWidth="1"/>
    <col min="3623" max="3623" width="21.7109375" style="3" bestFit="1" customWidth="1"/>
    <col min="3624" max="3624" width="19.28515625" style="3" bestFit="1" customWidth="1"/>
    <col min="3625" max="3626" width="18.5703125" style="3" customWidth="1"/>
    <col min="3627" max="3627" width="20" style="3" customWidth="1"/>
    <col min="3628" max="3628" width="15.85546875" style="3" bestFit="1" customWidth="1"/>
    <col min="3629" max="3629" width="16.42578125" style="3" bestFit="1" customWidth="1"/>
    <col min="3630" max="3631" width="6.28515625" style="3" bestFit="1" customWidth="1"/>
    <col min="3632" max="3632" width="8.7109375" style="3" bestFit="1" customWidth="1"/>
    <col min="3633" max="3633" width="16.42578125" style="3" customWidth="1"/>
    <col min="3634" max="3636" width="6.28515625" style="3" bestFit="1" customWidth="1"/>
    <col min="3637" max="3637" width="18.42578125" style="3" customWidth="1"/>
    <col min="3638" max="3641" width="18.5703125" style="3" customWidth="1"/>
    <col min="3642" max="3642" width="23.7109375" style="3" customWidth="1"/>
    <col min="3643" max="3643" width="19.85546875" style="3" customWidth="1"/>
    <col min="3644" max="3644" width="19.28515625" style="3" customWidth="1"/>
    <col min="3645" max="3645" width="16.28515625" style="3" customWidth="1"/>
    <col min="3646" max="3840" width="11.42578125" style="3"/>
    <col min="3841" max="3841" width="2.85546875" style="3" customWidth="1"/>
    <col min="3842" max="3842" width="20.7109375" style="3" customWidth="1"/>
    <col min="3843" max="3843" width="16.28515625" style="3" customWidth="1"/>
    <col min="3844" max="3846" width="0" style="3" hidden="1" customWidth="1"/>
    <col min="3847" max="3847" width="20" style="3" customWidth="1"/>
    <col min="3848" max="3848" width="21.28515625" style="3" customWidth="1"/>
    <col min="3849" max="3850" width="16.7109375" style="3" customWidth="1"/>
    <col min="3851" max="3851" width="29.7109375" style="3" customWidth="1"/>
    <col min="3852" max="3852" width="13.7109375" style="3" customWidth="1"/>
    <col min="3853" max="3853" width="19" style="3" customWidth="1"/>
    <col min="3854" max="3854" width="16.28515625" style="3" customWidth="1"/>
    <col min="3855" max="3855" width="20.140625" style="3" customWidth="1"/>
    <col min="3856" max="3856" width="11.7109375" style="3" bestFit="1" customWidth="1"/>
    <col min="3857" max="3857" width="8.5703125" style="3" customWidth="1"/>
    <col min="3858" max="3858" width="11.7109375" style="3" bestFit="1" customWidth="1"/>
    <col min="3859" max="3859" width="18.42578125" style="3" bestFit="1" customWidth="1"/>
    <col min="3860" max="3860" width="4.28515625" style="3" bestFit="1" customWidth="1"/>
    <col min="3861" max="3861" width="9.28515625" style="3" bestFit="1" customWidth="1"/>
    <col min="3862" max="3862" width="6.7109375" style="3" bestFit="1" customWidth="1"/>
    <col min="3863" max="3863" width="17.7109375" style="3" bestFit="1" customWidth="1"/>
    <col min="3864" max="3864" width="21.7109375" style="3" bestFit="1" customWidth="1"/>
    <col min="3865" max="3865" width="19.28515625" style="3" bestFit="1" customWidth="1"/>
    <col min="3866" max="3866" width="39.28515625" style="3" bestFit="1" customWidth="1"/>
    <col min="3867" max="3867" width="17.28515625" style="3" bestFit="1" customWidth="1"/>
    <col min="3868" max="3868" width="49.28515625" style="3" bestFit="1" customWidth="1"/>
    <col min="3869" max="3869" width="16.28515625" style="3" bestFit="1" customWidth="1"/>
    <col min="3870" max="3870" width="16.5703125" style="3" bestFit="1" customWidth="1"/>
    <col min="3871" max="3871" width="6.7109375" style="3" bestFit="1" customWidth="1"/>
    <col min="3872" max="3872" width="4.28515625" style="3" bestFit="1" customWidth="1"/>
    <col min="3873" max="3873" width="14.28515625" style="3" bestFit="1" customWidth="1"/>
    <col min="3874" max="3874" width="13.42578125" style="3" bestFit="1" customWidth="1"/>
    <col min="3875" max="3875" width="4.28515625" style="3" bestFit="1" customWidth="1"/>
    <col min="3876" max="3876" width="9.28515625" style="3" bestFit="1" customWidth="1"/>
    <col min="3877" max="3877" width="6.7109375" style="3" bestFit="1" customWidth="1"/>
    <col min="3878" max="3878" width="16" style="3" bestFit="1" customWidth="1"/>
    <col min="3879" max="3879" width="21.7109375" style="3" bestFit="1" customWidth="1"/>
    <col min="3880" max="3880" width="19.28515625" style="3" bestFit="1" customWidth="1"/>
    <col min="3881" max="3882" width="18.5703125" style="3" customWidth="1"/>
    <col min="3883" max="3883" width="20" style="3" customWidth="1"/>
    <col min="3884" max="3884" width="15.85546875" style="3" bestFit="1" customWidth="1"/>
    <col min="3885" max="3885" width="16.42578125" style="3" bestFit="1" customWidth="1"/>
    <col min="3886" max="3887" width="6.28515625" style="3" bestFit="1" customWidth="1"/>
    <col min="3888" max="3888" width="8.7109375" style="3" bestFit="1" customWidth="1"/>
    <col min="3889" max="3889" width="16.42578125" style="3" customWidth="1"/>
    <col min="3890" max="3892" width="6.28515625" style="3" bestFit="1" customWidth="1"/>
    <col min="3893" max="3893" width="18.42578125" style="3" customWidth="1"/>
    <col min="3894" max="3897" width="18.5703125" style="3" customWidth="1"/>
    <col min="3898" max="3898" width="23.7109375" style="3" customWidth="1"/>
    <col min="3899" max="3899" width="19.85546875" style="3" customWidth="1"/>
    <col min="3900" max="3900" width="19.28515625" style="3" customWidth="1"/>
    <col min="3901" max="3901" width="16.28515625" style="3" customWidth="1"/>
    <col min="3902" max="4096" width="11.42578125" style="3"/>
    <col min="4097" max="4097" width="2.85546875" style="3" customWidth="1"/>
    <col min="4098" max="4098" width="20.7109375" style="3" customWidth="1"/>
    <col min="4099" max="4099" width="16.28515625" style="3" customWidth="1"/>
    <col min="4100" max="4102" width="0" style="3" hidden="1" customWidth="1"/>
    <col min="4103" max="4103" width="20" style="3" customWidth="1"/>
    <col min="4104" max="4104" width="21.28515625" style="3" customWidth="1"/>
    <col min="4105" max="4106" width="16.7109375" style="3" customWidth="1"/>
    <col min="4107" max="4107" width="29.7109375" style="3" customWidth="1"/>
    <col min="4108" max="4108" width="13.7109375" style="3" customWidth="1"/>
    <col min="4109" max="4109" width="19" style="3" customWidth="1"/>
    <col min="4110" max="4110" width="16.28515625" style="3" customWidth="1"/>
    <col min="4111" max="4111" width="20.140625" style="3" customWidth="1"/>
    <col min="4112" max="4112" width="11.7109375" style="3" bestFit="1" customWidth="1"/>
    <col min="4113" max="4113" width="8.5703125" style="3" customWidth="1"/>
    <col min="4114" max="4114" width="11.7109375" style="3" bestFit="1" customWidth="1"/>
    <col min="4115" max="4115" width="18.42578125" style="3" bestFit="1" customWidth="1"/>
    <col min="4116" max="4116" width="4.28515625" style="3" bestFit="1" customWidth="1"/>
    <col min="4117" max="4117" width="9.28515625" style="3" bestFit="1" customWidth="1"/>
    <col min="4118" max="4118" width="6.7109375" style="3" bestFit="1" customWidth="1"/>
    <col min="4119" max="4119" width="17.7109375" style="3" bestFit="1" customWidth="1"/>
    <col min="4120" max="4120" width="21.7109375" style="3" bestFit="1" customWidth="1"/>
    <col min="4121" max="4121" width="19.28515625" style="3" bestFit="1" customWidth="1"/>
    <col min="4122" max="4122" width="39.28515625" style="3" bestFit="1" customWidth="1"/>
    <col min="4123" max="4123" width="17.28515625" style="3" bestFit="1" customWidth="1"/>
    <col min="4124" max="4124" width="49.28515625" style="3" bestFit="1" customWidth="1"/>
    <col min="4125" max="4125" width="16.28515625" style="3" bestFit="1" customWidth="1"/>
    <col min="4126" max="4126" width="16.5703125" style="3" bestFit="1" customWidth="1"/>
    <col min="4127" max="4127" width="6.7109375" style="3" bestFit="1" customWidth="1"/>
    <col min="4128" max="4128" width="4.28515625" style="3" bestFit="1" customWidth="1"/>
    <col min="4129" max="4129" width="14.28515625" style="3" bestFit="1" customWidth="1"/>
    <col min="4130" max="4130" width="13.42578125" style="3" bestFit="1" customWidth="1"/>
    <col min="4131" max="4131" width="4.28515625" style="3" bestFit="1" customWidth="1"/>
    <col min="4132" max="4132" width="9.28515625" style="3" bestFit="1" customWidth="1"/>
    <col min="4133" max="4133" width="6.7109375" style="3" bestFit="1" customWidth="1"/>
    <col min="4134" max="4134" width="16" style="3" bestFit="1" customWidth="1"/>
    <col min="4135" max="4135" width="21.7109375" style="3" bestFit="1" customWidth="1"/>
    <col min="4136" max="4136" width="19.28515625" style="3" bestFit="1" customWidth="1"/>
    <col min="4137" max="4138" width="18.5703125" style="3" customWidth="1"/>
    <col min="4139" max="4139" width="20" style="3" customWidth="1"/>
    <col min="4140" max="4140" width="15.85546875" style="3" bestFit="1" customWidth="1"/>
    <col min="4141" max="4141" width="16.42578125" style="3" bestFit="1" customWidth="1"/>
    <col min="4142" max="4143" width="6.28515625" style="3" bestFit="1" customWidth="1"/>
    <col min="4144" max="4144" width="8.7109375" style="3" bestFit="1" customWidth="1"/>
    <col min="4145" max="4145" width="16.42578125" style="3" customWidth="1"/>
    <col min="4146" max="4148" width="6.28515625" style="3" bestFit="1" customWidth="1"/>
    <col min="4149" max="4149" width="18.42578125" style="3" customWidth="1"/>
    <col min="4150" max="4153" width="18.5703125" style="3" customWidth="1"/>
    <col min="4154" max="4154" width="23.7109375" style="3" customWidth="1"/>
    <col min="4155" max="4155" width="19.85546875" style="3" customWidth="1"/>
    <col min="4156" max="4156" width="19.28515625" style="3" customWidth="1"/>
    <col min="4157" max="4157" width="16.28515625" style="3" customWidth="1"/>
    <col min="4158" max="4352" width="11.42578125" style="3"/>
    <col min="4353" max="4353" width="2.85546875" style="3" customWidth="1"/>
    <col min="4354" max="4354" width="20.7109375" style="3" customWidth="1"/>
    <col min="4355" max="4355" width="16.28515625" style="3" customWidth="1"/>
    <col min="4356" max="4358" width="0" style="3" hidden="1" customWidth="1"/>
    <col min="4359" max="4359" width="20" style="3" customWidth="1"/>
    <col min="4360" max="4360" width="21.28515625" style="3" customWidth="1"/>
    <col min="4361" max="4362" width="16.7109375" style="3" customWidth="1"/>
    <col min="4363" max="4363" width="29.7109375" style="3" customWidth="1"/>
    <col min="4364" max="4364" width="13.7109375" style="3" customWidth="1"/>
    <col min="4365" max="4365" width="19" style="3" customWidth="1"/>
    <col min="4366" max="4366" width="16.28515625" style="3" customWidth="1"/>
    <col min="4367" max="4367" width="20.140625" style="3" customWidth="1"/>
    <col min="4368" max="4368" width="11.7109375" style="3" bestFit="1" customWidth="1"/>
    <col min="4369" max="4369" width="8.5703125" style="3" customWidth="1"/>
    <col min="4370" max="4370" width="11.7109375" style="3" bestFit="1" customWidth="1"/>
    <col min="4371" max="4371" width="18.42578125" style="3" bestFit="1" customWidth="1"/>
    <col min="4372" max="4372" width="4.28515625" style="3" bestFit="1" customWidth="1"/>
    <col min="4373" max="4373" width="9.28515625" style="3" bestFit="1" customWidth="1"/>
    <col min="4374" max="4374" width="6.7109375" style="3" bestFit="1" customWidth="1"/>
    <col min="4375" max="4375" width="17.7109375" style="3" bestFit="1" customWidth="1"/>
    <col min="4376" max="4376" width="21.7109375" style="3" bestFit="1" customWidth="1"/>
    <col min="4377" max="4377" width="19.28515625" style="3" bestFit="1" customWidth="1"/>
    <col min="4378" max="4378" width="39.28515625" style="3" bestFit="1" customWidth="1"/>
    <col min="4379" max="4379" width="17.28515625" style="3" bestFit="1" customWidth="1"/>
    <col min="4380" max="4380" width="49.28515625" style="3" bestFit="1" customWidth="1"/>
    <col min="4381" max="4381" width="16.28515625" style="3" bestFit="1" customWidth="1"/>
    <col min="4382" max="4382" width="16.5703125" style="3" bestFit="1" customWidth="1"/>
    <col min="4383" max="4383" width="6.7109375" style="3" bestFit="1" customWidth="1"/>
    <col min="4384" max="4384" width="4.28515625" style="3" bestFit="1" customWidth="1"/>
    <col min="4385" max="4385" width="14.28515625" style="3" bestFit="1" customWidth="1"/>
    <col min="4386" max="4386" width="13.42578125" style="3" bestFit="1" customWidth="1"/>
    <col min="4387" max="4387" width="4.28515625" style="3" bestFit="1" customWidth="1"/>
    <col min="4388" max="4388" width="9.28515625" style="3" bestFit="1" customWidth="1"/>
    <col min="4389" max="4389" width="6.7109375" style="3" bestFit="1" customWidth="1"/>
    <col min="4390" max="4390" width="16" style="3" bestFit="1" customWidth="1"/>
    <col min="4391" max="4391" width="21.7109375" style="3" bestFit="1" customWidth="1"/>
    <col min="4392" max="4392" width="19.28515625" style="3" bestFit="1" customWidth="1"/>
    <col min="4393" max="4394" width="18.5703125" style="3" customWidth="1"/>
    <col min="4395" max="4395" width="20" style="3" customWidth="1"/>
    <col min="4396" max="4396" width="15.85546875" style="3" bestFit="1" customWidth="1"/>
    <col min="4397" max="4397" width="16.42578125" style="3" bestFit="1" customWidth="1"/>
    <col min="4398" max="4399" width="6.28515625" style="3" bestFit="1" customWidth="1"/>
    <col min="4400" max="4400" width="8.7109375" style="3" bestFit="1" customWidth="1"/>
    <col min="4401" max="4401" width="16.42578125" style="3" customWidth="1"/>
    <col min="4402" max="4404" width="6.28515625" style="3" bestFit="1" customWidth="1"/>
    <col min="4405" max="4405" width="18.42578125" style="3" customWidth="1"/>
    <col min="4406" max="4409" width="18.5703125" style="3" customWidth="1"/>
    <col min="4410" max="4410" width="23.7109375" style="3" customWidth="1"/>
    <col min="4411" max="4411" width="19.85546875" style="3" customWidth="1"/>
    <col min="4412" max="4412" width="19.28515625" style="3" customWidth="1"/>
    <col min="4413" max="4413" width="16.28515625" style="3" customWidth="1"/>
    <col min="4414" max="4608" width="11.42578125" style="3"/>
    <col min="4609" max="4609" width="2.85546875" style="3" customWidth="1"/>
    <col min="4610" max="4610" width="20.7109375" style="3" customWidth="1"/>
    <col min="4611" max="4611" width="16.28515625" style="3" customWidth="1"/>
    <col min="4612" max="4614" width="0" style="3" hidden="1" customWidth="1"/>
    <col min="4615" max="4615" width="20" style="3" customWidth="1"/>
    <col min="4616" max="4616" width="21.28515625" style="3" customWidth="1"/>
    <col min="4617" max="4618" width="16.7109375" style="3" customWidth="1"/>
    <col min="4619" max="4619" width="29.7109375" style="3" customWidth="1"/>
    <col min="4620" max="4620" width="13.7109375" style="3" customWidth="1"/>
    <col min="4621" max="4621" width="19" style="3" customWidth="1"/>
    <col min="4622" max="4622" width="16.28515625" style="3" customWidth="1"/>
    <col min="4623" max="4623" width="20.140625" style="3" customWidth="1"/>
    <col min="4624" max="4624" width="11.7109375" style="3" bestFit="1" customWidth="1"/>
    <col min="4625" max="4625" width="8.5703125" style="3" customWidth="1"/>
    <col min="4626" max="4626" width="11.7109375" style="3" bestFit="1" customWidth="1"/>
    <col min="4627" max="4627" width="18.42578125" style="3" bestFit="1" customWidth="1"/>
    <col min="4628" max="4628" width="4.28515625" style="3" bestFit="1" customWidth="1"/>
    <col min="4629" max="4629" width="9.28515625" style="3" bestFit="1" customWidth="1"/>
    <col min="4630" max="4630" width="6.7109375" style="3" bestFit="1" customWidth="1"/>
    <col min="4631" max="4631" width="17.7109375" style="3" bestFit="1" customWidth="1"/>
    <col min="4632" max="4632" width="21.7109375" style="3" bestFit="1" customWidth="1"/>
    <col min="4633" max="4633" width="19.28515625" style="3" bestFit="1" customWidth="1"/>
    <col min="4634" max="4634" width="39.28515625" style="3" bestFit="1" customWidth="1"/>
    <col min="4635" max="4635" width="17.28515625" style="3" bestFit="1" customWidth="1"/>
    <col min="4636" max="4636" width="49.28515625" style="3" bestFit="1" customWidth="1"/>
    <col min="4637" max="4637" width="16.28515625" style="3" bestFit="1" customWidth="1"/>
    <col min="4638" max="4638" width="16.5703125" style="3" bestFit="1" customWidth="1"/>
    <col min="4639" max="4639" width="6.7109375" style="3" bestFit="1" customWidth="1"/>
    <col min="4640" max="4640" width="4.28515625" style="3" bestFit="1" customWidth="1"/>
    <col min="4641" max="4641" width="14.28515625" style="3" bestFit="1" customWidth="1"/>
    <col min="4642" max="4642" width="13.42578125" style="3" bestFit="1" customWidth="1"/>
    <col min="4643" max="4643" width="4.28515625" style="3" bestFit="1" customWidth="1"/>
    <col min="4644" max="4644" width="9.28515625" style="3" bestFit="1" customWidth="1"/>
    <col min="4645" max="4645" width="6.7109375" style="3" bestFit="1" customWidth="1"/>
    <col min="4646" max="4646" width="16" style="3" bestFit="1" customWidth="1"/>
    <col min="4647" max="4647" width="21.7109375" style="3" bestFit="1" customWidth="1"/>
    <col min="4648" max="4648" width="19.28515625" style="3" bestFit="1" customWidth="1"/>
    <col min="4649" max="4650" width="18.5703125" style="3" customWidth="1"/>
    <col min="4651" max="4651" width="20" style="3" customWidth="1"/>
    <col min="4652" max="4652" width="15.85546875" style="3" bestFit="1" customWidth="1"/>
    <col min="4653" max="4653" width="16.42578125" style="3" bestFit="1" customWidth="1"/>
    <col min="4654" max="4655" width="6.28515625" style="3" bestFit="1" customWidth="1"/>
    <col min="4656" max="4656" width="8.7109375" style="3" bestFit="1" customWidth="1"/>
    <col min="4657" max="4657" width="16.42578125" style="3" customWidth="1"/>
    <col min="4658" max="4660" width="6.28515625" style="3" bestFit="1" customWidth="1"/>
    <col min="4661" max="4661" width="18.42578125" style="3" customWidth="1"/>
    <col min="4662" max="4665" width="18.5703125" style="3" customWidth="1"/>
    <col min="4666" max="4666" width="23.7109375" style="3" customWidth="1"/>
    <col min="4667" max="4667" width="19.85546875" style="3" customWidth="1"/>
    <col min="4668" max="4668" width="19.28515625" style="3" customWidth="1"/>
    <col min="4669" max="4669" width="16.28515625" style="3" customWidth="1"/>
    <col min="4670" max="4864" width="11.42578125" style="3"/>
    <col min="4865" max="4865" width="2.85546875" style="3" customWidth="1"/>
    <col min="4866" max="4866" width="20.7109375" style="3" customWidth="1"/>
    <col min="4867" max="4867" width="16.28515625" style="3" customWidth="1"/>
    <col min="4868" max="4870" width="0" style="3" hidden="1" customWidth="1"/>
    <col min="4871" max="4871" width="20" style="3" customWidth="1"/>
    <col min="4872" max="4872" width="21.28515625" style="3" customWidth="1"/>
    <col min="4873" max="4874" width="16.7109375" style="3" customWidth="1"/>
    <col min="4875" max="4875" width="29.7109375" style="3" customWidth="1"/>
    <col min="4876" max="4876" width="13.7109375" style="3" customWidth="1"/>
    <col min="4877" max="4877" width="19" style="3" customWidth="1"/>
    <col min="4878" max="4878" width="16.28515625" style="3" customWidth="1"/>
    <col min="4879" max="4879" width="20.140625" style="3" customWidth="1"/>
    <col min="4880" max="4880" width="11.7109375" style="3" bestFit="1" customWidth="1"/>
    <col min="4881" max="4881" width="8.5703125" style="3" customWidth="1"/>
    <col min="4882" max="4882" width="11.7109375" style="3" bestFit="1" customWidth="1"/>
    <col min="4883" max="4883" width="18.42578125" style="3" bestFit="1" customWidth="1"/>
    <col min="4884" max="4884" width="4.28515625" style="3" bestFit="1" customWidth="1"/>
    <col min="4885" max="4885" width="9.28515625" style="3" bestFit="1" customWidth="1"/>
    <col min="4886" max="4886" width="6.7109375" style="3" bestFit="1" customWidth="1"/>
    <col min="4887" max="4887" width="17.7109375" style="3" bestFit="1" customWidth="1"/>
    <col min="4888" max="4888" width="21.7109375" style="3" bestFit="1" customWidth="1"/>
    <col min="4889" max="4889" width="19.28515625" style="3" bestFit="1" customWidth="1"/>
    <col min="4890" max="4890" width="39.28515625" style="3" bestFit="1" customWidth="1"/>
    <col min="4891" max="4891" width="17.28515625" style="3" bestFit="1" customWidth="1"/>
    <col min="4892" max="4892" width="49.28515625" style="3" bestFit="1" customWidth="1"/>
    <col min="4893" max="4893" width="16.28515625" style="3" bestFit="1" customWidth="1"/>
    <col min="4894" max="4894" width="16.5703125" style="3" bestFit="1" customWidth="1"/>
    <col min="4895" max="4895" width="6.7109375" style="3" bestFit="1" customWidth="1"/>
    <col min="4896" max="4896" width="4.28515625" style="3" bestFit="1" customWidth="1"/>
    <col min="4897" max="4897" width="14.28515625" style="3" bestFit="1" customWidth="1"/>
    <col min="4898" max="4898" width="13.42578125" style="3" bestFit="1" customWidth="1"/>
    <col min="4899" max="4899" width="4.28515625" style="3" bestFit="1" customWidth="1"/>
    <col min="4900" max="4900" width="9.28515625" style="3" bestFit="1" customWidth="1"/>
    <col min="4901" max="4901" width="6.7109375" style="3" bestFit="1" customWidth="1"/>
    <col min="4902" max="4902" width="16" style="3" bestFit="1" customWidth="1"/>
    <col min="4903" max="4903" width="21.7109375" style="3" bestFit="1" customWidth="1"/>
    <col min="4904" max="4904" width="19.28515625" style="3" bestFit="1" customWidth="1"/>
    <col min="4905" max="4906" width="18.5703125" style="3" customWidth="1"/>
    <col min="4907" max="4907" width="20" style="3" customWidth="1"/>
    <col min="4908" max="4908" width="15.85546875" style="3" bestFit="1" customWidth="1"/>
    <col min="4909" max="4909" width="16.42578125" style="3" bestFit="1" customWidth="1"/>
    <col min="4910" max="4911" width="6.28515625" style="3" bestFit="1" customWidth="1"/>
    <col min="4912" max="4912" width="8.7109375" style="3" bestFit="1" customWidth="1"/>
    <col min="4913" max="4913" width="16.42578125" style="3" customWidth="1"/>
    <col min="4914" max="4916" width="6.28515625" style="3" bestFit="1" customWidth="1"/>
    <col min="4917" max="4917" width="18.42578125" style="3" customWidth="1"/>
    <col min="4918" max="4921" width="18.5703125" style="3" customWidth="1"/>
    <col min="4922" max="4922" width="23.7109375" style="3" customWidth="1"/>
    <col min="4923" max="4923" width="19.85546875" style="3" customWidth="1"/>
    <col min="4924" max="4924" width="19.28515625" style="3" customWidth="1"/>
    <col min="4925" max="4925" width="16.28515625" style="3" customWidth="1"/>
    <col min="4926" max="5120" width="11.42578125" style="3"/>
    <col min="5121" max="5121" width="2.85546875" style="3" customWidth="1"/>
    <col min="5122" max="5122" width="20.7109375" style="3" customWidth="1"/>
    <col min="5123" max="5123" width="16.28515625" style="3" customWidth="1"/>
    <col min="5124" max="5126" width="0" style="3" hidden="1" customWidth="1"/>
    <col min="5127" max="5127" width="20" style="3" customWidth="1"/>
    <col min="5128" max="5128" width="21.28515625" style="3" customWidth="1"/>
    <col min="5129" max="5130" width="16.7109375" style="3" customWidth="1"/>
    <col min="5131" max="5131" width="29.7109375" style="3" customWidth="1"/>
    <col min="5132" max="5132" width="13.7109375" style="3" customWidth="1"/>
    <col min="5133" max="5133" width="19" style="3" customWidth="1"/>
    <col min="5134" max="5134" width="16.28515625" style="3" customWidth="1"/>
    <col min="5135" max="5135" width="20.140625" style="3" customWidth="1"/>
    <col min="5136" max="5136" width="11.7109375" style="3" bestFit="1" customWidth="1"/>
    <col min="5137" max="5137" width="8.5703125" style="3" customWidth="1"/>
    <col min="5138" max="5138" width="11.7109375" style="3" bestFit="1" customWidth="1"/>
    <col min="5139" max="5139" width="18.42578125" style="3" bestFit="1" customWidth="1"/>
    <col min="5140" max="5140" width="4.28515625" style="3" bestFit="1" customWidth="1"/>
    <col min="5141" max="5141" width="9.28515625" style="3" bestFit="1" customWidth="1"/>
    <col min="5142" max="5142" width="6.7109375" style="3" bestFit="1" customWidth="1"/>
    <col min="5143" max="5143" width="17.7109375" style="3" bestFit="1" customWidth="1"/>
    <col min="5144" max="5144" width="21.7109375" style="3" bestFit="1" customWidth="1"/>
    <col min="5145" max="5145" width="19.28515625" style="3" bestFit="1" customWidth="1"/>
    <col min="5146" max="5146" width="39.28515625" style="3" bestFit="1" customWidth="1"/>
    <col min="5147" max="5147" width="17.28515625" style="3" bestFit="1" customWidth="1"/>
    <col min="5148" max="5148" width="49.28515625" style="3" bestFit="1" customWidth="1"/>
    <col min="5149" max="5149" width="16.28515625" style="3" bestFit="1" customWidth="1"/>
    <col min="5150" max="5150" width="16.5703125" style="3" bestFit="1" customWidth="1"/>
    <col min="5151" max="5151" width="6.7109375" style="3" bestFit="1" customWidth="1"/>
    <col min="5152" max="5152" width="4.28515625" style="3" bestFit="1" customWidth="1"/>
    <col min="5153" max="5153" width="14.28515625" style="3" bestFit="1" customWidth="1"/>
    <col min="5154" max="5154" width="13.42578125" style="3" bestFit="1" customWidth="1"/>
    <col min="5155" max="5155" width="4.28515625" style="3" bestFit="1" customWidth="1"/>
    <col min="5156" max="5156" width="9.28515625" style="3" bestFit="1" customWidth="1"/>
    <col min="5157" max="5157" width="6.7109375" style="3" bestFit="1" customWidth="1"/>
    <col min="5158" max="5158" width="16" style="3" bestFit="1" customWidth="1"/>
    <col min="5159" max="5159" width="21.7109375" style="3" bestFit="1" customWidth="1"/>
    <col min="5160" max="5160" width="19.28515625" style="3" bestFit="1" customWidth="1"/>
    <col min="5161" max="5162" width="18.5703125" style="3" customWidth="1"/>
    <col min="5163" max="5163" width="20" style="3" customWidth="1"/>
    <col min="5164" max="5164" width="15.85546875" style="3" bestFit="1" customWidth="1"/>
    <col min="5165" max="5165" width="16.42578125" style="3" bestFit="1" customWidth="1"/>
    <col min="5166" max="5167" width="6.28515625" style="3" bestFit="1" customWidth="1"/>
    <col min="5168" max="5168" width="8.7109375" style="3" bestFit="1" customWidth="1"/>
    <col min="5169" max="5169" width="16.42578125" style="3" customWidth="1"/>
    <col min="5170" max="5172" width="6.28515625" style="3" bestFit="1" customWidth="1"/>
    <col min="5173" max="5173" width="18.42578125" style="3" customWidth="1"/>
    <col min="5174" max="5177" width="18.5703125" style="3" customWidth="1"/>
    <col min="5178" max="5178" width="23.7109375" style="3" customWidth="1"/>
    <col min="5179" max="5179" width="19.85546875" style="3" customWidth="1"/>
    <col min="5180" max="5180" width="19.28515625" style="3" customWidth="1"/>
    <col min="5181" max="5181" width="16.28515625" style="3" customWidth="1"/>
    <col min="5182" max="5376" width="11.42578125" style="3"/>
    <col min="5377" max="5377" width="2.85546875" style="3" customWidth="1"/>
    <col min="5378" max="5378" width="20.7109375" style="3" customWidth="1"/>
    <col min="5379" max="5379" width="16.28515625" style="3" customWidth="1"/>
    <col min="5380" max="5382" width="0" style="3" hidden="1" customWidth="1"/>
    <col min="5383" max="5383" width="20" style="3" customWidth="1"/>
    <col min="5384" max="5384" width="21.28515625" style="3" customWidth="1"/>
    <col min="5385" max="5386" width="16.7109375" style="3" customWidth="1"/>
    <col min="5387" max="5387" width="29.7109375" style="3" customWidth="1"/>
    <col min="5388" max="5388" width="13.7109375" style="3" customWidth="1"/>
    <col min="5389" max="5389" width="19" style="3" customWidth="1"/>
    <col min="5390" max="5390" width="16.28515625" style="3" customWidth="1"/>
    <col min="5391" max="5391" width="20.140625" style="3" customWidth="1"/>
    <col min="5392" max="5392" width="11.7109375" style="3" bestFit="1" customWidth="1"/>
    <col min="5393" max="5393" width="8.5703125" style="3" customWidth="1"/>
    <col min="5394" max="5394" width="11.7109375" style="3" bestFit="1" customWidth="1"/>
    <col min="5395" max="5395" width="18.42578125" style="3" bestFit="1" customWidth="1"/>
    <col min="5396" max="5396" width="4.28515625" style="3" bestFit="1" customWidth="1"/>
    <col min="5397" max="5397" width="9.28515625" style="3" bestFit="1" customWidth="1"/>
    <col min="5398" max="5398" width="6.7109375" style="3" bestFit="1" customWidth="1"/>
    <col min="5399" max="5399" width="17.7109375" style="3" bestFit="1" customWidth="1"/>
    <col min="5400" max="5400" width="21.7109375" style="3" bestFit="1" customWidth="1"/>
    <col min="5401" max="5401" width="19.28515625" style="3" bestFit="1" customWidth="1"/>
    <col min="5402" max="5402" width="39.28515625" style="3" bestFit="1" customWidth="1"/>
    <col min="5403" max="5403" width="17.28515625" style="3" bestFit="1" customWidth="1"/>
    <col min="5404" max="5404" width="49.28515625" style="3" bestFit="1" customWidth="1"/>
    <col min="5405" max="5405" width="16.28515625" style="3" bestFit="1" customWidth="1"/>
    <col min="5406" max="5406" width="16.5703125" style="3" bestFit="1" customWidth="1"/>
    <col min="5407" max="5407" width="6.7109375" style="3" bestFit="1" customWidth="1"/>
    <col min="5408" max="5408" width="4.28515625" style="3" bestFit="1" customWidth="1"/>
    <col min="5409" max="5409" width="14.28515625" style="3" bestFit="1" customWidth="1"/>
    <col min="5410" max="5410" width="13.42578125" style="3" bestFit="1" customWidth="1"/>
    <col min="5411" max="5411" width="4.28515625" style="3" bestFit="1" customWidth="1"/>
    <col min="5412" max="5412" width="9.28515625" style="3" bestFit="1" customWidth="1"/>
    <col min="5413" max="5413" width="6.7109375" style="3" bestFit="1" customWidth="1"/>
    <col min="5414" max="5414" width="16" style="3" bestFit="1" customWidth="1"/>
    <col min="5415" max="5415" width="21.7109375" style="3" bestFit="1" customWidth="1"/>
    <col min="5416" max="5416" width="19.28515625" style="3" bestFit="1" customWidth="1"/>
    <col min="5417" max="5418" width="18.5703125" style="3" customWidth="1"/>
    <col min="5419" max="5419" width="20" style="3" customWidth="1"/>
    <col min="5420" max="5420" width="15.85546875" style="3" bestFit="1" customWidth="1"/>
    <col min="5421" max="5421" width="16.42578125" style="3" bestFit="1" customWidth="1"/>
    <col min="5422" max="5423" width="6.28515625" style="3" bestFit="1" customWidth="1"/>
    <col min="5424" max="5424" width="8.7109375" style="3" bestFit="1" customWidth="1"/>
    <col min="5425" max="5425" width="16.42578125" style="3" customWidth="1"/>
    <col min="5426" max="5428" width="6.28515625" style="3" bestFit="1" customWidth="1"/>
    <col min="5429" max="5429" width="18.42578125" style="3" customWidth="1"/>
    <col min="5430" max="5433" width="18.5703125" style="3" customWidth="1"/>
    <col min="5434" max="5434" width="23.7109375" style="3" customWidth="1"/>
    <col min="5435" max="5435" width="19.85546875" style="3" customWidth="1"/>
    <col min="5436" max="5436" width="19.28515625" style="3" customWidth="1"/>
    <col min="5437" max="5437" width="16.28515625" style="3" customWidth="1"/>
    <col min="5438" max="5632" width="11.42578125" style="3"/>
    <col min="5633" max="5633" width="2.85546875" style="3" customWidth="1"/>
    <col min="5634" max="5634" width="20.7109375" style="3" customWidth="1"/>
    <col min="5635" max="5635" width="16.28515625" style="3" customWidth="1"/>
    <col min="5636" max="5638" width="0" style="3" hidden="1" customWidth="1"/>
    <col min="5639" max="5639" width="20" style="3" customWidth="1"/>
    <col min="5640" max="5640" width="21.28515625" style="3" customWidth="1"/>
    <col min="5641" max="5642" width="16.7109375" style="3" customWidth="1"/>
    <col min="5643" max="5643" width="29.7109375" style="3" customWidth="1"/>
    <col min="5644" max="5644" width="13.7109375" style="3" customWidth="1"/>
    <col min="5645" max="5645" width="19" style="3" customWidth="1"/>
    <col min="5646" max="5646" width="16.28515625" style="3" customWidth="1"/>
    <col min="5647" max="5647" width="20.140625" style="3" customWidth="1"/>
    <col min="5648" max="5648" width="11.7109375" style="3" bestFit="1" customWidth="1"/>
    <col min="5649" max="5649" width="8.5703125" style="3" customWidth="1"/>
    <col min="5650" max="5650" width="11.7109375" style="3" bestFit="1" customWidth="1"/>
    <col min="5651" max="5651" width="18.42578125" style="3" bestFit="1" customWidth="1"/>
    <col min="5652" max="5652" width="4.28515625" style="3" bestFit="1" customWidth="1"/>
    <col min="5653" max="5653" width="9.28515625" style="3" bestFit="1" customWidth="1"/>
    <col min="5654" max="5654" width="6.7109375" style="3" bestFit="1" customWidth="1"/>
    <col min="5655" max="5655" width="17.7109375" style="3" bestFit="1" customWidth="1"/>
    <col min="5656" max="5656" width="21.7109375" style="3" bestFit="1" customWidth="1"/>
    <col min="5657" max="5657" width="19.28515625" style="3" bestFit="1" customWidth="1"/>
    <col min="5658" max="5658" width="39.28515625" style="3" bestFit="1" customWidth="1"/>
    <col min="5659" max="5659" width="17.28515625" style="3" bestFit="1" customWidth="1"/>
    <col min="5660" max="5660" width="49.28515625" style="3" bestFit="1" customWidth="1"/>
    <col min="5661" max="5661" width="16.28515625" style="3" bestFit="1" customWidth="1"/>
    <col min="5662" max="5662" width="16.5703125" style="3" bestFit="1" customWidth="1"/>
    <col min="5663" max="5663" width="6.7109375" style="3" bestFit="1" customWidth="1"/>
    <col min="5664" max="5664" width="4.28515625" style="3" bestFit="1" customWidth="1"/>
    <col min="5665" max="5665" width="14.28515625" style="3" bestFit="1" customWidth="1"/>
    <col min="5666" max="5666" width="13.42578125" style="3" bestFit="1" customWidth="1"/>
    <col min="5667" max="5667" width="4.28515625" style="3" bestFit="1" customWidth="1"/>
    <col min="5668" max="5668" width="9.28515625" style="3" bestFit="1" customWidth="1"/>
    <col min="5669" max="5669" width="6.7109375" style="3" bestFit="1" customWidth="1"/>
    <col min="5670" max="5670" width="16" style="3" bestFit="1" customWidth="1"/>
    <col min="5671" max="5671" width="21.7109375" style="3" bestFit="1" customWidth="1"/>
    <col min="5672" max="5672" width="19.28515625" style="3" bestFit="1" customWidth="1"/>
    <col min="5673" max="5674" width="18.5703125" style="3" customWidth="1"/>
    <col min="5675" max="5675" width="20" style="3" customWidth="1"/>
    <col min="5676" max="5676" width="15.85546875" style="3" bestFit="1" customWidth="1"/>
    <col min="5677" max="5677" width="16.42578125" style="3" bestFit="1" customWidth="1"/>
    <col min="5678" max="5679" width="6.28515625" style="3" bestFit="1" customWidth="1"/>
    <col min="5680" max="5680" width="8.7109375" style="3" bestFit="1" customWidth="1"/>
    <col min="5681" max="5681" width="16.42578125" style="3" customWidth="1"/>
    <col min="5682" max="5684" width="6.28515625" style="3" bestFit="1" customWidth="1"/>
    <col min="5685" max="5685" width="18.42578125" style="3" customWidth="1"/>
    <col min="5686" max="5689" width="18.5703125" style="3" customWidth="1"/>
    <col min="5690" max="5690" width="23.7109375" style="3" customWidth="1"/>
    <col min="5691" max="5691" width="19.85546875" style="3" customWidth="1"/>
    <col min="5692" max="5692" width="19.28515625" style="3" customWidth="1"/>
    <col min="5693" max="5693" width="16.28515625" style="3" customWidth="1"/>
    <col min="5694" max="5888" width="11.42578125" style="3"/>
    <col min="5889" max="5889" width="2.85546875" style="3" customWidth="1"/>
    <col min="5890" max="5890" width="20.7109375" style="3" customWidth="1"/>
    <col min="5891" max="5891" width="16.28515625" style="3" customWidth="1"/>
    <col min="5892" max="5894" width="0" style="3" hidden="1" customWidth="1"/>
    <col min="5895" max="5895" width="20" style="3" customWidth="1"/>
    <col min="5896" max="5896" width="21.28515625" style="3" customWidth="1"/>
    <col min="5897" max="5898" width="16.7109375" style="3" customWidth="1"/>
    <col min="5899" max="5899" width="29.7109375" style="3" customWidth="1"/>
    <col min="5900" max="5900" width="13.7109375" style="3" customWidth="1"/>
    <col min="5901" max="5901" width="19" style="3" customWidth="1"/>
    <col min="5902" max="5902" width="16.28515625" style="3" customWidth="1"/>
    <col min="5903" max="5903" width="20.140625" style="3" customWidth="1"/>
    <col min="5904" max="5904" width="11.7109375" style="3" bestFit="1" customWidth="1"/>
    <col min="5905" max="5905" width="8.5703125" style="3" customWidth="1"/>
    <col min="5906" max="5906" width="11.7109375" style="3" bestFit="1" customWidth="1"/>
    <col min="5907" max="5907" width="18.42578125" style="3" bestFit="1" customWidth="1"/>
    <col min="5908" max="5908" width="4.28515625" style="3" bestFit="1" customWidth="1"/>
    <col min="5909" max="5909" width="9.28515625" style="3" bestFit="1" customWidth="1"/>
    <col min="5910" max="5910" width="6.7109375" style="3" bestFit="1" customWidth="1"/>
    <col min="5911" max="5911" width="17.7109375" style="3" bestFit="1" customWidth="1"/>
    <col min="5912" max="5912" width="21.7109375" style="3" bestFit="1" customWidth="1"/>
    <col min="5913" max="5913" width="19.28515625" style="3" bestFit="1" customWidth="1"/>
    <col min="5914" max="5914" width="39.28515625" style="3" bestFit="1" customWidth="1"/>
    <col min="5915" max="5915" width="17.28515625" style="3" bestFit="1" customWidth="1"/>
    <col min="5916" max="5916" width="49.28515625" style="3" bestFit="1" customWidth="1"/>
    <col min="5917" max="5917" width="16.28515625" style="3" bestFit="1" customWidth="1"/>
    <col min="5918" max="5918" width="16.5703125" style="3" bestFit="1" customWidth="1"/>
    <col min="5919" max="5919" width="6.7109375" style="3" bestFit="1" customWidth="1"/>
    <col min="5920" max="5920" width="4.28515625" style="3" bestFit="1" customWidth="1"/>
    <col min="5921" max="5921" width="14.28515625" style="3" bestFit="1" customWidth="1"/>
    <col min="5922" max="5922" width="13.42578125" style="3" bestFit="1" customWidth="1"/>
    <col min="5923" max="5923" width="4.28515625" style="3" bestFit="1" customWidth="1"/>
    <col min="5924" max="5924" width="9.28515625" style="3" bestFit="1" customWidth="1"/>
    <col min="5925" max="5925" width="6.7109375" style="3" bestFit="1" customWidth="1"/>
    <col min="5926" max="5926" width="16" style="3" bestFit="1" customWidth="1"/>
    <col min="5927" max="5927" width="21.7109375" style="3" bestFit="1" customWidth="1"/>
    <col min="5928" max="5928" width="19.28515625" style="3" bestFit="1" customWidth="1"/>
    <col min="5929" max="5930" width="18.5703125" style="3" customWidth="1"/>
    <col min="5931" max="5931" width="20" style="3" customWidth="1"/>
    <col min="5932" max="5932" width="15.85546875" style="3" bestFit="1" customWidth="1"/>
    <col min="5933" max="5933" width="16.42578125" style="3" bestFit="1" customWidth="1"/>
    <col min="5934" max="5935" width="6.28515625" style="3" bestFit="1" customWidth="1"/>
    <col min="5936" max="5936" width="8.7109375" style="3" bestFit="1" customWidth="1"/>
    <col min="5937" max="5937" width="16.42578125" style="3" customWidth="1"/>
    <col min="5938" max="5940" width="6.28515625" style="3" bestFit="1" customWidth="1"/>
    <col min="5941" max="5941" width="18.42578125" style="3" customWidth="1"/>
    <col min="5942" max="5945" width="18.5703125" style="3" customWidth="1"/>
    <col min="5946" max="5946" width="23.7109375" style="3" customWidth="1"/>
    <col min="5947" max="5947" width="19.85546875" style="3" customWidth="1"/>
    <col min="5948" max="5948" width="19.28515625" style="3" customWidth="1"/>
    <col min="5949" max="5949" width="16.28515625" style="3" customWidth="1"/>
    <col min="5950" max="6144" width="11.42578125" style="3"/>
    <col min="6145" max="6145" width="2.85546875" style="3" customWidth="1"/>
    <col min="6146" max="6146" width="20.7109375" style="3" customWidth="1"/>
    <col min="6147" max="6147" width="16.28515625" style="3" customWidth="1"/>
    <col min="6148" max="6150" width="0" style="3" hidden="1" customWidth="1"/>
    <col min="6151" max="6151" width="20" style="3" customWidth="1"/>
    <col min="6152" max="6152" width="21.28515625" style="3" customWidth="1"/>
    <col min="6153" max="6154" width="16.7109375" style="3" customWidth="1"/>
    <col min="6155" max="6155" width="29.7109375" style="3" customWidth="1"/>
    <col min="6156" max="6156" width="13.7109375" style="3" customWidth="1"/>
    <col min="6157" max="6157" width="19" style="3" customWidth="1"/>
    <col min="6158" max="6158" width="16.28515625" style="3" customWidth="1"/>
    <col min="6159" max="6159" width="20.140625" style="3" customWidth="1"/>
    <col min="6160" max="6160" width="11.7109375" style="3" bestFit="1" customWidth="1"/>
    <col min="6161" max="6161" width="8.5703125" style="3" customWidth="1"/>
    <col min="6162" max="6162" width="11.7109375" style="3" bestFit="1" customWidth="1"/>
    <col min="6163" max="6163" width="18.42578125" style="3" bestFit="1" customWidth="1"/>
    <col min="6164" max="6164" width="4.28515625" style="3" bestFit="1" customWidth="1"/>
    <col min="6165" max="6165" width="9.28515625" style="3" bestFit="1" customWidth="1"/>
    <col min="6166" max="6166" width="6.7109375" style="3" bestFit="1" customWidth="1"/>
    <col min="6167" max="6167" width="17.7109375" style="3" bestFit="1" customWidth="1"/>
    <col min="6168" max="6168" width="21.7109375" style="3" bestFit="1" customWidth="1"/>
    <col min="6169" max="6169" width="19.28515625" style="3" bestFit="1" customWidth="1"/>
    <col min="6170" max="6170" width="39.28515625" style="3" bestFit="1" customWidth="1"/>
    <col min="6171" max="6171" width="17.28515625" style="3" bestFit="1" customWidth="1"/>
    <col min="6172" max="6172" width="49.28515625" style="3" bestFit="1" customWidth="1"/>
    <col min="6173" max="6173" width="16.28515625" style="3" bestFit="1" customWidth="1"/>
    <col min="6174" max="6174" width="16.5703125" style="3" bestFit="1" customWidth="1"/>
    <col min="6175" max="6175" width="6.7109375" style="3" bestFit="1" customWidth="1"/>
    <col min="6176" max="6176" width="4.28515625" style="3" bestFit="1" customWidth="1"/>
    <col min="6177" max="6177" width="14.28515625" style="3" bestFit="1" customWidth="1"/>
    <col min="6178" max="6178" width="13.42578125" style="3" bestFit="1" customWidth="1"/>
    <col min="6179" max="6179" width="4.28515625" style="3" bestFit="1" customWidth="1"/>
    <col min="6180" max="6180" width="9.28515625" style="3" bestFit="1" customWidth="1"/>
    <col min="6181" max="6181" width="6.7109375" style="3" bestFit="1" customWidth="1"/>
    <col min="6182" max="6182" width="16" style="3" bestFit="1" customWidth="1"/>
    <col min="6183" max="6183" width="21.7109375" style="3" bestFit="1" customWidth="1"/>
    <col min="6184" max="6184" width="19.28515625" style="3" bestFit="1" customWidth="1"/>
    <col min="6185" max="6186" width="18.5703125" style="3" customWidth="1"/>
    <col min="6187" max="6187" width="20" style="3" customWidth="1"/>
    <col min="6188" max="6188" width="15.85546875" style="3" bestFit="1" customWidth="1"/>
    <col min="6189" max="6189" width="16.42578125" style="3" bestFit="1" customWidth="1"/>
    <col min="6190" max="6191" width="6.28515625" style="3" bestFit="1" customWidth="1"/>
    <col min="6192" max="6192" width="8.7109375" style="3" bestFit="1" customWidth="1"/>
    <col min="6193" max="6193" width="16.42578125" style="3" customWidth="1"/>
    <col min="6194" max="6196" width="6.28515625" style="3" bestFit="1" customWidth="1"/>
    <col min="6197" max="6197" width="18.42578125" style="3" customWidth="1"/>
    <col min="6198" max="6201" width="18.5703125" style="3" customWidth="1"/>
    <col min="6202" max="6202" width="23.7109375" style="3" customWidth="1"/>
    <col min="6203" max="6203" width="19.85546875" style="3" customWidth="1"/>
    <col min="6204" max="6204" width="19.28515625" style="3" customWidth="1"/>
    <col min="6205" max="6205" width="16.28515625" style="3" customWidth="1"/>
    <col min="6206" max="6400" width="11.42578125" style="3"/>
    <col min="6401" max="6401" width="2.85546875" style="3" customWidth="1"/>
    <col min="6402" max="6402" width="20.7109375" style="3" customWidth="1"/>
    <col min="6403" max="6403" width="16.28515625" style="3" customWidth="1"/>
    <col min="6404" max="6406" width="0" style="3" hidden="1" customWidth="1"/>
    <col min="6407" max="6407" width="20" style="3" customWidth="1"/>
    <col min="6408" max="6408" width="21.28515625" style="3" customWidth="1"/>
    <col min="6409" max="6410" width="16.7109375" style="3" customWidth="1"/>
    <col min="6411" max="6411" width="29.7109375" style="3" customWidth="1"/>
    <col min="6412" max="6412" width="13.7109375" style="3" customWidth="1"/>
    <col min="6413" max="6413" width="19" style="3" customWidth="1"/>
    <col min="6414" max="6414" width="16.28515625" style="3" customWidth="1"/>
    <col min="6415" max="6415" width="20.140625" style="3" customWidth="1"/>
    <col min="6416" max="6416" width="11.7109375" style="3" bestFit="1" customWidth="1"/>
    <col min="6417" max="6417" width="8.5703125" style="3" customWidth="1"/>
    <col min="6418" max="6418" width="11.7109375" style="3" bestFit="1" customWidth="1"/>
    <col min="6419" max="6419" width="18.42578125" style="3" bestFit="1" customWidth="1"/>
    <col min="6420" max="6420" width="4.28515625" style="3" bestFit="1" customWidth="1"/>
    <col min="6421" max="6421" width="9.28515625" style="3" bestFit="1" customWidth="1"/>
    <col min="6422" max="6422" width="6.7109375" style="3" bestFit="1" customWidth="1"/>
    <col min="6423" max="6423" width="17.7109375" style="3" bestFit="1" customWidth="1"/>
    <col min="6424" max="6424" width="21.7109375" style="3" bestFit="1" customWidth="1"/>
    <col min="6425" max="6425" width="19.28515625" style="3" bestFit="1" customWidth="1"/>
    <col min="6426" max="6426" width="39.28515625" style="3" bestFit="1" customWidth="1"/>
    <col min="6427" max="6427" width="17.28515625" style="3" bestFit="1" customWidth="1"/>
    <col min="6428" max="6428" width="49.28515625" style="3" bestFit="1" customWidth="1"/>
    <col min="6429" max="6429" width="16.28515625" style="3" bestFit="1" customWidth="1"/>
    <col min="6430" max="6430" width="16.5703125" style="3" bestFit="1" customWidth="1"/>
    <col min="6431" max="6431" width="6.7109375" style="3" bestFit="1" customWidth="1"/>
    <col min="6432" max="6432" width="4.28515625" style="3" bestFit="1" customWidth="1"/>
    <col min="6433" max="6433" width="14.28515625" style="3" bestFit="1" customWidth="1"/>
    <col min="6434" max="6434" width="13.42578125" style="3" bestFit="1" customWidth="1"/>
    <col min="6435" max="6435" width="4.28515625" style="3" bestFit="1" customWidth="1"/>
    <col min="6436" max="6436" width="9.28515625" style="3" bestFit="1" customWidth="1"/>
    <col min="6437" max="6437" width="6.7109375" style="3" bestFit="1" customWidth="1"/>
    <col min="6438" max="6438" width="16" style="3" bestFit="1" customWidth="1"/>
    <col min="6439" max="6439" width="21.7109375" style="3" bestFit="1" customWidth="1"/>
    <col min="6440" max="6440" width="19.28515625" style="3" bestFit="1" customWidth="1"/>
    <col min="6441" max="6442" width="18.5703125" style="3" customWidth="1"/>
    <col min="6443" max="6443" width="20" style="3" customWidth="1"/>
    <col min="6444" max="6444" width="15.85546875" style="3" bestFit="1" customWidth="1"/>
    <col min="6445" max="6445" width="16.42578125" style="3" bestFit="1" customWidth="1"/>
    <col min="6446" max="6447" width="6.28515625" style="3" bestFit="1" customWidth="1"/>
    <col min="6448" max="6448" width="8.7109375" style="3" bestFit="1" customWidth="1"/>
    <col min="6449" max="6449" width="16.42578125" style="3" customWidth="1"/>
    <col min="6450" max="6452" width="6.28515625" style="3" bestFit="1" customWidth="1"/>
    <col min="6453" max="6453" width="18.42578125" style="3" customWidth="1"/>
    <col min="6454" max="6457" width="18.5703125" style="3" customWidth="1"/>
    <col min="6458" max="6458" width="23.7109375" style="3" customWidth="1"/>
    <col min="6459" max="6459" width="19.85546875" style="3" customWidth="1"/>
    <col min="6460" max="6460" width="19.28515625" style="3" customWidth="1"/>
    <col min="6461" max="6461" width="16.28515625" style="3" customWidth="1"/>
    <col min="6462" max="6656" width="11.42578125" style="3"/>
    <col min="6657" max="6657" width="2.85546875" style="3" customWidth="1"/>
    <col min="6658" max="6658" width="20.7109375" style="3" customWidth="1"/>
    <col min="6659" max="6659" width="16.28515625" style="3" customWidth="1"/>
    <col min="6660" max="6662" width="0" style="3" hidden="1" customWidth="1"/>
    <col min="6663" max="6663" width="20" style="3" customWidth="1"/>
    <col min="6664" max="6664" width="21.28515625" style="3" customWidth="1"/>
    <col min="6665" max="6666" width="16.7109375" style="3" customWidth="1"/>
    <col min="6667" max="6667" width="29.7109375" style="3" customWidth="1"/>
    <col min="6668" max="6668" width="13.7109375" style="3" customWidth="1"/>
    <col min="6669" max="6669" width="19" style="3" customWidth="1"/>
    <col min="6670" max="6670" width="16.28515625" style="3" customWidth="1"/>
    <col min="6671" max="6671" width="20.140625" style="3" customWidth="1"/>
    <col min="6672" max="6672" width="11.7109375" style="3" bestFit="1" customWidth="1"/>
    <col min="6673" max="6673" width="8.5703125" style="3" customWidth="1"/>
    <col min="6674" max="6674" width="11.7109375" style="3" bestFit="1" customWidth="1"/>
    <col min="6675" max="6675" width="18.42578125" style="3" bestFit="1" customWidth="1"/>
    <col min="6676" max="6676" width="4.28515625" style="3" bestFit="1" customWidth="1"/>
    <col min="6677" max="6677" width="9.28515625" style="3" bestFit="1" customWidth="1"/>
    <col min="6678" max="6678" width="6.7109375" style="3" bestFit="1" customWidth="1"/>
    <col min="6679" max="6679" width="17.7109375" style="3" bestFit="1" customWidth="1"/>
    <col min="6680" max="6680" width="21.7109375" style="3" bestFit="1" customWidth="1"/>
    <col min="6681" max="6681" width="19.28515625" style="3" bestFit="1" customWidth="1"/>
    <col min="6682" max="6682" width="39.28515625" style="3" bestFit="1" customWidth="1"/>
    <col min="6683" max="6683" width="17.28515625" style="3" bestFit="1" customWidth="1"/>
    <col min="6684" max="6684" width="49.28515625" style="3" bestFit="1" customWidth="1"/>
    <col min="6685" max="6685" width="16.28515625" style="3" bestFit="1" customWidth="1"/>
    <col min="6686" max="6686" width="16.5703125" style="3" bestFit="1" customWidth="1"/>
    <col min="6687" max="6687" width="6.7109375" style="3" bestFit="1" customWidth="1"/>
    <col min="6688" max="6688" width="4.28515625" style="3" bestFit="1" customWidth="1"/>
    <col min="6689" max="6689" width="14.28515625" style="3" bestFit="1" customWidth="1"/>
    <col min="6690" max="6690" width="13.42578125" style="3" bestFit="1" customWidth="1"/>
    <col min="6691" max="6691" width="4.28515625" style="3" bestFit="1" customWidth="1"/>
    <col min="6692" max="6692" width="9.28515625" style="3" bestFit="1" customWidth="1"/>
    <col min="6693" max="6693" width="6.7109375" style="3" bestFit="1" customWidth="1"/>
    <col min="6694" max="6694" width="16" style="3" bestFit="1" customWidth="1"/>
    <col min="6695" max="6695" width="21.7109375" style="3" bestFit="1" customWidth="1"/>
    <col min="6696" max="6696" width="19.28515625" style="3" bestFit="1" customWidth="1"/>
    <col min="6697" max="6698" width="18.5703125" style="3" customWidth="1"/>
    <col min="6699" max="6699" width="20" style="3" customWidth="1"/>
    <col min="6700" max="6700" width="15.85546875" style="3" bestFit="1" customWidth="1"/>
    <col min="6701" max="6701" width="16.42578125" style="3" bestFit="1" customWidth="1"/>
    <col min="6702" max="6703" width="6.28515625" style="3" bestFit="1" customWidth="1"/>
    <col min="6704" max="6704" width="8.7109375" style="3" bestFit="1" customWidth="1"/>
    <col min="6705" max="6705" width="16.42578125" style="3" customWidth="1"/>
    <col min="6706" max="6708" width="6.28515625" style="3" bestFit="1" customWidth="1"/>
    <col min="6709" max="6709" width="18.42578125" style="3" customWidth="1"/>
    <col min="6710" max="6713" width="18.5703125" style="3" customWidth="1"/>
    <col min="6714" max="6714" width="23.7109375" style="3" customWidth="1"/>
    <col min="6715" max="6715" width="19.85546875" style="3" customWidth="1"/>
    <col min="6716" max="6716" width="19.28515625" style="3" customWidth="1"/>
    <col min="6717" max="6717" width="16.28515625" style="3" customWidth="1"/>
    <col min="6718" max="6912" width="11.42578125" style="3"/>
    <col min="6913" max="6913" width="2.85546875" style="3" customWidth="1"/>
    <col min="6914" max="6914" width="20.7109375" style="3" customWidth="1"/>
    <col min="6915" max="6915" width="16.28515625" style="3" customWidth="1"/>
    <col min="6916" max="6918" width="0" style="3" hidden="1" customWidth="1"/>
    <col min="6919" max="6919" width="20" style="3" customWidth="1"/>
    <col min="6920" max="6920" width="21.28515625" style="3" customWidth="1"/>
    <col min="6921" max="6922" width="16.7109375" style="3" customWidth="1"/>
    <col min="6923" max="6923" width="29.7109375" style="3" customWidth="1"/>
    <col min="6924" max="6924" width="13.7109375" style="3" customWidth="1"/>
    <col min="6925" max="6925" width="19" style="3" customWidth="1"/>
    <col min="6926" max="6926" width="16.28515625" style="3" customWidth="1"/>
    <col min="6927" max="6927" width="20.140625" style="3" customWidth="1"/>
    <col min="6928" max="6928" width="11.7109375" style="3" bestFit="1" customWidth="1"/>
    <col min="6929" max="6929" width="8.5703125" style="3" customWidth="1"/>
    <col min="6930" max="6930" width="11.7109375" style="3" bestFit="1" customWidth="1"/>
    <col min="6931" max="6931" width="18.42578125" style="3" bestFit="1" customWidth="1"/>
    <col min="6932" max="6932" width="4.28515625" style="3" bestFit="1" customWidth="1"/>
    <col min="6933" max="6933" width="9.28515625" style="3" bestFit="1" customWidth="1"/>
    <col min="6934" max="6934" width="6.7109375" style="3" bestFit="1" customWidth="1"/>
    <col min="6935" max="6935" width="17.7109375" style="3" bestFit="1" customWidth="1"/>
    <col min="6936" max="6936" width="21.7109375" style="3" bestFit="1" customWidth="1"/>
    <col min="6937" max="6937" width="19.28515625" style="3" bestFit="1" customWidth="1"/>
    <col min="6938" max="6938" width="39.28515625" style="3" bestFit="1" customWidth="1"/>
    <col min="6939" max="6939" width="17.28515625" style="3" bestFit="1" customWidth="1"/>
    <col min="6940" max="6940" width="49.28515625" style="3" bestFit="1" customWidth="1"/>
    <col min="6941" max="6941" width="16.28515625" style="3" bestFit="1" customWidth="1"/>
    <col min="6942" max="6942" width="16.5703125" style="3" bestFit="1" customWidth="1"/>
    <col min="6943" max="6943" width="6.7109375" style="3" bestFit="1" customWidth="1"/>
    <col min="6944" max="6944" width="4.28515625" style="3" bestFit="1" customWidth="1"/>
    <col min="6945" max="6945" width="14.28515625" style="3" bestFit="1" customWidth="1"/>
    <col min="6946" max="6946" width="13.42578125" style="3" bestFit="1" customWidth="1"/>
    <col min="6947" max="6947" width="4.28515625" style="3" bestFit="1" customWidth="1"/>
    <col min="6948" max="6948" width="9.28515625" style="3" bestFit="1" customWidth="1"/>
    <col min="6949" max="6949" width="6.7109375" style="3" bestFit="1" customWidth="1"/>
    <col min="6950" max="6950" width="16" style="3" bestFit="1" customWidth="1"/>
    <col min="6951" max="6951" width="21.7109375" style="3" bestFit="1" customWidth="1"/>
    <col min="6952" max="6952" width="19.28515625" style="3" bestFit="1" customWidth="1"/>
    <col min="6953" max="6954" width="18.5703125" style="3" customWidth="1"/>
    <col min="6955" max="6955" width="20" style="3" customWidth="1"/>
    <col min="6956" max="6956" width="15.85546875" style="3" bestFit="1" customWidth="1"/>
    <col min="6957" max="6957" width="16.42578125" style="3" bestFit="1" customWidth="1"/>
    <col min="6958" max="6959" width="6.28515625" style="3" bestFit="1" customWidth="1"/>
    <col min="6960" max="6960" width="8.7109375" style="3" bestFit="1" customWidth="1"/>
    <col min="6961" max="6961" width="16.42578125" style="3" customWidth="1"/>
    <col min="6962" max="6964" width="6.28515625" style="3" bestFit="1" customWidth="1"/>
    <col min="6965" max="6965" width="18.42578125" style="3" customWidth="1"/>
    <col min="6966" max="6969" width="18.5703125" style="3" customWidth="1"/>
    <col min="6970" max="6970" width="23.7109375" style="3" customWidth="1"/>
    <col min="6971" max="6971" width="19.85546875" style="3" customWidth="1"/>
    <col min="6972" max="6972" width="19.28515625" style="3" customWidth="1"/>
    <col min="6973" max="6973" width="16.28515625" style="3" customWidth="1"/>
    <col min="6974" max="7168" width="11.42578125" style="3"/>
    <col min="7169" max="7169" width="2.85546875" style="3" customWidth="1"/>
    <col min="7170" max="7170" width="20.7109375" style="3" customWidth="1"/>
    <col min="7171" max="7171" width="16.28515625" style="3" customWidth="1"/>
    <col min="7172" max="7174" width="0" style="3" hidden="1" customWidth="1"/>
    <col min="7175" max="7175" width="20" style="3" customWidth="1"/>
    <col min="7176" max="7176" width="21.28515625" style="3" customWidth="1"/>
    <col min="7177" max="7178" width="16.7109375" style="3" customWidth="1"/>
    <col min="7179" max="7179" width="29.7109375" style="3" customWidth="1"/>
    <col min="7180" max="7180" width="13.7109375" style="3" customWidth="1"/>
    <col min="7181" max="7181" width="19" style="3" customWidth="1"/>
    <col min="7182" max="7182" width="16.28515625" style="3" customWidth="1"/>
    <col min="7183" max="7183" width="20.140625" style="3" customWidth="1"/>
    <col min="7184" max="7184" width="11.7109375" style="3" bestFit="1" customWidth="1"/>
    <col min="7185" max="7185" width="8.5703125" style="3" customWidth="1"/>
    <col min="7186" max="7186" width="11.7109375" style="3" bestFit="1" customWidth="1"/>
    <col min="7187" max="7187" width="18.42578125" style="3" bestFit="1" customWidth="1"/>
    <col min="7188" max="7188" width="4.28515625" style="3" bestFit="1" customWidth="1"/>
    <col min="7189" max="7189" width="9.28515625" style="3" bestFit="1" customWidth="1"/>
    <col min="7190" max="7190" width="6.7109375" style="3" bestFit="1" customWidth="1"/>
    <col min="7191" max="7191" width="17.7109375" style="3" bestFit="1" customWidth="1"/>
    <col min="7192" max="7192" width="21.7109375" style="3" bestFit="1" customWidth="1"/>
    <col min="7193" max="7193" width="19.28515625" style="3" bestFit="1" customWidth="1"/>
    <col min="7194" max="7194" width="39.28515625" style="3" bestFit="1" customWidth="1"/>
    <col min="7195" max="7195" width="17.28515625" style="3" bestFit="1" customWidth="1"/>
    <col min="7196" max="7196" width="49.28515625" style="3" bestFit="1" customWidth="1"/>
    <col min="7197" max="7197" width="16.28515625" style="3" bestFit="1" customWidth="1"/>
    <col min="7198" max="7198" width="16.5703125" style="3" bestFit="1" customWidth="1"/>
    <col min="7199" max="7199" width="6.7109375" style="3" bestFit="1" customWidth="1"/>
    <col min="7200" max="7200" width="4.28515625" style="3" bestFit="1" customWidth="1"/>
    <col min="7201" max="7201" width="14.28515625" style="3" bestFit="1" customWidth="1"/>
    <col min="7202" max="7202" width="13.42578125" style="3" bestFit="1" customWidth="1"/>
    <col min="7203" max="7203" width="4.28515625" style="3" bestFit="1" customWidth="1"/>
    <col min="7204" max="7204" width="9.28515625" style="3" bestFit="1" customWidth="1"/>
    <col min="7205" max="7205" width="6.7109375" style="3" bestFit="1" customWidth="1"/>
    <col min="7206" max="7206" width="16" style="3" bestFit="1" customWidth="1"/>
    <col min="7207" max="7207" width="21.7109375" style="3" bestFit="1" customWidth="1"/>
    <col min="7208" max="7208" width="19.28515625" style="3" bestFit="1" customWidth="1"/>
    <col min="7209" max="7210" width="18.5703125" style="3" customWidth="1"/>
    <col min="7211" max="7211" width="20" style="3" customWidth="1"/>
    <col min="7212" max="7212" width="15.85546875" style="3" bestFit="1" customWidth="1"/>
    <col min="7213" max="7213" width="16.42578125" style="3" bestFit="1" customWidth="1"/>
    <col min="7214" max="7215" width="6.28515625" style="3" bestFit="1" customWidth="1"/>
    <col min="7216" max="7216" width="8.7109375" style="3" bestFit="1" customWidth="1"/>
    <col min="7217" max="7217" width="16.42578125" style="3" customWidth="1"/>
    <col min="7218" max="7220" width="6.28515625" style="3" bestFit="1" customWidth="1"/>
    <col min="7221" max="7221" width="18.42578125" style="3" customWidth="1"/>
    <col min="7222" max="7225" width="18.5703125" style="3" customWidth="1"/>
    <col min="7226" max="7226" width="23.7109375" style="3" customWidth="1"/>
    <col min="7227" max="7227" width="19.85546875" style="3" customWidth="1"/>
    <col min="7228" max="7228" width="19.28515625" style="3" customWidth="1"/>
    <col min="7229" max="7229" width="16.28515625" style="3" customWidth="1"/>
    <col min="7230" max="7424" width="11.42578125" style="3"/>
    <col min="7425" max="7425" width="2.85546875" style="3" customWidth="1"/>
    <col min="7426" max="7426" width="20.7109375" style="3" customWidth="1"/>
    <col min="7427" max="7427" width="16.28515625" style="3" customWidth="1"/>
    <col min="7428" max="7430" width="0" style="3" hidden="1" customWidth="1"/>
    <col min="7431" max="7431" width="20" style="3" customWidth="1"/>
    <col min="7432" max="7432" width="21.28515625" style="3" customWidth="1"/>
    <col min="7433" max="7434" width="16.7109375" style="3" customWidth="1"/>
    <col min="7435" max="7435" width="29.7109375" style="3" customWidth="1"/>
    <col min="7436" max="7436" width="13.7109375" style="3" customWidth="1"/>
    <col min="7437" max="7437" width="19" style="3" customWidth="1"/>
    <col min="7438" max="7438" width="16.28515625" style="3" customWidth="1"/>
    <col min="7439" max="7439" width="20.140625" style="3" customWidth="1"/>
    <col min="7440" max="7440" width="11.7109375" style="3" bestFit="1" customWidth="1"/>
    <col min="7441" max="7441" width="8.5703125" style="3" customWidth="1"/>
    <col min="7442" max="7442" width="11.7109375" style="3" bestFit="1" customWidth="1"/>
    <col min="7443" max="7443" width="18.42578125" style="3" bestFit="1" customWidth="1"/>
    <col min="7444" max="7444" width="4.28515625" style="3" bestFit="1" customWidth="1"/>
    <col min="7445" max="7445" width="9.28515625" style="3" bestFit="1" customWidth="1"/>
    <col min="7446" max="7446" width="6.7109375" style="3" bestFit="1" customWidth="1"/>
    <col min="7447" max="7447" width="17.7109375" style="3" bestFit="1" customWidth="1"/>
    <col min="7448" max="7448" width="21.7109375" style="3" bestFit="1" customWidth="1"/>
    <col min="7449" max="7449" width="19.28515625" style="3" bestFit="1" customWidth="1"/>
    <col min="7450" max="7450" width="39.28515625" style="3" bestFit="1" customWidth="1"/>
    <col min="7451" max="7451" width="17.28515625" style="3" bestFit="1" customWidth="1"/>
    <col min="7452" max="7452" width="49.28515625" style="3" bestFit="1" customWidth="1"/>
    <col min="7453" max="7453" width="16.28515625" style="3" bestFit="1" customWidth="1"/>
    <col min="7454" max="7454" width="16.5703125" style="3" bestFit="1" customWidth="1"/>
    <col min="7455" max="7455" width="6.7109375" style="3" bestFit="1" customWidth="1"/>
    <col min="7456" max="7456" width="4.28515625" style="3" bestFit="1" customWidth="1"/>
    <col min="7457" max="7457" width="14.28515625" style="3" bestFit="1" customWidth="1"/>
    <col min="7458" max="7458" width="13.42578125" style="3" bestFit="1" customWidth="1"/>
    <col min="7459" max="7459" width="4.28515625" style="3" bestFit="1" customWidth="1"/>
    <col min="7460" max="7460" width="9.28515625" style="3" bestFit="1" customWidth="1"/>
    <col min="7461" max="7461" width="6.7109375" style="3" bestFit="1" customWidth="1"/>
    <col min="7462" max="7462" width="16" style="3" bestFit="1" customWidth="1"/>
    <col min="7463" max="7463" width="21.7109375" style="3" bestFit="1" customWidth="1"/>
    <col min="7464" max="7464" width="19.28515625" style="3" bestFit="1" customWidth="1"/>
    <col min="7465" max="7466" width="18.5703125" style="3" customWidth="1"/>
    <col min="7467" max="7467" width="20" style="3" customWidth="1"/>
    <col min="7468" max="7468" width="15.85546875" style="3" bestFit="1" customWidth="1"/>
    <col min="7469" max="7469" width="16.42578125" style="3" bestFit="1" customWidth="1"/>
    <col min="7470" max="7471" width="6.28515625" style="3" bestFit="1" customWidth="1"/>
    <col min="7472" max="7472" width="8.7109375" style="3" bestFit="1" customWidth="1"/>
    <col min="7473" max="7473" width="16.42578125" style="3" customWidth="1"/>
    <col min="7474" max="7476" width="6.28515625" style="3" bestFit="1" customWidth="1"/>
    <col min="7477" max="7477" width="18.42578125" style="3" customWidth="1"/>
    <col min="7478" max="7481" width="18.5703125" style="3" customWidth="1"/>
    <col min="7482" max="7482" width="23.7109375" style="3" customWidth="1"/>
    <col min="7483" max="7483" width="19.85546875" style="3" customWidth="1"/>
    <col min="7484" max="7484" width="19.28515625" style="3" customWidth="1"/>
    <col min="7485" max="7485" width="16.28515625" style="3" customWidth="1"/>
    <col min="7486" max="7680" width="11.42578125" style="3"/>
    <col min="7681" max="7681" width="2.85546875" style="3" customWidth="1"/>
    <col min="7682" max="7682" width="20.7109375" style="3" customWidth="1"/>
    <col min="7683" max="7683" width="16.28515625" style="3" customWidth="1"/>
    <col min="7684" max="7686" width="0" style="3" hidden="1" customWidth="1"/>
    <col min="7687" max="7687" width="20" style="3" customWidth="1"/>
    <col min="7688" max="7688" width="21.28515625" style="3" customWidth="1"/>
    <col min="7689" max="7690" width="16.7109375" style="3" customWidth="1"/>
    <col min="7691" max="7691" width="29.7109375" style="3" customWidth="1"/>
    <col min="7692" max="7692" width="13.7109375" style="3" customWidth="1"/>
    <col min="7693" max="7693" width="19" style="3" customWidth="1"/>
    <col min="7694" max="7694" width="16.28515625" style="3" customWidth="1"/>
    <col min="7695" max="7695" width="20.140625" style="3" customWidth="1"/>
    <col min="7696" max="7696" width="11.7109375" style="3" bestFit="1" customWidth="1"/>
    <col min="7697" max="7697" width="8.5703125" style="3" customWidth="1"/>
    <col min="7698" max="7698" width="11.7109375" style="3" bestFit="1" customWidth="1"/>
    <col min="7699" max="7699" width="18.42578125" style="3" bestFit="1" customWidth="1"/>
    <col min="7700" max="7700" width="4.28515625" style="3" bestFit="1" customWidth="1"/>
    <col min="7701" max="7701" width="9.28515625" style="3" bestFit="1" customWidth="1"/>
    <col min="7702" max="7702" width="6.7109375" style="3" bestFit="1" customWidth="1"/>
    <col min="7703" max="7703" width="17.7109375" style="3" bestFit="1" customWidth="1"/>
    <col min="7704" max="7704" width="21.7109375" style="3" bestFit="1" customWidth="1"/>
    <col min="7705" max="7705" width="19.28515625" style="3" bestFit="1" customWidth="1"/>
    <col min="7706" max="7706" width="39.28515625" style="3" bestFit="1" customWidth="1"/>
    <col min="7707" max="7707" width="17.28515625" style="3" bestFit="1" customWidth="1"/>
    <col min="7708" max="7708" width="49.28515625" style="3" bestFit="1" customWidth="1"/>
    <col min="7709" max="7709" width="16.28515625" style="3" bestFit="1" customWidth="1"/>
    <col min="7710" max="7710" width="16.5703125" style="3" bestFit="1" customWidth="1"/>
    <col min="7711" max="7711" width="6.7109375" style="3" bestFit="1" customWidth="1"/>
    <col min="7712" max="7712" width="4.28515625" style="3" bestFit="1" customWidth="1"/>
    <col min="7713" max="7713" width="14.28515625" style="3" bestFit="1" customWidth="1"/>
    <col min="7714" max="7714" width="13.42578125" style="3" bestFit="1" customWidth="1"/>
    <col min="7715" max="7715" width="4.28515625" style="3" bestFit="1" customWidth="1"/>
    <col min="7716" max="7716" width="9.28515625" style="3" bestFit="1" customWidth="1"/>
    <col min="7717" max="7717" width="6.7109375" style="3" bestFit="1" customWidth="1"/>
    <col min="7718" max="7718" width="16" style="3" bestFit="1" customWidth="1"/>
    <col min="7719" max="7719" width="21.7109375" style="3" bestFit="1" customWidth="1"/>
    <col min="7720" max="7720" width="19.28515625" style="3" bestFit="1" customWidth="1"/>
    <col min="7721" max="7722" width="18.5703125" style="3" customWidth="1"/>
    <col min="7723" max="7723" width="20" style="3" customWidth="1"/>
    <col min="7724" max="7724" width="15.85546875" style="3" bestFit="1" customWidth="1"/>
    <col min="7725" max="7725" width="16.42578125" style="3" bestFit="1" customWidth="1"/>
    <col min="7726" max="7727" width="6.28515625" style="3" bestFit="1" customWidth="1"/>
    <col min="7728" max="7728" width="8.7109375" style="3" bestFit="1" customWidth="1"/>
    <col min="7729" max="7729" width="16.42578125" style="3" customWidth="1"/>
    <col min="7730" max="7732" width="6.28515625" style="3" bestFit="1" customWidth="1"/>
    <col min="7733" max="7733" width="18.42578125" style="3" customWidth="1"/>
    <col min="7734" max="7737" width="18.5703125" style="3" customWidth="1"/>
    <col min="7738" max="7738" width="23.7109375" style="3" customWidth="1"/>
    <col min="7739" max="7739" width="19.85546875" style="3" customWidth="1"/>
    <col min="7740" max="7740" width="19.28515625" style="3" customWidth="1"/>
    <col min="7741" max="7741" width="16.28515625" style="3" customWidth="1"/>
    <col min="7742" max="7936" width="11.42578125" style="3"/>
    <col min="7937" max="7937" width="2.85546875" style="3" customWidth="1"/>
    <col min="7938" max="7938" width="20.7109375" style="3" customWidth="1"/>
    <col min="7939" max="7939" width="16.28515625" style="3" customWidth="1"/>
    <col min="7940" max="7942" width="0" style="3" hidden="1" customWidth="1"/>
    <col min="7943" max="7943" width="20" style="3" customWidth="1"/>
    <col min="7944" max="7944" width="21.28515625" style="3" customWidth="1"/>
    <col min="7945" max="7946" width="16.7109375" style="3" customWidth="1"/>
    <col min="7947" max="7947" width="29.7109375" style="3" customWidth="1"/>
    <col min="7948" max="7948" width="13.7109375" style="3" customWidth="1"/>
    <col min="7949" max="7949" width="19" style="3" customWidth="1"/>
    <col min="7950" max="7950" width="16.28515625" style="3" customWidth="1"/>
    <col min="7951" max="7951" width="20.140625" style="3" customWidth="1"/>
    <col min="7952" max="7952" width="11.7109375" style="3" bestFit="1" customWidth="1"/>
    <col min="7953" max="7953" width="8.5703125" style="3" customWidth="1"/>
    <col min="7954" max="7954" width="11.7109375" style="3" bestFit="1" customWidth="1"/>
    <col min="7955" max="7955" width="18.42578125" style="3" bestFit="1" customWidth="1"/>
    <col min="7956" max="7956" width="4.28515625" style="3" bestFit="1" customWidth="1"/>
    <col min="7957" max="7957" width="9.28515625" style="3" bestFit="1" customWidth="1"/>
    <col min="7958" max="7958" width="6.7109375" style="3" bestFit="1" customWidth="1"/>
    <col min="7959" max="7959" width="17.7109375" style="3" bestFit="1" customWidth="1"/>
    <col min="7960" max="7960" width="21.7109375" style="3" bestFit="1" customWidth="1"/>
    <col min="7961" max="7961" width="19.28515625" style="3" bestFit="1" customWidth="1"/>
    <col min="7962" max="7962" width="39.28515625" style="3" bestFit="1" customWidth="1"/>
    <col min="7963" max="7963" width="17.28515625" style="3" bestFit="1" customWidth="1"/>
    <col min="7964" max="7964" width="49.28515625" style="3" bestFit="1" customWidth="1"/>
    <col min="7965" max="7965" width="16.28515625" style="3" bestFit="1" customWidth="1"/>
    <col min="7966" max="7966" width="16.5703125" style="3" bestFit="1" customWidth="1"/>
    <col min="7967" max="7967" width="6.7109375" style="3" bestFit="1" customWidth="1"/>
    <col min="7968" max="7968" width="4.28515625" style="3" bestFit="1" customWidth="1"/>
    <col min="7969" max="7969" width="14.28515625" style="3" bestFit="1" customWidth="1"/>
    <col min="7970" max="7970" width="13.42578125" style="3" bestFit="1" customWidth="1"/>
    <col min="7971" max="7971" width="4.28515625" style="3" bestFit="1" customWidth="1"/>
    <col min="7972" max="7972" width="9.28515625" style="3" bestFit="1" customWidth="1"/>
    <col min="7973" max="7973" width="6.7109375" style="3" bestFit="1" customWidth="1"/>
    <col min="7974" max="7974" width="16" style="3" bestFit="1" customWidth="1"/>
    <col min="7975" max="7975" width="21.7109375" style="3" bestFit="1" customWidth="1"/>
    <col min="7976" max="7976" width="19.28515625" style="3" bestFit="1" customWidth="1"/>
    <col min="7977" max="7978" width="18.5703125" style="3" customWidth="1"/>
    <col min="7979" max="7979" width="20" style="3" customWidth="1"/>
    <col min="7980" max="7980" width="15.85546875" style="3" bestFit="1" customWidth="1"/>
    <col min="7981" max="7981" width="16.42578125" style="3" bestFit="1" customWidth="1"/>
    <col min="7982" max="7983" width="6.28515625" style="3" bestFit="1" customWidth="1"/>
    <col min="7984" max="7984" width="8.7109375" style="3" bestFit="1" customWidth="1"/>
    <col min="7985" max="7985" width="16.42578125" style="3" customWidth="1"/>
    <col min="7986" max="7988" width="6.28515625" style="3" bestFit="1" customWidth="1"/>
    <col min="7989" max="7989" width="18.42578125" style="3" customWidth="1"/>
    <col min="7990" max="7993" width="18.5703125" style="3" customWidth="1"/>
    <col min="7994" max="7994" width="23.7109375" style="3" customWidth="1"/>
    <col min="7995" max="7995" width="19.85546875" style="3" customWidth="1"/>
    <col min="7996" max="7996" width="19.28515625" style="3" customWidth="1"/>
    <col min="7997" max="7997" width="16.28515625" style="3" customWidth="1"/>
    <col min="7998" max="8192" width="11.42578125" style="3"/>
    <col min="8193" max="8193" width="2.85546875" style="3" customWidth="1"/>
    <col min="8194" max="8194" width="20.7109375" style="3" customWidth="1"/>
    <col min="8195" max="8195" width="16.28515625" style="3" customWidth="1"/>
    <col min="8196" max="8198" width="0" style="3" hidden="1" customWidth="1"/>
    <col min="8199" max="8199" width="20" style="3" customWidth="1"/>
    <col min="8200" max="8200" width="21.28515625" style="3" customWidth="1"/>
    <col min="8201" max="8202" width="16.7109375" style="3" customWidth="1"/>
    <col min="8203" max="8203" width="29.7109375" style="3" customWidth="1"/>
    <col min="8204" max="8204" width="13.7109375" style="3" customWidth="1"/>
    <col min="8205" max="8205" width="19" style="3" customWidth="1"/>
    <col min="8206" max="8206" width="16.28515625" style="3" customWidth="1"/>
    <col min="8207" max="8207" width="20.140625" style="3" customWidth="1"/>
    <col min="8208" max="8208" width="11.7109375" style="3" bestFit="1" customWidth="1"/>
    <col min="8209" max="8209" width="8.5703125" style="3" customWidth="1"/>
    <col min="8210" max="8210" width="11.7109375" style="3" bestFit="1" customWidth="1"/>
    <col min="8211" max="8211" width="18.42578125" style="3" bestFit="1" customWidth="1"/>
    <col min="8212" max="8212" width="4.28515625" style="3" bestFit="1" customWidth="1"/>
    <col min="8213" max="8213" width="9.28515625" style="3" bestFit="1" customWidth="1"/>
    <col min="8214" max="8214" width="6.7109375" style="3" bestFit="1" customWidth="1"/>
    <col min="8215" max="8215" width="17.7109375" style="3" bestFit="1" customWidth="1"/>
    <col min="8216" max="8216" width="21.7109375" style="3" bestFit="1" customWidth="1"/>
    <col min="8217" max="8217" width="19.28515625" style="3" bestFit="1" customWidth="1"/>
    <col min="8218" max="8218" width="39.28515625" style="3" bestFit="1" customWidth="1"/>
    <col min="8219" max="8219" width="17.28515625" style="3" bestFit="1" customWidth="1"/>
    <col min="8220" max="8220" width="49.28515625" style="3" bestFit="1" customWidth="1"/>
    <col min="8221" max="8221" width="16.28515625" style="3" bestFit="1" customWidth="1"/>
    <col min="8222" max="8222" width="16.5703125" style="3" bestFit="1" customWidth="1"/>
    <col min="8223" max="8223" width="6.7109375" style="3" bestFit="1" customWidth="1"/>
    <col min="8224" max="8224" width="4.28515625" style="3" bestFit="1" customWidth="1"/>
    <col min="8225" max="8225" width="14.28515625" style="3" bestFit="1" customWidth="1"/>
    <col min="8226" max="8226" width="13.42578125" style="3" bestFit="1" customWidth="1"/>
    <col min="8227" max="8227" width="4.28515625" style="3" bestFit="1" customWidth="1"/>
    <col min="8228" max="8228" width="9.28515625" style="3" bestFit="1" customWidth="1"/>
    <col min="8229" max="8229" width="6.7109375" style="3" bestFit="1" customWidth="1"/>
    <col min="8230" max="8230" width="16" style="3" bestFit="1" customWidth="1"/>
    <col min="8231" max="8231" width="21.7109375" style="3" bestFit="1" customWidth="1"/>
    <col min="8232" max="8232" width="19.28515625" style="3" bestFit="1" customWidth="1"/>
    <col min="8233" max="8234" width="18.5703125" style="3" customWidth="1"/>
    <col min="8235" max="8235" width="20" style="3" customWidth="1"/>
    <col min="8236" max="8236" width="15.85546875" style="3" bestFit="1" customWidth="1"/>
    <col min="8237" max="8237" width="16.42578125" style="3" bestFit="1" customWidth="1"/>
    <col min="8238" max="8239" width="6.28515625" style="3" bestFit="1" customWidth="1"/>
    <col min="8240" max="8240" width="8.7109375" style="3" bestFit="1" customWidth="1"/>
    <col min="8241" max="8241" width="16.42578125" style="3" customWidth="1"/>
    <col min="8242" max="8244" width="6.28515625" style="3" bestFit="1" customWidth="1"/>
    <col min="8245" max="8245" width="18.42578125" style="3" customWidth="1"/>
    <col min="8246" max="8249" width="18.5703125" style="3" customWidth="1"/>
    <col min="8250" max="8250" width="23.7109375" style="3" customWidth="1"/>
    <col min="8251" max="8251" width="19.85546875" style="3" customWidth="1"/>
    <col min="8252" max="8252" width="19.28515625" style="3" customWidth="1"/>
    <col min="8253" max="8253" width="16.28515625" style="3" customWidth="1"/>
    <col min="8254" max="8448" width="11.42578125" style="3"/>
    <col min="8449" max="8449" width="2.85546875" style="3" customWidth="1"/>
    <col min="8450" max="8450" width="20.7109375" style="3" customWidth="1"/>
    <col min="8451" max="8451" width="16.28515625" style="3" customWidth="1"/>
    <col min="8452" max="8454" width="0" style="3" hidden="1" customWidth="1"/>
    <col min="8455" max="8455" width="20" style="3" customWidth="1"/>
    <col min="8456" max="8456" width="21.28515625" style="3" customWidth="1"/>
    <col min="8457" max="8458" width="16.7109375" style="3" customWidth="1"/>
    <col min="8459" max="8459" width="29.7109375" style="3" customWidth="1"/>
    <col min="8460" max="8460" width="13.7109375" style="3" customWidth="1"/>
    <col min="8461" max="8461" width="19" style="3" customWidth="1"/>
    <col min="8462" max="8462" width="16.28515625" style="3" customWidth="1"/>
    <col min="8463" max="8463" width="20.140625" style="3" customWidth="1"/>
    <col min="8464" max="8464" width="11.7109375" style="3" bestFit="1" customWidth="1"/>
    <col min="8465" max="8465" width="8.5703125" style="3" customWidth="1"/>
    <col min="8466" max="8466" width="11.7109375" style="3" bestFit="1" customWidth="1"/>
    <col min="8467" max="8467" width="18.42578125" style="3" bestFit="1" customWidth="1"/>
    <col min="8468" max="8468" width="4.28515625" style="3" bestFit="1" customWidth="1"/>
    <col min="8469" max="8469" width="9.28515625" style="3" bestFit="1" customWidth="1"/>
    <col min="8470" max="8470" width="6.7109375" style="3" bestFit="1" customWidth="1"/>
    <col min="8471" max="8471" width="17.7109375" style="3" bestFit="1" customWidth="1"/>
    <col min="8472" max="8472" width="21.7109375" style="3" bestFit="1" customWidth="1"/>
    <col min="8473" max="8473" width="19.28515625" style="3" bestFit="1" customWidth="1"/>
    <col min="8474" max="8474" width="39.28515625" style="3" bestFit="1" customWidth="1"/>
    <col min="8475" max="8475" width="17.28515625" style="3" bestFit="1" customWidth="1"/>
    <col min="8476" max="8476" width="49.28515625" style="3" bestFit="1" customWidth="1"/>
    <col min="8477" max="8477" width="16.28515625" style="3" bestFit="1" customWidth="1"/>
    <col min="8478" max="8478" width="16.5703125" style="3" bestFit="1" customWidth="1"/>
    <col min="8479" max="8479" width="6.7109375" style="3" bestFit="1" customWidth="1"/>
    <col min="8480" max="8480" width="4.28515625" style="3" bestFit="1" customWidth="1"/>
    <col min="8481" max="8481" width="14.28515625" style="3" bestFit="1" customWidth="1"/>
    <col min="8482" max="8482" width="13.42578125" style="3" bestFit="1" customWidth="1"/>
    <col min="8483" max="8483" width="4.28515625" style="3" bestFit="1" customWidth="1"/>
    <col min="8484" max="8484" width="9.28515625" style="3" bestFit="1" customWidth="1"/>
    <col min="8485" max="8485" width="6.7109375" style="3" bestFit="1" customWidth="1"/>
    <col min="8486" max="8486" width="16" style="3" bestFit="1" customWidth="1"/>
    <col min="8487" max="8487" width="21.7109375" style="3" bestFit="1" customWidth="1"/>
    <col min="8488" max="8488" width="19.28515625" style="3" bestFit="1" customWidth="1"/>
    <col min="8489" max="8490" width="18.5703125" style="3" customWidth="1"/>
    <col min="8491" max="8491" width="20" style="3" customWidth="1"/>
    <col min="8492" max="8492" width="15.85546875" style="3" bestFit="1" customWidth="1"/>
    <col min="8493" max="8493" width="16.42578125" style="3" bestFit="1" customWidth="1"/>
    <col min="8494" max="8495" width="6.28515625" style="3" bestFit="1" customWidth="1"/>
    <col min="8496" max="8496" width="8.7109375" style="3" bestFit="1" customWidth="1"/>
    <col min="8497" max="8497" width="16.42578125" style="3" customWidth="1"/>
    <col min="8498" max="8500" width="6.28515625" style="3" bestFit="1" customWidth="1"/>
    <col min="8501" max="8501" width="18.42578125" style="3" customWidth="1"/>
    <col min="8502" max="8505" width="18.5703125" style="3" customWidth="1"/>
    <col min="8506" max="8506" width="23.7109375" style="3" customWidth="1"/>
    <col min="8507" max="8507" width="19.85546875" style="3" customWidth="1"/>
    <col min="8508" max="8508" width="19.28515625" style="3" customWidth="1"/>
    <col min="8509" max="8509" width="16.28515625" style="3" customWidth="1"/>
    <col min="8510" max="8704" width="11.42578125" style="3"/>
    <col min="8705" max="8705" width="2.85546875" style="3" customWidth="1"/>
    <col min="8706" max="8706" width="20.7109375" style="3" customWidth="1"/>
    <col min="8707" max="8707" width="16.28515625" style="3" customWidth="1"/>
    <col min="8708" max="8710" width="0" style="3" hidden="1" customWidth="1"/>
    <col min="8711" max="8711" width="20" style="3" customWidth="1"/>
    <col min="8712" max="8712" width="21.28515625" style="3" customWidth="1"/>
    <col min="8713" max="8714" width="16.7109375" style="3" customWidth="1"/>
    <col min="8715" max="8715" width="29.7109375" style="3" customWidth="1"/>
    <col min="8716" max="8716" width="13.7109375" style="3" customWidth="1"/>
    <col min="8717" max="8717" width="19" style="3" customWidth="1"/>
    <col min="8718" max="8718" width="16.28515625" style="3" customWidth="1"/>
    <col min="8719" max="8719" width="20.140625" style="3" customWidth="1"/>
    <col min="8720" max="8720" width="11.7109375" style="3" bestFit="1" customWidth="1"/>
    <col min="8721" max="8721" width="8.5703125" style="3" customWidth="1"/>
    <col min="8722" max="8722" width="11.7109375" style="3" bestFit="1" customWidth="1"/>
    <col min="8723" max="8723" width="18.42578125" style="3" bestFit="1" customWidth="1"/>
    <col min="8724" max="8724" width="4.28515625" style="3" bestFit="1" customWidth="1"/>
    <col min="8725" max="8725" width="9.28515625" style="3" bestFit="1" customWidth="1"/>
    <col min="8726" max="8726" width="6.7109375" style="3" bestFit="1" customWidth="1"/>
    <col min="8727" max="8727" width="17.7109375" style="3" bestFit="1" customWidth="1"/>
    <col min="8728" max="8728" width="21.7109375" style="3" bestFit="1" customWidth="1"/>
    <col min="8729" max="8729" width="19.28515625" style="3" bestFit="1" customWidth="1"/>
    <col min="8730" max="8730" width="39.28515625" style="3" bestFit="1" customWidth="1"/>
    <col min="8731" max="8731" width="17.28515625" style="3" bestFit="1" customWidth="1"/>
    <col min="8732" max="8732" width="49.28515625" style="3" bestFit="1" customWidth="1"/>
    <col min="8733" max="8733" width="16.28515625" style="3" bestFit="1" customWidth="1"/>
    <col min="8734" max="8734" width="16.5703125" style="3" bestFit="1" customWidth="1"/>
    <col min="8735" max="8735" width="6.7109375" style="3" bestFit="1" customWidth="1"/>
    <col min="8736" max="8736" width="4.28515625" style="3" bestFit="1" customWidth="1"/>
    <col min="8737" max="8737" width="14.28515625" style="3" bestFit="1" customWidth="1"/>
    <col min="8738" max="8738" width="13.42578125" style="3" bestFit="1" customWidth="1"/>
    <col min="8739" max="8739" width="4.28515625" style="3" bestFit="1" customWidth="1"/>
    <col min="8740" max="8740" width="9.28515625" style="3" bestFit="1" customWidth="1"/>
    <col min="8741" max="8741" width="6.7109375" style="3" bestFit="1" customWidth="1"/>
    <col min="8742" max="8742" width="16" style="3" bestFit="1" customWidth="1"/>
    <col min="8743" max="8743" width="21.7109375" style="3" bestFit="1" customWidth="1"/>
    <col min="8744" max="8744" width="19.28515625" style="3" bestFit="1" customWidth="1"/>
    <col min="8745" max="8746" width="18.5703125" style="3" customWidth="1"/>
    <col min="8747" max="8747" width="20" style="3" customWidth="1"/>
    <col min="8748" max="8748" width="15.85546875" style="3" bestFit="1" customWidth="1"/>
    <col min="8749" max="8749" width="16.42578125" style="3" bestFit="1" customWidth="1"/>
    <col min="8750" max="8751" width="6.28515625" style="3" bestFit="1" customWidth="1"/>
    <col min="8752" max="8752" width="8.7109375" style="3" bestFit="1" customWidth="1"/>
    <col min="8753" max="8753" width="16.42578125" style="3" customWidth="1"/>
    <col min="8754" max="8756" width="6.28515625" style="3" bestFit="1" customWidth="1"/>
    <col min="8757" max="8757" width="18.42578125" style="3" customWidth="1"/>
    <col min="8758" max="8761" width="18.5703125" style="3" customWidth="1"/>
    <col min="8762" max="8762" width="23.7109375" style="3" customWidth="1"/>
    <col min="8763" max="8763" width="19.85546875" style="3" customWidth="1"/>
    <col min="8764" max="8764" width="19.28515625" style="3" customWidth="1"/>
    <col min="8765" max="8765" width="16.28515625" style="3" customWidth="1"/>
    <col min="8766" max="8960" width="11.42578125" style="3"/>
    <col min="8961" max="8961" width="2.85546875" style="3" customWidth="1"/>
    <col min="8962" max="8962" width="20.7109375" style="3" customWidth="1"/>
    <col min="8963" max="8963" width="16.28515625" style="3" customWidth="1"/>
    <col min="8964" max="8966" width="0" style="3" hidden="1" customWidth="1"/>
    <col min="8967" max="8967" width="20" style="3" customWidth="1"/>
    <col min="8968" max="8968" width="21.28515625" style="3" customWidth="1"/>
    <col min="8969" max="8970" width="16.7109375" style="3" customWidth="1"/>
    <col min="8971" max="8971" width="29.7109375" style="3" customWidth="1"/>
    <col min="8972" max="8972" width="13.7109375" style="3" customWidth="1"/>
    <col min="8973" max="8973" width="19" style="3" customWidth="1"/>
    <col min="8974" max="8974" width="16.28515625" style="3" customWidth="1"/>
    <col min="8975" max="8975" width="20.140625" style="3" customWidth="1"/>
    <col min="8976" max="8976" width="11.7109375" style="3" bestFit="1" customWidth="1"/>
    <col min="8977" max="8977" width="8.5703125" style="3" customWidth="1"/>
    <col min="8978" max="8978" width="11.7109375" style="3" bestFit="1" customWidth="1"/>
    <col min="8979" max="8979" width="18.42578125" style="3" bestFit="1" customWidth="1"/>
    <col min="8980" max="8980" width="4.28515625" style="3" bestFit="1" customWidth="1"/>
    <col min="8981" max="8981" width="9.28515625" style="3" bestFit="1" customWidth="1"/>
    <col min="8982" max="8982" width="6.7109375" style="3" bestFit="1" customWidth="1"/>
    <col min="8983" max="8983" width="17.7109375" style="3" bestFit="1" customWidth="1"/>
    <col min="8984" max="8984" width="21.7109375" style="3" bestFit="1" customWidth="1"/>
    <col min="8985" max="8985" width="19.28515625" style="3" bestFit="1" customWidth="1"/>
    <col min="8986" max="8986" width="39.28515625" style="3" bestFit="1" customWidth="1"/>
    <col min="8987" max="8987" width="17.28515625" style="3" bestFit="1" customWidth="1"/>
    <col min="8988" max="8988" width="49.28515625" style="3" bestFit="1" customWidth="1"/>
    <col min="8989" max="8989" width="16.28515625" style="3" bestFit="1" customWidth="1"/>
    <col min="8990" max="8990" width="16.5703125" style="3" bestFit="1" customWidth="1"/>
    <col min="8991" max="8991" width="6.7109375" style="3" bestFit="1" customWidth="1"/>
    <col min="8992" max="8992" width="4.28515625" style="3" bestFit="1" customWidth="1"/>
    <col min="8993" max="8993" width="14.28515625" style="3" bestFit="1" customWidth="1"/>
    <col min="8994" max="8994" width="13.42578125" style="3" bestFit="1" customWidth="1"/>
    <col min="8995" max="8995" width="4.28515625" style="3" bestFit="1" customWidth="1"/>
    <col min="8996" max="8996" width="9.28515625" style="3" bestFit="1" customWidth="1"/>
    <col min="8997" max="8997" width="6.7109375" style="3" bestFit="1" customWidth="1"/>
    <col min="8998" max="8998" width="16" style="3" bestFit="1" customWidth="1"/>
    <col min="8999" max="8999" width="21.7109375" style="3" bestFit="1" customWidth="1"/>
    <col min="9000" max="9000" width="19.28515625" style="3" bestFit="1" customWidth="1"/>
    <col min="9001" max="9002" width="18.5703125" style="3" customWidth="1"/>
    <col min="9003" max="9003" width="20" style="3" customWidth="1"/>
    <col min="9004" max="9004" width="15.85546875" style="3" bestFit="1" customWidth="1"/>
    <col min="9005" max="9005" width="16.42578125" style="3" bestFit="1" customWidth="1"/>
    <col min="9006" max="9007" width="6.28515625" style="3" bestFit="1" customWidth="1"/>
    <col min="9008" max="9008" width="8.7109375" style="3" bestFit="1" customWidth="1"/>
    <col min="9009" max="9009" width="16.42578125" style="3" customWidth="1"/>
    <col min="9010" max="9012" width="6.28515625" style="3" bestFit="1" customWidth="1"/>
    <col min="9013" max="9013" width="18.42578125" style="3" customWidth="1"/>
    <col min="9014" max="9017" width="18.5703125" style="3" customWidth="1"/>
    <col min="9018" max="9018" width="23.7109375" style="3" customWidth="1"/>
    <col min="9019" max="9019" width="19.85546875" style="3" customWidth="1"/>
    <col min="9020" max="9020" width="19.28515625" style="3" customWidth="1"/>
    <col min="9021" max="9021" width="16.28515625" style="3" customWidth="1"/>
    <col min="9022" max="9216" width="11.42578125" style="3"/>
    <col min="9217" max="9217" width="2.85546875" style="3" customWidth="1"/>
    <col min="9218" max="9218" width="20.7109375" style="3" customWidth="1"/>
    <col min="9219" max="9219" width="16.28515625" style="3" customWidth="1"/>
    <col min="9220" max="9222" width="0" style="3" hidden="1" customWidth="1"/>
    <col min="9223" max="9223" width="20" style="3" customWidth="1"/>
    <col min="9224" max="9224" width="21.28515625" style="3" customWidth="1"/>
    <col min="9225" max="9226" width="16.7109375" style="3" customWidth="1"/>
    <col min="9227" max="9227" width="29.7109375" style="3" customWidth="1"/>
    <col min="9228" max="9228" width="13.7109375" style="3" customWidth="1"/>
    <col min="9229" max="9229" width="19" style="3" customWidth="1"/>
    <col min="9230" max="9230" width="16.28515625" style="3" customWidth="1"/>
    <col min="9231" max="9231" width="20.140625" style="3" customWidth="1"/>
    <col min="9232" max="9232" width="11.7109375" style="3" bestFit="1" customWidth="1"/>
    <col min="9233" max="9233" width="8.5703125" style="3" customWidth="1"/>
    <col min="9234" max="9234" width="11.7109375" style="3" bestFit="1" customWidth="1"/>
    <col min="9235" max="9235" width="18.42578125" style="3" bestFit="1" customWidth="1"/>
    <col min="9236" max="9236" width="4.28515625" style="3" bestFit="1" customWidth="1"/>
    <col min="9237" max="9237" width="9.28515625" style="3" bestFit="1" customWidth="1"/>
    <col min="9238" max="9238" width="6.7109375" style="3" bestFit="1" customWidth="1"/>
    <col min="9239" max="9239" width="17.7109375" style="3" bestFit="1" customWidth="1"/>
    <col min="9240" max="9240" width="21.7109375" style="3" bestFit="1" customWidth="1"/>
    <col min="9241" max="9241" width="19.28515625" style="3" bestFit="1" customWidth="1"/>
    <col min="9242" max="9242" width="39.28515625" style="3" bestFit="1" customWidth="1"/>
    <col min="9243" max="9243" width="17.28515625" style="3" bestFit="1" customWidth="1"/>
    <col min="9244" max="9244" width="49.28515625" style="3" bestFit="1" customWidth="1"/>
    <col min="9245" max="9245" width="16.28515625" style="3" bestFit="1" customWidth="1"/>
    <col min="9246" max="9246" width="16.5703125" style="3" bestFit="1" customWidth="1"/>
    <col min="9247" max="9247" width="6.7109375" style="3" bestFit="1" customWidth="1"/>
    <col min="9248" max="9248" width="4.28515625" style="3" bestFit="1" customWidth="1"/>
    <col min="9249" max="9249" width="14.28515625" style="3" bestFit="1" customWidth="1"/>
    <col min="9250" max="9250" width="13.42578125" style="3" bestFit="1" customWidth="1"/>
    <col min="9251" max="9251" width="4.28515625" style="3" bestFit="1" customWidth="1"/>
    <col min="9252" max="9252" width="9.28515625" style="3" bestFit="1" customWidth="1"/>
    <col min="9253" max="9253" width="6.7109375" style="3" bestFit="1" customWidth="1"/>
    <col min="9254" max="9254" width="16" style="3" bestFit="1" customWidth="1"/>
    <col min="9255" max="9255" width="21.7109375" style="3" bestFit="1" customWidth="1"/>
    <col min="9256" max="9256" width="19.28515625" style="3" bestFit="1" customWidth="1"/>
    <col min="9257" max="9258" width="18.5703125" style="3" customWidth="1"/>
    <col min="9259" max="9259" width="20" style="3" customWidth="1"/>
    <col min="9260" max="9260" width="15.85546875" style="3" bestFit="1" customWidth="1"/>
    <col min="9261" max="9261" width="16.42578125" style="3" bestFit="1" customWidth="1"/>
    <col min="9262" max="9263" width="6.28515625" style="3" bestFit="1" customWidth="1"/>
    <col min="9264" max="9264" width="8.7109375" style="3" bestFit="1" customWidth="1"/>
    <col min="9265" max="9265" width="16.42578125" style="3" customWidth="1"/>
    <col min="9266" max="9268" width="6.28515625" style="3" bestFit="1" customWidth="1"/>
    <col min="9269" max="9269" width="18.42578125" style="3" customWidth="1"/>
    <col min="9270" max="9273" width="18.5703125" style="3" customWidth="1"/>
    <col min="9274" max="9274" width="23.7109375" style="3" customWidth="1"/>
    <col min="9275" max="9275" width="19.85546875" style="3" customWidth="1"/>
    <col min="9276" max="9276" width="19.28515625" style="3" customWidth="1"/>
    <col min="9277" max="9277" width="16.28515625" style="3" customWidth="1"/>
    <col min="9278" max="9472" width="11.42578125" style="3"/>
    <col min="9473" max="9473" width="2.85546875" style="3" customWidth="1"/>
    <col min="9474" max="9474" width="20.7109375" style="3" customWidth="1"/>
    <col min="9475" max="9475" width="16.28515625" style="3" customWidth="1"/>
    <col min="9476" max="9478" width="0" style="3" hidden="1" customWidth="1"/>
    <col min="9479" max="9479" width="20" style="3" customWidth="1"/>
    <col min="9480" max="9480" width="21.28515625" style="3" customWidth="1"/>
    <col min="9481" max="9482" width="16.7109375" style="3" customWidth="1"/>
    <col min="9483" max="9483" width="29.7109375" style="3" customWidth="1"/>
    <col min="9484" max="9484" width="13.7109375" style="3" customWidth="1"/>
    <col min="9485" max="9485" width="19" style="3" customWidth="1"/>
    <col min="9486" max="9486" width="16.28515625" style="3" customWidth="1"/>
    <col min="9487" max="9487" width="20.140625" style="3" customWidth="1"/>
    <col min="9488" max="9488" width="11.7109375" style="3" bestFit="1" customWidth="1"/>
    <col min="9489" max="9489" width="8.5703125" style="3" customWidth="1"/>
    <col min="9490" max="9490" width="11.7109375" style="3" bestFit="1" customWidth="1"/>
    <col min="9491" max="9491" width="18.42578125" style="3" bestFit="1" customWidth="1"/>
    <col min="9492" max="9492" width="4.28515625" style="3" bestFit="1" customWidth="1"/>
    <col min="9493" max="9493" width="9.28515625" style="3" bestFit="1" customWidth="1"/>
    <col min="9494" max="9494" width="6.7109375" style="3" bestFit="1" customWidth="1"/>
    <col min="9495" max="9495" width="17.7109375" style="3" bestFit="1" customWidth="1"/>
    <col min="9496" max="9496" width="21.7109375" style="3" bestFit="1" customWidth="1"/>
    <col min="9497" max="9497" width="19.28515625" style="3" bestFit="1" customWidth="1"/>
    <col min="9498" max="9498" width="39.28515625" style="3" bestFit="1" customWidth="1"/>
    <col min="9499" max="9499" width="17.28515625" style="3" bestFit="1" customWidth="1"/>
    <col min="9500" max="9500" width="49.28515625" style="3" bestFit="1" customWidth="1"/>
    <col min="9501" max="9501" width="16.28515625" style="3" bestFit="1" customWidth="1"/>
    <col min="9502" max="9502" width="16.5703125" style="3" bestFit="1" customWidth="1"/>
    <col min="9503" max="9503" width="6.7109375" style="3" bestFit="1" customWidth="1"/>
    <col min="9504" max="9504" width="4.28515625" style="3" bestFit="1" customWidth="1"/>
    <col min="9505" max="9505" width="14.28515625" style="3" bestFit="1" customWidth="1"/>
    <col min="9506" max="9506" width="13.42578125" style="3" bestFit="1" customWidth="1"/>
    <col min="9507" max="9507" width="4.28515625" style="3" bestFit="1" customWidth="1"/>
    <col min="9508" max="9508" width="9.28515625" style="3" bestFit="1" customWidth="1"/>
    <col min="9509" max="9509" width="6.7109375" style="3" bestFit="1" customWidth="1"/>
    <col min="9510" max="9510" width="16" style="3" bestFit="1" customWidth="1"/>
    <col min="9511" max="9511" width="21.7109375" style="3" bestFit="1" customWidth="1"/>
    <col min="9512" max="9512" width="19.28515625" style="3" bestFit="1" customWidth="1"/>
    <col min="9513" max="9514" width="18.5703125" style="3" customWidth="1"/>
    <col min="9515" max="9515" width="20" style="3" customWidth="1"/>
    <col min="9516" max="9516" width="15.85546875" style="3" bestFit="1" customWidth="1"/>
    <col min="9517" max="9517" width="16.42578125" style="3" bestFit="1" customWidth="1"/>
    <col min="9518" max="9519" width="6.28515625" style="3" bestFit="1" customWidth="1"/>
    <col min="9520" max="9520" width="8.7109375" style="3" bestFit="1" customWidth="1"/>
    <col min="9521" max="9521" width="16.42578125" style="3" customWidth="1"/>
    <col min="9522" max="9524" width="6.28515625" style="3" bestFit="1" customWidth="1"/>
    <col min="9525" max="9525" width="18.42578125" style="3" customWidth="1"/>
    <col min="9526" max="9529" width="18.5703125" style="3" customWidth="1"/>
    <col min="9530" max="9530" width="23.7109375" style="3" customWidth="1"/>
    <col min="9531" max="9531" width="19.85546875" style="3" customWidth="1"/>
    <col min="9532" max="9532" width="19.28515625" style="3" customWidth="1"/>
    <col min="9533" max="9533" width="16.28515625" style="3" customWidth="1"/>
    <col min="9534" max="9728" width="11.42578125" style="3"/>
    <col min="9729" max="9729" width="2.85546875" style="3" customWidth="1"/>
    <col min="9730" max="9730" width="20.7109375" style="3" customWidth="1"/>
    <col min="9731" max="9731" width="16.28515625" style="3" customWidth="1"/>
    <col min="9732" max="9734" width="0" style="3" hidden="1" customWidth="1"/>
    <col min="9735" max="9735" width="20" style="3" customWidth="1"/>
    <col min="9736" max="9736" width="21.28515625" style="3" customWidth="1"/>
    <col min="9737" max="9738" width="16.7109375" style="3" customWidth="1"/>
    <col min="9739" max="9739" width="29.7109375" style="3" customWidth="1"/>
    <col min="9740" max="9740" width="13.7109375" style="3" customWidth="1"/>
    <col min="9741" max="9741" width="19" style="3" customWidth="1"/>
    <col min="9742" max="9742" width="16.28515625" style="3" customWidth="1"/>
    <col min="9743" max="9743" width="20.140625" style="3" customWidth="1"/>
    <col min="9744" max="9744" width="11.7109375" style="3" bestFit="1" customWidth="1"/>
    <col min="9745" max="9745" width="8.5703125" style="3" customWidth="1"/>
    <col min="9746" max="9746" width="11.7109375" style="3" bestFit="1" customWidth="1"/>
    <col min="9747" max="9747" width="18.42578125" style="3" bestFit="1" customWidth="1"/>
    <col min="9748" max="9748" width="4.28515625" style="3" bestFit="1" customWidth="1"/>
    <col min="9749" max="9749" width="9.28515625" style="3" bestFit="1" customWidth="1"/>
    <col min="9750" max="9750" width="6.7109375" style="3" bestFit="1" customWidth="1"/>
    <col min="9751" max="9751" width="17.7109375" style="3" bestFit="1" customWidth="1"/>
    <col min="9752" max="9752" width="21.7109375" style="3" bestFit="1" customWidth="1"/>
    <col min="9753" max="9753" width="19.28515625" style="3" bestFit="1" customWidth="1"/>
    <col min="9754" max="9754" width="39.28515625" style="3" bestFit="1" customWidth="1"/>
    <col min="9755" max="9755" width="17.28515625" style="3" bestFit="1" customWidth="1"/>
    <col min="9756" max="9756" width="49.28515625" style="3" bestFit="1" customWidth="1"/>
    <col min="9757" max="9757" width="16.28515625" style="3" bestFit="1" customWidth="1"/>
    <col min="9758" max="9758" width="16.5703125" style="3" bestFit="1" customWidth="1"/>
    <col min="9759" max="9759" width="6.7109375" style="3" bestFit="1" customWidth="1"/>
    <col min="9760" max="9760" width="4.28515625" style="3" bestFit="1" customWidth="1"/>
    <col min="9761" max="9761" width="14.28515625" style="3" bestFit="1" customWidth="1"/>
    <col min="9762" max="9762" width="13.42578125" style="3" bestFit="1" customWidth="1"/>
    <col min="9763" max="9763" width="4.28515625" style="3" bestFit="1" customWidth="1"/>
    <col min="9764" max="9764" width="9.28515625" style="3" bestFit="1" customWidth="1"/>
    <col min="9765" max="9765" width="6.7109375" style="3" bestFit="1" customWidth="1"/>
    <col min="9766" max="9766" width="16" style="3" bestFit="1" customWidth="1"/>
    <col min="9767" max="9767" width="21.7109375" style="3" bestFit="1" customWidth="1"/>
    <col min="9768" max="9768" width="19.28515625" style="3" bestFit="1" customWidth="1"/>
    <col min="9769" max="9770" width="18.5703125" style="3" customWidth="1"/>
    <col min="9771" max="9771" width="20" style="3" customWidth="1"/>
    <col min="9772" max="9772" width="15.85546875" style="3" bestFit="1" customWidth="1"/>
    <col min="9773" max="9773" width="16.42578125" style="3" bestFit="1" customWidth="1"/>
    <col min="9774" max="9775" width="6.28515625" style="3" bestFit="1" customWidth="1"/>
    <col min="9776" max="9776" width="8.7109375" style="3" bestFit="1" customWidth="1"/>
    <col min="9777" max="9777" width="16.42578125" style="3" customWidth="1"/>
    <col min="9778" max="9780" width="6.28515625" style="3" bestFit="1" customWidth="1"/>
    <col min="9781" max="9781" width="18.42578125" style="3" customWidth="1"/>
    <col min="9782" max="9785" width="18.5703125" style="3" customWidth="1"/>
    <col min="9786" max="9786" width="23.7109375" style="3" customWidth="1"/>
    <col min="9787" max="9787" width="19.85546875" style="3" customWidth="1"/>
    <col min="9788" max="9788" width="19.28515625" style="3" customWidth="1"/>
    <col min="9789" max="9789" width="16.28515625" style="3" customWidth="1"/>
    <col min="9790" max="9984" width="11.42578125" style="3"/>
    <col min="9985" max="9985" width="2.85546875" style="3" customWidth="1"/>
    <col min="9986" max="9986" width="20.7109375" style="3" customWidth="1"/>
    <col min="9987" max="9987" width="16.28515625" style="3" customWidth="1"/>
    <col min="9988" max="9990" width="0" style="3" hidden="1" customWidth="1"/>
    <col min="9991" max="9991" width="20" style="3" customWidth="1"/>
    <col min="9992" max="9992" width="21.28515625" style="3" customWidth="1"/>
    <col min="9993" max="9994" width="16.7109375" style="3" customWidth="1"/>
    <col min="9995" max="9995" width="29.7109375" style="3" customWidth="1"/>
    <col min="9996" max="9996" width="13.7109375" style="3" customWidth="1"/>
    <col min="9997" max="9997" width="19" style="3" customWidth="1"/>
    <col min="9998" max="9998" width="16.28515625" style="3" customWidth="1"/>
    <col min="9999" max="9999" width="20.140625" style="3" customWidth="1"/>
    <col min="10000" max="10000" width="11.7109375" style="3" bestFit="1" customWidth="1"/>
    <col min="10001" max="10001" width="8.5703125" style="3" customWidth="1"/>
    <col min="10002" max="10002" width="11.7109375" style="3" bestFit="1" customWidth="1"/>
    <col min="10003" max="10003" width="18.42578125" style="3" bestFit="1" customWidth="1"/>
    <col min="10004" max="10004" width="4.28515625" style="3" bestFit="1" customWidth="1"/>
    <col min="10005" max="10005" width="9.28515625" style="3" bestFit="1" customWidth="1"/>
    <col min="10006" max="10006" width="6.7109375" style="3" bestFit="1" customWidth="1"/>
    <col min="10007" max="10007" width="17.7109375" style="3" bestFit="1" customWidth="1"/>
    <col min="10008" max="10008" width="21.7109375" style="3" bestFit="1" customWidth="1"/>
    <col min="10009" max="10009" width="19.28515625" style="3" bestFit="1" customWidth="1"/>
    <col min="10010" max="10010" width="39.28515625" style="3" bestFit="1" customWidth="1"/>
    <col min="10011" max="10011" width="17.28515625" style="3" bestFit="1" customWidth="1"/>
    <col min="10012" max="10012" width="49.28515625" style="3" bestFit="1" customWidth="1"/>
    <col min="10013" max="10013" width="16.28515625" style="3" bestFit="1" customWidth="1"/>
    <col min="10014" max="10014" width="16.5703125" style="3" bestFit="1" customWidth="1"/>
    <col min="10015" max="10015" width="6.7109375" style="3" bestFit="1" customWidth="1"/>
    <col min="10016" max="10016" width="4.28515625" style="3" bestFit="1" customWidth="1"/>
    <col min="10017" max="10017" width="14.28515625" style="3" bestFit="1" customWidth="1"/>
    <col min="10018" max="10018" width="13.42578125" style="3" bestFit="1" customWidth="1"/>
    <col min="10019" max="10019" width="4.28515625" style="3" bestFit="1" customWidth="1"/>
    <col min="10020" max="10020" width="9.28515625" style="3" bestFit="1" customWidth="1"/>
    <col min="10021" max="10021" width="6.7109375" style="3" bestFit="1" customWidth="1"/>
    <col min="10022" max="10022" width="16" style="3" bestFit="1" customWidth="1"/>
    <col min="10023" max="10023" width="21.7109375" style="3" bestFit="1" customWidth="1"/>
    <col min="10024" max="10024" width="19.28515625" style="3" bestFit="1" customWidth="1"/>
    <col min="10025" max="10026" width="18.5703125" style="3" customWidth="1"/>
    <col min="10027" max="10027" width="20" style="3" customWidth="1"/>
    <col min="10028" max="10028" width="15.85546875" style="3" bestFit="1" customWidth="1"/>
    <col min="10029" max="10029" width="16.42578125" style="3" bestFit="1" customWidth="1"/>
    <col min="10030" max="10031" width="6.28515625" style="3" bestFit="1" customWidth="1"/>
    <col min="10032" max="10032" width="8.7109375" style="3" bestFit="1" customWidth="1"/>
    <col min="10033" max="10033" width="16.42578125" style="3" customWidth="1"/>
    <col min="10034" max="10036" width="6.28515625" style="3" bestFit="1" customWidth="1"/>
    <col min="10037" max="10037" width="18.42578125" style="3" customWidth="1"/>
    <col min="10038" max="10041" width="18.5703125" style="3" customWidth="1"/>
    <col min="10042" max="10042" width="23.7109375" style="3" customWidth="1"/>
    <col min="10043" max="10043" width="19.85546875" style="3" customWidth="1"/>
    <col min="10044" max="10044" width="19.28515625" style="3" customWidth="1"/>
    <col min="10045" max="10045" width="16.28515625" style="3" customWidth="1"/>
    <col min="10046" max="10240" width="11.42578125" style="3"/>
    <col min="10241" max="10241" width="2.85546875" style="3" customWidth="1"/>
    <col min="10242" max="10242" width="20.7109375" style="3" customWidth="1"/>
    <col min="10243" max="10243" width="16.28515625" style="3" customWidth="1"/>
    <col min="10244" max="10246" width="0" style="3" hidden="1" customWidth="1"/>
    <col min="10247" max="10247" width="20" style="3" customWidth="1"/>
    <col min="10248" max="10248" width="21.28515625" style="3" customWidth="1"/>
    <col min="10249" max="10250" width="16.7109375" style="3" customWidth="1"/>
    <col min="10251" max="10251" width="29.7109375" style="3" customWidth="1"/>
    <col min="10252" max="10252" width="13.7109375" style="3" customWidth="1"/>
    <col min="10253" max="10253" width="19" style="3" customWidth="1"/>
    <col min="10254" max="10254" width="16.28515625" style="3" customWidth="1"/>
    <col min="10255" max="10255" width="20.140625" style="3" customWidth="1"/>
    <col min="10256" max="10256" width="11.7109375" style="3" bestFit="1" customWidth="1"/>
    <col min="10257" max="10257" width="8.5703125" style="3" customWidth="1"/>
    <col min="10258" max="10258" width="11.7109375" style="3" bestFit="1" customWidth="1"/>
    <col min="10259" max="10259" width="18.42578125" style="3" bestFit="1" customWidth="1"/>
    <col min="10260" max="10260" width="4.28515625" style="3" bestFit="1" customWidth="1"/>
    <col min="10261" max="10261" width="9.28515625" style="3" bestFit="1" customWidth="1"/>
    <col min="10262" max="10262" width="6.7109375" style="3" bestFit="1" customWidth="1"/>
    <col min="10263" max="10263" width="17.7109375" style="3" bestFit="1" customWidth="1"/>
    <col min="10264" max="10264" width="21.7109375" style="3" bestFit="1" customWidth="1"/>
    <col min="10265" max="10265" width="19.28515625" style="3" bestFit="1" customWidth="1"/>
    <col min="10266" max="10266" width="39.28515625" style="3" bestFit="1" customWidth="1"/>
    <col min="10267" max="10267" width="17.28515625" style="3" bestFit="1" customWidth="1"/>
    <col min="10268" max="10268" width="49.28515625" style="3" bestFit="1" customWidth="1"/>
    <col min="10269" max="10269" width="16.28515625" style="3" bestFit="1" customWidth="1"/>
    <col min="10270" max="10270" width="16.5703125" style="3" bestFit="1" customWidth="1"/>
    <col min="10271" max="10271" width="6.7109375" style="3" bestFit="1" customWidth="1"/>
    <col min="10272" max="10272" width="4.28515625" style="3" bestFit="1" customWidth="1"/>
    <col min="10273" max="10273" width="14.28515625" style="3" bestFit="1" customWidth="1"/>
    <col min="10274" max="10274" width="13.42578125" style="3" bestFit="1" customWidth="1"/>
    <col min="10275" max="10275" width="4.28515625" style="3" bestFit="1" customWidth="1"/>
    <col min="10276" max="10276" width="9.28515625" style="3" bestFit="1" customWidth="1"/>
    <col min="10277" max="10277" width="6.7109375" style="3" bestFit="1" customWidth="1"/>
    <col min="10278" max="10278" width="16" style="3" bestFit="1" customWidth="1"/>
    <col min="10279" max="10279" width="21.7109375" style="3" bestFit="1" customWidth="1"/>
    <col min="10280" max="10280" width="19.28515625" style="3" bestFit="1" customWidth="1"/>
    <col min="10281" max="10282" width="18.5703125" style="3" customWidth="1"/>
    <col min="10283" max="10283" width="20" style="3" customWidth="1"/>
    <col min="10284" max="10284" width="15.85546875" style="3" bestFit="1" customWidth="1"/>
    <col min="10285" max="10285" width="16.42578125" style="3" bestFit="1" customWidth="1"/>
    <col min="10286" max="10287" width="6.28515625" style="3" bestFit="1" customWidth="1"/>
    <col min="10288" max="10288" width="8.7109375" style="3" bestFit="1" customWidth="1"/>
    <col min="10289" max="10289" width="16.42578125" style="3" customWidth="1"/>
    <col min="10290" max="10292" width="6.28515625" style="3" bestFit="1" customWidth="1"/>
    <col min="10293" max="10293" width="18.42578125" style="3" customWidth="1"/>
    <col min="10294" max="10297" width="18.5703125" style="3" customWidth="1"/>
    <col min="10298" max="10298" width="23.7109375" style="3" customWidth="1"/>
    <col min="10299" max="10299" width="19.85546875" style="3" customWidth="1"/>
    <col min="10300" max="10300" width="19.28515625" style="3" customWidth="1"/>
    <col min="10301" max="10301" width="16.28515625" style="3" customWidth="1"/>
    <col min="10302" max="10496" width="11.42578125" style="3"/>
    <col min="10497" max="10497" width="2.85546875" style="3" customWidth="1"/>
    <col min="10498" max="10498" width="20.7109375" style="3" customWidth="1"/>
    <col min="10499" max="10499" width="16.28515625" style="3" customWidth="1"/>
    <col min="10500" max="10502" width="0" style="3" hidden="1" customWidth="1"/>
    <col min="10503" max="10503" width="20" style="3" customWidth="1"/>
    <col min="10504" max="10504" width="21.28515625" style="3" customWidth="1"/>
    <col min="10505" max="10506" width="16.7109375" style="3" customWidth="1"/>
    <col min="10507" max="10507" width="29.7109375" style="3" customWidth="1"/>
    <col min="10508" max="10508" width="13.7109375" style="3" customWidth="1"/>
    <col min="10509" max="10509" width="19" style="3" customWidth="1"/>
    <col min="10510" max="10510" width="16.28515625" style="3" customWidth="1"/>
    <col min="10511" max="10511" width="20.140625" style="3" customWidth="1"/>
    <col min="10512" max="10512" width="11.7109375" style="3" bestFit="1" customWidth="1"/>
    <col min="10513" max="10513" width="8.5703125" style="3" customWidth="1"/>
    <col min="10514" max="10514" width="11.7109375" style="3" bestFit="1" customWidth="1"/>
    <col min="10515" max="10515" width="18.42578125" style="3" bestFit="1" customWidth="1"/>
    <col min="10516" max="10516" width="4.28515625" style="3" bestFit="1" customWidth="1"/>
    <col min="10517" max="10517" width="9.28515625" style="3" bestFit="1" customWidth="1"/>
    <col min="10518" max="10518" width="6.7109375" style="3" bestFit="1" customWidth="1"/>
    <col min="10519" max="10519" width="17.7109375" style="3" bestFit="1" customWidth="1"/>
    <col min="10520" max="10520" width="21.7109375" style="3" bestFit="1" customWidth="1"/>
    <col min="10521" max="10521" width="19.28515625" style="3" bestFit="1" customWidth="1"/>
    <col min="10522" max="10522" width="39.28515625" style="3" bestFit="1" customWidth="1"/>
    <col min="10523" max="10523" width="17.28515625" style="3" bestFit="1" customWidth="1"/>
    <col min="10524" max="10524" width="49.28515625" style="3" bestFit="1" customWidth="1"/>
    <col min="10525" max="10525" width="16.28515625" style="3" bestFit="1" customWidth="1"/>
    <col min="10526" max="10526" width="16.5703125" style="3" bestFit="1" customWidth="1"/>
    <col min="10527" max="10527" width="6.7109375" style="3" bestFit="1" customWidth="1"/>
    <col min="10528" max="10528" width="4.28515625" style="3" bestFit="1" customWidth="1"/>
    <col min="10529" max="10529" width="14.28515625" style="3" bestFit="1" customWidth="1"/>
    <col min="10530" max="10530" width="13.42578125" style="3" bestFit="1" customWidth="1"/>
    <col min="10531" max="10531" width="4.28515625" style="3" bestFit="1" customWidth="1"/>
    <col min="10532" max="10532" width="9.28515625" style="3" bestFit="1" customWidth="1"/>
    <col min="10533" max="10533" width="6.7109375" style="3" bestFit="1" customWidth="1"/>
    <col min="10534" max="10534" width="16" style="3" bestFit="1" customWidth="1"/>
    <col min="10535" max="10535" width="21.7109375" style="3" bestFit="1" customWidth="1"/>
    <col min="10536" max="10536" width="19.28515625" style="3" bestFit="1" customWidth="1"/>
    <col min="10537" max="10538" width="18.5703125" style="3" customWidth="1"/>
    <col min="10539" max="10539" width="20" style="3" customWidth="1"/>
    <col min="10540" max="10540" width="15.85546875" style="3" bestFit="1" customWidth="1"/>
    <col min="10541" max="10541" width="16.42578125" style="3" bestFit="1" customWidth="1"/>
    <col min="10542" max="10543" width="6.28515625" style="3" bestFit="1" customWidth="1"/>
    <col min="10544" max="10544" width="8.7109375" style="3" bestFit="1" customWidth="1"/>
    <col min="10545" max="10545" width="16.42578125" style="3" customWidth="1"/>
    <col min="10546" max="10548" width="6.28515625" style="3" bestFit="1" customWidth="1"/>
    <col min="10549" max="10549" width="18.42578125" style="3" customWidth="1"/>
    <col min="10550" max="10553" width="18.5703125" style="3" customWidth="1"/>
    <col min="10554" max="10554" width="23.7109375" style="3" customWidth="1"/>
    <col min="10555" max="10555" width="19.85546875" style="3" customWidth="1"/>
    <col min="10556" max="10556" width="19.28515625" style="3" customWidth="1"/>
    <col min="10557" max="10557" width="16.28515625" style="3" customWidth="1"/>
    <col min="10558" max="10752" width="11.42578125" style="3"/>
    <col min="10753" max="10753" width="2.85546875" style="3" customWidth="1"/>
    <col min="10754" max="10754" width="20.7109375" style="3" customWidth="1"/>
    <col min="10755" max="10755" width="16.28515625" style="3" customWidth="1"/>
    <col min="10756" max="10758" width="0" style="3" hidden="1" customWidth="1"/>
    <col min="10759" max="10759" width="20" style="3" customWidth="1"/>
    <col min="10760" max="10760" width="21.28515625" style="3" customWidth="1"/>
    <col min="10761" max="10762" width="16.7109375" style="3" customWidth="1"/>
    <col min="10763" max="10763" width="29.7109375" style="3" customWidth="1"/>
    <col min="10764" max="10764" width="13.7109375" style="3" customWidth="1"/>
    <col min="10765" max="10765" width="19" style="3" customWidth="1"/>
    <col min="10766" max="10766" width="16.28515625" style="3" customWidth="1"/>
    <col min="10767" max="10767" width="20.140625" style="3" customWidth="1"/>
    <col min="10768" max="10768" width="11.7109375" style="3" bestFit="1" customWidth="1"/>
    <col min="10769" max="10769" width="8.5703125" style="3" customWidth="1"/>
    <col min="10770" max="10770" width="11.7109375" style="3" bestFit="1" customWidth="1"/>
    <col min="10771" max="10771" width="18.42578125" style="3" bestFit="1" customWidth="1"/>
    <col min="10772" max="10772" width="4.28515625" style="3" bestFit="1" customWidth="1"/>
    <col min="10773" max="10773" width="9.28515625" style="3" bestFit="1" customWidth="1"/>
    <col min="10774" max="10774" width="6.7109375" style="3" bestFit="1" customWidth="1"/>
    <col min="10775" max="10775" width="17.7109375" style="3" bestFit="1" customWidth="1"/>
    <col min="10776" max="10776" width="21.7109375" style="3" bestFit="1" customWidth="1"/>
    <col min="10777" max="10777" width="19.28515625" style="3" bestFit="1" customWidth="1"/>
    <col min="10778" max="10778" width="39.28515625" style="3" bestFit="1" customWidth="1"/>
    <col min="10779" max="10779" width="17.28515625" style="3" bestFit="1" customWidth="1"/>
    <col min="10780" max="10780" width="49.28515625" style="3" bestFit="1" customWidth="1"/>
    <col min="10781" max="10781" width="16.28515625" style="3" bestFit="1" customWidth="1"/>
    <col min="10782" max="10782" width="16.5703125" style="3" bestFit="1" customWidth="1"/>
    <col min="10783" max="10783" width="6.7109375" style="3" bestFit="1" customWidth="1"/>
    <col min="10784" max="10784" width="4.28515625" style="3" bestFit="1" customWidth="1"/>
    <col min="10785" max="10785" width="14.28515625" style="3" bestFit="1" customWidth="1"/>
    <col min="10786" max="10786" width="13.42578125" style="3" bestFit="1" customWidth="1"/>
    <col min="10787" max="10787" width="4.28515625" style="3" bestFit="1" customWidth="1"/>
    <col min="10788" max="10788" width="9.28515625" style="3" bestFit="1" customWidth="1"/>
    <col min="10789" max="10789" width="6.7109375" style="3" bestFit="1" customWidth="1"/>
    <col min="10790" max="10790" width="16" style="3" bestFit="1" customWidth="1"/>
    <col min="10791" max="10791" width="21.7109375" style="3" bestFit="1" customWidth="1"/>
    <col min="10792" max="10792" width="19.28515625" style="3" bestFit="1" customWidth="1"/>
    <col min="10793" max="10794" width="18.5703125" style="3" customWidth="1"/>
    <col min="10795" max="10795" width="20" style="3" customWidth="1"/>
    <col min="10796" max="10796" width="15.85546875" style="3" bestFit="1" customWidth="1"/>
    <col min="10797" max="10797" width="16.42578125" style="3" bestFit="1" customWidth="1"/>
    <col min="10798" max="10799" width="6.28515625" style="3" bestFit="1" customWidth="1"/>
    <col min="10800" max="10800" width="8.7109375" style="3" bestFit="1" customWidth="1"/>
    <col min="10801" max="10801" width="16.42578125" style="3" customWidth="1"/>
    <col min="10802" max="10804" width="6.28515625" style="3" bestFit="1" customWidth="1"/>
    <col min="10805" max="10805" width="18.42578125" style="3" customWidth="1"/>
    <col min="10806" max="10809" width="18.5703125" style="3" customWidth="1"/>
    <col min="10810" max="10810" width="23.7109375" style="3" customWidth="1"/>
    <col min="10811" max="10811" width="19.85546875" style="3" customWidth="1"/>
    <col min="10812" max="10812" width="19.28515625" style="3" customWidth="1"/>
    <col min="10813" max="10813" width="16.28515625" style="3" customWidth="1"/>
    <col min="10814" max="11008" width="11.42578125" style="3"/>
    <col min="11009" max="11009" width="2.85546875" style="3" customWidth="1"/>
    <col min="11010" max="11010" width="20.7109375" style="3" customWidth="1"/>
    <col min="11011" max="11011" width="16.28515625" style="3" customWidth="1"/>
    <col min="11012" max="11014" width="0" style="3" hidden="1" customWidth="1"/>
    <col min="11015" max="11015" width="20" style="3" customWidth="1"/>
    <col min="11016" max="11016" width="21.28515625" style="3" customWidth="1"/>
    <col min="11017" max="11018" width="16.7109375" style="3" customWidth="1"/>
    <col min="11019" max="11019" width="29.7109375" style="3" customWidth="1"/>
    <col min="11020" max="11020" width="13.7109375" style="3" customWidth="1"/>
    <col min="11021" max="11021" width="19" style="3" customWidth="1"/>
    <col min="11022" max="11022" width="16.28515625" style="3" customWidth="1"/>
    <col min="11023" max="11023" width="20.140625" style="3" customWidth="1"/>
    <col min="11024" max="11024" width="11.7109375" style="3" bestFit="1" customWidth="1"/>
    <col min="11025" max="11025" width="8.5703125" style="3" customWidth="1"/>
    <col min="11026" max="11026" width="11.7109375" style="3" bestFit="1" customWidth="1"/>
    <col min="11027" max="11027" width="18.42578125" style="3" bestFit="1" customWidth="1"/>
    <col min="11028" max="11028" width="4.28515625" style="3" bestFit="1" customWidth="1"/>
    <col min="11029" max="11029" width="9.28515625" style="3" bestFit="1" customWidth="1"/>
    <col min="11030" max="11030" width="6.7109375" style="3" bestFit="1" customWidth="1"/>
    <col min="11031" max="11031" width="17.7109375" style="3" bestFit="1" customWidth="1"/>
    <col min="11032" max="11032" width="21.7109375" style="3" bestFit="1" customWidth="1"/>
    <col min="11033" max="11033" width="19.28515625" style="3" bestFit="1" customWidth="1"/>
    <col min="11034" max="11034" width="39.28515625" style="3" bestFit="1" customWidth="1"/>
    <col min="11035" max="11035" width="17.28515625" style="3" bestFit="1" customWidth="1"/>
    <col min="11036" max="11036" width="49.28515625" style="3" bestFit="1" customWidth="1"/>
    <col min="11037" max="11037" width="16.28515625" style="3" bestFit="1" customWidth="1"/>
    <col min="11038" max="11038" width="16.5703125" style="3" bestFit="1" customWidth="1"/>
    <col min="11039" max="11039" width="6.7109375" style="3" bestFit="1" customWidth="1"/>
    <col min="11040" max="11040" width="4.28515625" style="3" bestFit="1" customWidth="1"/>
    <col min="11041" max="11041" width="14.28515625" style="3" bestFit="1" customWidth="1"/>
    <col min="11042" max="11042" width="13.42578125" style="3" bestFit="1" customWidth="1"/>
    <col min="11043" max="11043" width="4.28515625" style="3" bestFit="1" customWidth="1"/>
    <col min="11044" max="11044" width="9.28515625" style="3" bestFit="1" customWidth="1"/>
    <col min="11045" max="11045" width="6.7109375" style="3" bestFit="1" customWidth="1"/>
    <col min="11046" max="11046" width="16" style="3" bestFit="1" customWidth="1"/>
    <col min="11047" max="11047" width="21.7109375" style="3" bestFit="1" customWidth="1"/>
    <col min="11048" max="11048" width="19.28515625" style="3" bestFit="1" customWidth="1"/>
    <col min="11049" max="11050" width="18.5703125" style="3" customWidth="1"/>
    <col min="11051" max="11051" width="20" style="3" customWidth="1"/>
    <col min="11052" max="11052" width="15.85546875" style="3" bestFit="1" customWidth="1"/>
    <col min="11053" max="11053" width="16.42578125" style="3" bestFit="1" customWidth="1"/>
    <col min="11054" max="11055" width="6.28515625" style="3" bestFit="1" customWidth="1"/>
    <col min="11056" max="11056" width="8.7109375" style="3" bestFit="1" customWidth="1"/>
    <col min="11057" max="11057" width="16.42578125" style="3" customWidth="1"/>
    <col min="11058" max="11060" width="6.28515625" style="3" bestFit="1" customWidth="1"/>
    <col min="11061" max="11061" width="18.42578125" style="3" customWidth="1"/>
    <col min="11062" max="11065" width="18.5703125" style="3" customWidth="1"/>
    <col min="11066" max="11066" width="23.7109375" style="3" customWidth="1"/>
    <col min="11067" max="11067" width="19.85546875" style="3" customWidth="1"/>
    <col min="11068" max="11068" width="19.28515625" style="3" customWidth="1"/>
    <col min="11069" max="11069" width="16.28515625" style="3" customWidth="1"/>
    <col min="11070" max="11264" width="11.42578125" style="3"/>
    <col min="11265" max="11265" width="2.85546875" style="3" customWidth="1"/>
    <col min="11266" max="11266" width="20.7109375" style="3" customWidth="1"/>
    <col min="11267" max="11267" width="16.28515625" style="3" customWidth="1"/>
    <col min="11268" max="11270" width="0" style="3" hidden="1" customWidth="1"/>
    <col min="11271" max="11271" width="20" style="3" customWidth="1"/>
    <col min="11272" max="11272" width="21.28515625" style="3" customWidth="1"/>
    <col min="11273" max="11274" width="16.7109375" style="3" customWidth="1"/>
    <col min="11275" max="11275" width="29.7109375" style="3" customWidth="1"/>
    <col min="11276" max="11276" width="13.7109375" style="3" customWidth="1"/>
    <col min="11277" max="11277" width="19" style="3" customWidth="1"/>
    <col min="11278" max="11278" width="16.28515625" style="3" customWidth="1"/>
    <col min="11279" max="11279" width="20.140625" style="3" customWidth="1"/>
    <col min="11280" max="11280" width="11.7109375" style="3" bestFit="1" customWidth="1"/>
    <col min="11281" max="11281" width="8.5703125" style="3" customWidth="1"/>
    <col min="11282" max="11282" width="11.7109375" style="3" bestFit="1" customWidth="1"/>
    <col min="11283" max="11283" width="18.42578125" style="3" bestFit="1" customWidth="1"/>
    <col min="11284" max="11284" width="4.28515625" style="3" bestFit="1" customWidth="1"/>
    <col min="11285" max="11285" width="9.28515625" style="3" bestFit="1" customWidth="1"/>
    <col min="11286" max="11286" width="6.7109375" style="3" bestFit="1" customWidth="1"/>
    <col min="11287" max="11287" width="17.7109375" style="3" bestFit="1" customWidth="1"/>
    <col min="11288" max="11288" width="21.7109375" style="3" bestFit="1" customWidth="1"/>
    <col min="11289" max="11289" width="19.28515625" style="3" bestFit="1" customWidth="1"/>
    <col min="11290" max="11290" width="39.28515625" style="3" bestFit="1" customWidth="1"/>
    <col min="11291" max="11291" width="17.28515625" style="3" bestFit="1" customWidth="1"/>
    <col min="11292" max="11292" width="49.28515625" style="3" bestFit="1" customWidth="1"/>
    <col min="11293" max="11293" width="16.28515625" style="3" bestFit="1" customWidth="1"/>
    <col min="11294" max="11294" width="16.5703125" style="3" bestFit="1" customWidth="1"/>
    <col min="11295" max="11295" width="6.7109375" style="3" bestFit="1" customWidth="1"/>
    <col min="11296" max="11296" width="4.28515625" style="3" bestFit="1" customWidth="1"/>
    <col min="11297" max="11297" width="14.28515625" style="3" bestFit="1" customWidth="1"/>
    <col min="11298" max="11298" width="13.42578125" style="3" bestFit="1" customWidth="1"/>
    <col min="11299" max="11299" width="4.28515625" style="3" bestFit="1" customWidth="1"/>
    <col min="11300" max="11300" width="9.28515625" style="3" bestFit="1" customWidth="1"/>
    <col min="11301" max="11301" width="6.7109375" style="3" bestFit="1" customWidth="1"/>
    <col min="11302" max="11302" width="16" style="3" bestFit="1" customWidth="1"/>
    <col min="11303" max="11303" width="21.7109375" style="3" bestFit="1" customWidth="1"/>
    <col min="11304" max="11304" width="19.28515625" style="3" bestFit="1" customWidth="1"/>
    <col min="11305" max="11306" width="18.5703125" style="3" customWidth="1"/>
    <col min="11307" max="11307" width="20" style="3" customWidth="1"/>
    <col min="11308" max="11308" width="15.85546875" style="3" bestFit="1" customWidth="1"/>
    <col min="11309" max="11309" width="16.42578125" style="3" bestFit="1" customWidth="1"/>
    <col min="11310" max="11311" width="6.28515625" style="3" bestFit="1" customWidth="1"/>
    <col min="11312" max="11312" width="8.7109375" style="3" bestFit="1" customWidth="1"/>
    <col min="11313" max="11313" width="16.42578125" style="3" customWidth="1"/>
    <col min="11314" max="11316" width="6.28515625" style="3" bestFit="1" customWidth="1"/>
    <col min="11317" max="11317" width="18.42578125" style="3" customWidth="1"/>
    <col min="11318" max="11321" width="18.5703125" style="3" customWidth="1"/>
    <col min="11322" max="11322" width="23.7109375" style="3" customWidth="1"/>
    <col min="11323" max="11323" width="19.85546875" style="3" customWidth="1"/>
    <col min="11324" max="11324" width="19.28515625" style="3" customWidth="1"/>
    <col min="11325" max="11325" width="16.28515625" style="3" customWidth="1"/>
    <col min="11326" max="11520" width="11.42578125" style="3"/>
    <col min="11521" max="11521" width="2.85546875" style="3" customWidth="1"/>
    <col min="11522" max="11522" width="20.7109375" style="3" customWidth="1"/>
    <col min="11523" max="11523" width="16.28515625" style="3" customWidth="1"/>
    <col min="11524" max="11526" width="0" style="3" hidden="1" customWidth="1"/>
    <col min="11527" max="11527" width="20" style="3" customWidth="1"/>
    <col min="11528" max="11528" width="21.28515625" style="3" customWidth="1"/>
    <col min="11529" max="11530" width="16.7109375" style="3" customWidth="1"/>
    <col min="11531" max="11531" width="29.7109375" style="3" customWidth="1"/>
    <col min="11532" max="11532" width="13.7109375" style="3" customWidth="1"/>
    <col min="11533" max="11533" width="19" style="3" customWidth="1"/>
    <col min="11534" max="11534" width="16.28515625" style="3" customWidth="1"/>
    <col min="11535" max="11535" width="20.140625" style="3" customWidth="1"/>
    <col min="11536" max="11536" width="11.7109375" style="3" bestFit="1" customWidth="1"/>
    <col min="11537" max="11537" width="8.5703125" style="3" customWidth="1"/>
    <col min="11538" max="11538" width="11.7109375" style="3" bestFit="1" customWidth="1"/>
    <col min="11539" max="11539" width="18.42578125" style="3" bestFit="1" customWidth="1"/>
    <col min="11540" max="11540" width="4.28515625" style="3" bestFit="1" customWidth="1"/>
    <col min="11541" max="11541" width="9.28515625" style="3" bestFit="1" customWidth="1"/>
    <col min="11542" max="11542" width="6.7109375" style="3" bestFit="1" customWidth="1"/>
    <col min="11543" max="11543" width="17.7109375" style="3" bestFit="1" customWidth="1"/>
    <col min="11544" max="11544" width="21.7109375" style="3" bestFit="1" customWidth="1"/>
    <col min="11545" max="11545" width="19.28515625" style="3" bestFit="1" customWidth="1"/>
    <col min="11546" max="11546" width="39.28515625" style="3" bestFit="1" customWidth="1"/>
    <col min="11547" max="11547" width="17.28515625" style="3" bestFit="1" customWidth="1"/>
    <col min="11548" max="11548" width="49.28515625" style="3" bestFit="1" customWidth="1"/>
    <col min="11549" max="11549" width="16.28515625" style="3" bestFit="1" customWidth="1"/>
    <col min="11550" max="11550" width="16.5703125" style="3" bestFit="1" customWidth="1"/>
    <col min="11551" max="11551" width="6.7109375" style="3" bestFit="1" customWidth="1"/>
    <col min="11552" max="11552" width="4.28515625" style="3" bestFit="1" customWidth="1"/>
    <col min="11553" max="11553" width="14.28515625" style="3" bestFit="1" customWidth="1"/>
    <col min="11554" max="11554" width="13.42578125" style="3" bestFit="1" customWidth="1"/>
    <col min="11555" max="11555" width="4.28515625" style="3" bestFit="1" customWidth="1"/>
    <col min="11556" max="11556" width="9.28515625" style="3" bestFit="1" customWidth="1"/>
    <col min="11557" max="11557" width="6.7109375" style="3" bestFit="1" customWidth="1"/>
    <col min="11558" max="11558" width="16" style="3" bestFit="1" customWidth="1"/>
    <col min="11559" max="11559" width="21.7109375" style="3" bestFit="1" customWidth="1"/>
    <col min="11560" max="11560" width="19.28515625" style="3" bestFit="1" customWidth="1"/>
    <col min="11561" max="11562" width="18.5703125" style="3" customWidth="1"/>
    <col min="11563" max="11563" width="20" style="3" customWidth="1"/>
    <col min="11564" max="11564" width="15.85546875" style="3" bestFit="1" customWidth="1"/>
    <col min="11565" max="11565" width="16.42578125" style="3" bestFit="1" customWidth="1"/>
    <col min="11566" max="11567" width="6.28515625" style="3" bestFit="1" customWidth="1"/>
    <col min="11568" max="11568" width="8.7109375" style="3" bestFit="1" customWidth="1"/>
    <col min="11569" max="11569" width="16.42578125" style="3" customWidth="1"/>
    <col min="11570" max="11572" width="6.28515625" style="3" bestFit="1" customWidth="1"/>
    <col min="11573" max="11573" width="18.42578125" style="3" customWidth="1"/>
    <col min="11574" max="11577" width="18.5703125" style="3" customWidth="1"/>
    <col min="11578" max="11578" width="23.7109375" style="3" customWidth="1"/>
    <col min="11579" max="11579" width="19.85546875" style="3" customWidth="1"/>
    <col min="11580" max="11580" width="19.28515625" style="3" customWidth="1"/>
    <col min="11581" max="11581" width="16.28515625" style="3" customWidth="1"/>
    <col min="11582" max="11776" width="11.42578125" style="3"/>
    <col min="11777" max="11777" width="2.85546875" style="3" customWidth="1"/>
    <col min="11778" max="11778" width="20.7109375" style="3" customWidth="1"/>
    <col min="11779" max="11779" width="16.28515625" style="3" customWidth="1"/>
    <col min="11780" max="11782" width="0" style="3" hidden="1" customWidth="1"/>
    <col min="11783" max="11783" width="20" style="3" customWidth="1"/>
    <col min="11784" max="11784" width="21.28515625" style="3" customWidth="1"/>
    <col min="11785" max="11786" width="16.7109375" style="3" customWidth="1"/>
    <col min="11787" max="11787" width="29.7109375" style="3" customWidth="1"/>
    <col min="11788" max="11788" width="13.7109375" style="3" customWidth="1"/>
    <col min="11789" max="11789" width="19" style="3" customWidth="1"/>
    <col min="11790" max="11790" width="16.28515625" style="3" customWidth="1"/>
    <col min="11791" max="11791" width="20.140625" style="3" customWidth="1"/>
    <col min="11792" max="11792" width="11.7109375" style="3" bestFit="1" customWidth="1"/>
    <col min="11793" max="11793" width="8.5703125" style="3" customWidth="1"/>
    <col min="11794" max="11794" width="11.7109375" style="3" bestFit="1" customWidth="1"/>
    <col min="11795" max="11795" width="18.42578125" style="3" bestFit="1" customWidth="1"/>
    <col min="11796" max="11796" width="4.28515625" style="3" bestFit="1" customWidth="1"/>
    <col min="11797" max="11797" width="9.28515625" style="3" bestFit="1" customWidth="1"/>
    <col min="11798" max="11798" width="6.7109375" style="3" bestFit="1" customWidth="1"/>
    <col min="11799" max="11799" width="17.7109375" style="3" bestFit="1" customWidth="1"/>
    <col min="11800" max="11800" width="21.7109375" style="3" bestFit="1" customWidth="1"/>
    <col min="11801" max="11801" width="19.28515625" style="3" bestFit="1" customWidth="1"/>
    <col min="11802" max="11802" width="39.28515625" style="3" bestFit="1" customWidth="1"/>
    <col min="11803" max="11803" width="17.28515625" style="3" bestFit="1" customWidth="1"/>
    <col min="11804" max="11804" width="49.28515625" style="3" bestFit="1" customWidth="1"/>
    <col min="11805" max="11805" width="16.28515625" style="3" bestFit="1" customWidth="1"/>
    <col min="11806" max="11806" width="16.5703125" style="3" bestFit="1" customWidth="1"/>
    <col min="11807" max="11807" width="6.7109375" style="3" bestFit="1" customWidth="1"/>
    <col min="11808" max="11808" width="4.28515625" style="3" bestFit="1" customWidth="1"/>
    <col min="11809" max="11809" width="14.28515625" style="3" bestFit="1" customWidth="1"/>
    <col min="11810" max="11810" width="13.42578125" style="3" bestFit="1" customWidth="1"/>
    <col min="11811" max="11811" width="4.28515625" style="3" bestFit="1" customWidth="1"/>
    <col min="11812" max="11812" width="9.28515625" style="3" bestFit="1" customWidth="1"/>
    <col min="11813" max="11813" width="6.7109375" style="3" bestFit="1" customWidth="1"/>
    <col min="11814" max="11814" width="16" style="3" bestFit="1" customWidth="1"/>
    <col min="11815" max="11815" width="21.7109375" style="3" bestFit="1" customWidth="1"/>
    <col min="11816" max="11816" width="19.28515625" style="3" bestFit="1" customWidth="1"/>
    <col min="11817" max="11818" width="18.5703125" style="3" customWidth="1"/>
    <col min="11819" max="11819" width="20" style="3" customWidth="1"/>
    <col min="11820" max="11820" width="15.85546875" style="3" bestFit="1" customWidth="1"/>
    <col min="11821" max="11821" width="16.42578125" style="3" bestFit="1" customWidth="1"/>
    <col min="11822" max="11823" width="6.28515625" style="3" bestFit="1" customWidth="1"/>
    <col min="11824" max="11824" width="8.7109375" style="3" bestFit="1" customWidth="1"/>
    <col min="11825" max="11825" width="16.42578125" style="3" customWidth="1"/>
    <col min="11826" max="11828" width="6.28515625" style="3" bestFit="1" customWidth="1"/>
    <col min="11829" max="11829" width="18.42578125" style="3" customWidth="1"/>
    <col min="11830" max="11833" width="18.5703125" style="3" customWidth="1"/>
    <col min="11834" max="11834" width="23.7109375" style="3" customWidth="1"/>
    <col min="11835" max="11835" width="19.85546875" style="3" customWidth="1"/>
    <col min="11836" max="11836" width="19.28515625" style="3" customWidth="1"/>
    <col min="11837" max="11837" width="16.28515625" style="3" customWidth="1"/>
    <col min="11838" max="12032" width="11.42578125" style="3"/>
    <col min="12033" max="12033" width="2.85546875" style="3" customWidth="1"/>
    <col min="12034" max="12034" width="20.7109375" style="3" customWidth="1"/>
    <col min="12035" max="12035" width="16.28515625" style="3" customWidth="1"/>
    <col min="12036" max="12038" width="0" style="3" hidden="1" customWidth="1"/>
    <col min="12039" max="12039" width="20" style="3" customWidth="1"/>
    <col min="12040" max="12040" width="21.28515625" style="3" customWidth="1"/>
    <col min="12041" max="12042" width="16.7109375" style="3" customWidth="1"/>
    <col min="12043" max="12043" width="29.7109375" style="3" customWidth="1"/>
    <col min="12044" max="12044" width="13.7109375" style="3" customWidth="1"/>
    <col min="12045" max="12045" width="19" style="3" customWidth="1"/>
    <col min="12046" max="12046" width="16.28515625" style="3" customWidth="1"/>
    <col min="12047" max="12047" width="20.140625" style="3" customWidth="1"/>
    <col min="12048" max="12048" width="11.7109375" style="3" bestFit="1" customWidth="1"/>
    <col min="12049" max="12049" width="8.5703125" style="3" customWidth="1"/>
    <col min="12050" max="12050" width="11.7109375" style="3" bestFit="1" customWidth="1"/>
    <col min="12051" max="12051" width="18.42578125" style="3" bestFit="1" customWidth="1"/>
    <col min="12052" max="12052" width="4.28515625" style="3" bestFit="1" customWidth="1"/>
    <col min="12053" max="12053" width="9.28515625" style="3" bestFit="1" customWidth="1"/>
    <col min="12054" max="12054" width="6.7109375" style="3" bestFit="1" customWidth="1"/>
    <col min="12055" max="12055" width="17.7109375" style="3" bestFit="1" customWidth="1"/>
    <col min="12056" max="12056" width="21.7109375" style="3" bestFit="1" customWidth="1"/>
    <col min="12057" max="12057" width="19.28515625" style="3" bestFit="1" customWidth="1"/>
    <col min="12058" max="12058" width="39.28515625" style="3" bestFit="1" customWidth="1"/>
    <col min="12059" max="12059" width="17.28515625" style="3" bestFit="1" customWidth="1"/>
    <col min="12060" max="12060" width="49.28515625" style="3" bestFit="1" customWidth="1"/>
    <col min="12061" max="12061" width="16.28515625" style="3" bestFit="1" customWidth="1"/>
    <col min="12062" max="12062" width="16.5703125" style="3" bestFit="1" customWidth="1"/>
    <col min="12063" max="12063" width="6.7109375" style="3" bestFit="1" customWidth="1"/>
    <col min="12064" max="12064" width="4.28515625" style="3" bestFit="1" customWidth="1"/>
    <col min="12065" max="12065" width="14.28515625" style="3" bestFit="1" customWidth="1"/>
    <col min="12066" max="12066" width="13.42578125" style="3" bestFit="1" customWidth="1"/>
    <col min="12067" max="12067" width="4.28515625" style="3" bestFit="1" customWidth="1"/>
    <col min="12068" max="12068" width="9.28515625" style="3" bestFit="1" customWidth="1"/>
    <col min="12069" max="12069" width="6.7109375" style="3" bestFit="1" customWidth="1"/>
    <col min="12070" max="12070" width="16" style="3" bestFit="1" customWidth="1"/>
    <col min="12071" max="12071" width="21.7109375" style="3" bestFit="1" customWidth="1"/>
    <col min="12072" max="12072" width="19.28515625" style="3" bestFit="1" customWidth="1"/>
    <col min="12073" max="12074" width="18.5703125" style="3" customWidth="1"/>
    <col min="12075" max="12075" width="20" style="3" customWidth="1"/>
    <col min="12076" max="12076" width="15.85546875" style="3" bestFit="1" customWidth="1"/>
    <col min="12077" max="12077" width="16.42578125" style="3" bestFit="1" customWidth="1"/>
    <col min="12078" max="12079" width="6.28515625" style="3" bestFit="1" customWidth="1"/>
    <col min="12080" max="12080" width="8.7109375" style="3" bestFit="1" customWidth="1"/>
    <col min="12081" max="12081" width="16.42578125" style="3" customWidth="1"/>
    <col min="12082" max="12084" width="6.28515625" style="3" bestFit="1" customWidth="1"/>
    <col min="12085" max="12085" width="18.42578125" style="3" customWidth="1"/>
    <col min="12086" max="12089" width="18.5703125" style="3" customWidth="1"/>
    <col min="12090" max="12090" width="23.7109375" style="3" customWidth="1"/>
    <col min="12091" max="12091" width="19.85546875" style="3" customWidth="1"/>
    <col min="12092" max="12092" width="19.28515625" style="3" customWidth="1"/>
    <col min="12093" max="12093" width="16.28515625" style="3" customWidth="1"/>
    <col min="12094" max="12288" width="11.42578125" style="3"/>
    <col min="12289" max="12289" width="2.85546875" style="3" customWidth="1"/>
    <col min="12290" max="12290" width="20.7109375" style="3" customWidth="1"/>
    <col min="12291" max="12291" width="16.28515625" style="3" customWidth="1"/>
    <col min="12292" max="12294" width="0" style="3" hidden="1" customWidth="1"/>
    <col min="12295" max="12295" width="20" style="3" customWidth="1"/>
    <col min="12296" max="12296" width="21.28515625" style="3" customWidth="1"/>
    <col min="12297" max="12298" width="16.7109375" style="3" customWidth="1"/>
    <col min="12299" max="12299" width="29.7109375" style="3" customWidth="1"/>
    <col min="12300" max="12300" width="13.7109375" style="3" customWidth="1"/>
    <col min="12301" max="12301" width="19" style="3" customWidth="1"/>
    <col min="12302" max="12302" width="16.28515625" style="3" customWidth="1"/>
    <col min="12303" max="12303" width="20.140625" style="3" customWidth="1"/>
    <col min="12304" max="12304" width="11.7109375" style="3" bestFit="1" customWidth="1"/>
    <col min="12305" max="12305" width="8.5703125" style="3" customWidth="1"/>
    <col min="12306" max="12306" width="11.7109375" style="3" bestFit="1" customWidth="1"/>
    <col min="12307" max="12307" width="18.42578125" style="3" bestFit="1" customWidth="1"/>
    <col min="12308" max="12308" width="4.28515625" style="3" bestFit="1" customWidth="1"/>
    <col min="12309" max="12309" width="9.28515625" style="3" bestFit="1" customWidth="1"/>
    <col min="12310" max="12310" width="6.7109375" style="3" bestFit="1" customWidth="1"/>
    <col min="12311" max="12311" width="17.7109375" style="3" bestFit="1" customWidth="1"/>
    <col min="12312" max="12312" width="21.7109375" style="3" bestFit="1" customWidth="1"/>
    <col min="12313" max="12313" width="19.28515625" style="3" bestFit="1" customWidth="1"/>
    <col min="12314" max="12314" width="39.28515625" style="3" bestFit="1" customWidth="1"/>
    <col min="12315" max="12315" width="17.28515625" style="3" bestFit="1" customWidth="1"/>
    <col min="12316" max="12316" width="49.28515625" style="3" bestFit="1" customWidth="1"/>
    <col min="12317" max="12317" width="16.28515625" style="3" bestFit="1" customWidth="1"/>
    <col min="12318" max="12318" width="16.5703125" style="3" bestFit="1" customWidth="1"/>
    <col min="12319" max="12319" width="6.7109375" style="3" bestFit="1" customWidth="1"/>
    <col min="12320" max="12320" width="4.28515625" style="3" bestFit="1" customWidth="1"/>
    <col min="12321" max="12321" width="14.28515625" style="3" bestFit="1" customWidth="1"/>
    <col min="12322" max="12322" width="13.42578125" style="3" bestFit="1" customWidth="1"/>
    <col min="12323" max="12323" width="4.28515625" style="3" bestFit="1" customWidth="1"/>
    <col min="12324" max="12324" width="9.28515625" style="3" bestFit="1" customWidth="1"/>
    <col min="12325" max="12325" width="6.7109375" style="3" bestFit="1" customWidth="1"/>
    <col min="12326" max="12326" width="16" style="3" bestFit="1" customWidth="1"/>
    <col min="12327" max="12327" width="21.7109375" style="3" bestFit="1" customWidth="1"/>
    <col min="12328" max="12328" width="19.28515625" style="3" bestFit="1" customWidth="1"/>
    <col min="12329" max="12330" width="18.5703125" style="3" customWidth="1"/>
    <col min="12331" max="12331" width="20" style="3" customWidth="1"/>
    <col min="12332" max="12332" width="15.85546875" style="3" bestFit="1" customWidth="1"/>
    <col min="12333" max="12333" width="16.42578125" style="3" bestFit="1" customWidth="1"/>
    <col min="12334" max="12335" width="6.28515625" style="3" bestFit="1" customWidth="1"/>
    <col min="12336" max="12336" width="8.7109375" style="3" bestFit="1" customWidth="1"/>
    <col min="12337" max="12337" width="16.42578125" style="3" customWidth="1"/>
    <col min="12338" max="12340" width="6.28515625" style="3" bestFit="1" customWidth="1"/>
    <col min="12341" max="12341" width="18.42578125" style="3" customWidth="1"/>
    <col min="12342" max="12345" width="18.5703125" style="3" customWidth="1"/>
    <col min="12346" max="12346" width="23.7109375" style="3" customWidth="1"/>
    <col min="12347" max="12347" width="19.85546875" style="3" customWidth="1"/>
    <col min="12348" max="12348" width="19.28515625" style="3" customWidth="1"/>
    <col min="12349" max="12349" width="16.28515625" style="3" customWidth="1"/>
    <col min="12350" max="12544" width="11.42578125" style="3"/>
    <col min="12545" max="12545" width="2.85546875" style="3" customWidth="1"/>
    <col min="12546" max="12546" width="20.7109375" style="3" customWidth="1"/>
    <col min="12547" max="12547" width="16.28515625" style="3" customWidth="1"/>
    <col min="12548" max="12550" width="0" style="3" hidden="1" customWidth="1"/>
    <col min="12551" max="12551" width="20" style="3" customWidth="1"/>
    <col min="12552" max="12552" width="21.28515625" style="3" customWidth="1"/>
    <col min="12553" max="12554" width="16.7109375" style="3" customWidth="1"/>
    <col min="12555" max="12555" width="29.7109375" style="3" customWidth="1"/>
    <col min="12556" max="12556" width="13.7109375" style="3" customWidth="1"/>
    <col min="12557" max="12557" width="19" style="3" customWidth="1"/>
    <col min="12558" max="12558" width="16.28515625" style="3" customWidth="1"/>
    <col min="12559" max="12559" width="20.140625" style="3" customWidth="1"/>
    <col min="12560" max="12560" width="11.7109375" style="3" bestFit="1" customWidth="1"/>
    <col min="12561" max="12561" width="8.5703125" style="3" customWidth="1"/>
    <col min="12562" max="12562" width="11.7109375" style="3" bestFit="1" customWidth="1"/>
    <col min="12563" max="12563" width="18.42578125" style="3" bestFit="1" customWidth="1"/>
    <col min="12564" max="12564" width="4.28515625" style="3" bestFit="1" customWidth="1"/>
    <col min="12565" max="12565" width="9.28515625" style="3" bestFit="1" customWidth="1"/>
    <col min="12566" max="12566" width="6.7109375" style="3" bestFit="1" customWidth="1"/>
    <col min="12567" max="12567" width="17.7109375" style="3" bestFit="1" customWidth="1"/>
    <col min="12568" max="12568" width="21.7109375" style="3" bestFit="1" customWidth="1"/>
    <col min="12569" max="12569" width="19.28515625" style="3" bestFit="1" customWidth="1"/>
    <col min="12570" max="12570" width="39.28515625" style="3" bestFit="1" customWidth="1"/>
    <col min="12571" max="12571" width="17.28515625" style="3" bestFit="1" customWidth="1"/>
    <col min="12572" max="12572" width="49.28515625" style="3" bestFit="1" customWidth="1"/>
    <col min="12573" max="12573" width="16.28515625" style="3" bestFit="1" customWidth="1"/>
    <col min="12574" max="12574" width="16.5703125" style="3" bestFit="1" customWidth="1"/>
    <col min="12575" max="12575" width="6.7109375" style="3" bestFit="1" customWidth="1"/>
    <col min="12576" max="12576" width="4.28515625" style="3" bestFit="1" customWidth="1"/>
    <col min="12577" max="12577" width="14.28515625" style="3" bestFit="1" customWidth="1"/>
    <col min="12578" max="12578" width="13.42578125" style="3" bestFit="1" customWidth="1"/>
    <col min="12579" max="12579" width="4.28515625" style="3" bestFit="1" customWidth="1"/>
    <col min="12580" max="12580" width="9.28515625" style="3" bestFit="1" customWidth="1"/>
    <col min="12581" max="12581" width="6.7109375" style="3" bestFit="1" customWidth="1"/>
    <col min="12582" max="12582" width="16" style="3" bestFit="1" customWidth="1"/>
    <col min="12583" max="12583" width="21.7109375" style="3" bestFit="1" customWidth="1"/>
    <col min="12584" max="12584" width="19.28515625" style="3" bestFit="1" customWidth="1"/>
    <col min="12585" max="12586" width="18.5703125" style="3" customWidth="1"/>
    <col min="12587" max="12587" width="20" style="3" customWidth="1"/>
    <col min="12588" max="12588" width="15.85546875" style="3" bestFit="1" customWidth="1"/>
    <col min="12589" max="12589" width="16.42578125" style="3" bestFit="1" customWidth="1"/>
    <col min="12590" max="12591" width="6.28515625" style="3" bestFit="1" customWidth="1"/>
    <col min="12592" max="12592" width="8.7109375" style="3" bestFit="1" customWidth="1"/>
    <col min="12593" max="12593" width="16.42578125" style="3" customWidth="1"/>
    <col min="12594" max="12596" width="6.28515625" style="3" bestFit="1" customWidth="1"/>
    <col min="12597" max="12597" width="18.42578125" style="3" customWidth="1"/>
    <col min="12598" max="12601" width="18.5703125" style="3" customWidth="1"/>
    <col min="12602" max="12602" width="23.7109375" style="3" customWidth="1"/>
    <col min="12603" max="12603" width="19.85546875" style="3" customWidth="1"/>
    <col min="12604" max="12604" width="19.28515625" style="3" customWidth="1"/>
    <col min="12605" max="12605" width="16.28515625" style="3" customWidth="1"/>
    <col min="12606" max="12800" width="11.42578125" style="3"/>
    <col min="12801" max="12801" width="2.85546875" style="3" customWidth="1"/>
    <col min="12802" max="12802" width="20.7109375" style="3" customWidth="1"/>
    <col min="12803" max="12803" width="16.28515625" style="3" customWidth="1"/>
    <col min="12804" max="12806" width="0" style="3" hidden="1" customWidth="1"/>
    <col min="12807" max="12807" width="20" style="3" customWidth="1"/>
    <col min="12808" max="12808" width="21.28515625" style="3" customWidth="1"/>
    <col min="12809" max="12810" width="16.7109375" style="3" customWidth="1"/>
    <col min="12811" max="12811" width="29.7109375" style="3" customWidth="1"/>
    <col min="12812" max="12812" width="13.7109375" style="3" customWidth="1"/>
    <col min="12813" max="12813" width="19" style="3" customWidth="1"/>
    <col min="12814" max="12814" width="16.28515625" style="3" customWidth="1"/>
    <col min="12815" max="12815" width="20.140625" style="3" customWidth="1"/>
    <col min="12816" max="12816" width="11.7109375" style="3" bestFit="1" customWidth="1"/>
    <col min="12817" max="12817" width="8.5703125" style="3" customWidth="1"/>
    <col min="12818" max="12818" width="11.7109375" style="3" bestFit="1" customWidth="1"/>
    <col min="12819" max="12819" width="18.42578125" style="3" bestFit="1" customWidth="1"/>
    <col min="12820" max="12820" width="4.28515625" style="3" bestFit="1" customWidth="1"/>
    <col min="12821" max="12821" width="9.28515625" style="3" bestFit="1" customWidth="1"/>
    <col min="12822" max="12822" width="6.7109375" style="3" bestFit="1" customWidth="1"/>
    <col min="12823" max="12823" width="17.7109375" style="3" bestFit="1" customWidth="1"/>
    <col min="12824" max="12824" width="21.7109375" style="3" bestFit="1" customWidth="1"/>
    <col min="12825" max="12825" width="19.28515625" style="3" bestFit="1" customWidth="1"/>
    <col min="12826" max="12826" width="39.28515625" style="3" bestFit="1" customWidth="1"/>
    <col min="12827" max="12827" width="17.28515625" style="3" bestFit="1" customWidth="1"/>
    <col min="12828" max="12828" width="49.28515625" style="3" bestFit="1" customWidth="1"/>
    <col min="12829" max="12829" width="16.28515625" style="3" bestFit="1" customWidth="1"/>
    <col min="12830" max="12830" width="16.5703125" style="3" bestFit="1" customWidth="1"/>
    <col min="12831" max="12831" width="6.7109375" style="3" bestFit="1" customWidth="1"/>
    <col min="12832" max="12832" width="4.28515625" style="3" bestFit="1" customWidth="1"/>
    <col min="12833" max="12833" width="14.28515625" style="3" bestFit="1" customWidth="1"/>
    <col min="12834" max="12834" width="13.42578125" style="3" bestFit="1" customWidth="1"/>
    <col min="12835" max="12835" width="4.28515625" style="3" bestFit="1" customWidth="1"/>
    <col min="12836" max="12836" width="9.28515625" style="3" bestFit="1" customWidth="1"/>
    <col min="12837" max="12837" width="6.7109375" style="3" bestFit="1" customWidth="1"/>
    <col min="12838" max="12838" width="16" style="3" bestFit="1" customWidth="1"/>
    <col min="12839" max="12839" width="21.7109375" style="3" bestFit="1" customWidth="1"/>
    <col min="12840" max="12840" width="19.28515625" style="3" bestFit="1" customWidth="1"/>
    <col min="12841" max="12842" width="18.5703125" style="3" customWidth="1"/>
    <col min="12843" max="12843" width="20" style="3" customWidth="1"/>
    <col min="12844" max="12844" width="15.85546875" style="3" bestFit="1" customWidth="1"/>
    <col min="12845" max="12845" width="16.42578125" style="3" bestFit="1" customWidth="1"/>
    <col min="12846" max="12847" width="6.28515625" style="3" bestFit="1" customWidth="1"/>
    <col min="12848" max="12848" width="8.7109375" style="3" bestFit="1" customWidth="1"/>
    <col min="12849" max="12849" width="16.42578125" style="3" customWidth="1"/>
    <col min="12850" max="12852" width="6.28515625" style="3" bestFit="1" customWidth="1"/>
    <col min="12853" max="12853" width="18.42578125" style="3" customWidth="1"/>
    <col min="12854" max="12857" width="18.5703125" style="3" customWidth="1"/>
    <col min="12858" max="12858" width="23.7109375" style="3" customWidth="1"/>
    <col min="12859" max="12859" width="19.85546875" style="3" customWidth="1"/>
    <col min="12860" max="12860" width="19.28515625" style="3" customWidth="1"/>
    <col min="12861" max="12861" width="16.28515625" style="3" customWidth="1"/>
    <col min="12862" max="13056" width="11.42578125" style="3"/>
    <col min="13057" max="13057" width="2.85546875" style="3" customWidth="1"/>
    <col min="13058" max="13058" width="20.7109375" style="3" customWidth="1"/>
    <col min="13059" max="13059" width="16.28515625" style="3" customWidth="1"/>
    <col min="13060" max="13062" width="0" style="3" hidden="1" customWidth="1"/>
    <col min="13063" max="13063" width="20" style="3" customWidth="1"/>
    <col min="13064" max="13064" width="21.28515625" style="3" customWidth="1"/>
    <col min="13065" max="13066" width="16.7109375" style="3" customWidth="1"/>
    <col min="13067" max="13067" width="29.7109375" style="3" customWidth="1"/>
    <col min="13068" max="13068" width="13.7109375" style="3" customWidth="1"/>
    <col min="13069" max="13069" width="19" style="3" customWidth="1"/>
    <col min="13070" max="13070" width="16.28515625" style="3" customWidth="1"/>
    <col min="13071" max="13071" width="20.140625" style="3" customWidth="1"/>
    <col min="13072" max="13072" width="11.7109375" style="3" bestFit="1" customWidth="1"/>
    <col min="13073" max="13073" width="8.5703125" style="3" customWidth="1"/>
    <col min="13074" max="13074" width="11.7109375" style="3" bestFit="1" customWidth="1"/>
    <col min="13075" max="13075" width="18.42578125" style="3" bestFit="1" customWidth="1"/>
    <col min="13076" max="13076" width="4.28515625" style="3" bestFit="1" customWidth="1"/>
    <col min="13077" max="13077" width="9.28515625" style="3" bestFit="1" customWidth="1"/>
    <col min="13078" max="13078" width="6.7109375" style="3" bestFit="1" customWidth="1"/>
    <col min="13079" max="13079" width="17.7109375" style="3" bestFit="1" customWidth="1"/>
    <col min="13080" max="13080" width="21.7109375" style="3" bestFit="1" customWidth="1"/>
    <col min="13081" max="13081" width="19.28515625" style="3" bestFit="1" customWidth="1"/>
    <col min="13082" max="13082" width="39.28515625" style="3" bestFit="1" customWidth="1"/>
    <col min="13083" max="13083" width="17.28515625" style="3" bestFit="1" customWidth="1"/>
    <col min="13084" max="13084" width="49.28515625" style="3" bestFit="1" customWidth="1"/>
    <col min="13085" max="13085" width="16.28515625" style="3" bestFit="1" customWidth="1"/>
    <col min="13086" max="13086" width="16.5703125" style="3" bestFit="1" customWidth="1"/>
    <col min="13087" max="13087" width="6.7109375" style="3" bestFit="1" customWidth="1"/>
    <col min="13088" max="13088" width="4.28515625" style="3" bestFit="1" customWidth="1"/>
    <col min="13089" max="13089" width="14.28515625" style="3" bestFit="1" customWidth="1"/>
    <col min="13090" max="13090" width="13.42578125" style="3" bestFit="1" customWidth="1"/>
    <col min="13091" max="13091" width="4.28515625" style="3" bestFit="1" customWidth="1"/>
    <col min="13092" max="13092" width="9.28515625" style="3" bestFit="1" customWidth="1"/>
    <col min="13093" max="13093" width="6.7109375" style="3" bestFit="1" customWidth="1"/>
    <col min="13094" max="13094" width="16" style="3" bestFit="1" customWidth="1"/>
    <col min="13095" max="13095" width="21.7109375" style="3" bestFit="1" customWidth="1"/>
    <col min="13096" max="13096" width="19.28515625" style="3" bestFit="1" customWidth="1"/>
    <col min="13097" max="13098" width="18.5703125" style="3" customWidth="1"/>
    <col min="13099" max="13099" width="20" style="3" customWidth="1"/>
    <col min="13100" max="13100" width="15.85546875" style="3" bestFit="1" customWidth="1"/>
    <col min="13101" max="13101" width="16.42578125" style="3" bestFit="1" customWidth="1"/>
    <col min="13102" max="13103" width="6.28515625" style="3" bestFit="1" customWidth="1"/>
    <col min="13104" max="13104" width="8.7109375" style="3" bestFit="1" customWidth="1"/>
    <col min="13105" max="13105" width="16.42578125" style="3" customWidth="1"/>
    <col min="13106" max="13108" width="6.28515625" style="3" bestFit="1" customWidth="1"/>
    <col min="13109" max="13109" width="18.42578125" style="3" customWidth="1"/>
    <col min="13110" max="13113" width="18.5703125" style="3" customWidth="1"/>
    <col min="13114" max="13114" width="23.7109375" style="3" customWidth="1"/>
    <col min="13115" max="13115" width="19.85546875" style="3" customWidth="1"/>
    <col min="13116" max="13116" width="19.28515625" style="3" customWidth="1"/>
    <col min="13117" max="13117" width="16.28515625" style="3" customWidth="1"/>
    <col min="13118" max="13312" width="11.42578125" style="3"/>
    <col min="13313" max="13313" width="2.85546875" style="3" customWidth="1"/>
    <col min="13314" max="13314" width="20.7109375" style="3" customWidth="1"/>
    <col min="13315" max="13315" width="16.28515625" style="3" customWidth="1"/>
    <col min="13316" max="13318" width="0" style="3" hidden="1" customWidth="1"/>
    <col min="13319" max="13319" width="20" style="3" customWidth="1"/>
    <col min="13320" max="13320" width="21.28515625" style="3" customWidth="1"/>
    <col min="13321" max="13322" width="16.7109375" style="3" customWidth="1"/>
    <col min="13323" max="13323" width="29.7109375" style="3" customWidth="1"/>
    <col min="13324" max="13324" width="13.7109375" style="3" customWidth="1"/>
    <col min="13325" max="13325" width="19" style="3" customWidth="1"/>
    <col min="13326" max="13326" width="16.28515625" style="3" customWidth="1"/>
    <col min="13327" max="13327" width="20.140625" style="3" customWidth="1"/>
    <col min="13328" max="13328" width="11.7109375" style="3" bestFit="1" customWidth="1"/>
    <col min="13329" max="13329" width="8.5703125" style="3" customWidth="1"/>
    <col min="13330" max="13330" width="11.7109375" style="3" bestFit="1" customWidth="1"/>
    <col min="13331" max="13331" width="18.42578125" style="3" bestFit="1" customWidth="1"/>
    <col min="13332" max="13332" width="4.28515625" style="3" bestFit="1" customWidth="1"/>
    <col min="13333" max="13333" width="9.28515625" style="3" bestFit="1" customWidth="1"/>
    <col min="13334" max="13334" width="6.7109375" style="3" bestFit="1" customWidth="1"/>
    <col min="13335" max="13335" width="17.7109375" style="3" bestFit="1" customWidth="1"/>
    <col min="13336" max="13336" width="21.7109375" style="3" bestFit="1" customWidth="1"/>
    <col min="13337" max="13337" width="19.28515625" style="3" bestFit="1" customWidth="1"/>
    <col min="13338" max="13338" width="39.28515625" style="3" bestFit="1" customWidth="1"/>
    <col min="13339" max="13339" width="17.28515625" style="3" bestFit="1" customWidth="1"/>
    <col min="13340" max="13340" width="49.28515625" style="3" bestFit="1" customWidth="1"/>
    <col min="13341" max="13341" width="16.28515625" style="3" bestFit="1" customWidth="1"/>
    <col min="13342" max="13342" width="16.5703125" style="3" bestFit="1" customWidth="1"/>
    <col min="13343" max="13343" width="6.7109375" style="3" bestFit="1" customWidth="1"/>
    <col min="13344" max="13344" width="4.28515625" style="3" bestFit="1" customWidth="1"/>
    <col min="13345" max="13345" width="14.28515625" style="3" bestFit="1" customWidth="1"/>
    <col min="13346" max="13346" width="13.42578125" style="3" bestFit="1" customWidth="1"/>
    <col min="13347" max="13347" width="4.28515625" style="3" bestFit="1" customWidth="1"/>
    <col min="13348" max="13348" width="9.28515625" style="3" bestFit="1" customWidth="1"/>
    <col min="13349" max="13349" width="6.7109375" style="3" bestFit="1" customWidth="1"/>
    <col min="13350" max="13350" width="16" style="3" bestFit="1" customWidth="1"/>
    <col min="13351" max="13351" width="21.7109375" style="3" bestFit="1" customWidth="1"/>
    <col min="13352" max="13352" width="19.28515625" style="3" bestFit="1" customWidth="1"/>
    <col min="13353" max="13354" width="18.5703125" style="3" customWidth="1"/>
    <col min="13355" max="13355" width="20" style="3" customWidth="1"/>
    <col min="13356" max="13356" width="15.85546875" style="3" bestFit="1" customWidth="1"/>
    <col min="13357" max="13357" width="16.42578125" style="3" bestFit="1" customWidth="1"/>
    <col min="13358" max="13359" width="6.28515625" style="3" bestFit="1" customWidth="1"/>
    <col min="13360" max="13360" width="8.7109375" style="3" bestFit="1" customWidth="1"/>
    <col min="13361" max="13361" width="16.42578125" style="3" customWidth="1"/>
    <col min="13362" max="13364" width="6.28515625" style="3" bestFit="1" customWidth="1"/>
    <col min="13365" max="13365" width="18.42578125" style="3" customWidth="1"/>
    <col min="13366" max="13369" width="18.5703125" style="3" customWidth="1"/>
    <col min="13370" max="13370" width="23.7109375" style="3" customWidth="1"/>
    <col min="13371" max="13371" width="19.85546875" style="3" customWidth="1"/>
    <col min="13372" max="13372" width="19.28515625" style="3" customWidth="1"/>
    <col min="13373" max="13373" width="16.28515625" style="3" customWidth="1"/>
    <col min="13374" max="13568" width="11.42578125" style="3"/>
    <col min="13569" max="13569" width="2.85546875" style="3" customWidth="1"/>
    <col min="13570" max="13570" width="20.7109375" style="3" customWidth="1"/>
    <col min="13571" max="13571" width="16.28515625" style="3" customWidth="1"/>
    <col min="13572" max="13574" width="0" style="3" hidden="1" customWidth="1"/>
    <col min="13575" max="13575" width="20" style="3" customWidth="1"/>
    <col min="13576" max="13576" width="21.28515625" style="3" customWidth="1"/>
    <col min="13577" max="13578" width="16.7109375" style="3" customWidth="1"/>
    <col min="13579" max="13579" width="29.7109375" style="3" customWidth="1"/>
    <col min="13580" max="13580" width="13.7109375" style="3" customWidth="1"/>
    <col min="13581" max="13581" width="19" style="3" customWidth="1"/>
    <col min="13582" max="13582" width="16.28515625" style="3" customWidth="1"/>
    <col min="13583" max="13583" width="20.140625" style="3" customWidth="1"/>
    <col min="13584" max="13584" width="11.7109375" style="3" bestFit="1" customWidth="1"/>
    <col min="13585" max="13585" width="8.5703125" style="3" customWidth="1"/>
    <col min="13586" max="13586" width="11.7109375" style="3" bestFit="1" customWidth="1"/>
    <col min="13587" max="13587" width="18.42578125" style="3" bestFit="1" customWidth="1"/>
    <col min="13588" max="13588" width="4.28515625" style="3" bestFit="1" customWidth="1"/>
    <col min="13589" max="13589" width="9.28515625" style="3" bestFit="1" customWidth="1"/>
    <col min="13590" max="13590" width="6.7109375" style="3" bestFit="1" customWidth="1"/>
    <col min="13591" max="13591" width="17.7109375" style="3" bestFit="1" customWidth="1"/>
    <col min="13592" max="13592" width="21.7109375" style="3" bestFit="1" customWidth="1"/>
    <col min="13593" max="13593" width="19.28515625" style="3" bestFit="1" customWidth="1"/>
    <col min="13594" max="13594" width="39.28515625" style="3" bestFit="1" customWidth="1"/>
    <col min="13595" max="13595" width="17.28515625" style="3" bestFit="1" customWidth="1"/>
    <col min="13596" max="13596" width="49.28515625" style="3" bestFit="1" customWidth="1"/>
    <col min="13597" max="13597" width="16.28515625" style="3" bestFit="1" customWidth="1"/>
    <col min="13598" max="13598" width="16.5703125" style="3" bestFit="1" customWidth="1"/>
    <col min="13599" max="13599" width="6.7109375" style="3" bestFit="1" customWidth="1"/>
    <col min="13600" max="13600" width="4.28515625" style="3" bestFit="1" customWidth="1"/>
    <col min="13601" max="13601" width="14.28515625" style="3" bestFit="1" customWidth="1"/>
    <col min="13602" max="13602" width="13.42578125" style="3" bestFit="1" customWidth="1"/>
    <col min="13603" max="13603" width="4.28515625" style="3" bestFit="1" customWidth="1"/>
    <col min="13604" max="13604" width="9.28515625" style="3" bestFit="1" customWidth="1"/>
    <col min="13605" max="13605" width="6.7109375" style="3" bestFit="1" customWidth="1"/>
    <col min="13606" max="13606" width="16" style="3" bestFit="1" customWidth="1"/>
    <col min="13607" max="13607" width="21.7109375" style="3" bestFit="1" customWidth="1"/>
    <col min="13608" max="13608" width="19.28515625" style="3" bestFit="1" customWidth="1"/>
    <col min="13609" max="13610" width="18.5703125" style="3" customWidth="1"/>
    <col min="13611" max="13611" width="20" style="3" customWidth="1"/>
    <col min="13612" max="13612" width="15.85546875" style="3" bestFit="1" customWidth="1"/>
    <col min="13613" max="13613" width="16.42578125" style="3" bestFit="1" customWidth="1"/>
    <col min="13614" max="13615" width="6.28515625" style="3" bestFit="1" customWidth="1"/>
    <col min="13616" max="13616" width="8.7109375" style="3" bestFit="1" customWidth="1"/>
    <col min="13617" max="13617" width="16.42578125" style="3" customWidth="1"/>
    <col min="13618" max="13620" width="6.28515625" style="3" bestFit="1" customWidth="1"/>
    <col min="13621" max="13621" width="18.42578125" style="3" customWidth="1"/>
    <col min="13622" max="13625" width="18.5703125" style="3" customWidth="1"/>
    <col min="13626" max="13626" width="23.7109375" style="3" customWidth="1"/>
    <col min="13627" max="13627" width="19.85546875" style="3" customWidth="1"/>
    <col min="13628" max="13628" width="19.28515625" style="3" customWidth="1"/>
    <col min="13629" max="13629" width="16.28515625" style="3" customWidth="1"/>
    <col min="13630" max="13824" width="11.42578125" style="3"/>
    <col min="13825" max="13825" width="2.85546875" style="3" customWidth="1"/>
    <col min="13826" max="13826" width="20.7109375" style="3" customWidth="1"/>
    <col min="13827" max="13827" width="16.28515625" style="3" customWidth="1"/>
    <col min="13828" max="13830" width="0" style="3" hidden="1" customWidth="1"/>
    <col min="13831" max="13831" width="20" style="3" customWidth="1"/>
    <col min="13832" max="13832" width="21.28515625" style="3" customWidth="1"/>
    <col min="13833" max="13834" width="16.7109375" style="3" customWidth="1"/>
    <col min="13835" max="13835" width="29.7109375" style="3" customWidth="1"/>
    <col min="13836" max="13836" width="13.7109375" style="3" customWidth="1"/>
    <col min="13837" max="13837" width="19" style="3" customWidth="1"/>
    <col min="13838" max="13838" width="16.28515625" style="3" customWidth="1"/>
    <col min="13839" max="13839" width="20.140625" style="3" customWidth="1"/>
    <col min="13840" max="13840" width="11.7109375" style="3" bestFit="1" customWidth="1"/>
    <col min="13841" max="13841" width="8.5703125" style="3" customWidth="1"/>
    <col min="13842" max="13842" width="11.7109375" style="3" bestFit="1" customWidth="1"/>
    <col min="13843" max="13843" width="18.42578125" style="3" bestFit="1" customWidth="1"/>
    <col min="13844" max="13844" width="4.28515625" style="3" bestFit="1" customWidth="1"/>
    <col min="13845" max="13845" width="9.28515625" style="3" bestFit="1" customWidth="1"/>
    <col min="13846" max="13846" width="6.7109375" style="3" bestFit="1" customWidth="1"/>
    <col min="13847" max="13847" width="17.7109375" style="3" bestFit="1" customWidth="1"/>
    <col min="13848" max="13848" width="21.7109375" style="3" bestFit="1" customWidth="1"/>
    <col min="13849" max="13849" width="19.28515625" style="3" bestFit="1" customWidth="1"/>
    <col min="13850" max="13850" width="39.28515625" style="3" bestFit="1" customWidth="1"/>
    <col min="13851" max="13851" width="17.28515625" style="3" bestFit="1" customWidth="1"/>
    <col min="13852" max="13852" width="49.28515625" style="3" bestFit="1" customWidth="1"/>
    <col min="13853" max="13853" width="16.28515625" style="3" bestFit="1" customWidth="1"/>
    <col min="13854" max="13854" width="16.5703125" style="3" bestFit="1" customWidth="1"/>
    <col min="13855" max="13855" width="6.7109375" style="3" bestFit="1" customWidth="1"/>
    <col min="13856" max="13856" width="4.28515625" style="3" bestFit="1" customWidth="1"/>
    <col min="13857" max="13857" width="14.28515625" style="3" bestFit="1" customWidth="1"/>
    <col min="13858" max="13858" width="13.42578125" style="3" bestFit="1" customWidth="1"/>
    <col min="13859" max="13859" width="4.28515625" style="3" bestFit="1" customWidth="1"/>
    <col min="13860" max="13860" width="9.28515625" style="3" bestFit="1" customWidth="1"/>
    <col min="13861" max="13861" width="6.7109375" style="3" bestFit="1" customWidth="1"/>
    <col min="13862" max="13862" width="16" style="3" bestFit="1" customWidth="1"/>
    <col min="13863" max="13863" width="21.7109375" style="3" bestFit="1" customWidth="1"/>
    <col min="13864" max="13864" width="19.28515625" style="3" bestFit="1" customWidth="1"/>
    <col min="13865" max="13866" width="18.5703125" style="3" customWidth="1"/>
    <col min="13867" max="13867" width="20" style="3" customWidth="1"/>
    <col min="13868" max="13868" width="15.85546875" style="3" bestFit="1" customWidth="1"/>
    <col min="13869" max="13869" width="16.42578125" style="3" bestFit="1" customWidth="1"/>
    <col min="13870" max="13871" width="6.28515625" style="3" bestFit="1" customWidth="1"/>
    <col min="13872" max="13872" width="8.7109375" style="3" bestFit="1" customWidth="1"/>
    <col min="13873" max="13873" width="16.42578125" style="3" customWidth="1"/>
    <col min="13874" max="13876" width="6.28515625" style="3" bestFit="1" customWidth="1"/>
    <col min="13877" max="13877" width="18.42578125" style="3" customWidth="1"/>
    <col min="13878" max="13881" width="18.5703125" style="3" customWidth="1"/>
    <col min="13882" max="13882" width="23.7109375" style="3" customWidth="1"/>
    <col min="13883" max="13883" width="19.85546875" style="3" customWidth="1"/>
    <col min="13884" max="13884" width="19.28515625" style="3" customWidth="1"/>
    <col min="13885" max="13885" width="16.28515625" style="3" customWidth="1"/>
    <col min="13886" max="14080" width="11.42578125" style="3"/>
    <col min="14081" max="14081" width="2.85546875" style="3" customWidth="1"/>
    <col min="14082" max="14082" width="20.7109375" style="3" customWidth="1"/>
    <col min="14083" max="14083" width="16.28515625" style="3" customWidth="1"/>
    <col min="14084" max="14086" width="0" style="3" hidden="1" customWidth="1"/>
    <col min="14087" max="14087" width="20" style="3" customWidth="1"/>
    <col min="14088" max="14088" width="21.28515625" style="3" customWidth="1"/>
    <col min="14089" max="14090" width="16.7109375" style="3" customWidth="1"/>
    <col min="14091" max="14091" width="29.7109375" style="3" customWidth="1"/>
    <col min="14092" max="14092" width="13.7109375" style="3" customWidth="1"/>
    <col min="14093" max="14093" width="19" style="3" customWidth="1"/>
    <col min="14094" max="14094" width="16.28515625" style="3" customWidth="1"/>
    <col min="14095" max="14095" width="20.140625" style="3" customWidth="1"/>
    <col min="14096" max="14096" width="11.7109375" style="3" bestFit="1" customWidth="1"/>
    <col min="14097" max="14097" width="8.5703125" style="3" customWidth="1"/>
    <col min="14098" max="14098" width="11.7109375" style="3" bestFit="1" customWidth="1"/>
    <col min="14099" max="14099" width="18.42578125" style="3" bestFit="1" customWidth="1"/>
    <col min="14100" max="14100" width="4.28515625" style="3" bestFit="1" customWidth="1"/>
    <col min="14101" max="14101" width="9.28515625" style="3" bestFit="1" customWidth="1"/>
    <col min="14102" max="14102" width="6.7109375" style="3" bestFit="1" customWidth="1"/>
    <col min="14103" max="14103" width="17.7109375" style="3" bestFit="1" customWidth="1"/>
    <col min="14104" max="14104" width="21.7109375" style="3" bestFit="1" customWidth="1"/>
    <col min="14105" max="14105" width="19.28515625" style="3" bestFit="1" customWidth="1"/>
    <col min="14106" max="14106" width="39.28515625" style="3" bestFit="1" customWidth="1"/>
    <col min="14107" max="14107" width="17.28515625" style="3" bestFit="1" customWidth="1"/>
    <col min="14108" max="14108" width="49.28515625" style="3" bestFit="1" customWidth="1"/>
    <col min="14109" max="14109" width="16.28515625" style="3" bestFit="1" customWidth="1"/>
    <col min="14110" max="14110" width="16.5703125" style="3" bestFit="1" customWidth="1"/>
    <col min="14111" max="14111" width="6.7109375" style="3" bestFit="1" customWidth="1"/>
    <col min="14112" max="14112" width="4.28515625" style="3" bestFit="1" customWidth="1"/>
    <col min="14113" max="14113" width="14.28515625" style="3" bestFit="1" customWidth="1"/>
    <col min="14114" max="14114" width="13.42578125" style="3" bestFit="1" customWidth="1"/>
    <col min="14115" max="14115" width="4.28515625" style="3" bestFit="1" customWidth="1"/>
    <col min="14116" max="14116" width="9.28515625" style="3" bestFit="1" customWidth="1"/>
    <col min="14117" max="14117" width="6.7109375" style="3" bestFit="1" customWidth="1"/>
    <col min="14118" max="14118" width="16" style="3" bestFit="1" customWidth="1"/>
    <col min="14119" max="14119" width="21.7109375" style="3" bestFit="1" customWidth="1"/>
    <col min="14120" max="14120" width="19.28515625" style="3" bestFit="1" customWidth="1"/>
    <col min="14121" max="14122" width="18.5703125" style="3" customWidth="1"/>
    <col min="14123" max="14123" width="20" style="3" customWidth="1"/>
    <col min="14124" max="14124" width="15.85546875" style="3" bestFit="1" customWidth="1"/>
    <col min="14125" max="14125" width="16.42578125" style="3" bestFit="1" customWidth="1"/>
    <col min="14126" max="14127" width="6.28515625" style="3" bestFit="1" customWidth="1"/>
    <col min="14128" max="14128" width="8.7109375" style="3" bestFit="1" customWidth="1"/>
    <col min="14129" max="14129" width="16.42578125" style="3" customWidth="1"/>
    <col min="14130" max="14132" width="6.28515625" style="3" bestFit="1" customWidth="1"/>
    <col min="14133" max="14133" width="18.42578125" style="3" customWidth="1"/>
    <col min="14134" max="14137" width="18.5703125" style="3" customWidth="1"/>
    <col min="14138" max="14138" width="23.7109375" style="3" customWidth="1"/>
    <col min="14139" max="14139" width="19.85546875" style="3" customWidth="1"/>
    <col min="14140" max="14140" width="19.28515625" style="3" customWidth="1"/>
    <col min="14141" max="14141" width="16.28515625" style="3" customWidth="1"/>
    <col min="14142" max="14336" width="11.42578125" style="3"/>
    <col min="14337" max="14337" width="2.85546875" style="3" customWidth="1"/>
    <col min="14338" max="14338" width="20.7109375" style="3" customWidth="1"/>
    <col min="14339" max="14339" width="16.28515625" style="3" customWidth="1"/>
    <col min="14340" max="14342" width="0" style="3" hidden="1" customWidth="1"/>
    <col min="14343" max="14343" width="20" style="3" customWidth="1"/>
    <col min="14344" max="14344" width="21.28515625" style="3" customWidth="1"/>
    <col min="14345" max="14346" width="16.7109375" style="3" customWidth="1"/>
    <col min="14347" max="14347" width="29.7109375" style="3" customWidth="1"/>
    <col min="14348" max="14348" width="13.7109375" style="3" customWidth="1"/>
    <col min="14349" max="14349" width="19" style="3" customWidth="1"/>
    <col min="14350" max="14350" width="16.28515625" style="3" customWidth="1"/>
    <col min="14351" max="14351" width="20.140625" style="3" customWidth="1"/>
    <col min="14352" max="14352" width="11.7109375" style="3" bestFit="1" customWidth="1"/>
    <col min="14353" max="14353" width="8.5703125" style="3" customWidth="1"/>
    <col min="14354" max="14354" width="11.7109375" style="3" bestFit="1" customWidth="1"/>
    <col min="14355" max="14355" width="18.42578125" style="3" bestFit="1" customWidth="1"/>
    <col min="14356" max="14356" width="4.28515625" style="3" bestFit="1" customWidth="1"/>
    <col min="14357" max="14357" width="9.28515625" style="3" bestFit="1" customWidth="1"/>
    <col min="14358" max="14358" width="6.7109375" style="3" bestFit="1" customWidth="1"/>
    <col min="14359" max="14359" width="17.7109375" style="3" bestFit="1" customWidth="1"/>
    <col min="14360" max="14360" width="21.7109375" style="3" bestFit="1" customWidth="1"/>
    <col min="14361" max="14361" width="19.28515625" style="3" bestFit="1" customWidth="1"/>
    <col min="14362" max="14362" width="39.28515625" style="3" bestFit="1" customWidth="1"/>
    <col min="14363" max="14363" width="17.28515625" style="3" bestFit="1" customWidth="1"/>
    <col min="14364" max="14364" width="49.28515625" style="3" bestFit="1" customWidth="1"/>
    <col min="14365" max="14365" width="16.28515625" style="3" bestFit="1" customWidth="1"/>
    <col min="14366" max="14366" width="16.5703125" style="3" bestFit="1" customWidth="1"/>
    <col min="14367" max="14367" width="6.7109375" style="3" bestFit="1" customWidth="1"/>
    <col min="14368" max="14368" width="4.28515625" style="3" bestFit="1" customWidth="1"/>
    <col min="14369" max="14369" width="14.28515625" style="3" bestFit="1" customWidth="1"/>
    <col min="14370" max="14370" width="13.42578125" style="3" bestFit="1" customWidth="1"/>
    <col min="14371" max="14371" width="4.28515625" style="3" bestFit="1" customWidth="1"/>
    <col min="14372" max="14372" width="9.28515625" style="3" bestFit="1" customWidth="1"/>
    <col min="14373" max="14373" width="6.7109375" style="3" bestFit="1" customWidth="1"/>
    <col min="14374" max="14374" width="16" style="3" bestFit="1" customWidth="1"/>
    <col min="14375" max="14375" width="21.7109375" style="3" bestFit="1" customWidth="1"/>
    <col min="14376" max="14376" width="19.28515625" style="3" bestFit="1" customWidth="1"/>
    <col min="14377" max="14378" width="18.5703125" style="3" customWidth="1"/>
    <col min="14379" max="14379" width="20" style="3" customWidth="1"/>
    <col min="14380" max="14380" width="15.85546875" style="3" bestFit="1" customWidth="1"/>
    <col min="14381" max="14381" width="16.42578125" style="3" bestFit="1" customWidth="1"/>
    <col min="14382" max="14383" width="6.28515625" style="3" bestFit="1" customWidth="1"/>
    <col min="14384" max="14384" width="8.7109375" style="3" bestFit="1" customWidth="1"/>
    <col min="14385" max="14385" width="16.42578125" style="3" customWidth="1"/>
    <col min="14386" max="14388" width="6.28515625" style="3" bestFit="1" customWidth="1"/>
    <col min="14389" max="14389" width="18.42578125" style="3" customWidth="1"/>
    <col min="14390" max="14393" width="18.5703125" style="3" customWidth="1"/>
    <col min="14394" max="14394" width="23.7109375" style="3" customWidth="1"/>
    <col min="14395" max="14395" width="19.85546875" style="3" customWidth="1"/>
    <col min="14396" max="14396" width="19.28515625" style="3" customWidth="1"/>
    <col min="14397" max="14397" width="16.28515625" style="3" customWidth="1"/>
    <col min="14398" max="14592" width="11.42578125" style="3"/>
    <col min="14593" max="14593" width="2.85546875" style="3" customWidth="1"/>
    <col min="14594" max="14594" width="20.7109375" style="3" customWidth="1"/>
    <col min="14595" max="14595" width="16.28515625" style="3" customWidth="1"/>
    <col min="14596" max="14598" width="0" style="3" hidden="1" customWidth="1"/>
    <col min="14599" max="14599" width="20" style="3" customWidth="1"/>
    <col min="14600" max="14600" width="21.28515625" style="3" customWidth="1"/>
    <col min="14601" max="14602" width="16.7109375" style="3" customWidth="1"/>
    <col min="14603" max="14603" width="29.7109375" style="3" customWidth="1"/>
    <col min="14604" max="14604" width="13.7109375" style="3" customWidth="1"/>
    <col min="14605" max="14605" width="19" style="3" customWidth="1"/>
    <col min="14606" max="14606" width="16.28515625" style="3" customWidth="1"/>
    <col min="14607" max="14607" width="20.140625" style="3" customWidth="1"/>
    <col min="14608" max="14608" width="11.7109375" style="3" bestFit="1" customWidth="1"/>
    <col min="14609" max="14609" width="8.5703125" style="3" customWidth="1"/>
    <col min="14610" max="14610" width="11.7109375" style="3" bestFit="1" customWidth="1"/>
    <col min="14611" max="14611" width="18.42578125" style="3" bestFit="1" customWidth="1"/>
    <col min="14612" max="14612" width="4.28515625" style="3" bestFit="1" customWidth="1"/>
    <col min="14613" max="14613" width="9.28515625" style="3" bestFit="1" customWidth="1"/>
    <col min="14614" max="14614" width="6.7109375" style="3" bestFit="1" customWidth="1"/>
    <col min="14615" max="14615" width="17.7109375" style="3" bestFit="1" customWidth="1"/>
    <col min="14616" max="14616" width="21.7109375" style="3" bestFit="1" customWidth="1"/>
    <col min="14617" max="14617" width="19.28515625" style="3" bestFit="1" customWidth="1"/>
    <col min="14618" max="14618" width="39.28515625" style="3" bestFit="1" customWidth="1"/>
    <col min="14619" max="14619" width="17.28515625" style="3" bestFit="1" customWidth="1"/>
    <col min="14620" max="14620" width="49.28515625" style="3" bestFit="1" customWidth="1"/>
    <col min="14621" max="14621" width="16.28515625" style="3" bestFit="1" customWidth="1"/>
    <col min="14622" max="14622" width="16.5703125" style="3" bestFit="1" customWidth="1"/>
    <col min="14623" max="14623" width="6.7109375" style="3" bestFit="1" customWidth="1"/>
    <col min="14624" max="14624" width="4.28515625" style="3" bestFit="1" customWidth="1"/>
    <col min="14625" max="14625" width="14.28515625" style="3" bestFit="1" customWidth="1"/>
    <col min="14626" max="14626" width="13.42578125" style="3" bestFit="1" customWidth="1"/>
    <col min="14627" max="14627" width="4.28515625" style="3" bestFit="1" customWidth="1"/>
    <col min="14628" max="14628" width="9.28515625" style="3" bestFit="1" customWidth="1"/>
    <col min="14629" max="14629" width="6.7109375" style="3" bestFit="1" customWidth="1"/>
    <col min="14630" max="14630" width="16" style="3" bestFit="1" customWidth="1"/>
    <col min="14631" max="14631" width="21.7109375" style="3" bestFit="1" customWidth="1"/>
    <col min="14632" max="14632" width="19.28515625" style="3" bestFit="1" customWidth="1"/>
    <col min="14633" max="14634" width="18.5703125" style="3" customWidth="1"/>
    <col min="14635" max="14635" width="20" style="3" customWidth="1"/>
    <col min="14636" max="14636" width="15.85546875" style="3" bestFit="1" customWidth="1"/>
    <col min="14637" max="14637" width="16.42578125" style="3" bestFit="1" customWidth="1"/>
    <col min="14638" max="14639" width="6.28515625" style="3" bestFit="1" customWidth="1"/>
    <col min="14640" max="14640" width="8.7109375" style="3" bestFit="1" customWidth="1"/>
    <col min="14641" max="14641" width="16.42578125" style="3" customWidth="1"/>
    <col min="14642" max="14644" width="6.28515625" style="3" bestFit="1" customWidth="1"/>
    <col min="14645" max="14645" width="18.42578125" style="3" customWidth="1"/>
    <col min="14646" max="14649" width="18.5703125" style="3" customWidth="1"/>
    <col min="14650" max="14650" width="23.7109375" style="3" customWidth="1"/>
    <col min="14651" max="14651" width="19.85546875" style="3" customWidth="1"/>
    <col min="14652" max="14652" width="19.28515625" style="3" customWidth="1"/>
    <col min="14653" max="14653" width="16.28515625" style="3" customWidth="1"/>
    <col min="14654" max="14848" width="11.42578125" style="3"/>
    <col min="14849" max="14849" width="2.85546875" style="3" customWidth="1"/>
    <col min="14850" max="14850" width="20.7109375" style="3" customWidth="1"/>
    <col min="14851" max="14851" width="16.28515625" style="3" customWidth="1"/>
    <col min="14852" max="14854" width="0" style="3" hidden="1" customWidth="1"/>
    <col min="14855" max="14855" width="20" style="3" customWidth="1"/>
    <col min="14856" max="14856" width="21.28515625" style="3" customWidth="1"/>
    <col min="14857" max="14858" width="16.7109375" style="3" customWidth="1"/>
    <col min="14859" max="14859" width="29.7109375" style="3" customWidth="1"/>
    <col min="14860" max="14860" width="13.7109375" style="3" customWidth="1"/>
    <col min="14861" max="14861" width="19" style="3" customWidth="1"/>
    <col min="14862" max="14862" width="16.28515625" style="3" customWidth="1"/>
    <col min="14863" max="14863" width="20.140625" style="3" customWidth="1"/>
    <col min="14864" max="14864" width="11.7109375" style="3" bestFit="1" customWidth="1"/>
    <col min="14865" max="14865" width="8.5703125" style="3" customWidth="1"/>
    <col min="14866" max="14866" width="11.7109375" style="3" bestFit="1" customWidth="1"/>
    <col min="14867" max="14867" width="18.42578125" style="3" bestFit="1" customWidth="1"/>
    <col min="14868" max="14868" width="4.28515625" style="3" bestFit="1" customWidth="1"/>
    <col min="14869" max="14869" width="9.28515625" style="3" bestFit="1" customWidth="1"/>
    <col min="14870" max="14870" width="6.7109375" style="3" bestFit="1" customWidth="1"/>
    <col min="14871" max="14871" width="17.7109375" style="3" bestFit="1" customWidth="1"/>
    <col min="14872" max="14872" width="21.7109375" style="3" bestFit="1" customWidth="1"/>
    <col min="14873" max="14873" width="19.28515625" style="3" bestFit="1" customWidth="1"/>
    <col min="14874" max="14874" width="39.28515625" style="3" bestFit="1" customWidth="1"/>
    <col min="14875" max="14875" width="17.28515625" style="3" bestFit="1" customWidth="1"/>
    <col min="14876" max="14876" width="49.28515625" style="3" bestFit="1" customWidth="1"/>
    <col min="14877" max="14877" width="16.28515625" style="3" bestFit="1" customWidth="1"/>
    <col min="14878" max="14878" width="16.5703125" style="3" bestFit="1" customWidth="1"/>
    <col min="14879" max="14879" width="6.7109375" style="3" bestFit="1" customWidth="1"/>
    <col min="14880" max="14880" width="4.28515625" style="3" bestFit="1" customWidth="1"/>
    <col min="14881" max="14881" width="14.28515625" style="3" bestFit="1" customWidth="1"/>
    <col min="14882" max="14882" width="13.42578125" style="3" bestFit="1" customWidth="1"/>
    <col min="14883" max="14883" width="4.28515625" style="3" bestFit="1" customWidth="1"/>
    <col min="14884" max="14884" width="9.28515625" style="3" bestFit="1" customWidth="1"/>
    <col min="14885" max="14885" width="6.7109375" style="3" bestFit="1" customWidth="1"/>
    <col min="14886" max="14886" width="16" style="3" bestFit="1" customWidth="1"/>
    <col min="14887" max="14887" width="21.7109375" style="3" bestFit="1" customWidth="1"/>
    <col min="14888" max="14888" width="19.28515625" style="3" bestFit="1" customWidth="1"/>
    <col min="14889" max="14890" width="18.5703125" style="3" customWidth="1"/>
    <col min="14891" max="14891" width="20" style="3" customWidth="1"/>
    <col min="14892" max="14892" width="15.85546875" style="3" bestFit="1" customWidth="1"/>
    <col min="14893" max="14893" width="16.42578125" style="3" bestFit="1" customWidth="1"/>
    <col min="14894" max="14895" width="6.28515625" style="3" bestFit="1" customWidth="1"/>
    <col min="14896" max="14896" width="8.7109375" style="3" bestFit="1" customWidth="1"/>
    <col min="14897" max="14897" width="16.42578125" style="3" customWidth="1"/>
    <col min="14898" max="14900" width="6.28515625" style="3" bestFit="1" customWidth="1"/>
    <col min="14901" max="14901" width="18.42578125" style="3" customWidth="1"/>
    <col min="14902" max="14905" width="18.5703125" style="3" customWidth="1"/>
    <col min="14906" max="14906" width="23.7109375" style="3" customWidth="1"/>
    <col min="14907" max="14907" width="19.85546875" style="3" customWidth="1"/>
    <col min="14908" max="14908" width="19.28515625" style="3" customWidth="1"/>
    <col min="14909" max="14909" width="16.28515625" style="3" customWidth="1"/>
    <col min="14910" max="15104" width="11.42578125" style="3"/>
    <col min="15105" max="15105" width="2.85546875" style="3" customWidth="1"/>
    <col min="15106" max="15106" width="20.7109375" style="3" customWidth="1"/>
    <col min="15107" max="15107" width="16.28515625" style="3" customWidth="1"/>
    <col min="15108" max="15110" width="0" style="3" hidden="1" customWidth="1"/>
    <col min="15111" max="15111" width="20" style="3" customWidth="1"/>
    <col min="15112" max="15112" width="21.28515625" style="3" customWidth="1"/>
    <col min="15113" max="15114" width="16.7109375" style="3" customWidth="1"/>
    <col min="15115" max="15115" width="29.7109375" style="3" customWidth="1"/>
    <col min="15116" max="15116" width="13.7109375" style="3" customWidth="1"/>
    <col min="15117" max="15117" width="19" style="3" customWidth="1"/>
    <col min="15118" max="15118" width="16.28515625" style="3" customWidth="1"/>
    <col min="15119" max="15119" width="20.140625" style="3" customWidth="1"/>
    <col min="15120" max="15120" width="11.7109375" style="3" bestFit="1" customWidth="1"/>
    <col min="15121" max="15121" width="8.5703125" style="3" customWidth="1"/>
    <col min="15122" max="15122" width="11.7109375" style="3" bestFit="1" customWidth="1"/>
    <col min="15123" max="15123" width="18.42578125" style="3" bestFit="1" customWidth="1"/>
    <col min="15124" max="15124" width="4.28515625" style="3" bestFit="1" customWidth="1"/>
    <col min="15125" max="15125" width="9.28515625" style="3" bestFit="1" customWidth="1"/>
    <col min="15126" max="15126" width="6.7109375" style="3" bestFit="1" customWidth="1"/>
    <col min="15127" max="15127" width="17.7109375" style="3" bestFit="1" customWidth="1"/>
    <col min="15128" max="15128" width="21.7109375" style="3" bestFit="1" customWidth="1"/>
    <col min="15129" max="15129" width="19.28515625" style="3" bestFit="1" customWidth="1"/>
    <col min="15130" max="15130" width="39.28515625" style="3" bestFit="1" customWidth="1"/>
    <col min="15131" max="15131" width="17.28515625" style="3" bestFit="1" customWidth="1"/>
    <col min="15132" max="15132" width="49.28515625" style="3" bestFit="1" customWidth="1"/>
    <col min="15133" max="15133" width="16.28515625" style="3" bestFit="1" customWidth="1"/>
    <col min="15134" max="15134" width="16.5703125" style="3" bestFit="1" customWidth="1"/>
    <col min="15135" max="15135" width="6.7109375" style="3" bestFit="1" customWidth="1"/>
    <col min="15136" max="15136" width="4.28515625" style="3" bestFit="1" customWidth="1"/>
    <col min="15137" max="15137" width="14.28515625" style="3" bestFit="1" customWidth="1"/>
    <col min="15138" max="15138" width="13.42578125" style="3" bestFit="1" customWidth="1"/>
    <col min="15139" max="15139" width="4.28515625" style="3" bestFit="1" customWidth="1"/>
    <col min="15140" max="15140" width="9.28515625" style="3" bestFit="1" customWidth="1"/>
    <col min="15141" max="15141" width="6.7109375" style="3" bestFit="1" customWidth="1"/>
    <col min="15142" max="15142" width="16" style="3" bestFit="1" customWidth="1"/>
    <col min="15143" max="15143" width="21.7109375" style="3" bestFit="1" customWidth="1"/>
    <col min="15144" max="15144" width="19.28515625" style="3" bestFit="1" customWidth="1"/>
    <col min="15145" max="15146" width="18.5703125" style="3" customWidth="1"/>
    <col min="15147" max="15147" width="20" style="3" customWidth="1"/>
    <col min="15148" max="15148" width="15.85546875" style="3" bestFit="1" customWidth="1"/>
    <col min="15149" max="15149" width="16.42578125" style="3" bestFit="1" customWidth="1"/>
    <col min="15150" max="15151" width="6.28515625" style="3" bestFit="1" customWidth="1"/>
    <col min="15152" max="15152" width="8.7109375" style="3" bestFit="1" customWidth="1"/>
    <col min="15153" max="15153" width="16.42578125" style="3" customWidth="1"/>
    <col min="15154" max="15156" width="6.28515625" style="3" bestFit="1" customWidth="1"/>
    <col min="15157" max="15157" width="18.42578125" style="3" customWidth="1"/>
    <col min="15158" max="15161" width="18.5703125" style="3" customWidth="1"/>
    <col min="15162" max="15162" width="23.7109375" style="3" customWidth="1"/>
    <col min="15163" max="15163" width="19.85546875" style="3" customWidth="1"/>
    <col min="15164" max="15164" width="19.28515625" style="3" customWidth="1"/>
    <col min="15165" max="15165" width="16.28515625" style="3" customWidth="1"/>
    <col min="15166" max="15360" width="11.42578125" style="3"/>
    <col min="15361" max="15361" width="2.85546875" style="3" customWidth="1"/>
    <col min="15362" max="15362" width="20.7109375" style="3" customWidth="1"/>
    <col min="15363" max="15363" width="16.28515625" style="3" customWidth="1"/>
    <col min="15364" max="15366" width="0" style="3" hidden="1" customWidth="1"/>
    <col min="15367" max="15367" width="20" style="3" customWidth="1"/>
    <col min="15368" max="15368" width="21.28515625" style="3" customWidth="1"/>
    <col min="15369" max="15370" width="16.7109375" style="3" customWidth="1"/>
    <col min="15371" max="15371" width="29.7109375" style="3" customWidth="1"/>
    <col min="15372" max="15372" width="13.7109375" style="3" customWidth="1"/>
    <col min="15373" max="15373" width="19" style="3" customWidth="1"/>
    <col min="15374" max="15374" width="16.28515625" style="3" customWidth="1"/>
    <col min="15375" max="15375" width="20.140625" style="3" customWidth="1"/>
    <col min="15376" max="15376" width="11.7109375" style="3" bestFit="1" customWidth="1"/>
    <col min="15377" max="15377" width="8.5703125" style="3" customWidth="1"/>
    <col min="15378" max="15378" width="11.7109375" style="3" bestFit="1" customWidth="1"/>
    <col min="15379" max="15379" width="18.42578125" style="3" bestFit="1" customWidth="1"/>
    <col min="15380" max="15380" width="4.28515625" style="3" bestFit="1" customWidth="1"/>
    <col min="15381" max="15381" width="9.28515625" style="3" bestFit="1" customWidth="1"/>
    <col min="15382" max="15382" width="6.7109375" style="3" bestFit="1" customWidth="1"/>
    <col min="15383" max="15383" width="17.7109375" style="3" bestFit="1" customWidth="1"/>
    <col min="15384" max="15384" width="21.7109375" style="3" bestFit="1" customWidth="1"/>
    <col min="15385" max="15385" width="19.28515625" style="3" bestFit="1" customWidth="1"/>
    <col min="15386" max="15386" width="39.28515625" style="3" bestFit="1" customWidth="1"/>
    <col min="15387" max="15387" width="17.28515625" style="3" bestFit="1" customWidth="1"/>
    <col min="15388" max="15388" width="49.28515625" style="3" bestFit="1" customWidth="1"/>
    <col min="15389" max="15389" width="16.28515625" style="3" bestFit="1" customWidth="1"/>
    <col min="15390" max="15390" width="16.5703125" style="3" bestFit="1" customWidth="1"/>
    <col min="15391" max="15391" width="6.7109375" style="3" bestFit="1" customWidth="1"/>
    <col min="15392" max="15392" width="4.28515625" style="3" bestFit="1" customWidth="1"/>
    <col min="15393" max="15393" width="14.28515625" style="3" bestFit="1" customWidth="1"/>
    <col min="15394" max="15394" width="13.42578125" style="3" bestFit="1" customWidth="1"/>
    <col min="15395" max="15395" width="4.28515625" style="3" bestFit="1" customWidth="1"/>
    <col min="15396" max="15396" width="9.28515625" style="3" bestFit="1" customWidth="1"/>
    <col min="15397" max="15397" width="6.7109375" style="3" bestFit="1" customWidth="1"/>
    <col min="15398" max="15398" width="16" style="3" bestFit="1" customWidth="1"/>
    <col min="15399" max="15399" width="21.7109375" style="3" bestFit="1" customWidth="1"/>
    <col min="15400" max="15400" width="19.28515625" style="3" bestFit="1" customWidth="1"/>
    <col min="15401" max="15402" width="18.5703125" style="3" customWidth="1"/>
    <col min="15403" max="15403" width="20" style="3" customWidth="1"/>
    <col min="15404" max="15404" width="15.85546875" style="3" bestFit="1" customWidth="1"/>
    <col min="15405" max="15405" width="16.42578125" style="3" bestFit="1" customWidth="1"/>
    <col min="15406" max="15407" width="6.28515625" style="3" bestFit="1" customWidth="1"/>
    <col min="15408" max="15408" width="8.7109375" style="3" bestFit="1" customWidth="1"/>
    <col min="15409" max="15409" width="16.42578125" style="3" customWidth="1"/>
    <col min="15410" max="15412" width="6.28515625" style="3" bestFit="1" customWidth="1"/>
    <col min="15413" max="15413" width="18.42578125" style="3" customWidth="1"/>
    <col min="15414" max="15417" width="18.5703125" style="3" customWidth="1"/>
    <col min="15418" max="15418" width="23.7109375" style="3" customWidth="1"/>
    <col min="15419" max="15419" width="19.85546875" style="3" customWidth="1"/>
    <col min="15420" max="15420" width="19.28515625" style="3" customWidth="1"/>
    <col min="15421" max="15421" width="16.28515625" style="3" customWidth="1"/>
    <col min="15422" max="15616" width="11.42578125" style="3"/>
    <col min="15617" max="15617" width="2.85546875" style="3" customWidth="1"/>
    <col min="15618" max="15618" width="20.7109375" style="3" customWidth="1"/>
    <col min="15619" max="15619" width="16.28515625" style="3" customWidth="1"/>
    <col min="15620" max="15622" width="0" style="3" hidden="1" customWidth="1"/>
    <col min="15623" max="15623" width="20" style="3" customWidth="1"/>
    <col min="15624" max="15624" width="21.28515625" style="3" customWidth="1"/>
    <col min="15625" max="15626" width="16.7109375" style="3" customWidth="1"/>
    <col min="15627" max="15627" width="29.7109375" style="3" customWidth="1"/>
    <col min="15628" max="15628" width="13.7109375" style="3" customWidth="1"/>
    <col min="15629" max="15629" width="19" style="3" customWidth="1"/>
    <col min="15630" max="15630" width="16.28515625" style="3" customWidth="1"/>
    <col min="15631" max="15631" width="20.140625" style="3" customWidth="1"/>
    <col min="15632" max="15632" width="11.7109375" style="3" bestFit="1" customWidth="1"/>
    <col min="15633" max="15633" width="8.5703125" style="3" customWidth="1"/>
    <col min="15634" max="15634" width="11.7109375" style="3" bestFit="1" customWidth="1"/>
    <col min="15635" max="15635" width="18.42578125" style="3" bestFit="1" customWidth="1"/>
    <col min="15636" max="15636" width="4.28515625" style="3" bestFit="1" customWidth="1"/>
    <col min="15637" max="15637" width="9.28515625" style="3" bestFit="1" customWidth="1"/>
    <col min="15638" max="15638" width="6.7109375" style="3" bestFit="1" customWidth="1"/>
    <col min="15639" max="15639" width="17.7109375" style="3" bestFit="1" customWidth="1"/>
    <col min="15640" max="15640" width="21.7109375" style="3" bestFit="1" customWidth="1"/>
    <col min="15641" max="15641" width="19.28515625" style="3" bestFit="1" customWidth="1"/>
    <col min="15642" max="15642" width="39.28515625" style="3" bestFit="1" customWidth="1"/>
    <col min="15643" max="15643" width="17.28515625" style="3" bestFit="1" customWidth="1"/>
    <col min="15644" max="15644" width="49.28515625" style="3" bestFit="1" customWidth="1"/>
    <col min="15645" max="15645" width="16.28515625" style="3" bestFit="1" customWidth="1"/>
    <col min="15646" max="15646" width="16.5703125" style="3" bestFit="1" customWidth="1"/>
    <col min="15647" max="15647" width="6.7109375" style="3" bestFit="1" customWidth="1"/>
    <col min="15648" max="15648" width="4.28515625" style="3" bestFit="1" customWidth="1"/>
    <col min="15649" max="15649" width="14.28515625" style="3" bestFit="1" customWidth="1"/>
    <col min="15650" max="15650" width="13.42578125" style="3" bestFit="1" customWidth="1"/>
    <col min="15651" max="15651" width="4.28515625" style="3" bestFit="1" customWidth="1"/>
    <col min="15652" max="15652" width="9.28515625" style="3" bestFit="1" customWidth="1"/>
    <col min="15653" max="15653" width="6.7109375" style="3" bestFit="1" customWidth="1"/>
    <col min="15654" max="15654" width="16" style="3" bestFit="1" customWidth="1"/>
    <col min="15655" max="15655" width="21.7109375" style="3" bestFit="1" customWidth="1"/>
    <col min="15656" max="15656" width="19.28515625" style="3" bestFit="1" customWidth="1"/>
    <col min="15657" max="15658" width="18.5703125" style="3" customWidth="1"/>
    <col min="15659" max="15659" width="20" style="3" customWidth="1"/>
    <col min="15660" max="15660" width="15.85546875" style="3" bestFit="1" customWidth="1"/>
    <col min="15661" max="15661" width="16.42578125" style="3" bestFit="1" customWidth="1"/>
    <col min="15662" max="15663" width="6.28515625" style="3" bestFit="1" customWidth="1"/>
    <col min="15664" max="15664" width="8.7109375" style="3" bestFit="1" customWidth="1"/>
    <col min="15665" max="15665" width="16.42578125" style="3" customWidth="1"/>
    <col min="15666" max="15668" width="6.28515625" style="3" bestFit="1" customWidth="1"/>
    <col min="15669" max="15669" width="18.42578125" style="3" customWidth="1"/>
    <col min="15670" max="15673" width="18.5703125" style="3" customWidth="1"/>
    <col min="15674" max="15674" width="23.7109375" style="3" customWidth="1"/>
    <col min="15675" max="15675" width="19.85546875" style="3" customWidth="1"/>
    <col min="15676" max="15676" width="19.28515625" style="3" customWidth="1"/>
    <col min="15677" max="15677" width="16.28515625" style="3" customWidth="1"/>
    <col min="15678" max="15872" width="11.42578125" style="3"/>
    <col min="15873" max="15873" width="2.85546875" style="3" customWidth="1"/>
    <col min="15874" max="15874" width="20.7109375" style="3" customWidth="1"/>
    <col min="15875" max="15875" width="16.28515625" style="3" customWidth="1"/>
    <col min="15876" max="15878" width="0" style="3" hidden="1" customWidth="1"/>
    <col min="15879" max="15879" width="20" style="3" customWidth="1"/>
    <col min="15880" max="15880" width="21.28515625" style="3" customWidth="1"/>
    <col min="15881" max="15882" width="16.7109375" style="3" customWidth="1"/>
    <col min="15883" max="15883" width="29.7109375" style="3" customWidth="1"/>
    <col min="15884" max="15884" width="13.7109375" style="3" customWidth="1"/>
    <col min="15885" max="15885" width="19" style="3" customWidth="1"/>
    <col min="15886" max="15886" width="16.28515625" style="3" customWidth="1"/>
    <col min="15887" max="15887" width="20.140625" style="3" customWidth="1"/>
    <col min="15888" max="15888" width="11.7109375" style="3" bestFit="1" customWidth="1"/>
    <col min="15889" max="15889" width="8.5703125" style="3" customWidth="1"/>
    <col min="15890" max="15890" width="11.7109375" style="3" bestFit="1" customWidth="1"/>
    <col min="15891" max="15891" width="18.42578125" style="3" bestFit="1" customWidth="1"/>
    <col min="15892" max="15892" width="4.28515625" style="3" bestFit="1" customWidth="1"/>
    <col min="15893" max="15893" width="9.28515625" style="3" bestFit="1" customWidth="1"/>
    <col min="15894" max="15894" width="6.7109375" style="3" bestFit="1" customWidth="1"/>
    <col min="15895" max="15895" width="17.7109375" style="3" bestFit="1" customWidth="1"/>
    <col min="15896" max="15896" width="21.7109375" style="3" bestFit="1" customWidth="1"/>
    <col min="15897" max="15897" width="19.28515625" style="3" bestFit="1" customWidth="1"/>
    <col min="15898" max="15898" width="39.28515625" style="3" bestFit="1" customWidth="1"/>
    <col min="15899" max="15899" width="17.28515625" style="3" bestFit="1" customWidth="1"/>
    <col min="15900" max="15900" width="49.28515625" style="3" bestFit="1" customWidth="1"/>
    <col min="15901" max="15901" width="16.28515625" style="3" bestFit="1" customWidth="1"/>
    <col min="15902" max="15902" width="16.5703125" style="3" bestFit="1" customWidth="1"/>
    <col min="15903" max="15903" width="6.7109375" style="3" bestFit="1" customWidth="1"/>
    <col min="15904" max="15904" width="4.28515625" style="3" bestFit="1" customWidth="1"/>
    <col min="15905" max="15905" width="14.28515625" style="3" bestFit="1" customWidth="1"/>
    <col min="15906" max="15906" width="13.42578125" style="3" bestFit="1" customWidth="1"/>
    <col min="15907" max="15907" width="4.28515625" style="3" bestFit="1" customWidth="1"/>
    <col min="15908" max="15908" width="9.28515625" style="3" bestFit="1" customWidth="1"/>
    <col min="15909" max="15909" width="6.7109375" style="3" bestFit="1" customWidth="1"/>
    <col min="15910" max="15910" width="16" style="3" bestFit="1" customWidth="1"/>
    <col min="15911" max="15911" width="21.7109375" style="3" bestFit="1" customWidth="1"/>
    <col min="15912" max="15912" width="19.28515625" style="3" bestFit="1" customWidth="1"/>
    <col min="15913" max="15914" width="18.5703125" style="3" customWidth="1"/>
    <col min="15915" max="15915" width="20" style="3" customWidth="1"/>
    <col min="15916" max="15916" width="15.85546875" style="3" bestFit="1" customWidth="1"/>
    <col min="15917" max="15917" width="16.42578125" style="3" bestFit="1" customWidth="1"/>
    <col min="15918" max="15919" width="6.28515625" style="3" bestFit="1" customWidth="1"/>
    <col min="15920" max="15920" width="8.7109375" style="3" bestFit="1" customWidth="1"/>
    <col min="15921" max="15921" width="16.42578125" style="3" customWidth="1"/>
    <col min="15922" max="15924" width="6.28515625" style="3" bestFit="1" customWidth="1"/>
    <col min="15925" max="15925" width="18.42578125" style="3" customWidth="1"/>
    <col min="15926" max="15929" width="18.5703125" style="3" customWidth="1"/>
    <col min="15930" max="15930" width="23.7109375" style="3" customWidth="1"/>
    <col min="15931" max="15931" width="19.85546875" style="3" customWidth="1"/>
    <col min="15932" max="15932" width="19.28515625" style="3" customWidth="1"/>
    <col min="15933" max="15933" width="16.28515625" style="3" customWidth="1"/>
    <col min="15934" max="16128" width="11.42578125" style="3"/>
    <col min="16129" max="16129" width="2.85546875" style="3" customWidth="1"/>
    <col min="16130" max="16130" width="20.7109375" style="3" customWidth="1"/>
    <col min="16131" max="16131" width="16.28515625" style="3" customWidth="1"/>
    <col min="16132" max="16134" width="0" style="3" hidden="1" customWidth="1"/>
    <col min="16135" max="16135" width="20" style="3" customWidth="1"/>
    <col min="16136" max="16136" width="21.28515625" style="3" customWidth="1"/>
    <col min="16137" max="16138" width="16.7109375" style="3" customWidth="1"/>
    <col min="16139" max="16139" width="29.7109375" style="3" customWidth="1"/>
    <col min="16140" max="16140" width="13.7109375" style="3" customWidth="1"/>
    <col min="16141" max="16141" width="19" style="3" customWidth="1"/>
    <col min="16142" max="16142" width="16.28515625" style="3" customWidth="1"/>
    <col min="16143" max="16143" width="20.140625" style="3" customWidth="1"/>
    <col min="16144" max="16144" width="11.7109375" style="3" bestFit="1" customWidth="1"/>
    <col min="16145" max="16145" width="8.5703125" style="3" customWidth="1"/>
    <col min="16146" max="16146" width="11.7109375" style="3" bestFit="1" customWidth="1"/>
    <col min="16147" max="16147" width="18.42578125" style="3" bestFit="1" customWidth="1"/>
    <col min="16148" max="16148" width="4.28515625" style="3" bestFit="1" customWidth="1"/>
    <col min="16149" max="16149" width="9.28515625" style="3" bestFit="1" customWidth="1"/>
    <col min="16150" max="16150" width="6.7109375" style="3" bestFit="1" customWidth="1"/>
    <col min="16151" max="16151" width="17.7109375" style="3" bestFit="1" customWidth="1"/>
    <col min="16152" max="16152" width="21.7109375" style="3" bestFit="1" customWidth="1"/>
    <col min="16153" max="16153" width="19.28515625" style="3" bestFit="1" customWidth="1"/>
    <col min="16154" max="16154" width="39.28515625" style="3" bestFit="1" customWidth="1"/>
    <col min="16155" max="16155" width="17.28515625" style="3" bestFit="1" customWidth="1"/>
    <col min="16156" max="16156" width="49.28515625" style="3" bestFit="1" customWidth="1"/>
    <col min="16157" max="16157" width="16.28515625" style="3" bestFit="1" customWidth="1"/>
    <col min="16158" max="16158" width="16.5703125" style="3" bestFit="1" customWidth="1"/>
    <col min="16159" max="16159" width="6.7109375" style="3" bestFit="1" customWidth="1"/>
    <col min="16160" max="16160" width="4.28515625" style="3" bestFit="1" customWidth="1"/>
    <col min="16161" max="16161" width="14.28515625" style="3" bestFit="1" customWidth="1"/>
    <col min="16162" max="16162" width="13.42578125" style="3" bestFit="1" customWidth="1"/>
    <col min="16163" max="16163" width="4.28515625" style="3" bestFit="1" customWidth="1"/>
    <col min="16164" max="16164" width="9.28515625" style="3" bestFit="1" customWidth="1"/>
    <col min="16165" max="16165" width="6.7109375" style="3" bestFit="1" customWidth="1"/>
    <col min="16166" max="16166" width="16" style="3" bestFit="1" customWidth="1"/>
    <col min="16167" max="16167" width="21.7109375" style="3" bestFit="1" customWidth="1"/>
    <col min="16168" max="16168" width="19.28515625" style="3" bestFit="1" customWidth="1"/>
    <col min="16169" max="16170" width="18.5703125" style="3" customWidth="1"/>
    <col min="16171" max="16171" width="20" style="3" customWidth="1"/>
    <col min="16172" max="16172" width="15.85546875" style="3" bestFit="1" customWidth="1"/>
    <col min="16173" max="16173" width="16.42578125" style="3" bestFit="1" customWidth="1"/>
    <col min="16174" max="16175" width="6.28515625" style="3" bestFit="1" customWidth="1"/>
    <col min="16176" max="16176" width="8.7109375" style="3" bestFit="1" customWidth="1"/>
    <col min="16177" max="16177" width="16.42578125" style="3" customWidth="1"/>
    <col min="16178" max="16180" width="6.28515625" style="3" bestFit="1" customWidth="1"/>
    <col min="16181" max="16181" width="18.42578125" style="3" customWidth="1"/>
    <col min="16182" max="16185" width="18.5703125" style="3" customWidth="1"/>
    <col min="16186" max="16186" width="23.7109375" style="3" customWidth="1"/>
    <col min="16187" max="16187" width="19.85546875" style="3" customWidth="1"/>
    <col min="16188" max="16188" width="19.28515625" style="3" customWidth="1"/>
    <col min="16189" max="16189" width="16.28515625" style="3" customWidth="1"/>
    <col min="16190" max="16384" width="11.42578125" style="3"/>
  </cols>
  <sheetData>
    <row r="2" spans="2:223">
      <c r="K2" s="6"/>
      <c r="L2" s="6"/>
      <c r="N2" s="7"/>
      <c r="P2" s="7"/>
      <c r="AC2" s="7"/>
      <c r="AE2" s="7"/>
      <c r="AR2" s="7"/>
      <c r="AT2" s="7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</row>
    <row r="3" spans="2:223">
      <c r="B3" s="3"/>
      <c r="K3" s="6"/>
      <c r="L3" s="6"/>
      <c r="N3" s="7"/>
      <c r="P3" s="7"/>
      <c r="AB3" s="329"/>
      <c r="AC3" s="7"/>
      <c r="AE3" s="7"/>
      <c r="AR3" s="7"/>
      <c r="AT3" s="7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</row>
    <row r="4" spans="2:223">
      <c r="B4" s="693" t="s">
        <v>0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262"/>
      <c r="AB4" s="329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330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32"/>
      <c r="BG4" s="262"/>
      <c r="BH4" s="262"/>
      <c r="BI4" s="262"/>
    </row>
    <row r="5" spans="2:223" ht="14.25">
      <c r="B5" s="693" t="s">
        <v>1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262"/>
      <c r="AB5" s="329"/>
      <c r="AC5" s="438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330"/>
      <c r="AR5" s="331"/>
      <c r="AS5" s="439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32"/>
      <c r="BG5" s="262"/>
      <c r="BH5" s="262"/>
      <c r="BI5" s="262"/>
    </row>
    <row r="6" spans="2:223" ht="14.25"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62"/>
      <c r="AB6" s="329"/>
      <c r="AC6" s="258"/>
      <c r="AD6" s="439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62"/>
      <c r="AQ6" s="330"/>
      <c r="AR6" s="439"/>
      <c r="AS6" s="439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62"/>
      <c r="BF6" s="232"/>
      <c r="BG6" s="262"/>
      <c r="BH6" s="262"/>
      <c r="BI6" s="262"/>
    </row>
    <row r="7" spans="2:223" ht="18.75" customHeight="1" thickBot="1">
      <c r="B7" s="700" t="s">
        <v>1120</v>
      </c>
      <c r="C7" s="700"/>
      <c r="D7" s="700"/>
      <c r="E7" s="700"/>
      <c r="F7" s="700"/>
      <c r="G7" s="700" t="s">
        <v>1223</v>
      </c>
      <c r="H7" s="700"/>
      <c r="I7" s="700"/>
      <c r="J7" s="3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329"/>
      <c r="AC7" s="329"/>
      <c r="AD7" s="329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332"/>
      <c r="AR7" s="329"/>
      <c r="AS7" s="329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68"/>
    </row>
    <row r="8" spans="2:223" ht="15.75" thickBot="1">
      <c r="B8" s="685" t="s">
        <v>72</v>
      </c>
      <c r="C8" s="686"/>
      <c r="D8" s="686"/>
      <c r="E8" s="686"/>
      <c r="F8" s="686"/>
      <c r="G8" s="686"/>
      <c r="H8" s="686"/>
      <c r="I8" s="686"/>
      <c r="J8" s="686"/>
      <c r="K8" s="686"/>
      <c r="L8" s="687"/>
      <c r="M8" s="688" t="s">
        <v>4</v>
      </c>
      <c r="N8" s="695" t="s">
        <v>5</v>
      </c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705" t="s">
        <v>1224</v>
      </c>
      <c r="AC8" s="708" t="s">
        <v>5</v>
      </c>
      <c r="AD8" s="709"/>
      <c r="AE8" s="709"/>
      <c r="AF8" s="709"/>
      <c r="AG8" s="709"/>
      <c r="AH8" s="709"/>
      <c r="AI8" s="709"/>
      <c r="AJ8" s="709"/>
      <c r="AK8" s="709"/>
      <c r="AL8" s="709"/>
      <c r="AM8" s="709"/>
      <c r="AN8" s="709"/>
      <c r="AO8" s="709"/>
      <c r="AP8" s="709"/>
      <c r="AQ8" s="333" t="s">
        <v>1121</v>
      </c>
      <c r="AR8" s="708" t="s">
        <v>5</v>
      </c>
      <c r="AS8" s="709"/>
      <c r="AT8" s="709"/>
      <c r="AU8" s="709"/>
      <c r="AV8" s="709"/>
      <c r="AW8" s="709"/>
      <c r="AX8" s="709"/>
      <c r="AY8" s="709"/>
      <c r="AZ8" s="709"/>
      <c r="BA8" s="709"/>
      <c r="BB8" s="709"/>
      <c r="BC8" s="709"/>
      <c r="BD8" s="709"/>
      <c r="BE8" s="709"/>
      <c r="BF8" s="334"/>
      <c r="BG8" s="710" t="s">
        <v>8</v>
      </c>
      <c r="BH8" s="711"/>
      <c r="BI8" s="712"/>
    </row>
    <row r="9" spans="2:223" ht="13.5" thickBot="1">
      <c r="B9" s="701" t="s">
        <v>9</v>
      </c>
      <c r="C9" s="703" t="s">
        <v>10</v>
      </c>
      <c r="D9" s="698" t="s">
        <v>11</v>
      </c>
      <c r="E9" s="698" t="s">
        <v>12</v>
      </c>
      <c r="F9" s="641" t="s">
        <v>13</v>
      </c>
      <c r="G9" s="698" t="s">
        <v>14</v>
      </c>
      <c r="H9" s="641" t="s">
        <v>15</v>
      </c>
      <c r="I9" s="641" t="s">
        <v>16</v>
      </c>
      <c r="J9" s="641" t="s">
        <v>17</v>
      </c>
      <c r="K9" s="698" t="s">
        <v>18</v>
      </c>
      <c r="L9" s="643" t="s">
        <v>75</v>
      </c>
      <c r="M9" s="689"/>
      <c r="N9" s="673" t="s">
        <v>20</v>
      </c>
      <c r="O9" s="674"/>
      <c r="P9" s="673" t="s">
        <v>21</v>
      </c>
      <c r="Q9" s="675"/>
      <c r="R9" s="675"/>
      <c r="S9" s="675"/>
      <c r="T9" s="675"/>
      <c r="U9" s="675"/>
      <c r="V9" s="675"/>
      <c r="W9" s="675"/>
      <c r="X9" s="722" t="s">
        <v>22</v>
      </c>
      <c r="Y9" s="641" t="s">
        <v>23</v>
      </c>
      <c r="Z9" s="641" t="s">
        <v>24</v>
      </c>
      <c r="AA9" s="641" t="s">
        <v>25</v>
      </c>
      <c r="AB9" s="706"/>
      <c r="AC9" s="719" t="s">
        <v>20</v>
      </c>
      <c r="AD9" s="720"/>
      <c r="AE9" s="719" t="s">
        <v>21</v>
      </c>
      <c r="AF9" s="721"/>
      <c r="AG9" s="721"/>
      <c r="AH9" s="721"/>
      <c r="AI9" s="721"/>
      <c r="AJ9" s="721"/>
      <c r="AK9" s="721"/>
      <c r="AL9" s="721"/>
      <c r="AM9" s="722" t="s">
        <v>22</v>
      </c>
      <c r="AN9" s="641" t="s">
        <v>23</v>
      </c>
      <c r="AO9" s="641" t="s">
        <v>24</v>
      </c>
      <c r="AP9" s="641" t="s">
        <v>25</v>
      </c>
      <c r="AQ9" s="717" t="s">
        <v>1122</v>
      </c>
      <c r="AR9" s="719" t="s">
        <v>20</v>
      </c>
      <c r="AS9" s="720"/>
      <c r="AT9" s="719" t="s">
        <v>21</v>
      </c>
      <c r="AU9" s="721"/>
      <c r="AV9" s="721"/>
      <c r="AW9" s="721"/>
      <c r="AX9" s="721"/>
      <c r="AY9" s="721"/>
      <c r="AZ9" s="721"/>
      <c r="BA9" s="721"/>
      <c r="BB9" s="722" t="s">
        <v>22</v>
      </c>
      <c r="BC9" s="641" t="s">
        <v>23</v>
      </c>
      <c r="BD9" s="641" t="s">
        <v>24</v>
      </c>
      <c r="BE9" s="641" t="s">
        <v>25</v>
      </c>
      <c r="BF9" s="697" t="s">
        <v>1123</v>
      </c>
      <c r="BG9" s="713" t="s">
        <v>26</v>
      </c>
      <c r="BH9" s="713" t="s">
        <v>27</v>
      </c>
      <c r="BI9" s="715" t="s">
        <v>28</v>
      </c>
    </row>
    <row r="10" spans="2:223" ht="105" customHeight="1" thickBot="1">
      <c r="B10" s="702"/>
      <c r="C10" s="704"/>
      <c r="D10" s="699"/>
      <c r="E10" s="699"/>
      <c r="F10" s="697"/>
      <c r="G10" s="699"/>
      <c r="H10" s="697"/>
      <c r="I10" s="697"/>
      <c r="J10" s="697"/>
      <c r="K10" s="699"/>
      <c r="L10" s="727"/>
      <c r="M10" s="694"/>
      <c r="N10" s="14" t="s">
        <v>29</v>
      </c>
      <c r="O10" s="440" t="s">
        <v>30</v>
      </c>
      <c r="P10" s="14" t="s">
        <v>31</v>
      </c>
      <c r="Q10" s="441" t="s">
        <v>32</v>
      </c>
      <c r="R10" s="441" t="s">
        <v>33</v>
      </c>
      <c r="S10" s="441" t="s">
        <v>34</v>
      </c>
      <c r="T10" s="441" t="s">
        <v>35</v>
      </c>
      <c r="U10" s="441" t="s">
        <v>36</v>
      </c>
      <c r="V10" s="441" t="s">
        <v>37</v>
      </c>
      <c r="W10" s="441" t="s">
        <v>39</v>
      </c>
      <c r="X10" s="723"/>
      <c r="Y10" s="697"/>
      <c r="Z10" s="697"/>
      <c r="AA10" s="697"/>
      <c r="AB10" s="707"/>
      <c r="AC10" s="14" t="s">
        <v>29</v>
      </c>
      <c r="AD10" s="440" t="s">
        <v>30</v>
      </c>
      <c r="AE10" s="14" t="s">
        <v>31</v>
      </c>
      <c r="AF10" s="441" t="s">
        <v>32</v>
      </c>
      <c r="AG10" s="441" t="s">
        <v>33</v>
      </c>
      <c r="AH10" s="441" t="s">
        <v>34</v>
      </c>
      <c r="AI10" s="441" t="s">
        <v>35</v>
      </c>
      <c r="AJ10" s="441" t="s">
        <v>36</v>
      </c>
      <c r="AK10" s="441" t="s">
        <v>37</v>
      </c>
      <c r="AL10" s="441" t="s">
        <v>39</v>
      </c>
      <c r="AM10" s="723"/>
      <c r="AN10" s="697"/>
      <c r="AO10" s="697"/>
      <c r="AP10" s="697"/>
      <c r="AQ10" s="718"/>
      <c r="AR10" s="14" t="s">
        <v>29</v>
      </c>
      <c r="AS10" s="440" t="s">
        <v>30</v>
      </c>
      <c r="AT10" s="14" t="s">
        <v>31</v>
      </c>
      <c r="AU10" s="441" t="s">
        <v>32</v>
      </c>
      <c r="AV10" s="441" t="s">
        <v>33</v>
      </c>
      <c r="AW10" s="441" t="s">
        <v>34</v>
      </c>
      <c r="AX10" s="441" t="s">
        <v>35</v>
      </c>
      <c r="AY10" s="441" t="s">
        <v>36</v>
      </c>
      <c r="AZ10" s="441" t="s">
        <v>37</v>
      </c>
      <c r="BA10" s="441" t="s">
        <v>39</v>
      </c>
      <c r="BB10" s="723"/>
      <c r="BC10" s="697"/>
      <c r="BD10" s="697"/>
      <c r="BE10" s="697"/>
      <c r="BF10" s="714"/>
      <c r="BG10" s="714"/>
      <c r="BH10" s="714"/>
      <c r="BI10" s="716"/>
    </row>
    <row r="11" spans="2:223" ht="89.25">
      <c r="B11" s="361" t="s">
        <v>1124</v>
      </c>
      <c r="C11" s="340" t="s">
        <v>1125</v>
      </c>
      <c r="D11" s="340" t="s">
        <v>1126</v>
      </c>
      <c r="E11" s="340" t="s">
        <v>1127</v>
      </c>
      <c r="F11" s="448" t="s">
        <v>1128</v>
      </c>
      <c r="G11" s="340" t="s">
        <v>1129</v>
      </c>
      <c r="H11" s="340" t="s">
        <v>1130</v>
      </c>
      <c r="I11" s="449" t="s">
        <v>57</v>
      </c>
      <c r="J11" s="449" t="s">
        <v>1131</v>
      </c>
      <c r="K11" s="450" t="s">
        <v>1132</v>
      </c>
      <c r="L11" s="451"/>
      <c r="M11" s="452">
        <f>+O11</f>
        <v>631490000</v>
      </c>
      <c r="N11" s="340"/>
      <c r="O11" s="453">
        <v>631490000</v>
      </c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64"/>
      <c r="AA11" s="365"/>
      <c r="AB11" s="454">
        <f>SUM(AC11:AP11)</f>
        <v>66800000</v>
      </c>
      <c r="AC11" s="455"/>
      <c r="AD11" s="456">
        <v>66800000</v>
      </c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457">
        <f>SUM(AR11:BE11)</f>
        <v>49750000</v>
      </c>
      <c r="AR11" s="457"/>
      <c r="AS11" s="412">
        <v>49750000</v>
      </c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58"/>
      <c r="BG11" s="340" t="s">
        <v>1133</v>
      </c>
      <c r="BH11" s="340" t="s">
        <v>1134</v>
      </c>
      <c r="BI11" s="244" t="s">
        <v>1135</v>
      </c>
      <c r="HN11" s="3"/>
      <c r="HO11" s="3"/>
    </row>
    <row r="12" spans="2:223" ht="90">
      <c r="B12" s="104" t="s">
        <v>1124</v>
      </c>
      <c r="C12" s="24" t="s">
        <v>1125</v>
      </c>
      <c r="D12" s="24" t="s">
        <v>1126</v>
      </c>
      <c r="E12" s="24" t="s">
        <v>1127</v>
      </c>
      <c r="F12" s="335" t="s">
        <v>1128</v>
      </c>
      <c r="G12" s="24" t="s">
        <v>1129</v>
      </c>
      <c r="H12" s="24" t="s">
        <v>1136</v>
      </c>
      <c r="I12" s="22" t="s">
        <v>57</v>
      </c>
      <c r="J12" s="22" t="s">
        <v>1131</v>
      </c>
      <c r="K12" s="336" t="s">
        <v>1137</v>
      </c>
      <c r="L12" s="442"/>
      <c r="M12" s="337">
        <f>+O12</f>
        <v>132825000</v>
      </c>
      <c r="N12" s="24"/>
      <c r="O12" s="238">
        <v>132825000</v>
      </c>
      <c r="P12" s="30"/>
      <c r="Q12" s="24"/>
      <c r="R12" s="24"/>
      <c r="S12" s="24"/>
      <c r="T12" s="24"/>
      <c r="U12" s="24"/>
      <c r="V12" s="24"/>
      <c r="W12" s="24"/>
      <c r="X12" s="24"/>
      <c r="Y12" s="24"/>
      <c r="Z12" s="367"/>
      <c r="AA12" s="257"/>
      <c r="AB12" s="338">
        <f>SUM(AC12:AP12)</f>
        <v>0</v>
      </c>
      <c r="AC12" s="285"/>
      <c r="AD12" s="25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339">
        <f>SUM(AR12:BE12)</f>
        <v>0</v>
      </c>
      <c r="AR12" s="339"/>
      <c r="AS12" s="238">
        <v>0</v>
      </c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443"/>
      <c r="BG12" s="24" t="s">
        <v>1133</v>
      </c>
      <c r="BH12" s="24" t="s">
        <v>1134</v>
      </c>
      <c r="BI12" s="459" t="s">
        <v>1135</v>
      </c>
      <c r="HN12" s="3"/>
      <c r="HO12" s="3"/>
    </row>
    <row r="13" spans="2:223" ht="89.25">
      <c r="B13" s="104" t="s">
        <v>1124</v>
      </c>
      <c r="C13" s="24" t="s">
        <v>1125</v>
      </c>
      <c r="D13" s="24" t="s">
        <v>1126</v>
      </c>
      <c r="E13" s="24" t="s">
        <v>1127</v>
      </c>
      <c r="F13" s="335" t="s">
        <v>1128</v>
      </c>
      <c r="G13" s="24" t="s">
        <v>1129</v>
      </c>
      <c r="H13" s="22" t="s">
        <v>1136</v>
      </c>
      <c r="I13" s="22" t="s">
        <v>115</v>
      </c>
      <c r="J13" s="22" t="s">
        <v>1138</v>
      </c>
      <c r="K13" s="341" t="s">
        <v>1139</v>
      </c>
      <c r="L13" s="139"/>
      <c r="M13" s="337">
        <f>+N13+O13</f>
        <v>377685000</v>
      </c>
      <c r="N13" s="342">
        <v>377685000</v>
      </c>
      <c r="O13" s="25"/>
      <c r="P13" s="257"/>
      <c r="Q13" s="257"/>
      <c r="R13" s="343"/>
      <c r="S13" s="344"/>
      <c r="T13" s="257"/>
      <c r="U13" s="257"/>
      <c r="V13" s="257"/>
      <c r="W13" s="257"/>
      <c r="X13" s="257"/>
      <c r="Y13" s="257"/>
      <c r="Z13" s="257"/>
      <c r="AA13" s="257"/>
      <c r="AB13" s="338">
        <f>SUM(AC13:AP13)</f>
        <v>75200000</v>
      </c>
      <c r="AC13" s="239">
        <f>142000000-AD11</f>
        <v>75200000</v>
      </c>
      <c r="AD13" s="25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339">
        <f>SUM(AR13:BE13)</f>
        <v>0</v>
      </c>
      <c r="AR13" s="239"/>
      <c r="AS13" s="238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443"/>
      <c r="BG13" s="24" t="s">
        <v>1133</v>
      </c>
      <c r="BH13" s="24" t="s">
        <v>1134</v>
      </c>
      <c r="BI13" s="459" t="s">
        <v>1135</v>
      </c>
    </row>
    <row r="14" spans="2:223" ht="89.25">
      <c r="B14" s="104" t="s">
        <v>1124</v>
      </c>
      <c r="C14" s="24" t="s">
        <v>1125</v>
      </c>
      <c r="D14" s="24" t="s">
        <v>1126</v>
      </c>
      <c r="E14" s="24" t="s">
        <v>1127</v>
      </c>
      <c r="F14" s="335" t="s">
        <v>1128</v>
      </c>
      <c r="G14" s="24" t="s">
        <v>1129</v>
      </c>
      <c r="H14" s="22" t="s">
        <v>1140</v>
      </c>
      <c r="I14" s="22" t="s">
        <v>115</v>
      </c>
      <c r="J14" s="22" t="s">
        <v>1138</v>
      </c>
      <c r="K14" s="341" t="s">
        <v>1139</v>
      </c>
      <c r="L14" s="139"/>
      <c r="M14" s="337">
        <f>+N14+O14</f>
        <v>1342658647</v>
      </c>
      <c r="N14" s="342">
        <v>342658647</v>
      </c>
      <c r="O14" s="25">
        <v>1000000000</v>
      </c>
      <c r="P14" s="257"/>
      <c r="Q14" s="257"/>
      <c r="R14" s="257"/>
      <c r="S14" s="344"/>
      <c r="T14" s="257"/>
      <c r="U14" s="257"/>
      <c r="V14" s="257"/>
      <c r="W14" s="257"/>
      <c r="X14" s="257"/>
      <c r="Y14" s="257"/>
      <c r="Z14" s="257"/>
      <c r="AA14" s="257"/>
      <c r="AB14" s="338">
        <f>SUM(AC14:AP14)</f>
        <v>1300000000</v>
      </c>
      <c r="AC14" s="239">
        <v>300000000</v>
      </c>
      <c r="AD14" s="25">
        <v>1000000000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339">
        <f>SUM(AR14:BE14)</f>
        <v>1300000000</v>
      </c>
      <c r="AR14" s="239">
        <v>300000000</v>
      </c>
      <c r="AS14" s="238">
        <v>1000000000</v>
      </c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443"/>
      <c r="BG14" s="24" t="s">
        <v>1133</v>
      </c>
      <c r="BH14" s="24" t="s">
        <v>1134</v>
      </c>
      <c r="BI14" s="459" t="s">
        <v>1135</v>
      </c>
    </row>
    <row r="15" spans="2:223" ht="102">
      <c r="B15" s="104" t="s">
        <v>1124</v>
      </c>
      <c r="C15" s="24" t="s">
        <v>1125</v>
      </c>
      <c r="D15" s="24" t="s">
        <v>1141</v>
      </c>
      <c r="E15" s="24" t="s">
        <v>1127</v>
      </c>
      <c r="F15" s="368">
        <v>2020730010031</v>
      </c>
      <c r="G15" s="368" t="s">
        <v>1142</v>
      </c>
      <c r="H15" s="368" t="s">
        <v>1136</v>
      </c>
      <c r="I15" s="368" t="s">
        <v>57</v>
      </c>
      <c r="J15" s="368" t="s">
        <v>1143</v>
      </c>
      <c r="K15" s="345" t="s">
        <v>1144</v>
      </c>
      <c r="L15" s="257"/>
      <c r="M15" s="337">
        <f t="shared" ref="M15:M21" si="0">SUM(N15:Z15)</f>
        <v>100000000</v>
      </c>
      <c r="N15" s="30">
        <v>100000000</v>
      </c>
      <c r="O15" s="337"/>
      <c r="P15" s="24"/>
      <c r="Q15" s="24"/>
      <c r="R15" s="30"/>
      <c r="S15" s="30"/>
      <c r="T15" s="30"/>
      <c r="U15" s="30"/>
      <c r="V15" s="30"/>
      <c r="W15" s="24"/>
      <c r="X15" s="24"/>
      <c r="Y15" s="24"/>
      <c r="Z15" s="24"/>
      <c r="AA15" s="24"/>
      <c r="AB15" s="338">
        <f>SUM(AC15:AP15)</f>
        <v>81666667</v>
      </c>
      <c r="AC15" s="239">
        <v>81666667</v>
      </c>
      <c r="AD15" s="337"/>
      <c r="AE15" s="24"/>
      <c r="AF15" s="24"/>
      <c r="AG15" s="24"/>
      <c r="AH15" s="30"/>
      <c r="AI15" s="24"/>
      <c r="AJ15" s="24"/>
      <c r="AK15" s="24"/>
      <c r="AL15" s="24"/>
      <c r="AM15" s="24"/>
      <c r="AN15" s="24"/>
      <c r="AO15" s="24"/>
      <c r="AP15" s="24"/>
      <c r="AQ15" s="338">
        <f t="shared" ref="AQ15:AQ20" si="1">SUM(AR15:BG15)</f>
        <v>0</v>
      </c>
      <c r="AR15" s="239"/>
      <c r="AS15" s="337">
        <v>0</v>
      </c>
      <c r="AT15" s="24"/>
      <c r="AU15" s="24"/>
      <c r="AV15" s="24"/>
      <c r="AW15" s="30"/>
      <c r="AX15" s="24"/>
      <c r="AY15" s="24"/>
      <c r="AZ15" s="24"/>
      <c r="BA15" s="24"/>
      <c r="BB15" s="24"/>
      <c r="BC15" s="24"/>
      <c r="BD15" s="24"/>
      <c r="BE15" s="24"/>
      <c r="BF15" s="443"/>
      <c r="BG15" s="24" t="s">
        <v>1133</v>
      </c>
      <c r="BH15" s="24" t="s">
        <v>1134</v>
      </c>
      <c r="BI15" s="459" t="s">
        <v>1135</v>
      </c>
    </row>
    <row r="16" spans="2:223" ht="102">
      <c r="B16" s="104" t="s">
        <v>1124</v>
      </c>
      <c r="C16" s="24" t="s">
        <v>1125</v>
      </c>
      <c r="D16" s="24" t="s">
        <v>1141</v>
      </c>
      <c r="E16" s="24" t="s">
        <v>1127</v>
      </c>
      <c r="F16" s="368">
        <v>2020730010031</v>
      </c>
      <c r="G16" s="368" t="s">
        <v>1142</v>
      </c>
      <c r="H16" s="368"/>
      <c r="I16" s="368" t="s">
        <v>57</v>
      </c>
      <c r="J16" s="368" t="s">
        <v>1145</v>
      </c>
      <c r="K16" s="345" t="s">
        <v>1146</v>
      </c>
      <c r="L16" s="257"/>
      <c r="M16" s="337">
        <f t="shared" si="0"/>
        <v>0</v>
      </c>
      <c r="N16" s="30"/>
      <c r="O16" s="337"/>
      <c r="P16" s="24"/>
      <c r="Q16" s="24"/>
      <c r="R16" s="30"/>
      <c r="S16" s="30"/>
      <c r="T16" s="30"/>
      <c r="U16" s="30"/>
      <c r="V16" s="30"/>
      <c r="W16" s="24"/>
      <c r="X16" s="24"/>
      <c r="Y16" s="24"/>
      <c r="Z16" s="24"/>
      <c r="AA16" s="24"/>
      <c r="AB16" s="338">
        <f>+AC16+AH16+AD16</f>
        <v>0</v>
      </c>
      <c r="AC16" s="342"/>
      <c r="AD16" s="25"/>
      <c r="AE16" s="257"/>
      <c r="AF16" s="257"/>
      <c r="AG16" s="257"/>
      <c r="AH16" s="249"/>
      <c r="AI16" s="257"/>
      <c r="AJ16" s="257"/>
      <c r="AK16" s="257"/>
      <c r="AL16" s="257"/>
      <c r="AM16" s="257"/>
      <c r="AN16" s="257"/>
      <c r="AO16" s="257"/>
      <c r="AP16" s="257"/>
      <c r="AQ16" s="338">
        <f t="shared" si="1"/>
        <v>0</v>
      </c>
      <c r="AR16" s="342"/>
      <c r="AS16" s="337"/>
      <c r="AT16" s="257"/>
      <c r="AU16" s="257"/>
      <c r="AV16" s="257"/>
      <c r="AW16" s="249"/>
      <c r="AX16" s="257"/>
      <c r="AY16" s="257"/>
      <c r="AZ16" s="257"/>
      <c r="BA16" s="257"/>
      <c r="BB16" s="257"/>
      <c r="BC16" s="257"/>
      <c r="BD16" s="257"/>
      <c r="BE16" s="257"/>
      <c r="BF16" s="24"/>
      <c r="BG16" s="24" t="s">
        <v>1133</v>
      </c>
      <c r="BH16" s="24" t="s">
        <v>1134</v>
      </c>
      <c r="BI16" s="459" t="s">
        <v>1135</v>
      </c>
    </row>
    <row r="17" spans="1:223" ht="102">
      <c r="B17" s="104" t="s">
        <v>1124</v>
      </c>
      <c r="C17" s="24" t="s">
        <v>1125</v>
      </c>
      <c r="D17" s="24" t="s">
        <v>1141</v>
      </c>
      <c r="E17" s="24" t="s">
        <v>1127</v>
      </c>
      <c r="F17" s="368">
        <v>2020730010031</v>
      </c>
      <c r="G17" s="368" t="s">
        <v>1142</v>
      </c>
      <c r="H17" s="368" t="s">
        <v>1136</v>
      </c>
      <c r="I17" s="368" t="s">
        <v>57</v>
      </c>
      <c r="J17" s="368" t="s">
        <v>1147</v>
      </c>
      <c r="K17" s="345" t="s">
        <v>1148</v>
      </c>
      <c r="L17" s="257"/>
      <c r="M17" s="337">
        <f>SUM(N17:AA17)</f>
        <v>10586655261</v>
      </c>
      <c r="N17" s="346">
        <f>1326681693-790000000</f>
        <v>536681693</v>
      </c>
      <c r="O17" s="337">
        <v>7859457220</v>
      </c>
      <c r="P17" s="24"/>
      <c r="Q17" s="24"/>
      <c r="R17" s="30"/>
      <c r="S17" s="346">
        <v>1469115767</v>
      </c>
      <c r="T17" s="30"/>
      <c r="U17" s="30"/>
      <c r="V17" s="30"/>
      <c r="W17" s="347">
        <v>396569515</v>
      </c>
      <c r="X17" s="24"/>
      <c r="Y17" s="24"/>
      <c r="Z17" s="24"/>
      <c r="AA17" s="347">
        <v>324831066</v>
      </c>
      <c r="AB17" s="338">
        <f>SUM(AC17:AP17)</f>
        <v>10125489222</v>
      </c>
      <c r="AC17" s="346">
        <f>1063767984-AC19-AC15</f>
        <v>527301317</v>
      </c>
      <c r="AD17" s="337">
        <v>7859457220</v>
      </c>
      <c r="AE17" s="24"/>
      <c r="AF17" s="24"/>
      <c r="AG17" s="30"/>
      <c r="AH17" s="346">
        <v>1017330104</v>
      </c>
      <c r="AI17" s="30"/>
      <c r="AJ17" s="30"/>
      <c r="AK17" s="30"/>
      <c r="AL17" s="347">
        <v>396569515</v>
      </c>
      <c r="AM17" s="24"/>
      <c r="AN17" s="24"/>
      <c r="AO17" s="24"/>
      <c r="AP17" s="347">
        <v>324831066</v>
      </c>
      <c r="AQ17" s="338">
        <f t="shared" si="1"/>
        <v>571250000</v>
      </c>
      <c r="AR17" s="346"/>
      <c r="AS17" s="337">
        <v>466250000</v>
      </c>
      <c r="AT17" s="24"/>
      <c r="AU17" s="24"/>
      <c r="AV17" s="30"/>
      <c r="AW17" s="346"/>
      <c r="AX17" s="30"/>
      <c r="AY17" s="30"/>
      <c r="AZ17" s="30"/>
      <c r="BA17" s="346">
        <v>105000000</v>
      </c>
      <c r="BB17" s="24"/>
      <c r="BC17" s="24"/>
      <c r="BD17" s="24"/>
      <c r="BE17" s="239"/>
      <c r="BF17" s="239"/>
      <c r="BG17" s="24" t="s">
        <v>1133</v>
      </c>
      <c r="BH17" s="24" t="s">
        <v>1134</v>
      </c>
      <c r="BI17" s="459" t="s">
        <v>1135</v>
      </c>
    </row>
    <row r="18" spans="1:223" ht="102">
      <c r="B18" s="104" t="s">
        <v>1124</v>
      </c>
      <c r="C18" s="24" t="s">
        <v>1125</v>
      </c>
      <c r="D18" s="24" t="s">
        <v>1141</v>
      </c>
      <c r="E18" s="24" t="s">
        <v>1127</v>
      </c>
      <c r="F18" s="368">
        <v>2020730010031</v>
      </c>
      <c r="G18" s="368" t="s">
        <v>1142</v>
      </c>
      <c r="H18" s="368" t="s">
        <v>1140</v>
      </c>
      <c r="I18" s="368" t="s">
        <v>57</v>
      </c>
      <c r="J18" s="368" t="s">
        <v>1147</v>
      </c>
      <c r="K18" s="345" t="s">
        <v>1148</v>
      </c>
      <c r="L18" s="257"/>
      <c r="M18" s="337">
        <f t="shared" si="0"/>
        <v>752658647</v>
      </c>
      <c r="N18" s="346">
        <v>752658647</v>
      </c>
      <c r="O18" s="337"/>
      <c r="P18" s="18"/>
      <c r="Q18" s="24"/>
      <c r="R18" s="30"/>
      <c r="S18" s="346"/>
      <c r="T18" s="30"/>
      <c r="U18" s="30"/>
      <c r="V18" s="30"/>
      <c r="W18" s="347"/>
      <c r="X18" s="24"/>
      <c r="Y18" s="24"/>
      <c r="Z18" s="24"/>
      <c r="AA18" s="24"/>
      <c r="AB18" s="338">
        <f>SUM(AC18:AP18)</f>
        <v>201063863</v>
      </c>
      <c r="AC18" s="346">
        <v>201063863</v>
      </c>
      <c r="AD18" s="337"/>
      <c r="AE18" s="24"/>
      <c r="AF18" s="24"/>
      <c r="AG18" s="30"/>
      <c r="AH18" s="346"/>
      <c r="AI18" s="30"/>
      <c r="AJ18" s="30"/>
      <c r="AK18" s="30"/>
      <c r="AL18" s="346"/>
      <c r="AM18" s="24"/>
      <c r="AN18" s="24"/>
      <c r="AO18" s="24"/>
      <c r="AP18" s="239"/>
      <c r="AQ18" s="338">
        <f t="shared" si="1"/>
        <v>201063863</v>
      </c>
      <c r="AR18" s="346">
        <v>201063863</v>
      </c>
      <c r="AS18" s="337"/>
      <c r="AT18" s="24"/>
      <c r="AU18" s="24"/>
      <c r="AV18" s="30"/>
      <c r="AW18" s="346"/>
      <c r="AX18" s="30"/>
      <c r="AY18" s="30"/>
      <c r="AZ18" s="30"/>
      <c r="BA18" s="30"/>
      <c r="BB18" s="24"/>
      <c r="BC18" s="24"/>
      <c r="BD18" s="24"/>
      <c r="BE18" s="239"/>
      <c r="BF18" s="239"/>
      <c r="BG18" s="24" t="s">
        <v>1133</v>
      </c>
      <c r="BH18" s="24" t="s">
        <v>1134</v>
      </c>
      <c r="BI18" s="459" t="s">
        <v>1135</v>
      </c>
    </row>
    <row r="19" spans="1:223" ht="102">
      <c r="B19" s="104" t="s">
        <v>1124</v>
      </c>
      <c r="C19" s="24" t="s">
        <v>1125</v>
      </c>
      <c r="D19" s="24" t="s">
        <v>1141</v>
      </c>
      <c r="E19" s="24" t="s">
        <v>1127</v>
      </c>
      <c r="F19" s="368">
        <v>2020730010031</v>
      </c>
      <c r="G19" s="368" t="s">
        <v>1142</v>
      </c>
      <c r="H19" s="368" t="s">
        <v>1136</v>
      </c>
      <c r="I19" s="368" t="s">
        <v>57</v>
      </c>
      <c r="J19" s="368" t="s">
        <v>1149</v>
      </c>
      <c r="K19" s="345" t="s">
        <v>1150</v>
      </c>
      <c r="L19" s="257"/>
      <c r="M19" s="337">
        <f t="shared" si="0"/>
        <v>690000000</v>
      </c>
      <c r="N19" s="346">
        <v>690000000</v>
      </c>
      <c r="O19" s="337"/>
      <c r="P19" s="24"/>
      <c r="Q19" s="24"/>
      <c r="R19" s="30"/>
      <c r="S19" s="30"/>
      <c r="T19" s="30"/>
      <c r="U19" s="30"/>
      <c r="V19" s="30"/>
      <c r="W19" s="24"/>
      <c r="X19" s="24"/>
      <c r="Y19" s="24"/>
      <c r="Z19" s="24"/>
      <c r="AA19" s="24"/>
      <c r="AB19" s="338">
        <f>+AC19+AD19</f>
        <v>454800000</v>
      </c>
      <c r="AC19" s="348">
        <v>454800000</v>
      </c>
      <c r="AD19" s="348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50"/>
      <c r="AQ19" s="338">
        <f t="shared" si="1"/>
        <v>13600000</v>
      </c>
      <c r="AR19" s="348">
        <v>13600000</v>
      </c>
      <c r="AS19" s="348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50"/>
      <c r="BF19" s="24"/>
      <c r="BG19" s="24" t="s">
        <v>1133</v>
      </c>
      <c r="BH19" s="24" t="s">
        <v>1134</v>
      </c>
      <c r="BI19" s="459" t="s">
        <v>1135</v>
      </c>
    </row>
    <row r="20" spans="1:223" ht="76.5">
      <c r="B20" s="104" t="s">
        <v>1124</v>
      </c>
      <c r="C20" s="24" t="s">
        <v>1125</v>
      </c>
      <c r="D20" s="24" t="s">
        <v>1141</v>
      </c>
      <c r="E20" s="24" t="s">
        <v>1127</v>
      </c>
      <c r="F20" s="368">
        <v>2020730010030</v>
      </c>
      <c r="G20" s="368" t="s">
        <v>1151</v>
      </c>
      <c r="H20" s="368" t="s">
        <v>1136</v>
      </c>
      <c r="I20" s="368" t="s">
        <v>57</v>
      </c>
      <c r="J20" s="368" t="s">
        <v>1152</v>
      </c>
      <c r="K20" s="345" t="s">
        <v>1153</v>
      </c>
      <c r="L20" s="257"/>
      <c r="M20" s="337">
        <f t="shared" si="0"/>
        <v>595671581</v>
      </c>
      <c r="N20" s="338"/>
      <c r="O20" s="348">
        <v>275764521</v>
      </c>
      <c r="P20" s="285"/>
      <c r="Q20" s="285"/>
      <c r="R20" s="285"/>
      <c r="S20" s="338">
        <v>319907060</v>
      </c>
      <c r="T20" s="351"/>
      <c r="U20" s="351"/>
      <c r="V20" s="351"/>
      <c r="W20" s="338"/>
      <c r="X20" s="24"/>
      <c r="Y20" s="24"/>
      <c r="Z20" s="24"/>
      <c r="AA20" s="24"/>
      <c r="AB20" s="338">
        <f>+AC20+AD20+AH20+AL20</f>
        <v>317200000</v>
      </c>
      <c r="AC20" s="338">
        <v>41200000</v>
      </c>
      <c r="AD20" s="348"/>
      <c r="AE20" s="285"/>
      <c r="AF20" s="285"/>
      <c r="AG20" s="285"/>
      <c r="AH20" s="338">
        <v>276000000</v>
      </c>
      <c r="AI20" s="351"/>
      <c r="AJ20" s="351"/>
      <c r="AK20" s="351"/>
      <c r="AL20" s="338"/>
      <c r="AM20" s="285"/>
      <c r="AN20" s="285"/>
      <c r="AO20" s="285"/>
      <c r="AP20" s="237"/>
      <c r="AQ20" s="338">
        <f t="shared" si="1"/>
        <v>9800000</v>
      </c>
      <c r="AR20" s="338">
        <v>9800000</v>
      </c>
      <c r="AS20" s="348"/>
      <c r="AT20" s="285"/>
      <c r="AU20" s="285"/>
      <c r="AV20" s="285"/>
      <c r="AW20" s="338"/>
      <c r="AX20" s="351"/>
      <c r="AY20" s="351"/>
      <c r="AZ20" s="351"/>
      <c r="BA20" s="338"/>
      <c r="BB20" s="285"/>
      <c r="BC20" s="285"/>
      <c r="BD20" s="285"/>
      <c r="BE20" s="237"/>
      <c r="BF20" s="24"/>
      <c r="BG20" s="24" t="s">
        <v>1133</v>
      </c>
      <c r="BH20" s="24" t="s">
        <v>1134</v>
      </c>
      <c r="BI20" s="459" t="s">
        <v>1135</v>
      </c>
    </row>
    <row r="21" spans="1:223" ht="114.75">
      <c r="A21" s="3"/>
      <c r="B21" s="104" t="s">
        <v>1124</v>
      </c>
      <c r="C21" s="24" t="s">
        <v>1125</v>
      </c>
      <c r="D21" s="24" t="s">
        <v>1141</v>
      </c>
      <c r="E21" s="24" t="s">
        <v>1127</v>
      </c>
      <c r="F21" s="368">
        <v>2020730010030</v>
      </c>
      <c r="G21" s="368" t="s">
        <v>1151</v>
      </c>
      <c r="H21" s="368" t="s">
        <v>1154</v>
      </c>
      <c r="I21" s="368" t="s">
        <v>1155</v>
      </c>
      <c r="J21" s="368" t="s">
        <v>1156</v>
      </c>
      <c r="K21" s="345" t="s">
        <v>1157</v>
      </c>
      <c r="L21" s="257"/>
      <c r="M21" s="337">
        <f t="shared" si="0"/>
        <v>20790000</v>
      </c>
      <c r="N21" s="346"/>
      <c r="O21" s="337"/>
      <c r="P21" s="24"/>
      <c r="Q21" s="24"/>
      <c r="R21" s="30"/>
      <c r="S21" s="30"/>
      <c r="T21" s="30"/>
      <c r="U21" s="30"/>
      <c r="V21" s="30"/>
      <c r="W21" s="347">
        <v>20790000</v>
      </c>
      <c r="X21" s="24"/>
      <c r="Y21" s="24"/>
      <c r="Z21" s="24"/>
      <c r="AA21" s="24"/>
      <c r="AB21" s="338">
        <f t="shared" ref="AB21:AB27" si="2">SUM(AC21:AP21)</f>
        <v>0</v>
      </c>
      <c r="AC21" s="338"/>
      <c r="AD21" s="349"/>
      <c r="AE21" s="285"/>
      <c r="AF21" s="285"/>
      <c r="AG21" s="285"/>
      <c r="AH21" s="338"/>
      <c r="AI21" s="351"/>
      <c r="AJ21" s="351"/>
      <c r="AK21" s="351"/>
      <c r="AL21" s="338"/>
      <c r="AM21" s="285"/>
      <c r="AN21" s="285"/>
      <c r="AO21" s="285"/>
      <c r="AP21" s="237"/>
      <c r="AQ21" s="338"/>
      <c r="AR21" s="338"/>
      <c r="AS21" s="349"/>
      <c r="AT21" s="285"/>
      <c r="AU21" s="285"/>
      <c r="AV21" s="285"/>
      <c r="AW21" s="338"/>
      <c r="AX21" s="351"/>
      <c r="AY21" s="351"/>
      <c r="AZ21" s="351"/>
      <c r="BA21" s="338"/>
      <c r="BB21" s="285"/>
      <c r="BC21" s="285"/>
      <c r="BD21" s="285"/>
      <c r="BE21" s="237"/>
      <c r="BF21" s="24"/>
      <c r="BG21" s="24" t="s">
        <v>1133</v>
      </c>
      <c r="BH21" s="24" t="s">
        <v>1134</v>
      </c>
      <c r="BI21" s="459" t="s">
        <v>1135</v>
      </c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</row>
    <row r="22" spans="1:223" ht="76.5">
      <c r="A22" s="3"/>
      <c r="B22" s="104" t="s">
        <v>1124</v>
      </c>
      <c r="C22" s="24" t="s">
        <v>1125</v>
      </c>
      <c r="D22" s="24" t="s">
        <v>1141</v>
      </c>
      <c r="E22" s="24" t="s">
        <v>1127</v>
      </c>
      <c r="F22" s="368">
        <v>2020730010030</v>
      </c>
      <c r="G22" s="368" t="s">
        <v>1151</v>
      </c>
      <c r="H22" s="368" t="s">
        <v>1136</v>
      </c>
      <c r="I22" s="368" t="s">
        <v>57</v>
      </c>
      <c r="J22" s="368" t="s">
        <v>1156</v>
      </c>
      <c r="K22" s="345" t="s">
        <v>1157</v>
      </c>
      <c r="L22" s="257"/>
      <c r="M22" s="337">
        <f t="shared" ref="M22:M27" si="3">SUM(N22:AA22)</f>
        <v>829483145</v>
      </c>
      <c r="N22" s="346"/>
      <c r="O22" s="337">
        <f>575764521-275764521</f>
        <v>300000000</v>
      </c>
      <c r="P22" s="24"/>
      <c r="Q22" s="24"/>
      <c r="R22" s="30"/>
      <c r="S22" s="346"/>
      <c r="T22" s="30"/>
      <c r="U22" s="30"/>
      <c r="V22" s="30"/>
      <c r="W22" s="347">
        <v>455070000</v>
      </c>
      <c r="X22" s="24"/>
      <c r="Y22" s="24"/>
      <c r="Z22" s="24"/>
      <c r="AA22" s="347">
        <v>74413145</v>
      </c>
      <c r="AB22" s="338">
        <f t="shared" si="2"/>
        <v>255000000</v>
      </c>
      <c r="AC22" s="348">
        <f>107200000-AC20</f>
        <v>66000000</v>
      </c>
      <c r="AD22" s="348"/>
      <c r="AE22" s="285"/>
      <c r="AF22" s="285"/>
      <c r="AG22" s="285"/>
      <c r="AH22" s="352">
        <f>403000000-AH20</f>
        <v>127000000</v>
      </c>
      <c r="AI22" s="351"/>
      <c r="AJ22" s="351"/>
      <c r="AK22" s="351"/>
      <c r="AL22" s="338">
        <v>62000000</v>
      </c>
      <c r="AM22" s="285"/>
      <c r="AN22" s="285"/>
      <c r="AO22" s="285"/>
      <c r="AP22" s="237"/>
      <c r="AQ22" s="338">
        <f>+AR22+AS22+AT22+AU22+AV22+AW22+AX22+AY22+AZ22+BA22+BB22+BC22+BD22+BE22</f>
        <v>27100000</v>
      </c>
      <c r="AR22" s="338"/>
      <c r="AS22" s="348"/>
      <c r="AT22" s="285"/>
      <c r="AU22" s="285"/>
      <c r="AV22" s="285"/>
      <c r="AW22" s="351"/>
      <c r="AX22" s="351"/>
      <c r="AY22" s="351"/>
      <c r="AZ22" s="351"/>
      <c r="BA22" s="351">
        <v>27100000</v>
      </c>
      <c r="BB22" s="285"/>
      <c r="BC22" s="285"/>
      <c r="BD22" s="285"/>
      <c r="BE22" s="237"/>
      <c r="BF22" s="24"/>
      <c r="BG22" s="24" t="s">
        <v>1133</v>
      </c>
      <c r="BH22" s="24" t="s">
        <v>1134</v>
      </c>
      <c r="BI22" s="459" t="s">
        <v>1135</v>
      </c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</row>
    <row r="23" spans="1:223" ht="89.25">
      <c r="B23" s="104" t="s">
        <v>1124</v>
      </c>
      <c r="C23" s="24" t="s">
        <v>1125</v>
      </c>
      <c r="D23" s="24" t="s">
        <v>1141</v>
      </c>
      <c r="E23" s="24" t="s">
        <v>1127</v>
      </c>
      <c r="F23" s="368">
        <v>2020730010032</v>
      </c>
      <c r="G23" s="368" t="s">
        <v>1158</v>
      </c>
      <c r="H23" s="368" t="s">
        <v>1159</v>
      </c>
      <c r="I23" s="368" t="s">
        <v>328</v>
      </c>
      <c r="J23" s="368" t="s">
        <v>1160</v>
      </c>
      <c r="K23" s="24" t="s">
        <v>1161</v>
      </c>
      <c r="L23" s="257"/>
      <c r="M23" s="337">
        <f t="shared" si="3"/>
        <v>95865000</v>
      </c>
      <c r="N23" s="346"/>
      <c r="O23" s="25"/>
      <c r="P23" s="24"/>
      <c r="Q23" s="24"/>
      <c r="R23" s="30"/>
      <c r="S23" s="30"/>
      <c r="T23" s="30"/>
      <c r="U23" s="30"/>
      <c r="V23" s="30"/>
      <c r="W23" s="347">
        <v>95865000</v>
      </c>
      <c r="X23" s="24"/>
      <c r="Y23" s="24"/>
      <c r="Z23" s="24"/>
      <c r="AA23" s="24"/>
      <c r="AB23" s="338">
        <f t="shared" si="2"/>
        <v>0</v>
      </c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38">
        <f>SUM(AR23:BC23)</f>
        <v>0</v>
      </c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4">
        <f>SUM(BF11:BF22)</f>
        <v>0</v>
      </c>
      <c r="BG23" s="24" t="s">
        <v>1133</v>
      </c>
      <c r="BH23" s="24" t="s">
        <v>1134</v>
      </c>
      <c r="BI23" s="459" t="s">
        <v>1135</v>
      </c>
    </row>
    <row r="24" spans="1:223" ht="89.25">
      <c r="B24" s="104" t="s">
        <v>1124</v>
      </c>
      <c r="C24" s="24" t="s">
        <v>1125</v>
      </c>
      <c r="D24" s="24" t="s">
        <v>1141</v>
      </c>
      <c r="E24" s="24" t="s">
        <v>1127</v>
      </c>
      <c r="F24" s="368">
        <v>2020730010032</v>
      </c>
      <c r="G24" s="368" t="s">
        <v>1158</v>
      </c>
      <c r="H24" s="368" t="s">
        <v>1159</v>
      </c>
      <c r="I24" s="368" t="s">
        <v>328</v>
      </c>
      <c r="J24" s="368" t="s">
        <v>1160</v>
      </c>
      <c r="K24" s="24" t="s">
        <v>1161</v>
      </c>
      <c r="L24" s="257"/>
      <c r="M24" s="337">
        <f t="shared" si="3"/>
        <v>144227474</v>
      </c>
      <c r="N24" s="346"/>
      <c r="O24" s="25"/>
      <c r="P24" s="24"/>
      <c r="Q24" s="24"/>
      <c r="R24" s="30"/>
      <c r="S24" s="30"/>
      <c r="T24" s="30"/>
      <c r="U24" s="30"/>
      <c r="V24" s="30"/>
      <c r="W24" s="347"/>
      <c r="X24" s="24"/>
      <c r="Y24" s="24"/>
      <c r="Z24" s="24"/>
      <c r="AA24" s="24">
        <v>144227474</v>
      </c>
      <c r="AB24" s="338">
        <f>SUM(AC24:AP24)</f>
        <v>0</v>
      </c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38">
        <f>SUM(AR24:BC24)</f>
        <v>0</v>
      </c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4">
        <f>SUM(BF12:BF23)</f>
        <v>0</v>
      </c>
      <c r="BG24" s="24" t="s">
        <v>1133</v>
      </c>
      <c r="BH24" s="24" t="s">
        <v>1134</v>
      </c>
      <c r="BI24" s="459" t="s">
        <v>1135</v>
      </c>
    </row>
    <row r="25" spans="1:223" ht="89.25">
      <c r="B25" s="104" t="s">
        <v>1124</v>
      </c>
      <c r="C25" s="24" t="s">
        <v>1125</v>
      </c>
      <c r="D25" s="24" t="s">
        <v>1141</v>
      </c>
      <c r="E25" s="24" t="s">
        <v>1127</v>
      </c>
      <c r="F25" s="368">
        <v>2020730010032</v>
      </c>
      <c r="G25" s="368" t="s">
        <v>1158</v>
      </c>
      <c r="H25" s="368" t="s">
        <v>1130</v>
      </c>
      <c r="I25" s="368" t="s">
        <v>146</v>
      </c>
      <c r="J25" s="368" t="s">
        <v>1160</v>
      </c>
      <c r="K25" s="24" t="s">
        <v>1161</v>
      </c>
      <c r="L25" s="257"/>
      <c r="M25" s="337">
        <f t="shared" si="3"/>
        <v>823178359</v>
      </c>
      <c r="N25" s="346"/>
      <c r="O25" s="25"/>
      <c r="P25" s="24"/>
      <c r="Q25" s="24"/>
      <c r="R25" s="30"/>
      <c r="S25" s="30">
        <v>823178359</v>
      </c>
      <c r="T25" s="30"/>
      <c r="U25" s="30"/>
      <c r="V25" s="30"/>
      <c r="W25" s="347"/>
      <c r="X25" s="24"/>
      <c r="Y25" s="24"/>
      <c r="Z25" s="24"/>
      <c r="AA25" s="24"/>
      <c r="AB25" s="338">
        <f>SUM(AC25:AP25)</f>
        <v>0</v>
      </c>
      <c r="AC25" s="18"/>
      <c r="AD25" s="18"/>
      <c r="AE25" s="18"/>
      <c r="AF25" s="18"/>
      <c r="AG25" s="18"/>
      <c r="AH25" s="18"/>
      <c r="AI25" s="18"/>
      <c r="AJ25" s="18"/>
      <c r="AK25" s="18"/>
      <c r="AL25" s="350"/>
      <c r="AM25" s="18"/>
      <c r="AN25" s="18"/>
      <c r="AO25" s="18"/>
      <c r="AP25" s="18"/>
      <c r="AQ25" s="338">
        <f>SUM(AR25:BC25)</f>
        <v>0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350"/>
      <c r="BB25" s="18"/>
      <c r="BC25" s="18"/>
      <c r="BD25" s="18"/>
      <c r="BE25" s="18"/>
      <c r="BF25" s="18"/>
      <c r="BG25" s="24" t="s">
        <v>1133</v>
      </c>
      <c r="BH25" s="24" t="s">
        <v>1134</v>
      </c>
      <c r="BI25" s="459" t="s">
        <v>1135</v>
      </c>
    </row>
    <row r="26" spans="1:223" ht="89.25">
      <c r="B26" s="104" t="s">
        <v>1124</v>
      </c>
      <c r="C26" s="24" t="s">
        <v>1125</v>
      </c>
      <c r="D26" s="24" t="s">
        <v>1141</v>
      </c>
      <c r="E26" s="24" t="s">
        <v>1127</v>
      </c>
      <c r="F26" s="368">
        <v>2020730010032</v>
      </c>
      <c r="G26" s="368" t="s">
        <v>1158</v>
      </c>
      <c r="H26" s="368" t="s">
        <v>1162</v>
      </c>
      <c r="I26" s="368" t="s">
        <v>46</v>
      </c>
      <c r="J26" s="368" t="s">
        <v>1160</v>
      </c>
      <c r="K26" s="24" t="s">
        <v>1161</v>
      </c>
      <c r="L26" s="257"/>
      <c r="M26" s="337">
        <f t="shared" si="3"/>
        <v>23100000</v>
      </c>
      <c r="N26" s="346"/>
      <c r="O26" s="25"/>
      <c r="P26" s="24"/>
      <c r="Q26" s="24"/>
      <c r="R26" s="30"/>
      <c r="S26" s="30"/>
      <c r="T26" s="30"/>
      <c r="U26" s="30"/>
      <c r="V26" s="30"/>
      <c r="W26" s="347">
        <v>23100000</v>
      </c>
      <c r="X26" s="24"/>
      <c r="Y26" s="24"/>
      <c r="Z26" s="24"/>
      <c r="AA26" s="24"/>
      <c r="AB26" s="338">
        <f>SUM(AC26:AP26)</f>
        <v>0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350"/>
      <c r="AM26" s="18"/>
      <c r="AN26" s="18"/>
      <c r="AO26" s="18"/>
      <c r="AP26" s="18"/>
      <c r="AQ26" s="338">
        <f>SUM(AR26:BC26)</f>
        <v>0</v>
      </c>
      <c r="AR26" s="18"/>
      <c r="AS26" s="18"/>
      <c r="AT26" s="18"/>
      <c r="AU26" s="18"/>
      <c r="AV26" s="18"/>
      <c r="AW26" s="18"/>
      <c r="AX26" s="18"/>
      <c r="AY26" s="18"/>
      <c r="AZ26" s="18"/>
      <c r="BA26" s="350"/>
      <c r="BB26" s="18"/>
      <c r="BC26" s="18"/>
      <c r="BD26" s="18"/>
      <c r="BE26" s="18"/>
      <c r="BF26" s="18"/>
      <c r="BG26" s="24" t="s">
        <v>1133</v>
      </c>
      <c r="BH26" s="24" t="s">
        <v>1134</v>
      </c>
      <c r="BI26" s="459" t="s">
        <v>1135</v>
      </c>
    </row>
    <row r="27" spans="1:223" ht="90" thickBot="1">
      <c r="B27" s="373" t="s">
        <v>1124</v>
      </c>
      <c r="C27" s="374" t="s">
        <v>1125</v>
      </c>
      <c r="D27" s="374" t="s">
        <v>1141</v>
      </c>
      <c r="E27" s="374" t="s">
        <v>1127</v>
      </c>
      <c r="F27" s="375">
        <v>2020730010032</v>
      </c>
      <c r="G27" s="375" t="s">
        <v>1158</v>
      </c>
      <c r="H27" s="375" t="s">
        <v>1136</v>
      </c>
      <c r="I27" s="375" t="s">
        <v>146</v>
      </c>
      <c r="J27" s="375" t="s">
        <v>1160</v>
      </c>
      <c r="K27" s="374" t="s">
        <v>1161</v>
      </c>
      <c r="L27" s="376"/>
      <c r="M27" s="460">
        <f t="shared" si="3"/>
        <v>173250000</v>
      </c>
      <c r="N27" s="461">
        <v>173250000</v>
      </c>
      <c r="O27" s="462"/>
      <c r="P27" s="374"/>
      <c r="Q27" s="374"/>
      <c r="R27" s="463"/>
      <c r="S27" s="463"/>
      <c r="T27" s="463"/>
      <c r="U27" s="463"/>
      <c r="V27" s="463"/>
      <c r="W27" s="464"/>
      <c r="X27" s="374"/>
      <c r="Y27" s="374"/>
      <c r="Z27" s="374"/>
      <c r="AA27" s="374"/>
      <c r="AB27" s="465">
        <f t="shared" si="2"/>
        <v>110950000</v>
      </c>
      <c r="AC27" s="465">
        <v>110950000</v>
      </c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465">
        <f>SUM(AR27:BC27)</f>
        <v>43100000</v>
      </c>
      <c r="AR27" s="465">
        <v>43100000</v>
      </c>
      <c r="AS27" s="378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4" t="s">
        <v>1133</v>
      </c>
      <c r="BH27" s="374" t="s">
        <v>1134</v>
      </c>
      <c r="BI27" s="466" t="s">
        <v>1135</v>
      </c>
    </row>
    <row r="28" spans="1:223" ht="13.5" thickBot="1">
      <c r="B28" s="724" t="s">
        <v>171</v>
      </c>
      <c r="C28" s="725"/>
      <c r="D28" s="725"/>
      <c r="E28" s="725"/>
      <c r="F28" s="725"/>
      <c r="G28" s="725"/>
      <c r="H28" s="725"/>
      <c r="I28" s="725"/>
      <c r="J28" s="725"/>
      <c r="K28" s="725"/>
      <c r="L28" s="726"/>
      <c r="M28" s="467">
        <f>SUM(M11:M27)</f>
        <v>17319538114</v>
      </c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5">
        <f>SUM(AB11:AB27)</f>
        <v>12988169752</v>
      </c>
      <c r="AC28" s="15"/>
      <c r="AD28" s="446"/>
      <c r="AE28" s="15"/>
      <c r="AF28" s="15"/>
      <c r="AG28" s="15"/>
      <c r="AH28" s="403"/>
      <c r="AI28" s="15"/>
      <c r="AJ28" s="15"/>
      <c r="AK28" s="15"/>
      <c r="AL28" s="15"/>
      <c r="AM28" s="15"/>
      <c r="AN28" s="15"/>
      <c r="AO28" s="15"/>
      <c r="AP28" s="15"/>
      <c r="AQ28" s="447">
        <f>SUM(AQ11:AQ27)</f>
        <v>2215663863</v>
      </c>
      <c r="AR28" s="15"/>
      <c r="AS28" s="446"/>
      <c r="AT28" s="15"/>
      <c r="AU28" s="15"/>
      <c r="AV28" s="15"/>
      <c r="AW28" s="403"/>
      <c r="AX28" s="15"/>
      <c r="AY28" s="15"/>
      <c r="AZ28" s="15"/>
      <c r="BA28" s="15"/>
      <c r="BB28" s="15"/>
      <c r="BC28" s="15"/>
      <c r="BD28" s="15"/>
      <c r="BE28" s="15"/>
      <c r="BF28" s="15"/>
      <c r="BG28" s="444"/>
      <c r="BH28" s="15"/>
      <c r="BI28" s="15"/>
    </row>
    <row r="29" spans="1:223">
      <c r="M29" s="110"/>
      <c r="N29" s="110"/>
      <c r="O29" s="111"/>
      <c r="AH29" s="355"/>
      <c r="AQ29" s="113"/>
      <c r="AW29" s="355"/>
      <c r="BF29" s="113"/>
    </row>
    <row r="30" spans="1:223">
      <c r="M30" s="111"/>
      <c r="N30" s="110"/>
      <c r="O30" s="111"/>
      <c r="AH30" s="355"/>
      <c r="AQ30" s="3"/>
      <c r="AW30" s="355"/>
      <c r="BF30" s="3"/>
    </row>
    <row r="31" spans="1:223">
      <c r="M31" s="111"/>
      <c r="N31" s="110"/>
      <c r="O31" s="111"/>
      <c r="AH31" s="355"/>
      <c r="AQ31" s="3"/>
      <c r="AW31" s="355"/>
      <c r="BF31" s="3"/>
    </row>
    <row r="32" spans="1:223">
      <c r="M32" s="111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Q32" s="3"/>
      <c r="BF32" s="3"/>
    </row>
  </sheetData>
  <mergeCells count="46">
    <mergeCell ref="B28:L28"/>
    <mergeCell ref="BD9:BD10"/>
    <mergeCell ref="BE9:BE10"/>
    <mergeCell ref="BF9:BF10"/>
    <mergeCell ref="BG9:BG10"/>
    <mergeCell ref="AA9:AA10"/>
    <mergeCell ref="AC9:AD9"/>
    <mergeCell ref="AE9:AL9"/>
    <mergeCell ref="AM9:AM10"/>
    <mergeCell ref="AN9:AN10"/>
    <mergeCell ref="AO9:AO10"/>
    <mergeCell ref="L9:L10"/>
    <mergeCell ref="N9:O9"/>
    <mergeCell ref="P9:W9"/>
    <mergeCell ref="X9:X10"/>
    <mergeCell ref="Y9:Y10"/>
    <mergeCell ref="BG8:BI8"/>
    <mergeCell ref="BH9:BH10"/>
    <mergeCell ref="BI9:BI10"/>
    <mergeCell ref="AP9:AP10"/>
    <mergeCell ref="AQ9:AQ10"/>
    <mergeCell ref="AR9:AS9"/>
    <mergeCell ref="AT9:BA9"/>
    <mergeCell ref="BB9:BB10"/>
    <mergeCell ref="BC9:BC10"/>
    <mergeCell ref="Z9:Z10"/>
    <mergeCell ref="AB8:AB10"/>
    <mergeCell ref="AC8:AP8"/>
    <mergeCell ref="AR8:BE8"/>
    <mergeCell ref="G9:G10"/>
    <mergeCell ref="B4:Z4"/>
    <mergeCell ref="B5:Z5"/>
    <mergeCell ref="B8:L8"/>
    <mergeCell ref="M8:M10"/>
    <mergeCell ref="N8:AA8"/>
    <mergeCell ref="H9:H10"/>
    <mergeCell ref="I9:I10"/>
    <mergeCell ref="J9:J10"/>
    <mergeCell ref="K9:K10"/>
    <mergeCell ref="G7:I7"/>
    <mergeCell ref="B7:F7"/>
    <mergeCell ref="B9:B10"/>
    <mergeCell ref="C9:C10"/>
    <mergeCell ref="D9:D10"/>
    <mergeCell ref="E9:E10"/>
    <mergeCell ref="F9:F1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BC140"/>
  <sheetViews>
    <sheetView zoomScale="90" zoomScaleNormal="90" workbookViewId="0">
      <selection activeCell="E6" sqref="E6:F6"/>
    </sheetView>
  </sheetViews>
  <sheetFormatPr baseColWidth="10" defaultColWidth="11.42578125" defaultRowHeight="12.75"/>
  <cols>
    <col min="1" max="1" width="3.85546875" style="299" customWidth="1"/>
    <col min="2" max="2" width="24.140625" style="299" bestFit="1" customWidth="1"/>
    <col min="3" max="3" width="38.7109375" style="299" bestFit="1" customWidth="1"/>
    <col min="4" max="4" width="51" style="299" bestFit="1" customWidth="1"/>
    <col min="5" max="5" width="42.85546875" style="299" bestFit="1" customWidth="1"/>
    <col min="6" max="6" width="21.7109375" style="469" customWidth="1"/>
    <col min="7" max="7" width="26.28515625" style="299" customWidth="1"/>
    <col min="8" max="8" width="19.7109375" style="470" customWidth="1"/>
    <col min="9" max="9" width="14" style="470" customWidth="1"/>
    <col min="10" max="10" width="52.7109375" style="471" customWidth="1"/>
    <col min="11" max="11" width="18.140625" style="299" bestFit="1" customWidth="1"/>
    <col min="12" max="12" width="24.7109375" style="299" customWidth="1"/>
    <col min="13" max="13" width="21.5703125" style="299" bestFit="1" customWidth="1"/>
    <col min="14" max="14" width="16.42578125" style="299" customWidth="1"/>
    <col min="15" max="15" width="8.7109375" style="299" customWidth="1"/>
    <col min="16" max="16" width="21.28515625" style="299" customWidth="1"/>
    <col min="17" max="20" width="11" style="299" customWidth="1"/>
    <col min="21" max="22" width="7.42578125" style="299" bestFit="1" customWidth="1"/>
    <col min="23" max="23" width="8.140625" style="299" customWidth="1"/>
    <col min="24" max="24" width="22.7109375" style="299" bestFit="1" customWidth="1"/>
    <col min="25" max="25" width="23.140625" style="472" bestFit="1" customWidth="1"/>
    <col min="26" max="26" width="21.5703125" style="299" bestFit="1" customWidth="1"/>
    <col min="27" max="27" width="15.5703125" style="299" bestFit="1" customWidth="1"/>
    <col min="28" max="28" width="8.140625" style="299" bestFit="1" customWidth="1"/>
    <col min="29" max="29" width="21.5703125" style="299" bestFit="1" customWidth="1"/>
    <col min="30" max="33" width="10.28515625" style="472" customWidth="1"/>
    <col min="34" max="35" width="7.42578125" style="472" bestFit="1" customWidth="1"/>
    <col min="36" max="36" width="8.140625" style="472" customWidth="1"/>
    <col min="37" max="38" width="22.7109375" style="472" bestFit="1" customWidth="1"/>
    <col min="39" max="39" width="20.28515625" style="472" bestFit="1" customWidth="1"/>
    <col min="40" max="41" width="14.28515625" style="472" customWidth="1"/>
    <col min="42" max="42" width="21.5703125" style="472" bestFit="1" customWidth="1"/>
    <col min="43" max="49" width="14.28515625" style="472" customWidth="1"/>
    <col min="50" max="50" width="22.7109375" style="472" bestFit="1" customWidth="1"/>
    <col min="51" max="51" width="13" style="299" bestFit="1" customWidth="1"/>
    <col min="52" max="52" width="19.5703125" style="299" bestFit="1" customWidth="1"/>
    <col min="53" max="53" width="22" style="299" customWidth="1"/>
    <col min="54" max="16384" width="11.42578125" style="299"/>
  </cols>
  <sheetData>
    <row r="4" spans="2:53" ht="12.75" customHeight="1">
      <c r="B4" s="684" t="s">
        <v>0</v>
      </c>
      <c r="C4" s="684"/>
      <c r="D4" s="232"/>
      <c r="E4" s="232"/>
      <c r="F4" s="232"/>
      <c r="G4" s="232"/>
      <c r="H4" s="232"/>
      <c r="I4" s="232"/>
      <c r="J4" s="468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Y4" s="299"/>
      <c r="Z4" s="472"/>
      <c r="AA4" s="472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</row>
    <row r="5" spans="2:53" ht="18" customHeight="1">
      <c r="B5" s="645" t="s">
        <v>1</v>
      </c>
      <c r="C5" s="645"/>
      <c r="D5" s="232"/>
      <c r="F5" s="299"/>
      <c r="G5" s="232"/>
      <c r="H5" s="232"/>
      <c r="I5" s="232"/>
      <c r="J5" s="468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Y5" s="299"/>
      <c r="Z5" s="472"/>
      <c r="AA5" s="472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</row>
    <row r="6" spans="2:53" ht="18" customHeight="1" thickBot="1">
      <c r="B6" s="609" t="s">
        <v>1120</v>
      </c>
      <c r="C6" s="609"/>
      <c r="D6" s="232"/>
      <c r="E6" s="645" t="s">
        <v>1223</v>
      </c>
      <c r="F6" s="645"/>
      <c r="G6" s="232"/>
      <c r="H6" s="232"/>
      <c r="I6" s="232"/>
      <c r="J6" s="468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Y6" s="299"/>
      <c r="Z6" s="472"/>
      <c r="AA6" s="472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</row>
    <row r="7" spans="2:53" ht="16.5" customHeight="1" thickBot="1">
      <c r="B7" s="767" t="s">
        <v>1225</v>
      </c>
      <c r="C7" s="768"/>
      <c r="D7" s="768"/>
      <c r="E7" s="768"/>
      <c r="F7" s="768"/>
      <c r="G7" s="768"/>
      <c r="H7" s="768"/>
      <c r="I7" s="768"/>
      <c r="J7" s="769"/>
      <c r="K7" s="915"/>
      <c r="L7" s="964" t="s">
        <v>4</v>
      </c>
      <c r="M7" s="961" t="s">
        <v>5</v>
      </c>
      <c r="N7" s="770"/>
      <c r="O7" s="770"/>
      <c r="P7" s="770"/>
      <c r="Q7" s="770"/>
      <c r="R7" s="770"/>
      <c r="S7" s="770"/>
      <c r="T7" s="770"/>
      <c r="U7" s="770"/>
      <c r="V7" s="770"/>
      <c r="W7" s="770"/>
      <c r="X7" s="770"/>
      <c r="Y7" s="968" t="s">
        <v>858</v>
      </c>
      <c r="Z7" s="737" t="s">
        <v>5</v>
      </c>
      <c r="AA7" s="735"/>
      <c r="AB7" s="736"/>
      <c r="AC7" s="736"/>
      <c r="AD7" s="737"/>
      <c r="AE7" s="735"/>
      <c r="AF7" s="735"/>
      <c r="AG7" s="735"/>
      <c r="AH7" s="735"/>
      <c r="AI7" s="735"/>
      <c r="AJ7" s="738"/>
      <c r="AK7" s="738"/>
      <c r="AL7" s="739" t="s">
        <v>7</v>
      </c>
      <c r="AM7" s="751" t="s">
        <v>5</v>
      </c>
      <c r="AN7" s="752"/>
      <c r="AO7" s="753"/>
      <c r="AP7" s="753"/>
      <c r="AQ7" s="754"/>
      <c r="AR7" s="752"/>
      <c r="AS7" s="752"/>
      <c r="AT7" s="752"/>
      <c r="AU7" s="752"/>
      <c r="AV7" s="752"/>
      <c r="AW7" s="755"/>
      <c r="AX7" s="756"/>
      <c r="AY7" s="742" t="s">
        <v>8</v>
      </c>
      <c r="AZ7" s="743"/>
      <c r="BA7" s="744"/>
    </row>
    <row r="8" spans="2:53" ht="31.5" customHeight="1">
      <c r="B8" s="748" t="s">
        <v>9</v>
      </c>
      <c r="C8" s="750" t="s">
        <v>10</v>
      </c>
      <c r="D8" s="750" t="s">
        <v>11</v>
      </c>
      <c r="E8" s="750" t="s">
        <v>12</v>
      </c>
      <c r="F8" s="750" t="s">
        <v>13</v>
      </c>
      <c r="G8" s="750" t="s">
        <v>15</v>
      </c>
      <c r="H8" s="729" t="s">
        <v>14</v>
      </c>
      <c r="I8" s="733" t="s">
        <v>861</v>
      </c>
      <c r="J8" s="731" t="s">
        <v>859</v>
      </c>
      <c r="K8" s="959" t="s">
        <v>75</v>
      </c>
      <c r="L8" s="965"/>
      <c r="M8" s="962" t="s">
        <v>20</v>
      </c>
      <c r="N8" s="734"/>
      <c r="O8" s="734" t="s">
        <v>21</v>
      </c>
      <c r="P8" s="734"/>
      <c r="Q8" s="734"/>
      <c r="R8" s="734"/>
      <c r="S8" s="734"/>
      <c r="T8" s="734"/>
      <c r="U8" s="661" t="s">
        <v>22</v>
      </c>
      <c r="V8" s="661" t="s">
        <v>23</v>
      </c>
      <c r="W8" s="661" t="s">
        <v>860</v>
      </c>
      <c r="X8" s="773" t="s">
        <v>25</v>
      </c>
      <c r="Y8" s="969"/>
      <c r="Z8" s="967" t="s">
        <v>20</v>
      </c>
      <c r="AA8" s="764"/>
      <c r="AB8" s="765" t="s">
        <v>21</v>
      </c>
      <c r="AC8" s="765"/>
      <c r="AD8" s="765"/>
      <c r="AE8" s="765"/>
      <c r="AF8" s="765"/>
      <c r="AG8" s="766"/>
      <c r="AH8" s="757" t="s">
        <v>22</v>
      </c>
      <c r="AI8" s="757" t="s">
        <v>23</v>
      </c>
      <c r="AJ8" s="757" t="s">
        <v>860</v>
      </c>
      <c r="AK8" s="761" t="s">
        <v>25</v>
      </c>
      <c r="AL8" s="740"/>
      <c r="AM8" s="763" t="s">
        <v>20</v>
      </c>
      <c r="AN8" s="764"/>
      <c r="AO8" s="765" t="s">
        <v>21</v>
      </c>
      <c r="AP8" s="765"/>
      <c r="AQ8" s="765"/>
      <c r="AR8" s="765"/>
      <c r="AS8" s="765"/>
      <c r="AT8" s="766"/>
      <c r="AU8" s="757" t="s">
        <v>22</v>
      </c>
      <c r="AV8" s="757" t="s">
        <v>23</v>
      </c>
      <c r="AW8" s="757" t="s">
        <v>860</v>
      </c>
      <c r="AX8" s="759" t="s">
        <v>25</v>
      </c>
      <c r="AY8" s="745"/>
      <c r="AZ8" s="746"/>
      <c r="BA8" s="747"/>
    </row>
    <row r="9" spans="2:53" ht="90" customHeight="1" thickBot="1">
      <c r="B9" s="749"/>
      <c r="C9" s="728"/>
      <c r="D9" s="728"/>
      <c r="E9" s="728"/>
      <c r="F9" s="728"/>
      <c r="G9" s="728"/>
      <c r="H9" s="730"/>
      <c r="I9" s="730"/>
      <c r="J9" s="732"/>
      <c r="K9" s="960"/>
      <c r="L9" s="966"/>
      <c r="M9" s="963" t="s">
        <v>29</v>
      </c>
      <c r="N9" s="567" t="s">
        <v>30</v>
      </c>
      <c r="O9" s="567" t="s">
        <v>31</v>
      </c>
      <c r="P9" s="567" t="s">
        <v>32</v>
      </c>
      <c r="Q9" s="567" t="s">
        <v>33</v>
      </c>
      <c r="R9" s="567" t="s">
        <v>862</v>
      </c>
      <c r="S9" s="567" t="s">
        <v>863</v>
      </c>
      <c r="T9" s="567" t="s">
        <v>864</v>
      </c>
      <c r="U9" s="728"/>
      <c r="V9" s="728"/>
      <c r="W9" s="728"/>
      <c r="X9" s="774"/>
      <c r="Y9" s="970"/>
      <c r="Z9" s="963" t="s">
        <v>29</v>
      </c>
      <c r="AA9" s="568" t="s">
        <v>30</v>
      </c>
      <c r="AB9" s="569" t="s">
        <v>31</v>
      </c>
      <c r="AC9" s="318" t="s">
        <v>32</v>
      </c>
      <c r="AD9" s="570" t="s">
        <v>33</v>
      </c>
      <c r="AE9" s="568" t="s">
        <v>862</v>
      </c>
      <c r="AF9" s="568" t="s">
        <v>863</v>
      </c>
      <c r="AG9" s="568" t="s">
        <v>864</v>
      </c>
      <c r="AH9" s="758"/>
      <c r="AI9" s="758"/>
      <c r="AJ9" s="758"/>
      <c r="AK9" s="762"/>
      <c r="AL9" s="741"/>
      <c r="AM9" s="571" t="s">
        <v>29</v>
      </c>
      <c r="AN9" s="568" t="s">
        <v>30</v>
      </c>
      <c r="AO9" s="569" t="s">
        <v>31</v>
      </c>
      <c r="AP9" s="318" t="s">
        <v>32</v>
      </c>
      <c r="AQ9" s="570" t="s">
        <v>33</v>
      </c>
      <c r="AR9" s="568" t="s">
        <v>862</v>
      </c>
      <c r="AS9" s="568" t="s">
        <v>863</v>
      </c>
      <c r="AT9" s="568" t="s">
        <v>864</v>
      </c>
      <c r="AU9" s="758"/>
      <c r="AV9" s="758"/>
      <c r="AW9" s="758"/>
      <c r="AX9" s="760"/>
      <c r="AY9" s="324" t="s">
        <v>26</v>
      </c>
      <c r="AZ9" s="319" t="s">
        <v>27</v>
      </c>
      <c r="BA9" s="320" t="s">
        <v>28</v>
      </c>
    </row>
    <row r="10" spans="2:53" ht="37.5" customHeight="1">
      <c r="B10" s="793" t="s">
        <v>299</v>
      </c>
      <c r="C10" s="771" t="s">
        <v>865</v>
      </c>
      <c r="D10" s="771" t="s">
        <v>866</v>
      </c>
      <c r="E10" s="771" t="s">
        <v>867</v>
      </c>
      <c r="F10" s="409">
        <v>2020730010008</v>
      </c>
      <c r="G10" s="572" t="s">
        <v>868</v>
      </c>
      <c r="H10" s="408" t="s">
        <v>869</v>
      </c>
      <c r="I10" s="573" t="s">
        <v>870</v>
      </c>
      <c r="J10" s="574" t="s">
        <v>871</v>
      </c>
      <c r="K10" s="575">
        <v>1</v>
      </c>
      <c r="L10" s="576">
        <f>SUM(M10:X10)</f>
        <v>406600000</v>
      </c>
      <c r="M10" s="577">
        <v>406600000</v>
      </c>
      <c r="N10" s="578">
        <v>0</v>
      </c>
      <c r="O10" s="578">
        <v>0</v>
      </c>
      <c r="P10" s="578">
        <v>0</v>
      </c>
      <c r="Q10" s="578">
        <v>0</v>
      </c>
      <c r="R10" s="578">
        <v>0</v>
      </c>
      <c r="S10" s="578">
        <v>0</v>
      </c>
      <c r="T10" s="578">
        <v>0</v>
      </c>
      <c r="U10" s="578">
        <v>0</v>
      </c>
      <c r="V10" s="578">
        <v>0</v>
      </c>
      <c r="W10" s="578">
        <v>0</v>
      </c>
      <c r="X10" s="578">
        <v>0</v>
      </c>
      <c r="Y10" s="579">
        <f>SUM(Z10:AK10)</f>
        <v>206250000</v>
      </c>
      <c r="Z10" s="578">
        <v>206250000</v>
      </c>
      <c r="AA10" s="580"/>
      <c r="AB10" s="581">
        <v>0</v>
      </c>
      <c r="AC10" s="578">
        <v>0</v>
      </c>
      <c r="AD10" s="581">
        <v>0</v>
      </c>
      <c r="AE10" s="581">
        <v>0</v>
      </c>
      <c r="AF10" s="581">
        <v>0</v>
      </c>
      <c r="AG10" s="581">
        <v>0</v>
      </c>
      <c r="AH10" s="581">
        <v>0</v>
      </c>
      <c r="AI10" s="581">
        <v>0</v>
      </c>
      <c r="AJ10" s="581">
        <v>0</v>
      </c>
      <c r="AK10" s="582">
        <v>0</v>
      </c>
      <c r="AL10" s="581">
        <f>+SUM(AM10:AX10)</f>
        <v>74050000</v>
      </c>
      <c r="AM10" s="577">
        <v>74050000</v>
      </c>
      <c r="AN10" s="581"/>
      <c r="AO10" s="581"/>
      <c r="AP10" s="581"/>
      <c r="AQ10" s="581"/>
      <c r="AR10" s="581"/>
      <c r="AS10" s="581"/>
      <c r="AT10" s="581"/>
      <c r="AU10" s="581"/>
      <c r="AV10" s="581"/>
      <c r="AW10" s="581"/>
      <c r="AX10" s="581"/>
      <c r="AY10" s="583" t="s">
        <v>872</v>
      </c>
      <c r="AZ10" s="584" t="s">
        <v>873</v>
      </c>
      <c r="BA10" s="585" t="s">
        <v>874</v>
      </c>
    </row>
    <row r="11" spans="2:53" ht="57" customHeight="1">
      <c r="B11" s="777"/>
      <c r="C11" s="772"/>
      <c r="D11" s="772"/>
      <c r="E11" s="772"/>
      <c r="F11" s="236">
        <v>2020730010008</v>
      </c>
      <c r="G11" s="300" t="s">
        <v>868</v>
      </c>
      <c r="H11" s="23" t="s">
        <v>869</v>
      </c>
      <c r="I11" s="481" t="s">
        <v>875</v>
      </c>
      <c r="J11" s="86" t="s">
        <v>876</v>
      </c>
      <c r="K11" s="302">
        <v>1</v>
      </c>
      <c r="L11" s="474">
        <f t="shared" ref="L11:L15" si="0">SUM(M11:X11)</f>
        <v>87747000</v>
      </c>
      <c r="M11" s="475">
        <v>87747000</v>
      </c>
      <c r="N11" s="475">
        <v>0</v>
      </c>
      <c r="O11" s="475">
        <v>0</v>
      </c>
      <c r="P11" s="475">
        <v>0</v>
      </c>
      <c r="Q11" s="475">
        <v>0</v>
      </c>
      <c r="R11" s="475">
        <v>0</v>
      </c>
      <c r="S11" s="475">
        <v>0</v>
      </c>
      <c r="T11" s="475">
        <v>0</v>
      </c>
      <c r="U11" s="475">
        <v>0</v>
      </c>
      <c r="V11" s="475">
        <v>0</v>
      </c>
      <c r="W11" s="475">
        <v>0</v>
      </c>
      <c r="X11" s="475">
        <v>0</v>
      </c>
      <c r="Y11" s="476">
        <f t="shared" ref="Y11:Y15" si="1">SUM(Z11:AK11)</f>
        <v>49800000</v>
      </c>
      <c r="Z11" s="475">
        <v>49800000</v>
      </c>
      <c r="AA11" s="477">
        <v>0</v>
      </c>
      <c r="AB11" s="477">
        <v>0</v>
      </c>
      <c r="AC11" s="475">
        <v>0</v>
      </c>
      <c r="AD11" s="477">
        <v>0</v>
      </c>
      <c r="AE11" s="477">
        <v>0</v>
      </c>
      <c r="AF11" s="477">
        <v>0</v>
      </c>
      <c r="AG11" s="477">
        <v>0</v>
      </c>
      <c r="AH11" s="477">
        <v>0</v>
      </c>
      <c r="AI11" s="477">
        <v>0</v>
      </c>
      <c r="AJ11" s="477">
        <v>0</v>
      </c>
      <c r="AK11" s="478">
        <v>0</v>
      </c>
      <c r="AL11" s="477">
        <f>+SUM(AM11:AX11)</f>
        <v>22100000</v>
      </c>
      <c r="AM11" s="477">
        <v>22100000</v>
      </c>
      <c r="AN11" s="477"/>
      <c r="AO11" s="477"/>
      <c r="AP11" s="477"/>
      <c r="AQ11" s="477"/>
      <c r="AR11" s="477"/>
      <c r="AS11" s="477"/>
      <c r="AT11" s="477"/>
      <c r="AU11" s="477"/>
      <c r="AV11" s="477"/>
      <c r="AW11" s="477"/>
      <c r="AX11" s="477"/>
      <c r="AY11" s="479" t="s">
        <v>872</v>
      </c>
      <c r="AZ11" s="480" t="s">
        <v>873</v>
      </c>
      <c r="BA11" s="586" t="s">
        <v>874</v>
      </c>
    </row>
    <row r="12" spans="2:53" ht="39.75" customHeight="1">
      <c r="B12" s="777"/>
      <c r="C12" s="772"/>
      <c r="D12" s="772"/>
      <c r="E12" s="772"/>
      <c r="F12" s="236">
        <v>2020730010008</v>
      </c>
      <c r="G12" s="300" t="s">
        <v>868</v>
      </c>
      <c r="H12" s="23" t="s">
        <v>869</v>
      </c>
      <c r="I12" s="473" t="s">
        <v>877</v>
      </c>
      <c r="J12" s="482" t="s">
        <v>878</v>
      </c>
      <c r="K12" s="301">
        <v>1</v>
      </c>
      <c r="L12" s="474">
        <f t="shared" si="0"/>
        <v>650503000</v>
      </c>
      <c r="M12" s="475">
        <v>650503000</v>
      </c>
      <c r="N12" s="475">
        <v>0</v>
      </c>
      <c r="O12" s="475">
        <v>0</v>
      </c>
      <c r="P12" s="475">
        <v>0</v>
      </c>
      <c r="Q12" s="475">
        <v>0</v>
      </c>
      <c r="R12" s="475">
        <v>0</v>
      </c>
      <c r="S12" s="475">
        <v>0</v>
      </c>
      <c r="T12" s="475">
        <v>0</v>
      </c>
      <c r="U12" s="475">
        <v>0</v>
      </c>
      <c r="V12" s="475">
        <v>0</v>
      </c>
      <c r="W12" s="475">
        <v>0</v>
      </c>
      <c r="X12" s="475">
        <v>0</v>
      </c>
      <c r="Y12" s="476">
        <f t="shared" si="1"/>
        <v>315400000</v>
      </c>
      <c r="Z12" s="477">
        <v>315400000</v>
      </c>
      <c r="AA12" s="477">
        <v>0</v>
      </c>
      <c r="AB12" s="477">
        <v>0</v>
      </c>
      <c r="AC12" s="477">
        <v>0</v>
      </c>
      <c r="AD12" s="477">
        <v>0</v>
      </c>
      <c r="AE12" s="477">
        <v>0</v>
      </c>
      <c r="AF12" s="477">
        <v>0</v>
      </c>
      <c r="AG12" s="477">
        <v>0</v>
      </c>
      <c r="AH12" s="477">
        <v>0</v>
      </c>
      <c r="AI12" s="477">
        <v>0</v>
      </c>
      <c r="AJ12" s="477">
        <v>0</v>
      </c>
      <c r="AK12" s="478">
        <v>0</v>
      </c>
      <c r="AL12" s="477">
        <f t="shared" ref="AL12:AL15" si="2">+SUM(AM12:AX12)</f>
        <v>130800000</v>
      </c>
      <c r="AM12" s="477">
        <v>130800000</v>
      </c>
      <c r="AN12" s="477"/>
      <c r="AO12" s="477"/>
      <c r="AP12" s="477"/>
      <c r="AQ12" s="477"/>
      <c r="AR12" s="477"/>
      <c r="AS12" s="477"/>
      <c r="AT12" s="477"/>
      <c r="AU12" s="477"/>
      <c r="AV12" s="477"/>
      <c r="AW12" s="477"/>
      <c r="AX12" s="477"/>
      <c r="AY12" s="479" t="s">
        <v>872</v>
      </c>
      <c r="AZ12" s="480" t="s">
        <v>879</v>
      </c>
      <c r="BA12" s="586" t="s">
        <v>880</v>
      </c>
    </row>
    <row r="13" spans="2:53" ht="63.75">
      <c r="B13" s="777"/>
      <c r="C13" s="772"/>
      <c r="D13" s="772"/>
      <c r="E13" s="772"/>
      <c r="F13" s="236">
        <v>2020730010008</v>
      </c>
      <c r="G13" s="300" t="s">
        <v>868</v>
      </c>
      <c r="H13" s="482" t="s">
        <v>869</v>
      </c>
      <c r="I13" s="481" t="s">
        <v>881</v>
      </c>
      <c r="J13" s="482" t="s">
        <v>882</v>
      </c>
      <c r="K13" s="300">
        <v>1</v>
      </c>
      <c r="L13" s="474">
        <f t="shared" si="0"/>
        <v>67200000</v>
      </c>
      <c r="M13" s="475">
        <v>0</v>
      </c>
      <c r="N13" s="475">
        <v>0</v>
      </c>
      <c r="O13" s="475">
        <v>0</v>
      </c>
      <c r="P13" s="475">
        <v>67200000</v>
      </c>
      <c r="Q13" s="475">
        <v>0</v>
      </c>
      <c r="R13" s="475">
        <v>0</v>
      </c>
      <c r="S13" s="475">
        <v>0</v>
      </c>
      <c r="T13" s="475">
        <v>0</v>
      </c>
      <c r="U13" s="475">
        <v>0</v>
      </c>
      <c r="V13" s="475">
        <v>0</v>
      </c>
      <c r="W13" s="475">
        <v>0</v>
      </c>
      <c r="X13" s="475">
        <v>0</v>
      </c>
      <c r="Y13" s="476">
        <f t="shared" si="1"/>
        <v>33600000</v>
      </c>
      <c r="Z13" s="477">
        <v>0</v>
      </c>
      <c r="AA13" s="477">
        <v>0</v>
      </c>
      <c r="AB13" s="477">
        <v>0</v>
      </c>
      <c r="AC13" s="483">
        <v>33600000</v>
      </c>
      <c r="AD13" s="477">
        <v>0</v>
      </c>
      <c r="AE13" s="477">
        <v>0</v>
      </c>
      <c r="AF13" s="477">
        <v>0</v>
      </c>
      <c r="AG13" s="477">
        <v>0</v>
      </c>
      <c r="AH13" s="477">
        <v>0</v>
      </c>
      <c r="AI13" s="477">
        <v>0</v>
      </c>
      <c r="AJ13" s="477">
        <v>0</v>
      </c>
      <c r="AK13" s="478">
        <v>0</v>
      </c>
      <c r="AL13" s="477">
        <f t="shared" si="2"/>
        <v>14400000</v>
      </c>
      <c r="AM13" s="477">
        <v>14400000</v>
      </c>
      <c r="AN13" s="477"/>
      <c r="AO13" s="477"/>
      <c r="AP13" s="477"/>
      <c r="AQ13" s="477"/>
      <c r="AR13" s="477"/>
      <c r="AS13" s="477"/>
      <c r="AT13" s="477"/>
      <c r="AU13" s="477"/>
      <c r="AV13" s="477"/>
      <c r="AW13" s="477"/>
      <c r="AX13" s="477"/>
      <c r="AY13" s="479" t="s">
        <v>872</v>
      </c>
      <c r="AZ13" s="480" t="s">
        <v>883</v>
      </c>
      <c r="BA13" s="586" t="s">
        <v>884</v>
      </c>
    </row>
    <row r="14" spans="2:53" ht="63.75">
      <c r="B14" s="777"/>
      <c r="C14" s="772"/>
      <c r="D14" s="772"/>
      <c r="E14" s="772"/>
      <c r="F14" s="236">
        <v>2020730010008</v>
      </c>
      <c r="G14" s="300" t="s">
        <v>868</v>
      </c>
      <c r="H14" s="482" t="s">
        <v>869</v>
      </c>
      <c r="I14" s="484" t="s">
        <v>885</v>
      </c>
      <c r="J14" s="482" t="s">
        <v>886</v>
      </c>
      <c r="K14" s="300">
        <v>1</v>
      </c>
      <c r="L14" s="474">
        <f t="shared" si="0"/>
        <v>0</v>
      </c>
      <c r="M14" s="475">
        <v>0</v>
      </c>
      <c r="N14" s="475">
        <v>0</v>
      </c>
      <c r="O14" s="475">
        <v>0</v>
      </c>
      <c r="P14" s="475">
        <v>0</v>
      </c>
      <c r="Q14" s="475">
        <v>0</v>
      </c>
      <c r="R14" s="475">
        <v>0</v>
      </c>
      <c r="S14" s="475">
        <v>0</v>
      </c>
      <c r="T14" s="475">
        <v>0</v>
      </c>
      <c r="U14" s="475">
        <v>0</v>
      </c>
      <c r="V14" s="475">
        <v>0</v>
      </c>
      <c r="W14" s="475">
        <v>0</v>
      </c>
      <c r="X14" s="475">
        <v>0</v>
      </c>
      <c r="Y14" s="476">
        <f t="shared" si="1"/>
        <v>0</v>
      </c>
      <c r="Z14" s="477">
        <v>0</v>
      </c>
      <c r="AA14" s="477">
        <f>+VLOOKUP(I13,[1]Hoja2!$A:$I,6,0)</f>
        <v>0</v>
      </c>
      <c r="AB14" s="477">
        <v>0</v>
      </c>
      <c r="AC14" s="477">
        <v>0</v>
      </c>
      <c r="AD14" s="477">
        <v>0</v>
      </c>
      <c r="AE14" s="477">
        <v>0</v>
      </c>
      <c r="AF14" s="477">
        <v>0</v>
      </c>
      <c r="AG14" s="477">
        <v>0</v>
      </c>
      <c r="AH14" s="477">
        <v>0</v>
      </c>
      <c r="AI14" s="477">
        <v>0</v>
      </c>
      <c r="AJ14" s="477">
        <v>0</v>
      </c>
      <c r="AK14" s="478">
        <v>0</v>
      </c>
      <c r="AL14" s="477">
        <f t="shared" si="2"/>
        <v>0</v>
      </c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9" t="s">
        <v>872</v>
      </c>
      <c r="AZ14" s="480" t="s">
        <v>883</v>
      </c>
      <c r="BA14" s="586" t="s">
        <v>884</v>
      </c>
    </row>
    <row r="15" spans="2:53" ht="63.75">
      <c r="B15" s="777"/>
      <c r="C15" s="772"/>
      <c r="D15" s="772"/>
      <c r="E15" s="772"/>
      <c r="F15" s="236">
        <v>2020730010008</v>
      </c>
      <c r="G15" s="300" t="s">
        <v>868</v>
      </c>
      <c r="H15" s="482" t="s">
        <v>869</v>
      </c>
      <c r="I15" s="484" t="s">
        <v>887</v>
      </c>
      <c r="J15" s="482" t="s">
        <v>888</v>
      </c>
      <c r="K15" s="300">
        <v>1</v>
      </c>
      <c r="L15" s="474">
        <f t="shared" si="0"/>
        <v>35000000</v>
      </c>
      <c r="M15" s="475">
        <v>35000000</v>
      </c>
      <c r="N15" s="475">
        <v>0</v>
      </c>
      <c r="O15" s="475">
        <v>0</v>
      </c>
      <c r="P15" s="475">
        <v>0</v>
      </c>
      <c r="Q15" s="475">
        <v>0</v>
      </c>
      <c r="R15" s="475">
        <v>0</v>
      </c>
      <c r="S15" s="475">
        <v>0</v>
      </c>
      <c r="T15" s="475">
        <v>0</v>
      </c>
      <c r="U15" s="475">
        <v>0</v>
      </c>
      <c r="V15" s="475">
        <v>0</v>
      </c>
      <c r="W15" s="475">
        <v>0</v>
      </c>
      <c r="X15" s="475">
        <v>0</v>
      </c>
      <c r="Y15" s="476">
        <f t="shared" si="1"/>
        <v>35000000</v>
      </c>
      <c r="Z15" s="483">
        <v>35000000</v>
      </c>
      <c r="AA15" s="477">
        <f>+VLOOKUP(I14,[1]Hoja2!$A:$I,6,0)</f>
        <v>0</v>
      </c>
      <c r="AB15" s="477">
        <v>0</v>
      </c>
      <c r="AC15" s="477">
        <v>0</v>
      </c>
      <c r="AD15" s="477">
        <v>0</v>
      </c>
      <c r="AE15" s="477">
        <v>0</v>
      </c>
      <c r="AF15" s="477">
        <v>0</v>
      </c>
      <c r="AG15" s="477">
        <v>0</v>
      </c>
      <c r="AH15" s="477">
        <v>0</v>
      </c>
      <c r="AI15" s="477">
        <v>0</v>
      </c>
      <c r="AJ15" s="477">
        <v>0</v>
      </c>
      <c r="AK15" s="478">
        <v>0</v>
      </c>
      <c r="AL15" s="477">
        <f t="shared" si="2"/>
        <v>15000000</v>
      </c>
      <c r="AM15" s="483">
        <v>15000000</v>
      </c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9" t="s">
        <v>872</v>
      </c>
      <c r="AZ15" s="480" t="s">
        <v>883</v>
      </c>
      <c r="BA15" s="586" t="s">
        <v>884</v>
      </c>
    </row>
    <row r="16" spans="2:53" ht="63.75">
      <c r="B16" s="777"/>
      <c r="C16" s="772"/>
      <c r="D16" s="772"/>
      <c r="E16" s="772"/>
      <c r="F16" s="236">
        <v>2020730010008</v>
      </c>
      <c r="G16" s="300" t="s">
        <v>868</v>
      </c>
      <c r="H16" s="23" t="s">
        <v>869</v>
      </c>
      <c r="I16" s="782" t="s">
        <v>889</v>
      </c>
      <c r="J16" s="781" t="s">
        <v>890</v>
      </c>
      <c r="K16" s="772">
        <v>1</v>
      </c>
      <c r="L16" s="784">
        <f>SUM(M16:X17)</f>
        <v>952438000</v>
      </c>
      <c r="M16" s="483">
        <v>436000000</v>
      </c>
      <c r="N16" s="587">
        <v>0</v>
      </c>
      <c r="O16" s="475">
        <v>0</v>
      </c>
      <c r="P16" s="483">
        <v>516438000</v>
      </c>
      <c r="Q16" s="475">
        <v>0</v>
      </c>
      <c r="R16" s="475">
        <v>0</v>
      </c>
      <c r="S16" s="475">
        <v>0</v>
      </c>
      <c r="T16" s="475">
        <v>0</v>
      </c>
      <c r="U16" s="475">
        <v>0</v>
      </c>
      <c r="V16" s="475">
        <v>0</v>
      </c>
      <c r="W16" s="475">
        <v>0</v>
      </c>
      <c r="X16" s="475">
        <v>0</v>
      </c>
      <c r="Y16" s="786">
        <f>SUM(Z16:AK16)</f>
        <v>682760000</v>
      </c>
      <c r="Z16" s="483">
        <v>303500000</v>
      </c>
      <c r="AA16" s="477">
        <f>+VLOOKUP(I15,[1]Hoja2!$A:$I,6,0)</f>
        <v>0</v>
      </c>
      <c r="AB16" s="477">
        <v>0</v>
      </c>
      <c r="AC16" s="483">
        <v>379260000</v>
      </c>
      <c r="AD16" s="477">
        <v>0</v>
      </c>
      <c r="AE16" s="477">
        <v>0</v>
      </c>
      <c r="AF16" s="477">
        <v>0</v>
      </c>
      <c r="AG16" s="477">
        <v>0</v>
      </c>
      <c r="AH16" s="477">
        <v>0</v>
      </c>
      <c r="AI16" s="477">
        <v>0</v>
      </c>
      <c r="AJ16" s="477">
        <v>0</v>
      </c>
      <c r="AK16" s="478">
        <v>0</v>
      </c>
      <c r="AL16" s="775">
        <f>+SUM(AM16:AX17)</f>
        <v>289620000</v>
      </c>
      <c r="AM16" s="483">
        <v>126600000</v>
      </c>
      <c r="AN16" s="485"/>
      <c r="AO16" s="485"/>
      <c r="AP16" s="483">
        <v>163020000</v>
      </c>
      <c r="AQ16" s="485"/>
      <c r="AR16" s="485"/>
      <c r="AS16" s="485"/>
      <c r="AT16" s="485"/>
      <c r="AU16" s="485"/>
      <c r="AV16" s="485"/>
      <c r="AW16" s="485"/>
      <c r="AX16" s="485"/>
      <c r="AY16" s="479" t="s">
        <v>872</v>
      </c>
      <c r="AZ16" s="480" t="s">
        <v>891</v>
      </c>
      <c r="BA16" s="586" t="s">
        <v>892</v>
      </c>
    </row>
    <row r="17" spans="2:53" ht="63.75">
      <c r="B17" s="777"/>
      <c r="C17" s="772"/>
      <c r="D17" s="772"/>
      <c r="E17" s="772"/>
      <c r="F17" s="236">
        <v>2020730010008</v>
      </c>
      <c r="G17" s="300" t="s">
        <v>893</v>
      </c>
      <c r="H17" s="23" t="s">
        <v>869</v>
      </c>
      <c r="I17" s="783"/>
      <c r="J17" s="781"/>
      <c r="K17" s="772"/>
      <c r="L17" s="785"/>
      <c r="M17" s="475">
        <v>0</v>
      </c>
      <c r="N17" s="475"/>
      <c r="O17" s="475">
        <v>0</v>
      </c>
      <c r="P17" s="475">
        <v>0</v>
      </c>
      <c r="Q17" s="475">
        <v>0</v>
      </c>
      <c r="R17" s="475">
        <v>0</v>
      </c>
      <c r="S17" s="475">
        <v>0</v>
      </c>
      <c r="T17" s="475">
        <v>0</v>
      </c>
      <c r="U17" s="475">
        <v>0</v>
      </c>
      <c r="V17" s="475">
        <v>0</v>
      </c>
      <c r="W17" s="475">
        <v>0</v>
      </c>
      <c r="X17" s="475">
        <v>0</v>
      </c>
      <c r="Y17" s="787"/>
      <c r="Z17" s="477">
        <v>0</v>
      </c>
      <c r="AA17" s="588">
        <v>0</v>
      </c>
      <c r="AB17" s="477">
        <v>0</v>
      </c>
      <c r="AC17" s="477">
        <v>0</v>
      </c>
      <c r="AD17" s="477">
        <v>0</v>
      </c>
      <c r="AE17" s="477">
        <v>0</v>
      </c>
      <c r="AF17" s="477">
        <v>0</v>
      </c>
      <c r="AG17" s="477">
        <v>0</v>
      </c>
      <c r="AH17" s="477">
        <v>0</v>
      </c>
      <c r="AI17" s="477">
        <v>0</v>
      </c>
      <c r="AJ17" s="477">
        <v>0</v>
      </c>
      <c r="AK17" s="478">
        <v>0</v>
      </c>
      <c r="AL17" s="77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79" t="s">
        <v>872</v>
      </c>
      <c r="AZ17" s="480" t="s">
        <v>891</v>
      </c>
      <c r="BA17" s="586" t="s">
        <v>892</v>
      </c>
    </row>
    <row r="18" spans="2:53" ht="76.5">
      <c r="B18" s="777" t="s">
        <v>299</v>
      </c>
      <c r="C18" s="772" t="s">
        <v>865</v>
      </c>
      <c r="D18" s="772" t="s">
        <v>894</v>
      </c>
      <c r="E18" s="772" t="s">
        <v>895</v>
      </c>
      <c r="F18" s="487">
        <v>2020730010043</v>
      </c>
      <c r="G18" s="300"/>
      <c r="H18" s="86" t="s">
        <v>896</v>
      </c>
      <c r="I18" s="484" t="s">
        <v>897</v>
      </c>
      <c r="J18" s="482" t="s">
        <v>898</v>
      </c>
      <c r="K18" s="301">
        <v>1</v>
      </c>
      <c r="L18" s="474">
        <f>SUM(M18:X18)</f>
        <v>10306123900</v>
      </c>
      <c r="M18" s="475">
        <v>0</v>
      </c>
      <c r="N18" s="475">
        <v>0</v>
      </c>
      <c r="O18" s="371">
        <v>0</v>
      </c>
      <c r="P18" s="587">
        <v>0</v>
      </c>
      <c r="Q18" s="371">
        <v>0</v>
      </c>
      <c r="R18" s="371">
        <v>0</v>
      </c>
      <c r="S18" s="371">
        <v>0</v>
      </c>
      <c r="T18" s="371">
        <v>0</v>
      </c>
      <c r="U18" s="371">
        <v>0</v>
      </c>
      <c r="V18" s="371">
        <v>0</v>
      </c>
      <c r="W18" s="371">
        <v>0</v>
      </c>
      <c r="X18" s="488">
        <v>10306123900</v>
      </c>
      <c r="Y18" s="476">
        <f>SUM(Z18:AK18)</f>
        <v>0</v>
      </c>
      <c r="Z18" s="489">
        <v>0</v>
      </c>
      <c r="AA18" s="477"/>
      <c r="AB18" s="479">
        <v>0</v>
      </c>
      <c r="AC18" s="589">
        <v>0</v>
      </c>
      <c r="AD18" s="479">
        <v>0</v>
      </c>
      <c r="AE18" s="479">
        <v>0</v>
      </c>
      <c r="AF18" s="479">
        <v>0</v>
      </c>
      <c r="AG18" s="479">
        <v>0</v>
      </c>
      <c r="AH18" s="479">
        <v>0</v>
      </c>
      <c r="AI18" s="479">
        <v>0</v>
      </c>
      <c r="AJ18" s="479">
        <v>0</v>
      </c>
      <c r="AK18" s="490">
        <v>0</v>
      </c>
      <c r="AL18" s="491">
        <f>+SUM(AM18:AX18)</f>
        <v>0</v>
      </c>
      <c r="AM18" s="479"/>
      <c r="AN18" s="479"/>
      <c r="AO18" s="479"/>
      <c r="AP18" s="479"/>
      <c r="AQ18" s="479"/>
      <c r="AR18" s="479"/>
      <c r="AS18" s="479"/>
      <c r="AT18" s="479"/>
      <c r="AU18" s="479"/>
      <c r="AV18" s="479"/>
      <c r="AW18" s="479"/>
      <c r="AX18" s="479"/>
      <c r="AY18" s="479" t="s">
        <v>872</v>
      </c>
      <c r="AZ18" s="480" t="s">
        <v>879</v>
      </c>
      <c r="BA18" s="586" t="s">
        <v>880</v>
      </c>
    </row>
    <row r="19" spans="2:53" ht="44.25" customHeight="1">
      <c r="B19" s="777"/>
      <c r="C19" s="772"/>
      <c r="D19" s="772"/>
      <c r="E19" s="772"/>
      <c r="F19" s="487">
        <v>2020730010043</v>
      </c>
      <c r="G19" s="300" t="s">
        <v>868</v>
      </c>
      <c r="H19" s="50" t="s">
        <v>896</v>
      </c>
      <c r="I19" s="778" t="s">
        <v>899</v>
      </c>
      <c r="J19" s="781" t="s">
        <v>900</v>
      </c>
      <c r="K19" s="772">
        <v>1</v>
      </c>
      <c r="L19" s="784">
        <f>SUM(M19:X21)</f>
        <v>1159745870</v>
      </c>
      <c r="M19" s="492">
        <v>462672667</v>
      </c>
      <c r="N19" s="475">
        <v>0</v>
      </c>
      <c r="O19" s="371">
        <v>0</v>
      </c>
      <c r="P19" s="475">
        <v>697073203</v>
      </c>
      <c r="Q19" s="371">
        <v>0</v>
      </c>
      <c r="R19" s="371">
        <v>0</v>
      </c>
      <c r="S19" s="371">
        <v>0</v>
      </c>
      <c r="T19" s="371">
        <v>0</v>
      </c>
      <c r="U19" s="371">
        <v>0</v>
      </c>
      <c r="V19" s="371">
        <v>0</v>
      </c>
      <c r="W19" s="371">
        <v>0</v>
      </c>
      <c r="X19" s="488">
        <v>0</v>
      </c>
      <c r="Y19" s="786">
        <f>SUM(Z19:AK21)</f>
        <v>363835833</v>
      </c>
      <c r="Z19" s="493">
        <v>363835833</v>
      </c>
      <c r="AA19" s="477">
        <f>+VLOOKUP(I18,[1]Hoja2!$A:$I,6,0)</f>
        <v>0</v>
      </c>
      <c r="AB19" s="479">
        <v>0</v>
      </c>
      <c r="AC19" s="494">
        <v>0</v>
      </c>
      <c r="AD19" s="479">
        <v>0</v>
      </c>
      <c r="AE19" s="479">
        <v>0</v>
      </c>
      <c r="AF19" s="479">
        <v>0</v>
      </c>
      <c r="AG19" s="479">
        <v>0</v>
      </c>
      <c r="AH19" s="479">
        <v>0</v>
      </c>
      <c r="AI19" s="479">
        <v>0</v>
      </c>
      <c r="AJ19" s="479">
        <v>0</v>
      </c>
      <c r="AK19" s="495">
        <v>0</v>
      </c>
      <c r="AL19" s="790">
        <f>+SUM(AM19:AX21)</f>
        <v>123685833</v>
      </c>
      <c r="AM19" s="496">
        <v>123685833</v>
      </c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79" t="s">
        <v>872</v>
      </c>
      <c r="AZ19" s="480" t="s">
        <v>873</v>
      </c>
      <c r="BA19" s="586" t="s">
        <v>874</v>
      </c>
    </row>
    <row r="20" spans="2:53" ht="44.25" customHeight="1">
      <c r="B20" s="777"/>
      <c r="C20" s="772"/>
      <c r="D20" s="772"/>
      <c r="E20" s="772"/>
      <c r="F20" s="487">
        <v>2020730010043</v>
      </c>
      <c r="G20" s="300" t="s">
        <v>893</v>
      </c>
      <c r="H20" s="50" t="s">
        <v>896</v>
      </c>
      <c r="I20" s="779"/>
      <c r="J20" s="781"/>
      <c r="K20" s="772"/>
      <c r="L20" s="788"/>
      <c r="M20" s="497">
        <v>0</v>
      </c>
      <c r="N20" s="475"/>
      <c r="O20" s="371">
        <v>0</v>
      </c>
      <c r="P20" s="492">
        <v>0</v>
      </c>
      <c r="Q20" s="371">
        <v>0</v>
      </c>
      <c r="R20" s="371">
        <v>0</v>
      </c>
      <c r="S20" s="371">
        <v>0</v>
      </c>
      <c r="T20" s="371">
        <v>0</v>
      </c>
      <c r="U20" s="371">
        <v>0</v>
      </c>
      <c r="V20" s="371">
        <v>0</v>
      </c>
      <c r="W20" s="371">
        <v>0</v>
      </c>
      <c r="X20" s="488">
        <v>0</v>
      </c>
      <c r="Y20" s="789"/>
      <c r="Z20" s="479">
        <v>0</v>
      </c>
      <c r="AA20" s="477">
        <v>0</v>
      </c>
      <c r="AB20" s="479">
        <v>0</v>
      </c>
      <c r="AC20" s="477"/>
      <c r="AD20" s="479">
        <v>0</v>
      </c>
      <c r="AE20" s="479">
        <v>0</v>
      </c>
      <c r="AF20" s="479">
        <v>0</v>
      </c>
      <c r="AG20" s="479">
        <v>0</v>
      </c>
      <c r="AH20" s="479">
        <v>0</v>
      </c>
      <c r="AI20" s="479">
        <v>0</v>
      </c>
      <c r="AJ20" s="479">
        <v>0</v>
      </c>
      <c r="AK20" s="495">
        <v>0</v>
      </c>
      <c r="AL20" s="791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90"/>
      <c r="AX20" s="590"/>
      <c r="AY20" s="479" t="s">
        <v>872</v>
      </c>
      <c r="AZ20" s="480" t="s">
        <v>873</v>
      </c>
      <c r="BA20" s="586" t="s">
        <v>874</v>
      </c>
    </row>
    <row r="21" spans="2:53" ht="44.25" customHeight="1">
      <c r="B21" s="777"/>
      <c r="C21" s="772"/>
      <c r="D21" s="772"/>
      <c r="E21" s="772"/>
      <c r="F21" s="487">
        <v>2020730010043</v>
      </c>
      <c r="G21" s="300" t="s">
        <v>901</v>
      </c>
      <c r="H21" s="50" t="s">
        <v>896</v>
      </c>
      <c r="I21" s="780"/>
      <c r="J21" s="781"/>
      <c r="K21" s="772"/>
      <c r="L21" s="785"/>
      <c r="M21" s="497">
        <v>0</v>
      </c>
      <c r="N21" s="475"/>
      <c r="O21" s="371">
        <v>0</v>
      </c>
      <c r="P21" s="475">
        <v>0</v>
      </c>
      <c r="Q21" s="371">
        <v>0</v>
      </c>
      <c r="R21" s="371">
        <v>0</v>
      </c>
      <c r="S21" s="371">
        <v>0</v>
      </c>
      <c r="T21" s="371">
        <v>0</v>
      </c>
      <c r="U21" s="371">
        <v>0</v>
      </c>
      <c r="V21" s="371">
        <v>0</v>
      </c>
      <c r="W21" s="371">
        <v>0</v>
      </c>
      <c r="X21" s="488">
        <v>0</v>
      </c>
      <c r="Y21" s="787"/>
      <c r="Z21" s="479">
        <v>0</v>
      </c>
      <c r="AA21" s="477"/>
      <c r="AB21" s="479">
        <v>0</v>
      </c>
      <c r="AC21" s="477"/>
      <c r="AD21" s="479">
        <v>0</v>
      </c>
      <c r="AE21" s="479">
        <v>0</v>
      </c>
      <c r="AF21" s="479">
        <v>0</v>
      </c>
      <c r="AG21" s="479">
        <v>0</v>
      </c>
      <c r="AH21" s="479">
        <v>0</v>
      </c>
      <c r="AI21" s="479">
        <v>0</v>
      </c>
      <c r="AJ21" s="479">
        <v>0</v>
      </c>
      <c r="AK21" s="495">
        <v>0</v>
      </c>
      <c r="AL21" s="792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79" t="s">
        <v>872</v>
      </c>
      <c r="AZ21" s="480" t="s">
        <v>873</v>
      </c>
      <c r="BA21" s="586" t="s">
        <v>874</v>
      </c>
    </row>
    <row r="22" spans="2:53" ht="76.5">
      <c r="B22" s="777"/>
      <c r="C22" s="772"/>
      <c r="D22" s="772"/>
      <c r="E22" s="772"/>
      <c r="F22" s="487">
        <v>2020730010043</v>
      </c>
      <c r="G22" s="300" t="s">
        <v>868</v>
      </c>
      <c r="H22" s="86" t="s">
        <v>896</v>
      </c>
      <c r="I22" s="484" t="s">
        <v>902</v>
      </c>
      <c r="J22" s="482" t="s">
        <v>903</v>
      </c>
      <c r="K22" s="300">
        <v>1</v>
      </c>
      <c r="L22" s="474">
        <f>SUM(M22:X22)</f>
        <v>417554580443</v>
      </c>
      <c r="M22" s="497">
        <v>310758333</v>
      </c>
      <c r="N22" s="475">
        <v>0</v>
      </c>
      <c r="O22" s="371">
        <v>0</v>
      </c>
      <c r="P22" s="483">
        <v>124781676519</v>
      </c>
      <c r="Q22" s="371">
        <v>0</v>
      </c>
      <c r="R22" s="371">
        <v>0</v>
      </c>
      <c r="S22" s="371">
        <v>0</v>
      </c>
      <c r="T22" s="371">
        <v>0</v>
      </c>
      <c r="U22" s="371">
        <v>0</v>
      </c>
      <c r="V22" s="371">
        <v>0</v>
      </c>
      <c r="W22" s="371">
        <v>0</v>
      </c>
      <c r="X22" s="488">
        <v>292462145591</v>
      </c>
      <c r="Y22" s="476">
        <f>SUM(Z22:AK22)</f>
        <v>204124938291</v>
      </c>
      <c r="Z22" s="483">
        <v>225670000</v>
      </c>
      <c r="AA22" s="477"/>
      <c r="AB22" s="479">
        <v>0</v>
      </c>
      <c r="AC22" s="483">
        <v>64238971145</v>
      </c>
      <c r="AD22" s="479">
        <v>0</v>
      </c>
      <c r="AE22" s="479">
        <v>0</v>
      </c>
      <c r="AF22" s="479">
        <v>0</v>
      </c>
      <c r="AG22" s="479">
        <v>0</v>
      </c>
      <c r="AH22" s="479">
        <v>0</v>
      </c>
      <c r="AI22" s="479">
        <v>0</v>
      </c>
      <c r="AJ22" s="479">
        <v>0</v>
      </c>
      <c r="AK22" s="495">
        <v>139660297146</v>
      </c>
      <c r="AL22" s="479">
        <f>+SUM(AM22:AX22)</f>
        <v>200283035693.20999</v>
      </c>
      <c r="AM22" s="483">
        <v>78500000</v>
      </c>
      <c r="AN22" s="479"/>
      <c r="AO22" s="479"/>
      <c r="AP22" s="483">
        <f>63139530249.21+22800000</f>
        <v>63162330249.209999</v>
      </c>
      <c r="AQ22" s="479"/>
      <c r="AR22" s="479"/>
      <c r="AS22" s="479"/>
      <c r="AT22" s="479"/>
      <c r="AU22" s="479"/>
      <c r="AV22" s="479"/>
      <c r="AW22" s="479"/>
      <c r="AX22" s="479">
        <v>137042205444</v>
      </c>
      <c r="AY22" s="479" t="s">
        <v>872</v>
      </c>
      <c r="AZ22" s="480" t="s">
        <v>873</v>
      </c>
      <c r="BA22" s="586" t="s">
        <v>874</v>
      </c>
    </row>
    <row r="23" spans="2:53" ht="51">
      <c r="B23" s="777" t="s">
        <v>299</v>
      </c>
      <c r="C23" s="772" t="s">
        <v>865</v>
      </c>
      <c r="D23" s="772" t="s">
        <v>904</v>
      </c>
      <c r="E23" s="772" t="s">
        <v>905</v>
      </c>
      <c r="F23" s="236">
        <v>2020730010007</v>
      </c>
      <c r="G23" s="300" t="s">
        <v>906</v>
      </c>
      <c r="H23" s="50" t="s">
        <v>907</v>
      </c>
      <c r="I23" s="794" t="s">
        <v>908</v>
      </c>
      <c r="J23" s="796" t="s">
        <v>909</v>
      </c>
      <c r="K23" s="811">
        <v>0.2</v>
      </c>
      <c r="L23" s="784">
        <f>SUM(M23:X24)</f>
        <v>137713000</v>
      </c>
      <c r="M23" s="499">
        <v>42000000</v>
      </c>
      <c r="N23" s="475">
        <v>0</v>
      </c>
      <c r="O23" s="500">
        <v>0</v>
      </c>
      <c r="P23" s="483">
        <v>95713000</v>
      </c>
      <c r="Q23" s="500">
        <v>0</v>
      </c>
      <c r="R23" s="500">
        <v>0</v>
      </c>
      <c r="S23" s="500">
        <v>0</v>
      </c>
      <c r="T23" s="500">
        <v>0</v>
      </c>
      <c r="U23" s="500">
        <v>0</v>
      </c>
      <c r="V23" s="500">
        <v>0</v>
      </c>
      <c r="W23" s="500">
        <v>0</v>
      </c>
      <c r="X23" s="501">
        <v>0</v>
      </c>
      <c r="Y23" s="786">
        <f>SUM(Z23:AK24)</f>
        <v>100893000</v>
      </c>
      <c r="Z23" s="502">
        <v>29400000</v>
      </c>
      <c r="AA23" s="477">
        <v>0</v>
      </c>
      <c r="AB23" s="502">
        <v>0</v>
      </c>
      <c r="AC23" s="483">
        <v>71493000</v>
      </c>
      <c r="AD23" s="502">
        <v>0</v>
      </c>
      <c r="AE23" s="502">
        <v>0</v>
      </c>
      <c r="AF23" s="502">
        <v>0</v>
      </c>
      <c r="AG23" s="502">
        <v>0</v>
      </c>
      <c r="AH23" s="502">
        <v>0</v>
      </c>
      <c r="AI23" s="502">
        <v>0</v>
      </c>
      <c r="AJ23" s="502">
        <v>0</v>
      </c>
      <c r="AK23" s="503">
        <v>0</v>
      </c>
      <c r="AL23" s="775">
        <f>+SUM(AM23:AX24)</f>
        <v>12600000</v>
      </c>
      <c r="AM23" s="483">
        <v>12600000</v>
      </c>
      <c r="AN23" s="504"/>
      <c r="AO23" s="504"/>
      <c r="AP23" s="504"/>
      <c r="AQ23" s="504"/>
      <c r="AR23" s="504"/>
      <c r="AS23" s="504"/>
      <c r="AT23" s="504"/>
      <c r="AU23" s="504"/>
      <c r="AV23" s="504"/>
      <c r="AW23" s="504"/>
      <c r="AX23" s="504"/>
      <c r="AY23" s="479" t="s">
        <v>872</v>
      </c>
      <c r="AZ23" s="479" t="s">
        <v>910</v>
      </c>
      <c r="BA23" s="586" t="s">
        <v>880</v>
      </c>
    </row>
    <row r="24" spans="2:53" ht="51">
      <c r="B24" s="777"/>
      <c r="C24" s="772"/>
      <c r="D24" s="772"/>
      <c r="E24" s="772"/>
      <c r="F24" s="236">
        <v>2020730010007</v>
      </c>
      <c r="G24" s="300" t="s">
        <v>893</v>
      </c>
      <c r="H24" s="50" t="s">
        <v>907</v>
      </c>
      <c r="I24" s="795"/>
      <c r="J24" s="796"/>
      <c r="K24" s="772"/>
      <c r="L24" s="785"/>
      <c r="M24" s="499">
        <v>0</v>
      </c>
      <c r="N24" s="475"/>
      <c r="O24" s="500">
        <v>0</v>
      </c>
      <c r="P24" s="475">
        <v>0</v>
      </c>
      <c r="Q24" s="500">
        <v>0</v>
      </c>
      <c r="R24" s="500">
        <v>0</v>
      </c>
      <c r="S24" s="500">
        <v>0</v>
      </c>
      <c r="T24" s="500">
        <v>0</v>
      </c>
      <c r="U24" s="500">
        <v>0</v>
      </c>
      <c r="V24" s="500">
        <v>0</v>
      </c>
      <c r="W24" s="500">
        <v>0</v>
      </c>
      <c r="X24" s="501">
        <v>0</v>
      </c>
      <c r="Y24" s="787"/>
      <c r="Z24" s="502">
        <v>0</v>
      </c>
      <c r="AA24" s="477">
        <f>+VLOOKUP(I23,[1]Hoja2!$A:$I,6,0)</f>
        <v>0</v>
      </c>
      <c r="AB24" s="502">
        <v>0</v>
      </c>
      <c r="AC24" s="477"/>
      <c r="AD24" s="502">
        <v>0</v>
      </c>
      <c r="AE24" s="502">
        <v>0</v>
      </c>
      <c r="AF24" s="502">
        <v>0</v>
      </c>
      <c r="AG24" s="502">
        <v>0</v>
      </c>
      <c r="AH24" s="502">
        <v>0</v>
      </c>
      <c r="AI24" s="502">
        <v>0</v>
      </c>
      <c r="AJ24" s="502">
        <v>0</v>
      </c>
      <c r="AK24" s="503">
        <v>0</v>
      </c>
      <c r="AL24" s="776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479" t="s">
        <v>872</v>
      </c>
      <c r="AZ24" s="479" t="s">
        <v>910</v>
      </c>
      <c r="BA24" s="586" t="s">
        <v>880</v>
      </c>
    </row>
    <row r="25" spans="2:53" ht="51">
      <c r="B25" s="777"/>
      <c r="C25" s="772"/>
      <c r="D25" s="772"/>
      <c r="E25" s="772"/>
      <c r="F25" s="236">
        <v>2020730010007</v>
      </c>
      <c r="G25" s="300" t="s">
        <v>906</v>
      </c>
      <c r="H25" s="86" t="s">
        <v>907</v>
      </c>
      <c r="I25" s="794" t="s">
        <v>911</v>
      </c>
      <c r="J25" s="797" t="s">
        <v>912</v>
      </c>
      <c r="K25" s="799">
        <v>26</v>
      </c>
      <c r="L25" s="784">
        <f>SUM(M25:X26)</f>
        <v>88486000</v>
      </c>
      <c r="M25" s="591">
        <v>0</v>
      </c>
      <c r="N25" s="475">
        <v>0</v>
      </c>
      <c r="O25" s="500">
        <v>0</v>
      </c>
      <c r="P25" s="506">
        <v>88486000</v>
      </c>
      <c r="Q25" s="500">
        <v>0</v>
      </c>
      <c r="R25" s="500">
        <v>0</v>
      </c>
      <c r="S25" s="500">
        <v>0</v>
      </c>
      <c r="T25" s="500">
        <v>0</v>
      </c>
      <c r="U25" s="500">
        <v>0</v>
      </c>
      <c r="V25" s="500">
        <v>0</v>
      </c>
      <c r="W25" s="500">
        <v>0</v>
      </c>
      <c r="X25" s="501">
        <v>0</v>
      </c>
      <c r="Y25" s="786">
        <f>SUM(Z25:AK26)</f>
        <v>82202666.666666657</v>
      </c>
      <c r="Z25" s="502">
        <v>0</v>
      </c>
      <c r="AA25" s="477"/>
      <c r="AB25" s="507">
        <v>0</v>
      </c>
      <c r="AC25" s="508">
        <v>82202666.666666657</v>
      </c>
      <c r="AD25" s="502">
        <v>0</v>
      </c>
      <c r="AE25" s="502">
        <v>0</v>
      </c>
      <c r="AF25" s="502">
        <v>0</v>
      </c>
      <c r="AG25" s="502">
        <v>0</v>
      </c>
      <c r="AH25" s="502">
        <v>0</v>
      </c>
      <c r="AI25" s="502">
        <v>0</v>
      </c>
      <c r="AJ25" s="502">
        <v>0</v>
      </c>
      <c r="AK25" s="503">
        <v>0</v>
      </c>
      <c r="AL25" s="775">
        <f>+SUM(AM25:AX26)</f>
        <v>0</v>
      </c>
      <c r="AM25" s="504"/>
      <c r="AN25" s="504"/>
      <c r="AO25" s="504"/>
      <c r="AP25" s="504"/>
      <c r="AQ25" s="504"/>
      <c r="AR25" s="504"/>
      <c r="AS25" s="504"/>
      <c r="AT25" s="504"/>
      <c r="AU25" s="504"/>
      <c r="AV25" s="504"/>
      <c r="AW25" s="504"/>
      <c r="AX25" s="504"/>
      <c r="AY25" s="479" t="s">
        <v>872</v>
      </c>
      <c r="AZ25" s="479" t="s">
        <v>910</v>
      </c>
      <c r="BA25" s="586" t="s">
        <v>880</v>
      </c>
    </row>
    <row r="26" spans="2:53" ht="57" customHeight="1">
      <c r="B26" s="777"/>
      <c r="C26" s="772"/>
      <c r="D26" s="772"/>
      <c r="E26" s="772"/>
      <c r="F26" s="236">
        <v>2020730010007</v>
      </c>
      <c r="G26" s="300" t="s">
        <v>893</v>
      </c>
      <c r="H26" s="86" t="s">
        <v>907</v>
      </c>
      <c r="I26" s="795"/>
      <c r="J26" s="813"/>
      <c r="K26" s="810"/>
      <c r="L26" s="785"/>
      <c r="M26" s="499">
        <v>0</v>
      </c>
      <c r="N26" s="475"/>
      <c r="O26" s="500">
        <v>0</v>
      </c>
      <c r="P26" s="475">
        <v>0</v>
      </c>
      <c r="Q26" s="500">
        <v>0</v>
      </c>
      <c r="R26" s="500">
        <v>0</v>
      </c>
      <c r="S26" s="500">
        <v>0</v>
      </c>
      <c r="T26" s="500">
        <v>0</v>
      </c>
      <c r="U26" s="500">
        <v>0</v>
      </c>
      <c r="V26" s="500">
        <v>0</v>
      </c>
      <c r="W26" s="500">
        <v>0</v>
      </c>
      <c r="X26" s="501">
        <v>0</v>
      </c>
      <c r="Y26" s="787"/>
      <c r="Z26" s="502">
        <v>0</v>
      </c>
      <c r="AA26" s="477">
        <f>+VLOOKUP(I25,[1]Hoja2!$A:$I,6,0)</f>
        <v>0</v>
      </c>
      <c r="AB26" s="507">
        <v>0</v>
      </c>
      <c r="AC26" s="477"/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0</v>
      </c>
      <c r="AK26" s="503">
        <v>0</v>
      </c>
      <c r="AL26" s="776"/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505"/>
      <c r="AX26" s="505"/>
      <c r="AY26" s="479" t="s">
        <v>872</v>
      </c>
      <c r="AZ26" s="479" t="s">
        <v>910</v>
      </c>
      <c r="BA26" s="586" t="s">
        <v>892</v>
      </c>
    </row>
    <row r="27" spans="2:53" ht="51">
      <c r="B27" s="777"/>
      <c r="C27" s="772"/>
      <c r="D27" s="772"/>
      <c r="E27" s="772"/>
      <c r="F27" s="236">
        <v>2020730010007</v>
      </c>
      <c r="G27" s="300" t="s">
        <v>906</v>
      </c>
      <c r="H27" s="86" t="s">
        <v>907</v>
      </c>
      <c r="I27" s="794" t="s">
        <v>913</v>
      </c>
      <c r="J27" s="797" t="s">
        <v>914</v>
      </c>
      <c r="K27" s="799">
        <v>26</v>
      </c>
      <c r="L27" s="784">
        <f>SUM(M27:X28)</f>
        <v>21100000</v>
      </c>
      <c r="M27" s="499">
        <v>0</v>
      </c>
      <c r="N27" s="475">
        <v>0</v>
      </c>
      <c r="O27" s="500">
        <v>0</v>
      </c>
      <c r="P27" s="509">
        <v>21100000</v>
      </c>
      <c r="Q27" s="500">
        <v>0</v>
      </c>
      <c r="R27" s="500">
        <v>0</v>
      </c>
      <c r="S27" s="500">
        <v>0</v>
      </c>
      <c r="T27" s="500">
        <v>0</v>
      </c>
      <c r="U27" s="500">
        <v>0</v>
      </c>
      <c r="V27" s="500">
        <v>0</v>
      </c>
      <c r="W27" s="500">
        <v>0</v>
      </c>
      <c r="X27" s="501">
        <v>0</v>
      </c>
      <c r="Y27" s="786">
        <f>SUM(Z27:AK28)</f>
        <v>14816666.666666666</v>
      </c>
      <c r="Z27" s="502">
        <v>0</v>
      </c>
      <c r="AA27" s="477"/>
      <c r="AB27" s="507">
        <v>0</v>
      </c>
      <c r="AC27" s="477">
        <v>14816666.666666666</v>
      </c>
      <c r="AD27" s="502">
        <v>0</v>
      </c>
      <c r="AE27" s="502">
        <v>0</v>
      </c>
      <c r="AF27" s="502">
        <v>0</v>
      </c>
      <c r="AG27" s="502">
        <v>0</v>
      </c>
      <c r="AH27" s="502">
        <v>0</v>
      </c>
      <c r="AI27" s="502">
        <v>0</v>
      </c>
      <c r="AJ27" s="502">
        <v>0</v>
      </c>
      <c r="AK27" s="503">
        <v>0</v>
      </c>
      <c r="AL27" s="775">
        <f>+SUM(AM27:AX28)</f>
        <v>19050000</v>
      </c>
      <c r="AM27" s="504"/>
      <c r="AN27" s="504"/>
      <c r="AO27" s="504"/>
      <c r="AP27" s="483">
        <v>19050000</v>
      </c>
      <c r="AQ27" s="504"/>
      <c r="AR27" s="504"/>
      <c r="AS27" s="504"/>
      <c r="AT27" s="504"/>
      <c r="AU27" s="504"/>
      <c r="AV27" s="504"/>
      <c r="AW27" s="504"/>
      <c r="AX27" s="504"/>
      <c r="AY27" s="479" t="s">
        <v>872</v>
      </c>
      <c r="AZ27" s="479" t="s">
        <v>910</v>
      </c>
      <c r="BA27" s="586" t="s">
        <v>892</v>
      </c>
    </row>
    <row r="28" spans="2:53" ht="57" customHeight="1">
      <c r="B28" s="777"/>
      <c r="C28" s="772"/>
      <c r="D28" s="772"/>
      <c r="E28" s="772"/>
      <c r="F28" s="236">
        <v>2020730010007</v>
      </c>
      <c r="G28" s="300" t="s">
        <v>893</v>
      </c>
      <c r="H28" s="50" t="s">
        <v>907</v>
      </c>
      <c r="I28" s="795"/>
      <c r="J28" s="798"/>
      <c r="K28" s="800"/>
      <c r="L28" s="785"/>
      <c r="M28" s="499">
        <v>0</v>
      </c>
      <c r="N28" s="475"/>
      <c r="O28" s="500">
        <v>0</v>
      </c>
      <c r="P28" s="475">
        <v>0</v>
      </c>
      <c r="Q28" s="500">
        <v>0</v>
      </c>
      <c r="R28" s="500">
        <v>0</v>
      </c>
      <c r="S28" s="500">
        <v>0</v>
      </c>
      <c r="T28" s="500">
        <v>0</v>
      </c>
      <c r="U28" s="500">
        <v>0</v>
      </c>
      <c r="V28" s="500">
        <v>0</v>
      </c>
      <c r="W28" s="500">
        <v>0</v>
      </c>
      <c r="X28" s="501">
        <v>0</v>
      </c>
      <c r="Y28" s="787"/>
      <c r="Z28" s="502">
        <v>0</v>
      </c>
      <c r="AA28" s="477">
        <f>+VLOOKUP(I27,[1]Hoja2!$A:$I,6,0)</f>
        <v>0</v>
      </c>
      <c r="AB28" s="502">
        <v>0</v>
      </c>
      <c r="AC28" s="477"/>
      <c r="AD28" s="502">
        <v>0</v>
      </c>
      <c r="AE28" s="502">
        <v>0</v>
      </c>
      <c r="AF28" s="502">
        <v>0</v>
      </c>
      <c r="AG28" s="502">
        <v>0</v>
      </c>
      <c r="AH28" s="502">
        <v>0</v>
      </c>
      <c r="AI28" s="502">
        <v>0</v>
      </c>
      <c r="AJ28" s="502">
        <v>0</v>
      </c>
      <c r="AK28" s="503">
        <v>0</v>
      </c>
      <c r="AL28" s="776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479" t="s">
        <v>872</v>
      </c>
      <c r="AZ28" s="479" t="s">
        <v>910</v>
      </c>
      <c r="BA28" s="586" t="s">
        <v>892</v>
      </c>
    </row>
    <row r="29" spans="2:53" ht="57" customHeight="1">
      <c r="B29" s="777"/>
      <c r="C29" s="772"/>
      <c r="D29" s="772"/>
      <c r="E29" s="772"/>
      <c r="F29" s="236">
        <v>2020730010007</v>
      </c>
      <c r="G29" s="300" t="s">
        <v>906</v>
      </c>
      <c r="H29" s="86" t="s">
        <v>907</v>
      </c>
      <c r="I29" s="794" t="s">
        <v>915</v>
      </c>
      <c r="J29" s="809" t="s">
        <v>916</v>
      </c>
      <c r="K29" s="801">
        <v>4</v>
      </c>
      <c r="L29" s="784">
        <f>SUM(M29:X30)</f>
        <v>16800000</v>
      </c>
      <c r="M29" s="499">
        <v>0</v>
      </c>
      <c r="N29" s="475">
        <v>0</v>
      </c>
      <c r="O29" s="500">
        <v>0</v>
      </c>
      <c r="P29" s="475">
        <v>16800000</v>
      </c>
      <c r="Q29" s="500">
        <v>0</v>
      </c>
      <c r="R29" s="500">
        <v>0</v>
      </c>
      <c r="S29" s="500">
        <v>0</v>
      </c>
      <c r="T29" s="500">
        <v>0</v>
      </c>
      <c r="U29" s="500">
        <v>0</v>
      </c>
      <c r="V29" s="500">
        <v>0</v>
      </c>
      <c r="W29" s="500">
        <v>0</v>
      </c>
      <c r="X29" s="501">
        <v>0</v>
      </c>
      <c r="Y29" s="786">
        <f>SUM(Z29:AK30)</f>
        <v>12600000</v>
      </c>
      <c r="Z29" s="502">
        <v>0</v>
      </c>
      <c r="AA29" s="477"/>
      <c r="AB29" s="502">
        <v>0</v>
      </c>
      <c r="AC29" s="483">
        <v>12600000</v>
      </c>
      <c r="AD29" s="502">
        <v>0</v>
      </c>
      <c r="AE29" s="502">
        <v>0</v>
      </c>
      <c r="AF29" s="502">
        <v>0</v>
      </c>
      <c r="AG29" s="502">
        <v>0</v>
      </c>
      <c r="AH29" s="502">
        <v>0</v>
      </c>
      <c r="AI29" s="502">
        <v>0</v>
      </c>
      <c r="AJ29" s="502">
        <v>0</v>
      </c>
      <c r="AK29" s="503">
        <v>0</v>
      </c>
      <c r="AL29" s="775">
        <f>+SUM(AM29:AX30)</f>
        <v>0</v>
      </c>
      <c r="AM29" s="504"/>
      <c r="AN29" s="504"/>
      <c r="AO29" s="504"/>
      <c r="AP29" s="504"/>
      <c r="AQ29" s="504"/>
      <c r="AR29" s="504"/>
      <c r="AS29" s="504"/>
      <c r="AT29" s="504"/>
      <c r="AU29" s="504"/>
      <c r="AV29" s="504"/>
      <c r="AW29" s="504"/>
      <c r="AX29" s="504"/>
      <c r="AY29" s="479" t="s">
        <v>872</v>
      </c>
      <c r="AZ29" s="479" t="s">
        <v>910</v>
      </c>
      <c r="BA29" s="586" t="s">
        <v>892</v>
      </c>
    </row>
    <row r="30" spans="2:53" ht="51" customHeight="1">
      <c r="B30" s="777"/>
      <c r="C30" s="772"/>
      <c r="D30" s="772"/>
      <c r="E30" s="772"/>
      <c r="F30" s="236">
        <v>2020730010007</v>
      </c>
      <c r="G30" s="300" t="s">
        <v>893</v>
      </c>
      <c r="H30" s="86" t="s">
        <v>907</v>
      </c>
      <c r="I30" s="795"/>
      <c r="J30" s="814"/>
      <c r="K30" s="802"/>
      <c r="L30" s="785"/>
      <c r="M30" s="499">
        <v>0</v>
      </c>
      <c r="N30" s="475"/>
      <c r="O30" s="500">
        <v>0</v>
      </c>
      <c r="P30" s="475">
        <v>0</v>
      </c>
      <c r="Q30" s="500">
        <v>0</v>
      </c>
      <c r="R30" s="500">
        <v>0</v>
      </c>
      <c r="S30" s="500">
        <v>0</v>
      </c>
      <c r="T30" s="500">
        <v>0</v>
      </c>
      <c r="U30" s="500">
        <v>0</v>
      </c>
      <c r="V30" s="500">
        <v>0</v>
      </c>
      <c r="W30" s="500">
        <v>0</v>
      </c>
      <c r="X30" s="501">
        <v>0</v>
      </c>
      <c r="Y30" s="787"/>
      <c r="Z30" s="502">
        <v>0</v>
      </c>
      <c r="AA30" s="477">
        <f>+VLOOKUP(I29,[1]Hoja2!$A:$I,6,0)</f>
        <v>0</v>
      </c>
      <c r="AB30" s="502">
        <v>0</v>
      </c>
      <c r="AC30" s="477"/>
      <c r="AD30" s="502">
        <v>0</v>
      </c>
      <c r="AE30" s="502">
        <v>0</v>
      </c>
      <c r="AF30" s="502">
        <v>0</v>
      </c>
      <c r="AG30" s="502">
        <v>0</v>
      </c>
      <c r="AH30" s="502">
        <v>0</v>
      </c>
      <c r="AI30" s="502">
        <v>0</v>
      </c>
      <c r="AJ30" s="502">
        <v>0</v>
      </c>
      <c r="AK30" s="503">
        <v>0</v>
      </c>
      <c r="AL30" s="776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505"/>
      <c r="AX30" s="505"/>
      <c r="AY30" s="479" t="s">
        <v>872</v>
      </c>
      <c r="AZ30" s="479" t="s">
        <v>910</v>
      </c>
      <c r="BA30" s="586" t="s">
        <v>892</v>
      </c>
    </row>
    <row r="31" spans="2:53" ht="33.75" customHeight="1">
      <c r="B31" s="777"/>
      <c r="C31" s="772"/>
      <c r="D31" s="772"/>
      <c r="E31" s="772"/>
      <c r="F31" s="510">
        <v>2020730010007</v>
      </c>
      <c r="G31" s="300" t="s">
        <v>893</v>
      </c>
      <c r="H31" s="86" t="s">
        <v>907</v>
      </c>
      <c r="I31" s="806" t="s">
        <v>917</v>
      </c>
      <c r="J31" s="808" t="s">
        <v>918</v>
      </c>
      <c r="K31" s="799">
        <v>26</v>
      </c>
      <c r="L31" s="784">
        <f>SUM(M31:X32)</f>
        <v>54793000</v>
      </c>
      <c r="M31" s="499">
        <v>0</v>
      </c>
      <c r="N31" s="475">
        <v>0</v>
      </c>
      <c r="O31" s="507">
        <v>0</v>
      </c>
      <c r="P31" s="587">
        <v>54793000</v>
      </c>
      <c r="Q31" s="500">
        <v>0</v>
      </c>
      <c r="R31" s="500">
        <v>0</v>
      </c>
      <c r="S31" s="500">
        <v>0</v>
      </c>
      <c r="T31" s="500">
        <v>0</v>
      </c>
      <c r="U31" s="500">
        <v>0</v>
      </c>
      <c r="V31" s="500">
        <v>0</v>
      </c>
      <c r="W31" s="500">
        <v>0</v>
      </c>
      <c r="X31" s="501">
        <v>0</v>
      </c>
      <c r="Y31" s="786">
        <f>SUM(Z31:AK32)</f>
        <v>48509666.666666664</v>
      </c>
      <c r="Z31" s="502">
        <v>0</v>
      </c>
      <c r="AA31" s="477"/>
      <c r="AB31" s="502">
        <v>0</v>
      </c>
      <c r="AC31" s="508">
        <v>48509666.666666664</v>
      </c>
      <c r="AD31" s="502">
        <v>0</v>
      </c>
      <c r="AE31" s="502">
        <v>0</v>
      </c>
      <c r="AF31" s="502">
        <v>0</v>
      </c>
      <c r="AG31" s="502">
        <v>0</v>
      </c>
      <c r="AH31" s="502">
        <v>0</v>
      </c>
      <c r="AI31" s="502">
        <v>0</v>
      </c>
      <c r="AJ31" s="502">
        <v>0</v>
      </c>
      <c r="AK31" s="503">
        <v>0</v>
      </c>
      <c r="AL31" s="775">
        <f>+SUM(AM31:AX32)</f>
        <v>0</v>
      </c>
      <c r="AM31" s="504"/>
      <c r="AN31" s="504"/>
      <c r="AO31" s="504"/>
      <c r="AP31" s="504"/>
      <c r="AQ31" s="504"/>
      <c r="AR31" s="504"/>
      <c r="AS31" s="504"/>
      <c r="AT31" s="504"/>
      <c r="AU31" s="504"/>
      <c r="AV31" s="504"/>
      <c r="AW31" s="504"/>
      <c r="AX31" s="504"/>
      <c r="AY31" s="479" t="s">
        <v>872</v>
      </c>
      <c r="AZ31" s="479" t="s">
        <v>910</v>
      </c>
      <c r="BA31" s="586" t="s">
        <v>892</v>
      </c>
    </row>
    <row r="32" spans="2:53" ht="54" customHeight="1">
      <c r="B32" s="777"/>
      <c r="C32" s="772"/>
      <c r="D32" s="772"/>
      <c r="E32" s="772"/>
      <c r="F32" s="236">
        <v>2020730010007</v>
      </c>
      <c r="G32" s="300" t="s">
        <v>868</v>
      </c>
      <c r="H32" s="86" t="s">
        <v>907</v>
      </c>
      <c r="I32" s="807"/>
      <c r="J32" s="814"/>
      <c r="K32" s="810"/>
      <c r="L32" s="785"/>
      <c r="M32" s="499">
        <v>0</v>
      </c>
      <c r="N32" s="475"/>
      <c r="O32" s="500">
        <v>0</v>
      </c>
      <c r="P32" s="475">
        <v>0</v>
      </c>
      <c r="Q32" s="500">
        <v>0</v>
      </c>
      <c r="R32" s="500">
        <v>0</v>
      </c>
      <c r="S32" s="500">
        <v>0</v>
      </c>
      <c r="T32" s="500">
        <v>0</v>
      </c>
      <c r="U32" s="500">
        <v>0</v>
      </c>
      <c r="V32" s="500">
        <v>0</v>
      </c>
      <c r="W32" s="500">
        <v>0</v>
      </c>
      <c r="X32" s="501">
        <v>0</v>
      </c>
      <c r="Y32" s="787"/>
      <c r="Z32" s="502">
        <v>0</v>
      </c>
      <c r="AA32" s="477">
        <f>+VLOOKUP(I31,[1]Hoja2!$A:$I,6,0)</f>
        <v>0</v>
      </c>
      <c r="AB32" s="502">
        <v>0</v>
      </c>
      <c r="AC32" s="477"/>
      <c r="AD32" s="502">
        <v>0</v>
      </c>
      <c r="AE32" s="502">
        <v>0</v>
      </c>
      <c r="AF32" s="502">
        <v>0</v>
      </c>
      <c r="AG32" s="502">
        <v>0</v>
      </c>
      <c r="AH32" s="502">
        <v>0</v>
      </c>
      <c r="AI32" s="502">
        <v>0</v>
      </c>
      <c r="AJ32" s="502">
        <v>0</v>
      </c>
      <c r="AK32" s="503">
        <v>0</v>
      </c>
      <c r="AL32" s="776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505"/>
      <c r="AX32" s="505"/>
      <c r="AY32" s="479" t="s">
        <v>872</v>
      </c>
      <c r="AZ32" s="479" t="s">
        <v>910</v>
      </c>
      <c r="BA32" s="586" t="s">
        <v>892</v>
      </c>
    </row>
    <row r="33" spans="2:53" ht="76.5">
      <c r="B33" s="777"/>
      <c r="C33" s="772"/>
      <c r="D33" s="772"/>
      <c r="E33" s="772"/>
      <c r="F33" s="236">
        <v>2020730010007</v>
      </c>
      <c r="G33" s="300" t="s">
        <v>893</v>
      </c>
      <c r="H33" s="50" t="s">
        <v>907</v>
      </c>
      <c r="I33" s="481" t="s">
        <v>919</v>
      </c>
      <c r="J33" s="511" t="s">
        <v>920</v>
      </c>
      <c r="K33" s="255">
        <v>27</v>
      </c>
      <c r="L33" s="474">
        <f>SUM(M33:X33)</f>
        <v>409895666</v>
      </c>
      <c r="M33" s="512">
        <v>0</v>
      </c>
      <c r="N33" s="475">
        <v>0</v>
      </c>
      <c r="O33" s="500">
        <v>0</v>
      </c>
      <c r="P33" s="513">
        <v>409895666</v>
      </c>
      <c r="Q33" s="500">
        <v>0</v>
      </c>
      <c r="R33" s="500">
        <v>0</v>
      </c>
      <c r="S33" s="500">
        <v>0</v>
      </c>
      <c r="T33" s="500">
        <v>0</v>
      </c>
      <c r="U33" s="500">
        <v>0</v>
      </c>
      <c r="V33" s="500">
        <v>0</v>
      </c>
      <c r="W33" s="500">
        <v>0</v>
      </c>
      <c r="X33" s="501"/>
      <c r="Y33" s="476">
        <f>SUM(Z33:AK33)</f>
        <v>359295666</v>
      </c>
      <c r="Z33" s="502">
        <v>0</v>
      </c>
      <c r="AA33" s="477"/>
      <c r="AB33" s="502">
        <v>0</v>
      </c>
      <c r="AC33" s="483">
        <v>359295666</v>
      </c>
      <c r="AD33" s="502">
        <v>0</v>
      </c>
      <c r="AE33" s="502">
        <v>0</v>
      </c>
      <c r="AF33" s="502">
        <v>0</v>
      </c>
      <c r="AG33" s="502">
        <v>0</v>
      </c>
      <c r="AH33" s="502">
        <v>0</v>
      </c>
      <c r="AI33" s="502">
        <v>0</v>
      </c>
      <c r="AJ33" s="502">
        <v>0</v>
      </c>
      <c r="AK33" s="483"/>
      <c r="AL33" s="477">
        <f>+SUM(AM33:AX33)</f>
        <v>11200000</v>
      </c>
      <c r="AM33" s="502"/>
      <c r="AN33" s="502"/>
      <c r="AO33" s="502"/>
      <c r="AP33" s="483">
        <v>11200000</v>
      </c>
      <c r="AQ33" s="502"/>
      <c r="AR33" s="502"/>
      <c r="AS33" s="502"/>
      <c r="AT33" s="502"/>
      <c r="AU33" s="502"/>
      <c r="AV33" s="502"/>
      <c r="AW33" s="502"/>
      <c r="AX33" s="502"/>
      <c r="AY33" s="479" t="s">
        <v>872</v>
      </c>
      <c r="AZ33" s="479" t="s">
        <v>910</v>
      </c>
      <c r="BA33" s="586" t="s">
        <v>892</v>
      </c>
    </row>
    <row r="34" spans="2:53" ht="51.75" customHeight="1">
      <c r="B34" s="777"/>
      <c r="C34" s="772"/>
      <c r="D34" s="772"/>
      <c r="E34" s="772"/>
      <c r="F34" s="236">
        <v>2020730010007</v>
      </c>
      <c r="G34" s="300" t="s">
        <v>868</v>
      </c>
      <c r="H34" s="50" t="s">
        <v>907</v>
      </c>
      <c r="I34" s="806" t="s">
        <v>921</v>
      </c>
      <c r="J34" s="796" t="s">
        <v>922</v>
      </c>
      <c r="K34" s="811">
        <v>1</v>
      </c>
      <c r="L34" s="784">
        <f>SUM(M34:X36)</f>
        <v>1304245325</v>
      </c>
      <c r="M34" s="483">
        <v>250000000</v>
      </c>
      <c r="N34" s="475">
        <v>0</v>
      </c>
      <c r="O34" s="500">
        <v>0</v>
      </c>
      <c r="P34" s="483">
        <v>1005595324</v>
      </c>
      <c r="Q34" s="500">
        <v>0</v>
      </c>
      <c r="R34" s="500">
        <v>0</v>
      </c>
      <c r="S34" s="500">
        <v>0</v>
      </c>
      <c r="T34" s="500">
        <v>0</v>
      </c>
      <c r="U34" s="500">
        <v>0</v>
      </c>
      <c r="V34" s="500">
        <v>0</v>
      </c>
      <c r="W34" s="500">
        <v>0</v>
      </c>
      <c r="X34" s="483">
        <v>48650001</v>
      </c>
      <c r="Y34" s="786">
        <f>SUM(Z34:AK36)</f>
        <v>931753819</v>
      </c>
      <c r="Z34" s="483">
        <v>249220000</v>
      </c>
      <c r="AA34" s="477">
        <f>+VLOOKUP(I33,[1]Hoja2!$A:$I,6,0)</f>
        <v>0</v>
      </c>
      <c r="AB34" s="507">
        <v>0</v>
      </c>
      <c r="AC34" s="483">
        <v>682533819</v>
      </c>
      <c r="AD34" s="507">
        <v>0</v>
      </c>
      <c r="AE34" s="507">
        <v>0</v>
      </c>
      <c r="AF34" s="507">
        <v>0</v>
      </c>
      <c r="AG34" s="507">
        <v>0</v>
      </c>
      <c r="AH34" s="507">
        <v>0</v>
      </c>
      <c r="AI34" s="507">
        <v>0</v>
      </c>
      <c r="AJ34" s="507">
        <v>0</v>
      </c>
      <c r="AK34" s="483"/>
      <c r="AL34" s="818">
        <f>+SUM(AM34:AX36)</f>
        <v>236820000</v>
      </c>
      <c r="AM34" s="483">
        <v>148420000</v>
      </c>
      <c r="AN34" s="514"/>
      <c r="AO34" s="514"/>
      <c r="AP34" s="483">
        <v>88400000</v>
      </c>
      <c r="AQ34" s="514"/>
      <c r="AR34" s="514"/>
      <c r="AS34" s="514"/>
      <c r="AT34" s="514"/>
      <c r="AU34" s="514"/>
      <c r="AV34" s="514"/>
      <c r="AW34" s="514"/>
      <c r="AX34" s="514"/>
      <c r="AY34" s="479" t="s">
        <v>872</v>
      </c>
      <c r="AZ34" s="479" t="s">
        <v>910</v>
      </c>
      <c r="BA34" s="586" t="s">
        <v>892</v>
      </c>
    </row>
    <row r="35" spans="2:53" ht="51.75" customHeight="1">
      <c r="B35" s="777"/>
      <c r="C35" s="772"/>
      <c r="D35" s="772"/>
      <c r="E35" s="772"/>
      <c r="F35" s="236">
        <v>2020730010007</v>
      </c>
      <c r="G35" s="300" t="s">
        <v>893</v>
      </c>
      <c r="H35" s="50" t="s">
        <v>907</v>
      </c>
      <c r="I35" s="817"/>
      <c r="J35" s="796"/>
      <c r="K35" s="811"/>
      <c r="L35" s="788"/>
      <c r="M35" s="499">
        <v>0</v>
      </c>
      <c r="N35" s="475"/>
      <c r="O35" s="500">
        <v>0</v>
      </c>
      <c r="P35" s="475">
        <v>0</v>
      </c>
      <c r="Q35" s="500">
        <v>0</v>
      </c>
      <c r="R35" s="500">
        <v>0</v>
      </c>
      <c r="S35" s="500">
        <v>0</v>
      </c>
      <c r="T35" s="500">
        <v>0</v>
      </c>
      <c r="U35" s="500">
        <v>0</v>
      </c>
      <c r="V35" s="500">
        <v>0</v>
      </c>
      <c r="W35" s="500">
        <v>0</v>
      </c>
      <c r="X35" s="501">
        <v>0</v>
      </c>
      <c r="Y35" s="789"/>
      <c r="Z35" s="502">
        <v>0</v>
      </c>
      <c r="AA35" s="477">
        <f>+VLOOKUP(I34,[1]Hoja2!$A:$I,6,0)</f>
        <v>0</v>
      </c>
      <c r="AB35" s="502">
        <v>0</v>
      </c>
      <c r="AC35" s="477"/>
      <c r="AD35" s="502">
        <v>0</v>
      </c>
      <c r="AE35" s="502">
        <v>0</v>
      </c>
      <c r="AF35" s="502">
        <v>0</v>
      </c>
      <c r="AG35" s="502">
        <v>0</v>
      </c>
      <c r="AH35" s="502">
        <v>0</v>
      </c>
      <c r="AI35" s="502">
        <v>0</v>
      </c>
      <c r="AJ35" s="502">
        <v>0</v>
      </c>
      <c r="AK35" s="503">
        <v>0</v>
      </c>
      <c r="AL35" s="819"/>
      <c r="AM35" s="592"/>
      <c r="AN35" s="592"/>
      <c r="AO35" s="592"/>
      <c r="AP35" s="592"/>
      <c r="AQ35" s="592"/>
      <c r="AR35" s="592"/>
      <c r="AS35" s="592"/>
      <c r="AT35" s="592"/>
      <c r="AU35" s="592"/>
      <c r="AV35" s="592"/>
      <c r="AW35" s="592"/>
      <c r="AX35" s="592"/>
      <c r="AY35" s="479" t="s">
        <v>872</v>
      </c>
      <c r="AZ35" s="479" t="s">
        <v>910</v>
      </c>
      <c r="BA35" s="586" t="s">
        <v>892</v>
      </c>
    </row>
    <row r="36" spans="2:53" ht="51.75" customHeight="1">
      <c r="B36" s="777"/>
      <c r="C36" s="772"/>
      <c r="D36" s="772"/>
      <c r="E36" s="772"/>
      <c r="F36" s="236">
        <v>2020730010007</v>
      </c>
      <c r="G36" s="300" t="s">
        <v>901</v>
      </c>
      <c r="H36" s="50" t="s">
        <v>907</v>
      </c>
      <c r="I36" s="807"/>
      <c r="J36" s="796"/>
      <c r="K36" s="811"/>
      <c r="L36" s="785"/>
      <c r="M36" s="499">
        <v>0</v>
      </c>
      <c r="N36" s="475"/>
      <c r="O36" s="500">
        <v>0</v>
      </c>
      <c r="P36" s="475">
        <v>0</v>
      </c>
      <c r="Q36" s="500">
        <v>0</v>
      </c>
      <c r="R36" s="500">
        <v>0</v>
      </c>
      <c r="S36" s="500">
        <v>0</v>
      </c>
      <c r="T36" s="500">
        <v>0</v>
      </c>
      <c r="U36" s="500">
        <v>0</v>
      </c>
      <c r="V36" s="500">
        <v>0</v>
      </c>
      <c r="W36" s="500">
        <v>0</v>
      </c>
      <c r="X36" s="506">
        <v>0</v>
      </c>
      <c r="Y36" s="787"/>
      <c r="Z36" s="502">
        <v>0</v>
      </c>
      <c r="AA36" s="477"/>
      <c r="AB36" s="502">
        <v>0</v>
      </c>
      <c r="AC36" s="477"/>
      <c r="AD36" s="502">
        <v>0</v>
      </c>
      <c r="AE36" s="502">
        <v>0</v>
      </c>
      <c r="AF36" s="502">
        <v>0</v>
      </c>
      <c r="AG36" s="502">
        <v>0</v>
      </c>
      <c r="AH36" s="502">
        <v>0</v>
      </c>
      <c r="AI36" s="502">
        <v>0</v>
      </c>
      <c r="AJ36" s="502">
        <v>0</v>
      </c>
      <c r="AK36" s="503">
        <v>0</v>
      </c>
      <c r="AL36" s="820"/>
      <c r="AM36" s="515"/>
      <c r="AN36" s="515"/>
      <c r="AO36" s="515"/>
      <c r="AP36" s="515"/>
      <c r="AQ36" s="515"/>
      <c r="AR36" s="515"/>
      <c r="AS36" s="515"/>
      <c r="AT36" s="515"/>
      <c r="AU36" s="515"/>
      <c r="AV36" s="515"/>
      <c r="AW36" s="515"/>
      <c r="AX36" s="515"/>
      <c r="AY36" s="479" t="s">
        <v>872</v>
      </c>
      <c r="AZ36" s="479" t="s">
        <v>910</v>
      </c>
      <c r="BA36" s="586" t="s">
        <v>892</v>
      </c>
    </row>
    <row r="37" spans="2:53" ht="51.75" customHeight="1">
      <c r="B37" s="777"/>
      <c r="C37" s="772"/>
      <c r="D37" s="772"/>
      <c r="E37" s="772"/>
      <c r="F37" s="236">
        <v>2020730010007</v>
      </c>
      <c r="G37" s="300" t="s">
        <v>893</v>
      </c>
      <c r="H37" s="50" t="s">
        <v>907</v>
      </c>
      <c r="I37" s="516" t="s">
        <v>923</v>
      </c>
      <c r="J37" s="511" t="s">
        <v>924</v>
      </c>
      <c r="K37" s="255">
        <v>27</v>
      </c>
      <c r="L37" s="474">
        <f>SUM(M37:X37)</f>
        <v>98200000</v>
      </c>
      <c r="M37" s="475">
        <v>53000000</v>
      </c>
      <c r="N37" s="475">
        <v>0</v>
      </c>
      <c r="O37" s="500">
        <v>0</v>
      </c>
      <c r="P37" s="483">
        <v>45200000</v>
      </c>
      <c r="Q37" s="500">
        <v>0</v>
      </c>
      <c r="R37" s="500">
        <v>0</v>
      </c>
      <c r="S37" s="500">
        <v>0</v>
      </c>
      <c r="T37" s="500">
        <v>0</v>
      </c>
      <c r="U37" s="500">
        <v>0</v>
      </c>
      <c r="V37" s="500">
        <v>0</v>
      </c>
      <c r="W37" s="500">
        <v>0</v>
      </c>
      <c r="X37" s="501">
        <v>0</v>
      </c>
      <c r="Y37" s="476">
        <f>SUM(Z37:AK37)</f>
        <v>37100000</v>
      </c>
      <c r="Z37" s="475">
        <v>37100000</v>
      </c>
      <c r="AA37" s="477"/>
      <c r="AB37" s="502">
        <v>0</v>
      </c>
      <c r="AC37" s="517">
        <v>0</v>
      </c>
      <c r="AD37" s="502">
        <v>0</v>
      </c>
      <c r="AE37" s="502">
        <v>0</v>
      </c>
      <c r="AF37" s="502">
        <v>0</v>
      </c>
      <c r="AG37" s="502">
        <v>0</v>
      </c>
      <c r="AH37" s="502">
        <v>0</v>
      </c>
      <c r="AI37" s="502">
        <v>0</v>
      </c>
      <c r="AJ37" s="502">
        <v>0</v>
      </c>
      <c r="AK37" s="503">
        <v>0</v>
      </c>
      <c r="AL37" s="502">
        <f>+SUM(AM37:AX37)</f>
        <v>5300000</v>
      </c>
      <c r="AM37" s="483">
        <v>5300000</v>
      </c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479" t="s">
        <v>872</v>
      </c>
      <c r="AZ37" s="479" t="s">
        <v>910</v>
      </c>
      <c r="BA37" s="586" t="s">
        <v>892</v>
      </c>
    </row>
    <row r="38" spans="2:53" ht="51">
      <c r="B38" s="777"/>
      <c r="C38" s="772"/>
      <c r="D38" s="772"/>
      <c r="E38" s="772"/>
      <c r="F38" s="236">
        <v>2020730010007</v>
      </c>
      <c r="G38" s="300" t="s">
        <v>893</v>
      </c>
      <c r="H38" s="50" t="s">
        <v>907</v>
      </c>
      <c r="I38" s="516" t="s">
        <v>925</v>
      </c>
      <c r="J38" s="518" t="s">
        <v>926</v>
      </c>
      <c r="K38" s="302">
        <v>0.7</v>
      </c>
      <c r="L38" s="474">
        <f>SUM(M38:X38)</f>
        <v>219500000</v>
      </c>
      <c r="M38" s="483">
        <v>50000000</v>
      </c>
      <c r="N38" s="475">
        <v>0</v>
      </c>
      <c r="O38" s="500">
        <v>0</v>
      </c>
      <c r="P38" s="483">
        <v>169500000</v>
      </c>
      <c r="Q38" s="500">
        <v>0</v>
      </c>
      <c r="R38" s="500">
        <v>0</v>
      </c>
      <c r="S38" s="500">
        <v>0</v>
      </c>
      <c r="T38" s="500">
        <v>0</v>
      </c>
      <c r="U38" s="500">
        <v>0</v>
      </c>
      <c r="V38" s="500">
        <v>0</v>
      </c>
      <c r="W38" s="500">
        <v>0</v>
      </c>
      <c r="X38" s="483"/>
      <c r="Y38" s="476">
        <f>SUM(Z38:AK38)</f>
        <v>89600000</v>
      </c>
      <c r="Z38" s="483">
        <v>46400000</v>
      </c>
      <c r="AA38" s="477">
        <f>+VLOOKUP(I37,[1]Hoja2!$A:$I,6,0)</f>
        <v>0</v>
      </c>
      <c r="AB38" s="502">
        <v>0</v>
      </c>
      <c r="AC38" s="483">
        <v>43200000</v>
      </c>
      <c r="AD38" s="502">
        <v>0</v>
      </c>
      <c r="AE38" s="502">
        <v>0</v>
      </c>
      <c r="AF38" s="502">
        <v>0</v>
      </c>
      <c r="AG38" s="502">
        <v>0</v>
      </c>
      <c r="AH38" s="502">
        <v>0</v>
      </c>
      <c r="AI38" s="502">
        <v>0</v>
      </c>
      <c r="AJ38" s="502">
        <v>0</v>
      </c>
      <c r="AK38" s="503">
        <v>0</v>
      </c>
      <c r="AL38" s="502">
        <f>+SUM(AM38:AX38)</f>
        <v>7600000</v>
      </c>
      <c r="AM38" s="483"/>
      <c r="AN38" s="502"/>
      <c r="AO38" s="502"/>
      <c r="AP38" s="483">
        <v>7600000</v>
      </c>
      <c r="AQ38" s="502"/>
      <c r="AR38" s="502"/>
      <c r="AS38" s="502"/>
      <c r="AT38" s="502"/>
      <c r="AU38" s="502"/>
      <c r="AV38" s="502"/>
      <c r="AW38" s="502"/>
      <c r="AX38" s="502"/>
      <c r="AY38" s="479" t="s">
        <v>872</v>
      </c>
      <c r="AZ38" s="479" t="s">
        <v>910</v>
      </c>
      <c r="BA38" s="586" t="s">
        <v>892</v>
      </c>
    </row>
    <row r="39" spans="2:53" ht="69.75" customHeight="1">
      <c r="B39" s="777"/>
      <c r="C39" s="772"/>
      <c r="D39" s="772"/>
      <c r="E39" s="772"/>
      <c r="F39" s="510">
        <v>2020730010007</v>
      </c>
      <c r="G39" s="300" t="s">
        <v>893</v>
      </c>
      <c r="H39" s="86" t="s">
        <v>907</v>
      </c>
      <c r="I39" s="516" t="s">
        <v>927</v>
      </c>
      <c r="J39" s="519" t="s">
        <v>928</v>
      </c>
      <c r="K39" s="303">
        <v>1</v>
      </c>
      <c r="L39" s="474">
        <f>SUM(M39:X39)</f>
        <v>523181597</v>
      </c>
      <c r="M39" s="499">
        <v>0</v>
      </c>
      <c r="N39" s="475">
        <v>0</v>
      </c>
      <c r="O39" s="500">
        <v>0</v>
      </c>
      <c r="P39" s="483">
        <v>523181597</v>
      </c>
      <c r="Q39" s="500">
        <v>0</v>
      </c>
      <c r="R39" s="500">
        <v>0</v>
      </c>
      <c r="S39" s="500">
        <v>0</v>
      </c>
      <c r="T39" s="500">
        <v>0</v>
      </c>
      <c r="U39" s="500">
        <v>0</v>
      </c>
      <c r="V39" s="500">
        <v>0</v>
      </c>
      <c r="W39" s="500">
        <v>0</v>
      </c>
      <c r="X39" s="483">
        <v>0</v>
      </c>
      <c r="Y39" s="476">
        <f>SUM(AA39:AK39)</f>
        <v>511181597</v>
      </c>
      <c r="Z39" s="502">
        <v>0</v>
      </c>
      <c r="AA39" s="477">
        <v>0</v>
      </c>
      <c r="AB39" s="502">
        <v>0</v>
      </c>
      <c r="AC39" s="483">
        <v>511181597</v>
      </c>
      <c r="AD39" s="502">
        <v>0</v>
      </c>
      <c r="AE39" s="502">
        <v>0</v>
      </c>
      <c r="AF39" s="502">
        <v>0</v>
      </c>
      <c r="AG39" s="502">
        <v>0</v>
      </c>
      <c r="AH39" s="502">
        <v>0</v>
      </c>
      <c r="AI39" s="502">
        <v>0</v>
      </c>
      <c r="AJ39" s="502">
        <v>0</v>
      </c>
      <c r="AK39" s="483"/>
      <c r="AL39" s="502">
        <f t="shared" ref="AL39:AL40" si="3">+SUM(AM39:AX39)</f>
        <v>16000000</v>
      </c>
      <c r="AM39" s="502"/>
      <c r="AN39" s="502"/>
      <c r="AO39" s="502"/>
      <c r="AP39" s="483">
        <v>16000000</v>
      </c>
      <c r="AQ39" s="502"/>
      <c r="AR39" s="502"/>
      <c r="AS39" s="502"/>
      <c r="AT39" s="502"/>
      <c r="AU39" s="502"/>
      <c r="AV39" s="502"/>
      <c r="AW39" s="502"/>
      <c r="AX39" s="502"/>
      <c r="AY39" s="479" t="s">
        <v>872</v>
      </c>
      <c r="AZ39" s="479" t="s">
        <v>910</v>
      </c>
      <c r="BA39" s="586" t="s">
        <v>892</v>
      </c>
    </row>
    <row r="40" spans="2:53" ht="51">
      <c r="B40" s="777"/>
      <c r="C40" s="772"/>
      <c r="D40" s="772"/>
      <c r="E40" s="772"/>
      <c r="F40" s="236">
        <v>2020730010007</v>
      </c>
      <c r="G40" s="300" t="s">
        <v>893</v>
      </c>
      <c r="H40" s="50" t="s">
        <v>907</v>
      </c>
      <c r="I40" s="516" t="s">
        <v>929</v>
      </c>
      <c r="J40" s="519" t="s">
        <v>930</v>
      </c>
      <c r="K40" s="301">
        <v>40</v>
      </c>
      <c r="L40" s="474">
        <f>SUM(M40:X40)</f>
        <v>183400000</v>
      </c>
      <c r="M40" s="475">
        <v>107800000</v>
      </c>
      <c r="N40" s="475"/>
      <c r="O40" s="500">
        <v>0</v>
      </c>
      <c r="P40" s="483">
        <v>75600000</v>
      </c>
      <c r="Q40" s="500">
        <v>0</v>
      </c>
      <c r="R40" s="500">
        <v>0</v>
      </c>
      <c r="S40" s="500">
        <v>0</v>
      </c>
      <c r="T40" s="500">
        <v>0</v>
      </c>
      <c r="U40" s="500">
        <v>0</v>
      </c>
      <c r="V40" s="500">
        <v>0</v>
      </c>
      <c r="W40" s="500">
        <v>0</v>
      </c>
      <c r="X40" s="501">
        <v>0</v>
      </c>
      <c r="Y40" s="476">
        <f>SUM(Z40:AK40)</f>
        <v>124200000</v>
      </c>
      <c r="Z40" s="483">
        <v>82200000</v>
      </c>
      <c r="AA40" s="477">
        <f>+VLOOKUP(I39,[1]Hoja2!$A:$I,6,0)</f>
        <v>0</v>
      </c>
      <c r="AB40" s="502">
        <v>0</v>
      </c>
      <c r="AC40" s="483">
        <v>42000000</v>
      </c>
      <c r="AD40" s="502">
        <v>0</v>
      </c>
      <c r="AE40" s="502">
        <v>0</v>
      </c>
      <c r="AF40" s="502">
        <v>0</v>
      </c>
      <c r="AG40" s="502">
        <v>0</v>
      </c>
      <c r="AH40" s="502">
        <v>0</v>
      </c>
      <c r="AI40" s="502">
        <v>0</v>
      </c>
      <c r="AJ40" s="502">
        <v>0</v>
      </c>
      <c r="AK40" s="503">
        <v>0</v>
      </c>
      <c r="AL40" s="502">
        <f t="shared" si="3"/>
        <v>26800000</v>
      </c>
      <c r="AM40" s="483">
        <v>22600000</v>
      </c>
      <c r="AN40" s="502"/>
      <c r="AO40" s="502"/>
      <c r="AP40" s="483">
        <v>4200000</v>
      </c>
      <c r="AQ40" s="502"/>
      <c r="AR40" s="502"/>
      <c r="AS40" s="502"/>
      <c r="AT40" s="502"/>
      <c r="AU40" s="502"/>
      <c r="AV40" s="502"/>
      <c r="AW40" s="502"/>
      <c r="AX40" s="502"/>
      <c r="AY40" s="479" t="s">
        <v>872</v>
      </c>
      <c r="AZ40" s="479" t="s">
        <v>910</v>
      </c>
      <c r="BA40" s="586" t="s">
        <v>892</v>
      </c>
    </row>
    <row r="41" spans="2:53" ht="51">
      <c r="B41" s="777"/>
      <c r="C41" s="772"/>
      <c r="D41" s="772"/>
      <c r="E41" s="772"/>
      <c r="F41" s="236">
        <v>2020730010007</v>
      </c>
      <c r="G41" s="300" t="s">
        <v>906</v>
      </c>
      <c r="H41" s="50" t="s">
        <v>907</v>
      </c>
      <c r="I41" s="794" t="s">
        <v>931</v>
      </c>
      <c r="J41" s="796" t="s">
        <v>932</v>
      </c>
      <c r="K41" s="772">
        <v>1</v>
      </c>
      <c r="L41" s="784">
        <f>SUM(M41:X42)</f>
        <v>507355000</v>
      </c>
      <c r="M41" s="483">
        <v>37200000</v>
      </c>
      <c r="N41" s="475">
        <v>0</v>
      </c>
      <c r="O41" s="500">
        <v>0</v>
      </c>
      <c r="P41" s="483">
        <v>470155000</v>
      </c>
      <c r="Q41" s="500">
        <v>0</v>
      </c>
      <c r="R41" s="500">
        <v>0</v>
      </c>
      <c r="S41" s="500">
        <v>0</v>
      </c>
      <c r="T41" s="500">
        <v>0</v>
      </c>
      <c r="U41" s="500">
        <v>0</v>
      </c>
      <c r="V41" s="500">
        <v>0</v>
      </c>
      <c r="W41" s="500">
        <v>0</v>
      </c>
      <c r="X41" s="483"/>
      <c r="Y41" s="786">
        <f>SUM(Z41:AK42)</f>
        <v>111800000</v>
      </c>
      <c r="Z41" s="483">
        <v>14400000</v>
      </c>
      <c r="AA41" s="477">
        <v>0</v>
      </c>
      <c r="AB41" s="502">
        <v>0</v>
      </c>
      <c r="AC41" s="483">
        <v>97400000</v>
      </c>
      <c r="AD41" s="502">
        <v>0</v>
      </c>
      <c r="AE41" s="502">
        <v>0</v>
      </c>
      <c r="AF41" s="502">
        <v>0</v>
      </c>
      <c r="AG41" s="502">
        <v>0</v>
      </c>
      <c r="AH41" s="502">
        <v>0</v>
      </c>
      <c r="AI41" s="502">
        <v>0</v>
      </c>
      <c r="AJ41" s="502">
        <v>0</v>
      </c>
      <c r="AK41" s="503">
        <v>0</v>
      </c>
      <c r="AL41" s="815">
        <f>+SUM(AM41:AX42)</f>
        <v>36600000</v>
      </c>
      <c r="AM41" s="483">
        <v>7200000</v>
      </c>
      <c r="AN41" s="504"/>
      <c r="AO41" s="504"/>
      <c r="AP41" s="483">
        <v>29400000</v>
      </c>
      <c r="AQ41" s="504"/>
      <c r="AR41" s="504"/>
      <c r="AS41" s="504"/>
      <c r="AT41" s="504"/>
      <c r="AU41" s="504"/>
      <c r="AV41" s="504"/>
      <c r="AW41" s="504"/>
      <c r="AX41" s="504"/>
      <c r="AY41" s="479" t="s">
        <v>872</v>
      </c>
      <c r="AZ41" s="479" t="s">
        <v>910</v>
      </c>
      <c r="BA41" s="586" t="s">
        <v>892</v>
      </c>
    </row>
    <row r="42" spans="2:53" ht="51">
      <c r="B42" s="777"/>
      <c r="C42" s="772"/>
      <c r="D42" s="772"/>
      <c r="E42" s="772"/>
      <c r="F42" s="236">
        <v>2020730010007</v>
      </c>
      <c r="G42" s="300" t="s">
        <v>893</v>
      </c>
      <c r="H42" s="50" t="s">
        <v>907</v>
      </c>
      <c r="I42" s="795"/>
      <c r="J42" s="796"/>
      <c r="K42" s="772"/>
      <c r="L42" s="785"/>
      <c r="M42" s="499">
        <v>0</v>
      </c>
      <c r="N42" s="475"/>
      <c r="O42" s="500">
        <v>0</v>
      </c>
      <c r="P42" s="475">
        <v>0</v>
      </c>
      <c r="Q42" s="500">
        <v>0</v>
      </c>
      <c r="R42" s="500">
        <v>0</v>
      </c>
      <c r="S42" s="500">
        <v>0</v>
      </c>
      <c r="T42" s="500">
        <v>0</v>
      </c>
      <c r="U42" s="500">
        <v>0</v>
      </c>
      <c r="V42" s="500">
        <v>0</v>
      </c>
      <c r="W42" s="500">
        <v>0</v>
      </c>
      <c r="X42" s="501">
        <v>0</v>
      </c>
      <c r="Y42" s="787"/>
      <c r="Z42" s="502">
        <v>0</v>
      </c>
      <c r="AA42" s="477">
        <v>0</v>
      </c>
      <c r="AB42" s="502">
        <v>0</v>
      </c>
      <c r="AC42" s="477"/>
      <c r="AD42" s="502">
        <v>0</v>
      </c>
      <c r="AE42" s="502">
        <v>0</v>
      </c>
      <c r="AF42" s="502">
        <v>0</v>
      </c>
      <c r="AG42" s="502">
        <v>0</v>
      </c>
      <c r="AH42" s="502">
        <v>0</v>
      </c>
      <c r="AI42" s="502">
        <v>0</v>
      </c>
      <c r="AJ42" s="502">
        <v>0</v>
      </c>
      <c r="AK42" s="503">
        <v>0</v>
      </c>
      <c r="AL42" s="816"/>
      <c r="AM42" s="505"/>
      <c r="AN42" s="505"/>
      <c r="AO42" s="505"/>
      <c r="AP42" s="505"/>
      <c r="AQ42" s="505"/>
      <c r="AR42" s="505"/>
      <c r="AS42" s="505"/>
      <c r="AT42" s="505"/>
      <c r="AU42" s="505"/>
      <c r="AV42" s="505"/>
      <c r="AW42" s="505"/>
      <c r="AX42" s="505"/>
      <c r="AY42" s="479" t="s">
        <v>872</v>
      </c>
      <c r="AZ42" s="479" t="s">
        <v>910</v>
      </c>
      <c r="BA42" s="586" t="s">
        <v>892</v>
      </c>
    </row>
    <row r="43" spans="2:53" ht="51">
      <c r="B43" s="777"/>
      <c r="C43" s="772"/>
      <c r="D43" s="772"/>
      <c r="E43" s="772"/>
      <c r="F43" s="236">
        <v>2020730010007</v>
      </c>
      <c r="G43" s="300" t="s">
        <v>893</v>
      </c>
      <c r="H43" s="50" t="s">
        <v>907</v>
      </c>
      <c r="I43" s="516" t="s">
        <v>933</v>
      </c>
      <c r="J43" s="519" t="s">
        <v>934</v>
      </c>
      <c r="K43" s="301">
        <v>1</v>
      </c>
      <c r="L43" s="474">
        <f>SUM(M43:X43)</f>
        <v>372783158</v>
      </c>
      <c r="M43" s="499">
        <v>0</v>
      </c>
      <c r="N43" s="475">
        <v>0</v>
      </c>
      <c r="O43" s="500">
        <v>0</v>
      </c>
      <c r="P43" s="475">
        <v>372783158</v>
      </c>
      <c r="Q43" s="500">
        <v>0</v>
      </c>
      <c r="R43" s="500">
        <v>0</v>
      </c>
      <c r="S43" s="500">
        <v>0</v>
      </c>
      <c r="T43" s="500">
        <v>0</v>
      </c>
      <c r="U43" s="500">
        <v>0</v>
      </c>
      <c r="V43" s="500">
        <v>0</v>
      </c>
      <c r="W43" s="500">
        <v>0</v>
      </c>
      <c r="X43" s="501"/>
      <c r="Y43" s="476">
        <f>SUM(Z43:AK43)</f>
        <v>258683158</v>
      </c>
      <c r="Z43" s="502">
        <v>0</v>
      </c>
      <c r="AA43" s="477"/>
      <c r="AB43" s="502">
        <v>0</v>
      </c>
      <c r="AC43" s="477">
        <f>189848000+68835158</f>
        <v>258683158</v>
      </c>
      <c r="AD43" s="502">
        <v>0</v>
      </c>
      <c r="AE43" s="502">
        <v>0</v>
      </c>
      <c r="AF43" s="502">
        <v>0</v>
      </c>
      <c r="AG43" s="502">
        <v>0</v>
      </c>
      <c r="AH43" s="502">
        <v>0</v>
      </c>
      <c r="AI43" s="502">
        <v>0</v>
      </c>
      <c r="AJ43" s="502">
        <v>0</v>
      </c>
      <c r="AK43" s="483">
        <v>0</v>
      </c>
      <c r="AL43" s="502">
        <f>+SUM(AM43:AX43)</f>
        <v>0</v>
      </c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479" t="s">
        <v>872</v>
      </c>
      <c r="AZ43" s="479" t="s">
        <v>910</v>
      </c>
      <c r="BA43" s="586" t="s">
        <v>892</v>
      </c>
    </row>
    <row r="44" spans="2:53" ht="51">
      <c r="B44" s="777"/>
      <c r="C44" s="772"/>
      <c r="D44" s="772"/>
      <c r="E44" s="772"/>
      <c r="F44" s="821">
        <v>2020730010007</v>
      </c>
      <c r="G44" s="300" t="s">
        <v>906</v>
      </c>
      <c r="H44" s="50" t="s">
        <v>907</v>
      </c>
      <c r="I44" s="794" t="s">
        <v>935</v>
      </c>
      <c r="J44" s="796" t="s">
        <v>936</v>
      </c>
      <c r="K44" s="811">
        <v>0.9</v>
      </c>
      <c r="L44" s="784">
        <f>SUM(M44:X45)</f>
        <v>930747000</v>
      </c>
      <c r="M44" s="483">
        <v>308400000</v>
      </c>
      <c r="N44" s="475">
        <v>0</v>
      </c>
      <c r="O44" s="500">
        <v>0</v>
      </c>
      <c r="P44" s="483">
        <v>622347000</v>
      </c>
      <c r="Q44" s="500">
        <v>0</v>
      </c>
      <c r="R44" s="500">
        <v>0</v>
      </c>
      <c r="S44" s="500">
        <v>0</v>
      </c>
      <c r="T44" s="500">
        <v>0</v>
      </c>
      <c r="U44" s="500">
        <v>0</v>
      </c>
      <c r="V44" s="500">
        <v>0</v>
      </c>
      <c r="W44" s="500">
        <v>0</v>
      </c>
      <c r="X44" s="501">
        <v>0</v>
      </c>
      <c r="Y44" s="786">
        <f>SUM(Z44:AK45)</f>
        <v>575038000</v>
      </c>
      <c r="Z44" s="483">
        <v>301700000</v>
      </c>
      <c r="AA44" s="477">
        <f>+VLOOKUP(I43,[1]Hoja2!$A:$I,6,0)</f>
        <v>0</v>
      </c>
      <c r="AB44" s="502">
        <v>0</v>
      </c>
      <c r="AC44" s="483">
        <v>273338000</v>
      </c>
      <c r="AD44" s="502">
        <v>0</v>
      </c>
      <c r="AE44" s="502">
        <v>0</v>
      </c>
      <c r="AF44" s="502">
        <v>0</v>
      </c>
      <c r="AG44" s="502">
        <v>0</v>
      </c>
      <c r="AH44" s="502">
        <v>0</v>
      </c>
      <c r="AI44" s="502">
        <v>0</v>
      </c>
      <c r="AJ44" s="502">
        <v>0</v>
      </c>
      <c r="AK44" s="503">
        <v>0</v>
      </c>
      <c r="AL44" s="815">
        <f>+SUM(AM44:AX45)</f>
        <v>200203000</v>
      </c>
      <c r="AM44" s="483">
        <v>107180000</v>
      </c>
      <c r="AN44" s="504"/>
      <c r="AO44" s="504"/>
      <c r="AP44" s="483">
        <v>93023000</v>
      </c>
      <c r="AQ44" s="504"/>
      <c r="AR44" s="504"/>
      <c r="AS44" s="504"/>
      <c r="AT44" s="504"/>
      <c r="AU44" s="504"/>
      <c r="AV44" s="504"/>
      <c r="AW44" s="504"/>
      <c r="AX44" s="504"/>
      <c r="AY44" s="479" t="s">
        <v>872</v>
      </c>
      <c r="AZ44" s="479" t="s">
        <v>910</v>
      </c>
      <c r="BA44" s="586" t="s">
        <v>892</v>
      </c>
    </row>
    <row r="45" spans="2:53" ht="51">
      <c r="B45" s="777"/>
      <c r="C45" s="772"/>
      <c r="D45" s="772"/>
      <c r="E45" s="772"/>
      <c r="F45" s="821"/>
      <c r="G45" s="300" t="s">
        <v>893</v>
      </c>
      <c r="H45" s="50" t="s">
        <v>907</v>
      </c>
      <c r="I45" s="795"/>
      <c r="J45" s="796"/>
      <c r="K45" s="772"/>
      <c r="L45" s="785"/>
      <c r="M45" s="499">
        <v>0</v>
      </c>
      <c r="N45" s="475"/>
      <c r="O45" s="500">
        <v>0</v>
      </c>
      <c r="P45" s="475">
        <v>0</v>
      </c>
      <c r="Q45" s="500">
        <v>0</v>
      </c>
      <c r="R45" s="500">
        <v>0</v>
      </c>
      <c r="S45" s="500">
        <v>0</v>
      </c>
      <c r="T45" s="500">
        <v>0</v>
      </c>
      <c r="U45" s="500">
        <v>0</v>
      </c>
      <c r="V45" s="500">
        <v>0</v>
      </c>
      <c r="W45" s="500">
        <v>0</v>
      </c>
      <c r="X45" s="501">
        <v>0</v>
      </c>
      <c r="Y45" s="787"/>
      <c r="Z45" s="502">
        <v>0</v>
      </c>
      <c r="AA45" s="477">
        <v>0</v>
      </c>
      <c r="AB45" s="502">
        <v>0</v>
      </c>
      <c r="AC45" s="477"/>
      <c r="AD45" s="502">
        <v>0</v>
      </c>
      <c r="AE45" s="502">
        <v>0</v>
      </c>
      <c r="AF45" s="502">
        <v>0</v>
      </c>
      <c r="AG45" s="502">
        <v>0</v>
      </c>
      <c r="AH45" s="502">
        <v>0</v>
      </c>
      <c r="AI45" s="502">
        <v>0</v>
      </c>
      <c r="AJ45" s="502">
        <v>0</v>
      </c>
      <c r="AK45" s="503">
        <v>0</v>
      </c>
      <c r="AL45" s="816"/>
      <c r="AM45" s="505"/>
      <c r="AN45" s="505"/>
      <c r="AO45" s="505"/>
      <c r="AP45" s="505"/>
      <c r="AQ45" s="505"/>
      <c r="AR45" s="505"/>
      <c r="AS45" s="505"/>
      <c r="AT45" s="505"/>
      <c r="AU45" s="505"/>
      <c r="AV45" s="505"/>
      <c r="AW45" s="505"/>
      <c r="AX45" s="505"/>
      <c r="AY45" s="479" t="s">
        <v>872</v>
      </c>
      <c r="AZ45" s="479" t="s">
        <v>910</v>
      </c>
      <c r="BA45" s="586" t="s">
        <v>892</v>
      </c>
    </row>
    <row r="46" spans="2:53" ht="51">
      <c r="B46" s="777"/>
      <c r="C46" s="772"/>
      <c r="D46" s="772"/>
      <c r="E46" s="772"/>
      <c r="F46" s="510">
        <v>2020730010007</v>
      </c>
      <c r="G46" s="300" t="s">
        <v>906</v>
      </c>
      <c r="H46" s="86" t="s">
        <v>907</v>
      </c>
      <c r="I46" s="794" t="s">
        <v>937</v>
      </c>
      <c r="J46" s="797" t="s">
        <v>938</v>
      </c>
      <c r="K46" s="805">
        <v>1</v>
      </c>
      <c r="L46" s="784">
        <f>SUM(M46:X47)</f>
        <v>349600000</v>
      </c>
      <c r="M46" s="499">
        <v>0</v>
      </c>
      <c r="N46" s="475">
        <v>0</v>
      </c>
      <c r="O46" s="500">
        <v>0</v>
      </c>
      <c r="P46" s="483">
        <v>349600000</v>
      </c>
      <c r="Q46" s="500">
        <v>0</v>
      </c>
      <c r="R46" s="500">
        <v>0</v>
      </c>
      <c r="S46" s="500">
        <v>0</v>
      </c>
      <c r="T46" s="500">
        <v>0</v>
      </c>
      <c r="U46" s="500">
        <v>0</v>
      </c>
      <c r="V46" s="500">
        <v>0</v>
      </c>
      <c r="W46" s="500">
        <v>0</v>
      </c>
      <c r="X46" s="501">
        <v>0</v>
      </c>
      <c r="Y46" s="786">
        <f>SUM(Z46:AK47)</f>
        <v>149600000</v>
      </c>
      <c r="Z46" s="502">
        <v>0</v>
      </c>
      <c r="AA46" s="477"/>
      <c r="AB46" s="502">
        <v>0</v>
      </c>
      <c r="AC46" s="483">
        <v>149600000</v>
      </c>
      <c r="AD46" s="502">
        <v>0</v>
      </c>
      <c r="AE46" s="502">
        <v>0</v>
      </c>
      <c r="AF46" s="502">
        <v>0</v>
      </c>
      <c r="AG46" s="502">
        <v>0</v>
      </c>
      <c r="AH46" s="502">
        <v>0</v>
      </c>
      <c r="AI46" s="502">
        <v>0</v>
      </c>
      <c r="AJ46" s="502">
        <v>0</v>
      </c>
      <c r="AK46" s="503">
        <v>0</v>
      </c>
      <c r="AL46" s="815">
        <f>+SUM(AM46:AX47)</f>
        <v>0</v>
      </c>
      <c r="AM46" s="504"/>
      <c r="AN46" s="504"/>
      <c r="AO46" s="504"/>
      <c r="AP46" s="504"/>
      <c r="AQ46" s="504"/>
      <c r="AR46" s="504"/>
      <c r="AS46" s="504"/>
      <c r="AT46" s="504"/>
      <c r="AU46" s="504"/>
      <c r="AV46" s="504"/>
      <c r="AW46" s="504"/>
      <c r="AX46" s="504"/>
      <c r="AY46" s="479" t="s">
        <v>872</v>
      </c>
      <c r="AZ46" s="479" t="s">
        <v>910</v>
      </c>
      <c r="BA46" s="586" t="s">
        <v>892</v>
      </c>
    </row>
    <row r="47" spans="2:53" ht="30" customHeight="1">
      <c r="B47" s="777"/>
      <c r="C47" s="772"/>
      <c r="D47" s="772"/>
      <c r="E47" s="772"/>
      <c r="F47" s="510">
        <v>2020730010007</v>
      </c>
      <c r="G47" s="300" t="s">
        <v>893</v>
      </c>
      <c r="H47" s="86" t="s">
        <v>907</v>
      </c>
      <c r="I47" s="795"/>
      <c r="J47" s="798"/>
      <c r="K47" s="802"/>
      <c r="L47" s="785"/>
      <c r="M47" s="499">
        <v>0</v>
      </c>
      <c r="N47" s="475"/>
      <c r="O47" s="500">
        <v>0</v>
      </c>
      <c r="P47" s="475">
        <v>0</v>
      </c>
      <c r="Q47" s="500">
        <v>0</v>
      </c>
      <c r="R47" s="500">
        <v>0</v>
      </c>
      <c r="S47" s="500">
        <v>0</v>
      </c>
      <c r="T47" s="500">
        <v>0</v>
      </c>
      <c r="U47" s="500">
        <v>0</v>
      </c>
      <c r="V47" s="500">
        <v>0</v>
      </c>
      <c r="W47" s="500">
        <v>0</v>
      </c>
      <c r="X47" s="501">
        <v>0</v>
      </c>
      <c r="Y47" s="787"/>
      <c r="Z47" s="502">
        <v>0</v>
      </c>
      <c r="AA47" s="477">
        <f>+VLOOKUP(I46,[1]Hoja2!$A:$I,6,0)</f>
        <v>0</v>
      </c>
      <c r="AB47" s="502">
        <v>0</v>
      </c>
      <c r="AC47" s="477"/>
      <c r="AD47" s="502">
        <v>0</v>
      </c>
      <c r="AE47" s="502">
        <v>0</v>
      </c>
      <c r="AF47" s="502">
        <v>0</v>
      </c>
      <c r="AG47" s="502">
        <v>0</v>
      </c>
      <c r="AH47" s="502">
        <v>0</v>
      </c>
      <c r="AI47" s="502">
        <v>0</v>
      </c>
      <c r="AJ47" s="502">
        <v>0</v>
      </c>
      <c r="AK47" s="503">
        <v>0</v>
      </c>
      <c r="AL47" s="816"/>
      <c r="AM47" s="505"/>
      <c r="AN47" s="505"/>
      <c r="AO47" s="505"/>
      <c r="AP47" s="505"/>
      <c r="AQ47" s="505"/>
      <c r="AR47" s="505"/>
      <c r="AS47" s="505"/>
      <c r="AT47" s="505"/>
      <c r="AU47" s="505"/>
      <c r="AV47" s="505"/>
      <c r="AW47" s="505"/>
      <c r="AX47" s="505"/>
      <c r="AY47" s="479" t="s">
        <v>872</v>
      </c>
      <c r="AZ47" s="479" t="s">
        <v>910</v>
      </c>
      <c r="BA47" s="586" t="s">
        <v>892</v>
      </c>
    </row>
    <row r="48" spans="2:53" ht="30" customHeight="1">
      <c r="B48" s="777"/>
      <c r="C48" s="772"/>
      <c r="D48" s="772"/>
      <c r="E48" s="772"/>
      <c r="F48" s="510">
        <v>2020730010007</v>
      </c>
      <c r="G48" s="300" t="s">
        <v>906</v>
      </c>
      <c r="H48" s="86" t="s">
        <v>907</v>
      </c>
      <c r="I48" s="794" t="s">
        <v>939</v>
      </c>
      <c r="J48" s="803" t="s">
        <v>940</v>
      </c>
      <c r="K48" s="805">
        <v>1</v>
      </c>
      <c r="L48" s="784">
        <f>SUM(M48:X49)</f>
        <v>170500000</v>
      </c>
      <c r="M48" s="499">
        <v>0</v>
      </c>
      <c r="N48" s="475">
        <v>0</v>
      </c>
      <c r="O48" s="500">
        <v>0</v>
      </c>
      <c r="P48" s="520">
        <v>170500000</v>
      </c>
      <c r="Q48" s="500">
        <v>0</v>
      </c>
      <c r="R48" s="500">
        <v>0</v>
      </c>
      <c r="S48" s="500">
        <v>0</v>
      </c>
      <c r="T48" s="500">
        <v>0</v>
      </c>
      <c r="U48" s="500">
        <v>0</v>
      </c>
      <c r="V48" s="500">
        <v>0</v>
      </c>
      <c r="W48" s="500">
        <v>0</v>
      </c>
      <c r="X48" s="501">
        <v>0</v>
      </c>
      <c r="Y48" s="786">
        <f>SUM(Z48:AK49)</f>
        <v>170500000</v>
      </c>
      <c r="Z48" s="502">
        <v>0</v>
      </c>
      <c r="AA48" s="477"/>
      <c r="AB48" s="502">
        <v>0</v>
      </c>
      <c r="AC48" s="521">
        <v>170500000</v>
      </c>
      <c r="AD48" s="502">
        <v>0</v>
      </c>
      <c r="AE48" s="502">
        <v>0</v>
      </c>
      <c r="AF48" s="502">
        <v>0</v>
      </c>
      <c r="AG48" s="502">
        <v>0</v>
      </c>
      <c r="AH48" s="502">
        <v>0</v>
      </c>
      <c r="AI48" s="502">
        <v>0</v>
      </c>
      <c r="AJ48" s="502">
        <v>0</v>
      </c>
      <c r="AK48" s="503">
        <v>0</v>
      </c>
      <c r="AL48" s="815">
        <f>+SUM(AM48:AX49)</f>
        <v>0</v>
      </c>
      <c r="AM48" s="504"/>
      <c r="AN48" s="504"/>
      <c r="AO48" s="504"/>
      <c r="AP48" s="504"/>
      <c r="AQ48" s="504"/>
      <c r="AR48" s="504"/>
      <c r="AS48" s="504"/>
      <c r="AT48" s="504"/>
      <c r="AU48" s="504"/>
      <c r="AV48" s="504"/>
      <c r="AW48" s="504"/>
      <c r="AX48" s="504"/>
      <c r="AY48" s="479" t="s">
        <v>872</v>
      </c>
      <c r="AZ48" s="479" t="s">
        <v>910</v>
      </c>
      <c r="BA48" s="586" t="s">
        <v>892</v>
      </c>
    </row>
    <row r="49" spans="2:53" ht="43.5" customHeight="1">
      <c r="B49" s="777"/>
      <c r="C49" s="772"/>
      <c r="D49" s="772"/>
      <c r="E49" s="772"/>
      <c r="F49" s="284">
        <v>2020730010007</v>
      </c>
      <c r="G49" s="300" t="s">
        <v>893</v>
      </c>
      <c r="H49" s="86" t="s">
        <v>907</v>
      </c>
      <c r="I49" s="795"/>
      <c r="J49" s="804"/>
      <c r="K49" s="802"/>
      <c r="L49" s="785"/>
      <c r="M49" s="499">
        <v>0</v>
      </c>
      <c r="N49" s="475"/>
      <c r="O49" s="500">
        <v>0</v>
      </c>
      <c r="P49" s="475">
        <v>0</v>
      </c>
      <c r="Q49" s="500">
        <v>0</v>
      </c>
      <c r="R49" s="500">
        <v>0</v>
      </c>
      <c r="S49" s="500">
        <v>0</v>
      </c>
      <c r="T49" s="500">
        <v>0</v>
      </c>
      <c r="U49" s="500">
        <v>0</v>
      </c>
      <c r="V49" s="500">
        <v>0</v>
      </c>
      <c r="W49" s="500">
        <v>0</v>
      </c>
      <c r="X49" s="501">
        <v>0</v>
      </c>
      <c r="Y49" s="787"/>
      <c r="Z49" s="502">
        <v>0</v>
      </c>
      <c r="AA49" s="477">
        <f>+VLOOKUP(I48,[1]Hoja2!$A:$I,6,0)</f>
        <v>0</v>
      </c>
      <c r="AB49" s="502">
        <v>0</v>
      </c>
      <c r="AC49" s="477"/>
      <c r="AD49" s="502">
        <v>0</v>
      </c>
      <c r="AE49" s="502">
        <v>0</v>
      </c>
      <c r="AF49" s="502">
        <v>0</v>
      </c>
      <c r="AG49" s="502">
        <v>0</v>
      </c>
      <c r="AH49" s="502">
        <v>0</v>
      </c>
      <c r="AI49" s="502">
        <v>0</v>
      </c>
      <c r="AJ49" s="502">
        <v>0</v>
      </c>
      <c r="AK49" s="503">
        <v>0</v>
      </c>
      <c r="AL49" s="816"/>
      <c r="AM49" s="505"/>
      <c r="AN49" s="505"/>
      <c r="AO49" s="505"/>
      <c r="AP49" s="505"/>
      <c r="AQ49" s="505"/>
      <c r="AR49" s="505"/>
      <c r="AS49" s="505"/>
      <c r="AT49" s="505"/>
      <c r="AU49" s="505"/>
      <c r="AV49" s="505"/>
      <c r="AW49" s="505"/>
      <c r="AX49" s="505"/>
      <c r="AY49" s="479" t="s">
        <v>872</v>
      </c>
      <c r="AZ49" s="479" t="s">
        <v>910</v>
      </c>
      <c r="BA49" s="586" t="s">
        <v>892</v>
      </c>
    </row>
    <row r="50" spans="2:53" ht="43.5" customHeight="1">
      <c r="B50" s="777"/>
      <c r="C50" s="772"/>
      <c r="D50" s="772"/>
      <c r="E50" s="772"/>
      <c r="F50" s="510">
        <v>2020730010007</v>
      </c>
      <c r="G50" s="300" t="s">
        <v>906</v>
      </c>
      <c r="H50" s="86" t="s">
        <v>907</v>
      </c>
      <c r="I50" s="794" t="s">
        <v>941</v>
      </c>
      <c r="J50" s="803" t="s">
        <v>942</v>
      </c>
      <c r="K50" s="805">
        <v>1</v>
      </c>
      <c r="L50" s="784">
        <f>SUM(M50:X51)</f>
        <v>0</v>
      </c>
      <c r="M50" s="499">
        <v>0</v>
      </c>
      <c r="N50" s="475">
        <v>0</v>
      </c>
      <c r="O50" s="500">
        <v>0</v>
      </c>
      <c r="P50" s="520">
        <v>0</v>
      </c>
      <c r="Q50" s="500">
        <v>0</v>
      </c>
      <c r="R50" s="500">
        <v>0</v>
      </c>
      <c r="S50" s="500">
        <v>0</v>
      </c>
      <c r="T50" s="500">
        <v>0</v>
      </c>
      <c r="U50" s="500">
        <v>0</v>
      </c>
      <c r="V50" s="500">
        <v>0</v>
      </c>
      <c r="W50" s="500">
        <v>0</v>
      </c>
      <c r="X50" s="501">
        <v>0</v>
      </c>
      <c r="Y50" s="786">
        <f>SUM(Z50:AK51)</f>
        <v>0</v>
      </c>
      <c r="Z50" s="502">
        <v>0</v>
      </c>
      <c r="AA50" s="477"/>
      <c r="AB50" s="502">
        <v>0</v>
      </c>
      <c r="AC50" s="521">
        <v>0</v>
      </c>
      <c r="AD50" s="502">
        <v>0</v>
      </c>
      <c r="AE50" s="502">
        <v>0</v>
      </c>
      <c r="AF50" s="502">
        <v>0</v>
      </c>
      <c r="AG50" s="502">
        <v>0</v>
      </c>
      <c r="AH50" s="502">
        <v>0</v>
      </c>
      <c r="AI50" s="502">
        <v>0</v>
      </c>
      <c r="AJ50" s="502">
        <v>0</v>
      </c>
      <c r="AK50" s="503">
        <v>0</v>
      </c>
      <c r="AL50" s="815">
        <f>+SUM(AM50:AX51)</f>
        <v>0</v>
      </c>
      <c r="AM50" s="504"/>
      <c r="AN50" s="504"/>
      <c r="AO50" s="504"/>
      <c r="AP50" s="504"/>
      <c r="AQ50" s="504"/>
      <c r="AR50" s="504"/>
      <c r="AS50" s="504"/>
      <c r="AT50" s="504"/>
      <c r="AU50" s="504"/>
      <c r="AV50" s="504"/>
      <c r="AW50" s="504"/>
      <c r="AX50" s="504"/>
      <c r="AY50" s="479" t="s">
        <v>872</v>
      </c>
      <c r="AZ50" s="479" t="s">
        <v>910</v>
      </c>
      <c r="BA50" s="586" t="s">
        <v>892</v>
      </c>
    </row>
    <row r="51" spans="2:53" ht="36" customHeight="1">
      <c r="B51" s="777"/>
      <c r="C51" s="772"/>
      <c r="D51" s="772"/>
      <c r="E51" s="772"/>
      <c r="F51" s="510">
        <v>2020730010007</v>
      </c>
      <c r="G51" s="300" t="s">
        <v>893</v>
      </c>
      <c r="H51" s="86" t="s">
        <v>907</v>
      </c>
      <c r="I51" s="795"/>
      <c r="J51" s="804"/>
      <c r="K51" s="802"/>
      <c r="L51" s="785"/>
      <c r="M51" s="499">
        <v>0</v>
      </c>
      <c r="N51" s="475"/>
      <c r="O51" s="500">
        <v>0</v>
      </c>
      <c r="P51" s="475">
        <v>0</v>
      </c>
      <c r="Q51" s="500">
        <v>0</v>
      </c>
      <c r="R51" s="500">
        <v>0</v>
      </c>
      <c r="S51" s="500">
        <v>0</v>
      </c>
      <c r="T51" s="500">
        <v>0</v>
      </c>
      <c r="U51" s="500">
        <v>0</v>
      </c>
      <c r="V51" s="500">
        <v>0</v>
      </c>
      <c r="W51" s="500">
        <v>0</v>
      </c>
      <c r="X51" s="501">
        <v>0</v>
      </c>
      <c r="Y51" s="787"/>
      <c r="Z51" s="502">
        <v>0</v>
      </c>
      <c r="AA51" s="477">
        <f>+VLOOKUP(I50,[1]Hoja2!$A:$I,6,0)</f>
        <v>0</v>
      </c>
      <c r="AB51" s="502">
        <v>0</v>
      </c>
      <c r="AC51" s="477"/>
      <c r="AD51" s="502">
        <v>0</v>
      </c>
      <c r="AE51" s="502">
        <v>0</v>
      </c>
      <c r="AF51" s="502">
        <v>0</v>
      </c>
      <c r="AG51" s="502">
        <v>0</v>
      </c>
      <c r="AH51" s="502">
        <v>0</v>
      </c>
      <c r="AI51" s="502">
        <v>0</v>
      </c>
      <c r="AJ51" s="502">
        <v>0</v>
      </c>
      <c r="AK51" s="503">
        <v>0</v>
      </c>
      <c r="AL51" s="816"/>
      <c r="AM51" s="505"/>
      <c r="AN51" s="505"/>
      <c r="AO51" s="505"/>
      <c r="AP51" s="505"/>
      <c r="AQ51" s="505"/>
      <c r="AR51" s="505"/>
      <c r="AS51" s="505"/>
      <c r="AT51" s="505"/>
      <c r="AU51" s="505"/>
      <c r="AV51" s="505"/>
      <c r="AW51" s="505"/>
      <c r="AX51" s="505"/>
      <c r="AY51" s="479" t="s">
        <v>872</v>
      </c>
      <c r="AZ51" s="479" t="s">
        <v>910</v>
      </c>
      <c r="BA51" s="586" t="s">
        <v>892</v>
      </c>
    </row>
    <row r="52" spans="2:53" ht="40.9" customHeight="1">
      <c r="B52" s="777"/>
      <c r="C52" s="772"/>
      <c r="D52" s="772"/>
      <c r="E52" s="772"/>
      <c r="F52" s="821">
        <v>2020730010007</v>
      </c>
      <c r="G52" s="300" t="s">
        <v>893</v>
      </c>
      <c r="H52" s="50" t="s">
        <v>907</v>
      </c>
      <c r="I52" s="806" t="s">
        <v>943</v>
      </c>
      <c r="J52" s="796" t="s">
        <v>944</v>
      </c>
      <c r="K52" s="772">
        <v>1</v>
      </c>
      <c r="L52" s="784">
        <f>SUM(M52:X53)</f>
        <v>0</v>
      </c>
      <c r="M52" s="499">
        <v>0</v>
      </c>
      <c r="N52" s="475">
        <v>0</v>
      </c>
      <c r="O52" s="500">
        <v>0</v>
      </c>
      <c r="P52" s="520">
        <v>0</v>
      </c>
      <c r="Q52" s="500">
        <v>0</v>
      </c>
      <c r="R52" s="500">
        <v>0</v>
      </c>
      <c r="S52" s="500">
        <v>0</v>
      </c>
      <c r="T52" s="500">
        <v>0</v>
      </c>
      <c r="U52" s="500">
        <v>0</v>
      </c>
      <c r="V52" s="500">
        <v>0</v>
      </c>
      <c r="W52" s="500">
        <v>0</v>
      </c>
      <c r="X52" s="501">
        <v>0</v>
      </c>
      <c r="Y52" s="786">
        <f>SUM(Z52:AK53)</f>
        <v>0</v>
      </c>
      <c r="Z52" s="502">
        <v>0</v>
      </c>
      <c r="AA52" s="477"/>
      <c r="AB52" s="502">
        <v>0</v>
      </c>
      <c r="AC52" s="521">
        <v>0</v>
      </c>
      <c r="AD52" s="502">
        <v>0</v>
      </c>
      <c r="AE52" s="502">
        <v>0</v>
      </c>
      <c r="AF52" s="502">
        <v>0</v>
      </c>
      <c r="AG52" s="502">
        <v>0</v>
      </c>
      <c r="AH52" s="502">
        <v>0</v>
      </c>
      <c r="AI52" s="502">
        <v>0</v>
      </c>
      <c r="AJ52" s="502">
        <v>0</v>
      </c>
      <c r="AK52" s="503">
        <v>0</v>
      </c>
      <c r="AL52" s="815">
        <f>+SUM(AM52:AX53)</f>
        <v>0</v>
      </c>
      <c r="AM52" s="504"/>
      <c r="AN52" s="504"/>
      <c r="AO52" s="504"/>
      <c r="AP52" s="504"/>
      <c r="AQ52" s="504"/>
      <c r="AR52" s="504"/>
      <c r="AS52" s="504"/>
      <c r="AT52" s="504"/>
      <c r="AU52" s="504"/>
      <c r="AV52" s="504"/>
      <c r="AW52" s="504"/>
      <c r="AX52" s="504"/>
      <c r="AY52" s="479" t="s">
        <v>872</v>
      </c>
      <c r="AZ52" s="479" t="s">
        <v>910</v>
      </c>
      <c r="BA52" s="586" t="s">
        <v>892</v>
      </c>
    </row>
    <row r="53" spans="2:53" ht="51">
      <c r="B53" s="777"/>
      <c r="C53" s="772"/>
      <c r="D53" s="772"/>
      <c r="E53" s="772"/>
      <c r="F53" s="821"/>
      <c r="G53" s="300" t="s">
        <v>893</v>
      </c>
      <c r="H53" s="50" t="s">
        <v>907</v>
      </c>
      <c r="I53" s="807"/>
      <c r="J53" s="796"/>
      <c r="K53" s="772"/>
      <c r="L53" s="785"/>
      <c r="M53" s="499">
        <v>0</v>
      </c>
      <c r="N53" s="475"/>
      <c r="O53" s="500">
        <v>0</v>
      </c>
      <c r="P53" s="475">
        <v>0</v>
      </c>
      <c r="Q53" s="500">
        <v>0</v>
      </c>
      <c r="R53" s="500">
        <v>0</v>
      </c>
      <c r="S53" s="500">
        <v>0</v>
      </c>
      <c r="T53" s="500">
        <v>0</v>
      </c>
      <c r="U53" s="500">
        <v>0</v>
      </c>
      <c r="V53" s="500">
        <v>0</v>
      </c>
      <c r="W53" s="500">
        <v>0</v>
      </c>
      <c r="X53" s="501">
        <v>0</v>
      </c>
      <c r="Y53" s="787"/>
      <c r="Z53" s="502">
        <v>0</v>
      </c>
      <c r="AA53" s="477">
        <f>+VLOOKUP(I52,[1]Hoja2!$A:$I,6,0)</f>
        <v>0</v>
      </c>
      <c r="AB53" s="502">
        <v>0</v>
      </c>
      <c r="AC53" s="477"/>
      <c r="AD53" s="502">
        <v>0</v>
      </c>
      <c r="AE53" s="502">
        <v>0</v>
      </c>
      <c r="AF53" s="502">
        <v>0</v>
      </c>
      <c r="AG53" s="502">
        <v>0</v>
      </c>
      <c r="AH53" s="502">
        <v>0</v>
      </c>
      <c r="AI53" s="502">
        <v>0</v>
      </c>
      <c r="AJ53" s="502">
        <v>0</v>
      </c>
      <c r="AK53" s="503">
        <v>0</v>
      </c>
      <c r="AL53" s="816"/>
      <c r="AM53" s="505"/>
      <c r="AN53" s="505"/>
      <c r="AO53" s="505"/>
      <c r="AP53" s="505"/>
      <c r="AQ53" s="505"/>
      <c r="AR53" s="505"/>
      <c r="AS53" s="505"/>
      <c r="AT53" s="505"/>
      <c r="AU53" s="505"/>
      <c r="AV53" s="505"/>
      <c r="AW53" s="505"/>
      <c r="AX53" s="505"/>
      <c r="AY53" s="479" t="s">
        <v>872</v>
      </c>
      <c r="AZ53" s="479" t="s">
        <v>910</v>
      </c>
      <c r="BA53" s="586" t="s">
        <v>892</v>
      </c>
    </row>
    <row r="54" spans="2:53" ht="51">
      <c r="B54" s="777"/>
      <c r="C54" s="772"/>
      <c r="D54" s="772"/>
      <c r="E54" s="772"/>
      <c r="F54" s="510">
        <v>2020730010007</v>
      </c>
      <c r="G54" s="300" t="s">
        <v>893</v>
      </c>
      <c r="H54" s="86" t="s">
        <v>907</v>
      </c>
      <c r="I54" s="516" t="s">
        <v>945</v>
      </c>
      <c r="J54" s="518" t="s">
        <v>946</v>
      </c>
      <c r="K54" s="303">
        <v>1</v>
      </c>
      <c r="L54" s="474">
        <f>SUM(M54:X54)</f>
        <v>18900000</v>
      </c>
      <c r="M54" s="499">
        <v>0</v>
      </c>
      <c r="N54" s="475">
        <v>0</v>
      </c>
      <c r="O54" s="500">
        <v>0</v>
      </c>
      <c r="P54" s="483">
        <v>18900000</v>
      </c>
      <c r="Q54" s="500">
        <v>0</v>
      </c>
      <c r="R54" s="500">
        <v>0</v>
      </c>
      <c r="S54" s="500">
        <v>0</v>
      </c>
      <c r="T54" s="500">
        <v>0</v>
      </c>
      <c r="U54" s="500">
        <v>0</v>
      </c>
      <c r="V54" s="500">
        <v>0</v>
      </c>
      <c r="W54" s="500">
        <v>0</v>
      </c>
      <c r="X54" s="501">
        <v>0</v>
      </c>
      <c r="Y54" s="476">
        <f>SUM(Z54:AK54)</f>
        <v>14700000</v>
      </c>
      <c r="Z54" s="502">
        <v>0</v>
      </c>
      <c r="AA54" s="477"/>
      <c r="AB54" s="502">
        <v>0</v>
      </c>
      <c r="AC54" s="483">
        <v>14700000</v>
      </c>
      <c r="AD54" s="502">
        <v>0</v>
      </c>
      <c r="AE54" s="502">
        <v>0</v>
      </c>
      <c r="AF54" s="502">
        <v>0</v>
      </c>
      <c r="AG54" s="502">
        <v>0</v>
      </c>
      <c r="AH54" s="502">
        <v>0</v>
      </c>
      <c r="AI54" s="502">
        <v>0</v>
      </c>
      <c r="AJ54" s="502">
        <v>0</v>
      </c>
      <c r="AK54" s="502">
        <v>0</v>
      </c>
      <c r="AL54" s="522">
        <f>+SUM(AM54:AX54)</f>
        <v>12600000</v>
      </c>
      <c r="AM54" s="502">
        <v>0</v>
      </c>
      <c r="AN54" s="502"/>
      <c r="AO54" s="502"/>
      <c r="AP54" s="483">
        <v>12600000</v>
      </c>
      <c r="AQ54" s="502"/>
      <c r="AR54" s="502"/>
      <c r="AS54" s="502"/>
      <c r="AT54" s="502"/>
      <c r="AU54" s="502"/>
      <c r="AV54" s="502"/>
      <c r="AW54" s="502"/>
      <c r="AX54" s="502"/>
      <c r="AY54" s="479" t="s">
        <v>872</v>
      </c>
      <c r="AZ54" s="479" t="s">
        <v>910</v>
      </c>
      <c r="BA54" s="586" t="s">
        <v>892</v>
      </c>
    </row>
    <row r="55" spans="2:53" ht="66.75" customHeight="1">
      <c r="B55" s="777"/>
      <c r="C55" s="772"/>
      <c r="D55" s="772"/>
      <c r="E55" s="772"/>
      <c r="F55" s="236">
        <v>2020730010007</v>
      </c>
      <c r="G55" s="300" t="s">
        <v>893</v>
      </c>
      <c r="H55" s="86" t="s">
        <v>907</v>
      </c>
      <c r="I55" s="516" t="s">
        <v>947</v>
      </c>
      <c r="J55" s="519" t="s">
        <v>948</v>
      </c>
      <c r="K55" s="301">
        <v>27</v>
      </c>
      <c r="L55" s="474">
        <f>SUM(M55:X55)</f>
        <v>71400000</v>
      </c>
      <c r="M55" s="499">
        <v>0</v>
      </c>
      <c r="N55" s="475">
        <v>0</v>
      </c>
      <c r="O55" s="500">
        <v>0</v>
      </c>
      <c r="P55" s="520">
        <v>71400000</v>
      </c>
      <c r="Q55" s="500">
        <v>0</v>
      </c>
      <c r="R55" s="500">
        <v>0</v>
      </c>
      <c r="S55" s="500">
        <v>0</v>
      </c>
      <c r="T55" s="500">
        <v>0</v>
      </c>
      <c r="U55" s="500">
        <v>0</v>
      </c>
      <c r="V55" s="500">
        <v>0</v>
      </c>
      <c r="W55" s="500">
        <v>0</v>
      </c>
      <c r="X55" s="501">
        <v>0</v>
      </c>
      <c r="Y55" s="476">
        <f>SUM(Z55:AK55)</f>
        <v>50400000</v>
      </c>
      <c r="Z55" s="502">
        <v>0</v>
      </c>
      <c r="AA55" s="477">
        <f>+VLOOKUP(I54,[1]Hoja2!$A:$I,6,0)</f>
        <v>0</v>
      </c>
      <c r="AB55" s="502">
        <v>0</v>
      </c>
      <c r="AC55" s="483">
        <v>50400000</v>
      </c>
      <c r="AD55" s="502">
        <v>0</v>
      </c>
      <c r="AE55" s="502">
        <v>0</v>
      </c>
      <c r="AF55" s="502">
        <v>0</v>
      </c>
      <c r="AG55" s="502">
        <v>0</v>
      </c>
      <c r="AH55" s="502">
        <v>0</v>
      </c>
      <c r="AI55" s="502">
        <v>0</v>
      </c>
      <c r="AJ55" s="502">
        <v>0</v>
      </c>
      <c r="AK55" s="503">
        <v>0</v>
      </c>
      <c r="AL55" s="522">
        <f>+SUM(AM55:AX55)</f>
        <v>21000000</v>
      </c>
      <c r="AM55" s="502"/>
      <c r="AN55" s="502"/>
      <c r="AO55" s="502"/>
      <c r="AP55" s="483">
        <v>21000000</v>
      </c>
      <c r="AQ55" s="502"/>
      <c r="AR55" s="502"/>
      <c r="AS55" s="502"/>
      <c r="AT55" s="502"/>
      <c r="AU55" s="502"/>
      <c r="AV55" s="502"/>
      <c r="AW55" s="502"/>
      <c r="AX55" s="502"/>
      <c r="AY55" s="479" t="s">
        <v>872</v>
      </c>
      <c r="AZ55" s="479" t="s">
        <v>910</v>
      </c>
      <c r="BA55" s="586" t="s">
        <v>892</v>
      </c>
    </row>
    <row r="56" spans="2:53" ht="49.5" customHeight="1">
      <c r="B56" s="777"/>
      <c r="C56" s="772"/>
      <c r="D56" s="772"/>
      <c r="E56" s="772"/>
      <c r="F56" s="510">
        <v>2020730010007</v>
      </c>
      <c r="G56" s="300" t="s">
        <v>906</v>
      </c>
      <c r="H56" s="86" t="s">
        <v>907</v>
      </c>
      <c r="I56" s="794" t="s">
        <v>949</v>
      </c>
      <c r="J56" s="822" t="s">
        <v>950</v>
      </c>
      <c r="K56" s="805">
        <v>1</v>
      </c>
      <c r="L56" s="784">
        <f>SUM(M56:X57)</f>
        <v>97455188</v>
      </c>
      <c r="M56" s="499">
        <v>0</v>
      </c>
      <c r="N56" s="475">
        <v>0</v>
      </c>
      <c r="O56" s="500">
        <v>0</v>
      </c>
      <c r="P56" s="520">
        <v>97455188</v>
      </c>
      <c r="Q56" s="500">
        <v>0</v>
      </c>
      <c r="R56" s="500">
        <v>0</v>
      </c>
      <c r="S56" s="500">
        <v>0</v>
      </c>
      <c r="T56" s="500">
        <v>0</v>
      </c>
      <c r="U56" s="500">
        <v>0</v>
      </c>
      <c r="V56" s="500">
        <v>0</v>
      </c>
      <c r="W56" s="500">
        <v>0</v>
      </c>
      <c r="X56" s="501">
        <v>0</v>
      </c>
      <c r="Y56" s="786">
        <f>SUM(Z56:AK57)</f>
        <v>97455188</v>
      </c>
      <c r="Z56" s="502">
        <v>0</v>
      </c>
      <c r="AA56" s="477">
        <f>+VLOOKUP(I55,[1]Hoja2!$A:$I,6,0)</f>
        <v>0</v>
      </c>
      <c r="AB56" s="502">
        <v>0</v>
      </c>
      <c r="AC56" s="523">
        <v>97455188</v>
      </c>
      <c r="AD56" s="502">
        <v>0</v>
      </c>
      <c r="AE56" s="502">
        <v>0</v>
      </c>
      <c r="AF56" s="502">
        <v>0</v>
      </c>
      <c r="AG56" s="502">
        <v>0</v>
      </c>
      <c r="AH56" s="502">
        <v>0</v>
      </c>
      <c r="AI56" s="502">
        <v>0</v>
      </c>
      <c r="AJ56" s="502">
        <v>0</v>
      </c>
      <c r="AK56" s="503">
        <v>0</v>
      </c>
      <c r="AL56" s="815">
        <f>+SUM(AM56:AX57)</f>
        <v>0</v>
      </c>
      <c r="AM56" s="504"/>
      <c r="AN56" s="504"/>
      <c r="AO56" s="504"/>
      <c r="AP56" s="504"/>
      <c r="AQ56" s="504"/>
      <c r="AR56" s="504"/>
      <c r="AS56" s="504"/>
      <c r="AT56" s="504"/>
      <c r="AU56" s="504"/>
      <c r="AV56" s="504"/>
      <c r="AW56" s="504"/>
      <c r="AX56" s="504"/>
      <c r="AY56" s="479" t="s">
        <v>872</v>
      </c>
      <c r="AZ56" s="479" t="s">
        <v>910</v>
      </c>
      <c r="BA56" s="586" t="s">
        <v>892</v>
      </c>
    </row>
    <row r="57" spans="2:53" ht="48" customHeight="1">
      <c r="B57" s="777"/>
      <c r="C57" s="772"/>
      <c r="D57" s="772"/>
      <c r="E57" s="772"/>
      <c r="F57" s="510">
        <v>2020730010007</v>
      </c>
      <c r="G57" s="300" t="s">
        <v>893</v>
      </c>
      <c r="H57" s="86" t="s">
        <v>907</v>
      </c>
      <c r="I57" s="795"/>
      <c r="J57" s="823"/>
      <c r="K57" s="802"/>
      <c r="L57" s="785"/>
      <c r="M57" s="499">
        <v>0</v>
      </c>
      <c r="N57" s="475"/>
      <c r="O57" s="500">
        <v>0</v>
      </c>
      <c r="P57" s="475">
        <v>0</v>
      </c>
      <c r="Q57" s="500">
        <v>0</v>
      </c>
      <c r="R57" s="500">
        <v>0</v>
      </c>
      <c r="S57" s="500">
        <v>0</v>
      </c>
      <c r="T57" s="500">
        <v>0</v>
      </c>
      <c r="U57" s="500">
        <v>0</v>
      </c>
      <c r="V57" s="500">
        <v>0</v>
      </c>
      <c r="W57" s="500">
        <v>0</v>
      </c>
      <c r="X57" s="501">
        <v>0</v>
      </c>
      <c r="Y57" s="787"/>
      <c r="Z57" s="502">
        <v>0</v>
      </c>
      <c r="AA57" s="477">
        <f>+VLOOKUP(I56,[1]Hoja2!$A:$I,6,0)</f>
        <v>0</v>
      </c>
      <c r="AB57" s="502">
        <v>0</v>
      </c>
      <c r="AC57" s="477"/>
      <c r="AD57" s="502">
        <v>0</v>
      </c>
      <c r="AE57" s="502">
        <v>0</v>
      </c>
      <c r="AF57" s="502">
        <v>0</v>
      </c>
      <c r="AG57" s="502">
        <v>0</v>
      </c>
      <c r="AH57" s="502">
        <v>0</v>
      </c>
      <c r="AI57" s="502">
        <v>0</v>
      </c>
      <c r="AJ57" s="502">
        <v>0</v>
      </c>
      <c r="AK57" s="503">
        <v>0</v>
      </c>
      <c r="AL57" s="816"/>
      <c r="AM57" s="505"/>
      <c r="AN57" s="505"/>
      <c r="AO57" s="505"/>
      <c r="AP57" s="505"/>
      <c r="AQ57" s="505"/>
      <c r="AR57" s="505"/>
      <c r="AS57" s="505"/>
      <c r="AT57" s="505"/>
      <c r="AU57" s="505"/>
      <c r="AV57" s="505"/>
      <c r="AW57" s="505"/>
      <c r="AX57" s="505"/>
      <c r="AY57" s="479" t="s">
        <v>872</v>
      </c>
      <c r="AZ57" s="479" t="s">
        <v>910</v>
      </c>
      <c r="BA57" s="586" t="s">
        <v>892</v>
      </c>
    </row>
    <row r="58" spans="2:53" ht="49.5" customHeight="1">
      <c r="B58" s="777"/>
      <c r="C58" s="772"/>
      <c r="D58" s="772"/>
      <c r="E58" s="772"/>
      <c r="F58" s="510">
        <v>2020730010007</v>
      </c>
      <c r="G58" s="300" t="s">
        <v>868</v>
      </c>
      <c r="H58" s="86" t="s">
        <v>907</v>
      </c>
      <c r="I58" s="794" t="s">
        <v>951</v>
      </c>
      <c r="J58" s="808" t="s">
        <v>952</v>
      </c>
      <c r="K58" s="824">
        <v>1</v>
      </c>
      <c r="L58" s="784">
        <f>SUM(M58:X59)</f>
        <v>297820000</v>
      </c>
      <c r="M58" s="483">
        <v>100000000</v>
      </c>
      <c r="N58" s="475">
        <v>0</v>
      </c>
      <c r="O58" s="500">
        <v>0</v>
      </c>
      <c r="P58" s="483">
        <v>197820000</v>
      </c>
      <c r="Q58" s="500">
        <v>0</v>
      </c>
      <c r="R58" s="500">
        <v>0</v>
      </c>
      <c r="S58" s="500">
        <v>0</v>
      </c>
      <c r="T58" s="500">
        <v>0</v>
      </c>
      <c r="U58" s="500">
        <v>0</v>
      </c>
      <c r="V58" s="500">
        <v>0</v>
      </c>
      <c r="W58" s="500">
        <v>0</v>
      </c>
      <c r="X58" s="501">
        <v>0</v>
      </c>
      <c r="Y58" s="786">
        <f>SUM(Z58:AK59)</f>
        <v>178800000</v>
      </c>
      <c r="Z58" s="483">
        <v>58800000</v>
      </c>
      <c r="AA58" s="477"/>
      <c r="AB58" s="506">
        <v>0</v>
      </c>
      <c r="AC58" s="483">
        <v>120000000</v>
      </c>
      <c r="AD58" s="502">
        <v>0</v>
      </c>
      <c r="AE58" s="502">
        <v>0</v>
      </c>
      <c r="AF58" s="502">
        <v>0</v>
      </c>
      <c r="AG58" s="502">
        <v>0</v>
      </c>
      <c r="AH58" s="502">
        <v>0</v>
      </c>
      <c r="AI58" s="502">
        <v>0</v>
      </c>
      <c r="AJ58" s="502">
        <v>0</v>
      </c>
      <c r="AK58" s="503">
        <v>0</v>
      </c>
      <c r="AL58" s="815">
        <f>+SUM(AM58:AX59)</f>
        <v>39200000</v>
      </c>
      <c r="AM58" s="483">
        <v>5600000</v>
      </c>
      <c r="AN58" s="504"/>
      <c r="AO58" s="504"/>
      <c r="AP58" s="483">
        <v>33600000</v>
      </c>
      <c r="AQ58" s="504"/>
      <c r="AR58" s="504"/>
      <c r="AS58" s="504"/>
      <c r="AT58" s="504"/>
      <c r="AU58" s="504"/>
      <c r="AV58" s="504"/>
      <c r="AW58" s="504"/>
      <c r="AX58" s="504"/>
      <c r="AY58" s="479" t="s">
        <v>872</v>
      </c>
      <c r="AZ58" s="479" t="s">
        <v>910</v>
      </c>
      <c r="BA58" s="586" t="s">
        <v>892</v>
      </c>
    </row>
    <row r="59" spans="2:53" ht="49.5" customHeight="1">
      <c r="B59" s="777"/>
      <c r="C59" s="772"/>
      <c r="D59" s="772"/>
      <c r="E59" s="772"/>
      <c r="F59" s="236">
        <v>2020730010007</v>
      </c>
      <c r="G59" s="300" t="s">
        <v>893</v>
      </c>
      <c r="H59" s="86" t="s">
        <v>907</v>
      </c>
      <c r="I59" s="795"/>
      <c r="J59" s="809"/>
      <c r="K59" s="825"/>
      <c r="L59" s="785"/>
      <c r="M59" s="499">
        <v>0</v>
      </c>
      <c r="N59" s="475"/>
      <c r="O59" s="500">
        <v>0</v>
      </c>
      <c r="P59" s="475">
        <v>0</v>
      </c>
      <c r="Q59" s="500">
        <v>0</v>
      </c>
      <c r="R59" s="500">
        <v>0</v>
      </c>
      <c r="S59" s="500">
        <v>0</v>
      </c>
      <c r="T59" s="500">
        <v>0</v>
      </c>
      <c r="U59" s="500">
        <v>0</v>
      </c>
      <c r="V59" s="500">
        <v>0</v>
      </c>
      <c r="W59" s="500">
        <v>0</v>
      </c>
      <c r="X59" s="501">
        <v>0</v>
      </c>
      <c r="Y59" s="787"/>
      <c r="Z59" s="502">
        <v>0</v>
      </c>
      <c r="AA59" s="477">
        <f>+VLOOKUP(I58,[1]Hoja2!$A:$I,6,0)</f>
        <v>0</v>
      </c>
      <c r="AB59" s="506">
        <v>0</v>
      </c>
      <c r="AC59" s="477"/>
      <c r="AD59" s="502">
        <v>0</v>
      </c>
      <c r="AE59" s="502">
        <v>0</v>
      </c>
      <c r="AF59" s="502">
        <v>0</v>
      </c>
      <c r="AG59" s="502">
        <v>0</v>
      </c>
      <c r="AH59" s="502">
        <v>0</v>
      </c>
      <c r="AI59" s="502">
        <v>0</v>
      </c>
      <c r="AJ59" s="502">
        <v>0</v>
      </c>
      <c r="AK59" s="503">
        <v>0</v>
      </c>
      <c r="AL59" s="816"/>
      <c r="AM59" s="505"/>
      <c r="AN59" s="505"/>
      <c r="AO59" s="505"/>
      <c r="AP59" s="505"/>
      <c r="AQ59" s="505"/>
      <c r="AR59" s="505"/>
      <c r="AS59" s="505"/>
      <c r="AT59" s="505"/>
      <c r="AU59" s="505"/>
      <c r="AV59" s="505"/>
      <c r="AW59" s="505"/>
      <c r="AX59" s="505"/>
      <c r="AY59" s="479" t="s">
        <v>872</v>
      </c>
      <c r="AZ59" s="479" t="s">
        <v>910</v>
      </c>
      <c r="BA59" s="586" t="s">
        <v>892</v>
      </c>
    </row>
    <row r="60" spans="2:53" ht="48" customHeight="1">
      <c r="B60" s="777"/>
      <c r="C60" s="772"/>
      <c r="D60" s="772"/>
      <c r="E60" s="772"/>
      <c r="F60" s="236">
        <v>2020730010007</v>
      </c>
      <c r="G60" s="300" t="s">
        <v>868</v>
      </c>
      <c r="H60" s="86" t="s">
        <v>907</v>
      </c>
      <c r="I60" s="806" t="s">
        <v>953</v>
      </c>
      <c r="J60" s="808" t="s">
        <v>954</v>
      </c>
      <c r="K60" s="799">
        <v>27</v>
      </c>
      <c r="L60" s="784">
        <f>SUM(M60:X61)</f>
        <v>116355187</v>
      </c>
      <c r="M60" s="499">
        <v>0</v>
      </c>
      <c r="N60" s="475">
        <v>0</v>
      </c>
      <c r="O60" s="500">
        <v>0</v>
      </c>
      <c r="P60" s="587">
        <v>116355187</v>
      </c>
      <c r="Q60" s="500">
        <v>0</v>
      </c>
      <c r="R60" s="500">
        <v>0</v>
      </c>
      <c r="S60" s="500">
        <v>0</v>
      </c>
      <c r="T60" s="500">
        <v>0</v>
      </c>
      <c r="U60" s="500">
        <v>0</v>
      </c>
      <c r="V60" s="500">
        <v>0</v>
      </c>
      <c r="W60" s="500">
        <v>0</v>
      </c>
      <c r="X60" s="501">
        <v>0</v>
      </c>
      <c r="Y60" s="786">
        <f>SUM(Z60:AK61)</f>
        <v>112155187</v>
      </c>
      <c r="Z60" s="502">
        <v>0</v>
      </c>
      <c r="AA60" s="477"/>
      <c r="AB60" s="502">
        <v>0</v>
      </c>
      <c r="AC60" s="477">
        <v>112155187</v>
      </c>
      <c r="AD60" s="502">
        <v>0</v>
      </c>
      <c r="AE60" s="502">
        <v>0</v>
      </c>
      <c r="AF60" s="502">
        <v>0</v>
      </c>
      <c r="AG60" s="502">
        <v>0</v>
      </c>
      <c r="AH60" s="502">
        <v>0</v>
      </c>
      <c r="AI60" s="502">
        <v>0</v>
      </c>
      <c r="AJ60" s="502">
        <v>0</v>
      </c>
      <c r="AK60" s="503">
        <v>0</v>
      </c>
      <c r="AL60" s="815">
        <f>+SUM(AM60:AX61)</f>
        <v>0</v>
      </c>
      <c r="AM60" s="504"/>
      <c r="AN60" s="504"/>
      <c r="AO60" s="504"/>
      <c r="AP60" s="504"/>
      <c r="AQ60" s="504"/>
      <c r="AR60" s="504"/>
      <c r="AS60" s="504"/>
      <c r="AT60" s="504"/>
      <c r="AU60" s="504"/>
      <c r="AV60" s="504"/>
      <c r="AW60" s="504"/>
      <c r="AX60" s="504"/>
      <c r="AY60" s="479" t="s">
        <v>872</v>
      </c>
      <c r="AZ60" s="479" t="s">
        <v>910</v>
      </c>
      <c r="BA60" s="586" t="s">
        <v>892</v>
      </c>
    </row>
    <row r="61" spans="2:53" ht="48" customHeight="1">
      <c r="B61" s="777"/>
      <c r="C61" s="772"/>
      <c r="D61" s="772"/>
      <c r="E61" s="772"/>
      <c r="F61" s="236">
        <v>2020730010007</v>
      </c>
      <c r="G61" s="300" t="s">
        <v>893</v>
      </c>
      <c r="H61" s="86" t="s">
        <v>907</v>
      </c>
      <c r="I61" s="807"/>
      <c r="J61" s="809"/>
      <c r="K61" s="810"/>
      <c r="L61" s="785"/>
      <c r="M61" s="499">
        <v>0</v>
      </c>
      <c r="N61" s="475"/>
      <c r="O61" s="500">
        <v>0</v>
      </c>
      <c r="P61" s="475">
        <v>0</v>
      </c>
      <c r="Q61" s="500">
        <v>0</v>
      </c>
      <c r="R61" s="500">
        <v>0</v>
      </c>
      <c r="S61" s="500">
        <v>0</v>
      </c>
      <c r="T61" s="500">
        <v>0</v>
      </c>
      <c r="U61" s="500">
        <v>0</v>
      </c>
      <c r="V61" s="500">
        <v>0</v>
      </c>
      <c r="W61" s="500">
        <v>0</v>
      </c>
      <c r="X61" s="501">
        <v>0</v>
      </c>
      <c r="Y61" s="787"/>
      <c r="Z61" s="502">
        <v>0</v>
      </c>
      <c r="AA61" s="477">
        <v>0</v>
      </c>
      <c r="AB61" s="502">
        <v>0</v>
      </c>
      <c r="AC61" s="477"/>
      <c r="AD61" s="502">
        <v>0</v>
      </c>
      <c r="AE61" s="502">
        <v>0</v>
      </c>
      <c r="AF61" s="502">
        <v>0</v>
      </c>
      <c r="AG61" s="502">
        <v>0</v>
      </c>
      <c r="AH61" s="502">
        <v>0</v>
      </c>
      <c r="AI61" s="502">
        <v>0</v>
      </c>
      <c r="AJ61" s="502">
        <v>0</v>
      </c>
      <c r="AK61" s="503">
        <v>0</v>
      </c>
      <c r="AL61" s="816"/>
      <c r="AM61" s="505"/>
      <c r="AN61" s="505"/>
      <c r="AO61" s="505"/>
      <c r="AP61" s="505"/>
      <c r="AQ61" s="505"/>
      <c r="AR61" s="505"/>
      <c r="AS61" s="505"/>
      <c r="AT61" s="505"/>
      <c r="AU61" s="505"/>
      <c r="AV61" s="505"/>
      <c r="AW61" s="505"/>
      <c r="AX61" s="505"/>
      <c r="AY61" s="479" t="s">
        <v>872</v>
      </c>
      <c r="AZ61" s="479" t="s">
        <v>910</v>
      </c>
      <c r="BA61" s="586" t="s">
        <v>892</v>
      </c>
    </row>
    <row r="62" spans="2:53" ht="57.75" customHeight="1">
      <c r="B62" s="777"/>
      <c r="C62" s="772"/>
      <c r="D62" s="772"/>
      <c r="E62" s="772"/>
      <c r="F62" s="510">
        <v>2020730010007</v>
      </c>
      <c r="G62" s="300" t="s">
        <v>893</v>
      </c>
      <c r="H62" s="86" t="s">
        <v>907</v>
      </c>
      <c r="I62" s="516" t="s">
        <v>955</v>
      </c>
      <c r="J62" s="519" t="s">
        <v>956</v>
      </c>
      <c r="K62" s="303">
        <v>1</v>
      </c>
      <c r="L62" s="474">
        <f>SUM(M62:X62)</f>
        <v>111600000</v>
      </c>
      <c r="M62" s="475">
        <v>0</v>
      </c>
      <c r="N62" s="475">
        <v>0</v>
      </c>
      <c r="O62" s="500">
        <v>0</v>
      </c>
      <c r="P62" s="483">
        <v>111600000</v>
      </c>
      <c r="Q62" s="500">
        <v>0</v>
      </c>
      <c r="R62" s="500">
        <v>0</v>
      </c>
      <c r="S62" s="500">
        <v>0</v>
      </c>
      <c r="T62" s="500">
        <v>0</v>
      </c>
      <c r="U62" s="500">
        <v>0</v>
      </c>
      <c r="V62" s="500">
        <v>0</v>
      </c>
      <c r="W62" s="500">
        <v>0</v>
      </c>
      <c r="X62" s="501">
        <v>0</v>
      </c>
      <c r="Y62" s="476">
        <f>SUM(Z62:AK62)</f>
        <v>54000000</v>
      </c>
      <c r="Z62" s="502">
        <v>0</v>
      </c>
      <c r="AA62" s="477"/>
      <c r="AB62" s="502">
        <v>0</v>
      </c>
      <c r="AC62" s="483">
        <v>54000000</v>
      </c>
      <c r="AD62" s="502">
        <v>0</v>
      </c>
      <c r="AE62" s="502">
        <v>0</v>
      </c>
      <c r="AF62" s="502">
        <v>0</v>
      </c>
      <c r="AG62" s="502">
        <v>0</v>
      </c>
      <c r="AH62" s="502">
        <v>0</v>
      </c>
      <c r="AI62" s="502">
        <v>0</v>
      </c>
      <c r="AJ62" s="502">
        <v>0</v>
      </c>
      <c r="AK62" s="503">
        <v>0</v>
      </c>
      <c r="AL62" s="522">
        <f>+SUM(AM62:AX62)</f>
        <v>9000000</v>
      </c>
      <c r="AM62" s="502">
        <v>0</v>
      </c>
      <c r="AN62" s="502"/>
      <c r="AO62" s="483"/>
      <c r="AP62" s="483">
        <v>9000000</v>
      </c>
      <c r="AQ62" s="502"/>
      <c r="AR62" s="502"/>
      <c r="AS62" s="502"/>
      <c r="AT62" s="502"/>
      <c r="AU62" s="502"/>
      <c r="AV62" s="502"/>
      <c r="AW62" s="502"/>
      <c r="AX62" s="502"/>
      <c r="AY62" s="479" t="s">
        <v>872</v>
      </c>
      <c r="AZ62" s="479" t="s">
        <v>910</v>
      </c>
      <c r="BA62" s="586" t="s">
        <v>892</v>
      </c>
    </row>
    <row r="63" spans="2:53" ht="33.75" customHeight="1">
      <c r="B63" s="777"/>
      <c r="C63" s="772"/>
      <c r="D63" s="772"/>
      <c r="E63" s="772"/>
      <c r="F63" s="236">
        <v>2020730010007</v>
      </c>
      <c r="G63" s="300" t="s">
        <v>868</v>
      </c>
      <c r="H63" s="50" t="s">
        <v>907</v>
      </c>
      <c r="I63" s="794" t="s">
        <v>957</v>
      </c>
      <c r="J63" s="796" t="s">
        <v>958</v>
      </c>
      <c r="K63" s="811">
        <v>1</v>
      </c>
      <c r="L63" s="784">
        <f>SUM(M63:X64)</f>
        <v>420562584</v>
      </c>
      <c r="M63" s="483">
        <v>214329000</v>
      </c>
      <c r="N63" s="475">
        <v>0</v>
      </c>
      <c r="O63" s="500">
        <v>0</v>
      </c>
      <c r="P63" s="483">
        <v>206233584</v>
      </c>
      <c r="Q63" s="500">
        <v>0</v>
      </c>
      <c r="R63" s="500">
        <v>0</v>
      </c>
      <c r="S63" s="500">
        <v>0</v>
      </c>
      <c r="T63" s="500">
        <v>0</v>
      </c>
      <c r="U63" s="500">
        <v>0</v>
      </c>
      <c r="V63" s="500">
        <v>0</v>
      </c>
      <c r="W63" s="500">
        <v>0</v>
      </c>
      <c r="X63" s="501">
        <v>0</v>
      </c>
      <c r="Y63" s="786">
        <f>SUM(Z63:AK64)</f>
        <v>91904584</v>
      </c>
      <c r="Z63" s="502">
        <v>0</v>
      </c>
      <c r="AA63" s="477">
        <v>0</v>
      </c>
      <c r="AB63" s="502">
        <v>0</v>
      </c>
      <c r="AC63" s="483">
        <v>91904584</v>
      </c>
      <c r="AD63" s="502">
        <v>0</v>
      </c>
      <c r="AE63" s="502">
        <v>0</v>
      </c>
      <c r="AF63" s="502">
        <v>0</v>
      </c>
      <c r="AG63" s="502">
        <v>0</v>
      </c>
      <c r="AH63" s="502">
        <v>0</v>
      </c>
      <c r="AI63" s="502">
        <v>0</v>
      </c>
      <c r="AJ63" s="502">
        <v>0</v>
      </c>
      <c r="AK63" s="503">
        <v>0</v>
      </c>
      <c r="AL63" s="815">
        <f>+SUM(AM63:AX64)</f>
        <v>0</v>
      </c>
      <c r="AM63" s="504">
        <v>0</v>
      </c>
      <c r="AN63" s="504"/>
      <c r="AO63" s="504"/>
      <c r="AP63" s="504"/>
      <c r="AQ63" s="504"/>
      <c r="AR63" s="504"/>
      <c r="AS63" s="504"/>
      <c r="AT63" s="504"/>
      <c r="AU63" s="504"/>
      <c r="AV63" s="504"/>
      <c r="AW63" s="504"/>
      <c r="AX63" s="504"/>
      <c r="AY63" s="479" t="s">
        <v>872</v>
      </c>
      <c r="AZ63" s="479" t="s">
        <v>910</v>
      </c>
      <c r="BA63" s="586" t="s">
        <v>892</v>
      </c>
    </row>
    <row r="64" spans="2:53" ht="51" customHeight="1">
      <c r="B64" s="777"/>
      <c r="C64" s="772"/>
      <c r="D64" s="772"/>
      <c r="E64" s="772"/>
      <c r="F64" s="236">
        <v>2020730010007</v>
      </c>
      <c r="G64" s="300" t="s">
        <v>893</v>
      </c>
      <c r="H64" s="50" t="s">
        <v>907</v>
      </c>
      <c r="I64" s="795"/>
      <c r="J64" s="796"/>
      <c r="K64" s="772"/>
      <c r="L64" s="785"/>
      <c r="M64" s="499">
        <v>0</v>
      </c>
      <c r="N64" s="475"/>
      <c r="O64" s="500">
        <v>0</v>
      </c>
      <c r="P64" s="475">
        <v>0</v>
      </c>
      <c r="Q64" s="500">
        <v>0</v>
      </c>
      <c r="R64" s="500">
        <v>0</v>
      </c>
      <c r="S64" s="500">
        <v>0</v>
      </c>
      <c r="T64" s="500">
        <v>0</v>
      </c>
      <c r="U64" s="500">
        <v>0</v>
      </c>
      <c r="V64" s="500">
        <v>0</v>
      </c>
      <c r="W64" s="500">
        <v>0</v>
      </c>
      <c r="X64" s="501">
        <v>0</v>
      </c>
      <c r="Y64" s="787"/>
      <c r="Z64" s="502">
        <v>0</v>
      </c>
      <c r="AA64" s="477">
        <f>+VLOOKUP(I63,[1]Hoja2!$A:$I,6,0)</f>
        <v>0</v>
      </c>
      <c r="AB64" s="502">
        <v>0</v>
      </c>
      <c r="AC64" s="477"/>
      <c r="AD64" s="502">
        <v>0</v>
      </c>
      <c r="AE64" s="502">
        <v>0</v>
      </c>
      <c r="AF64" s="502">
        <v>0</v>
      </c>
      <c r="AG64" s="502">
        <v>0</v>
      </c>
      <c r="AH64" s="502">
        <v>0</v>
      </c>
      <c r="AI64" s="502">
        <v>0</v>
      </c>
      <c r="AJ64" s="502">
        <v>0</v>
      </c>
      <c r="AK64" s="503">
        <v>0</v>
      </c>
      <c r="AL64" s="816"/>
      <c r="AM64" s="505"/>
      <c r="AN64" s="505"/>
      <c r="AO64" s="505"/>
      <c r="AP64" s="505"/>
      <c r="AQ64" s="505"/>
      <c r="AR64" s="505"/>
      <c r="AS64" s="505"/>
      <c r="AT64" s="505"/>
      <c r="AU64" s="505"/>
      <c r="AV64" s="505"/>
      <c r="AW64" s="505"/>
      <c r="AX64" s="505"/>
      <c r="AY64" s="479" t="s">
        <v>872</v>
      </c>
      <c r="AZ64" s="479" t="s">
        <v>910</v>
      </c>
      <c r="BA64" s="586" t="s">
        <v>892</v>
      </c>
    </row>
    <row r="65" spans="2:53" ht="51">
      <c r="B65" s="777"/>
      <c r="C65" s="772"/>
      <c r="D65" s="772"/>
      <c r="E65" s="772"/>
      <c r="F65" s="510">
        <v>2020730010007</v>
      </c>
      <c r="G65" s="300" t="s">
        <v>893</v>
      </c>
      <c r="H65" s="86" t="s">
        <v>907</v>
      </c>
      <c r="I65" s="516" t="s">
        <v>959</v>
      </c>
      <c r="J65" s="519" t="s">
        <v>960</v>
      </c>
      <c r="K65" s="300">
        <v>32</v>
      </c>
      <c r="L65" s="474">
        <f>SUM(M65:X65)</f>
        <v>87189909</v>
      </c>
      <c r="M65" s="475">
        <v>87189909</v>
      </c>
      <c r="N65" s="475">
        <v>0</v>
      </c>
      <c r="O65" s="500">
        <v>0</v>
      </c>
      <c r="P65" s="475">
        <v>0</v>
      </c>
      <c r="Q65" s="500">
        <v>0</v>
      </c>
      <c r="R65" s="500">
        <v>0</v>
      </c>
      <c r="S65" s="500">
        <v>0</v>
      </c>
      <c r="T65" s="500">
        <v>0</v>
      </c>
      <c r="U65" s="500">
        <v>0</v>
      </c>
      <c r="V65" s="500">
        <v>0</v>
      </c>
      <c r="W65" s="500">
        <v>0</v>
      </c>
      <c r="X65" s="501">
        <v>0</v>
      </c>
      <c r="Y65" s="476">
        <f>SUM(Z65:AK65)</f>
        <v>51800000</v>
      </c>
      <c r="Z65" s="502">
        <v>51800000</v>
      </c>
      <c r="AA65" s="477"/>
      <c r="AB65" s="502">
        <v>0</v>
      </c>
      <c r="AC65" s="475">
        <v>0</v>
      </c>
      <c r="AD65" s="502">
        <v>0</v>
      </c>
      <c r="AE65" s="502">
        <v>0</v>
      </c>
      <c r="AF65" s="502">
        <v>0</v>
      </c>
      <c r="AG65" s="502">
        <v>0</v>
      </c>
      <c r="AH65" s="502">
        <v>0</v>
      </c>
      <c r="AI65" s="502">
        <v>0</v>
      </c>
      <c r="AJ65" s="502">
        <v>0</v>
      </c>
      <c r="AK65" s="503">
        <v>0</v>
      </c>
      <c r="AL65" s="522">
        <f>+SUM(AM65:AX65)</f>
        <v>22200000</v>
      </c>
      <c r="AM65" s="483">
        <v>22200000</v>
      </c>
      <c r="AN65" s="502"/>
      <c r="AO65" s="502"/>
      <c r="AP65" s="502"/>
      <c r="AQ65" s="502"/>
      <c r="AR65" s="502"/>
      <c r="AS65" s="502"/>
      <c r="AT65" s="502"/>
      <c r="AU65" s="502"/>
      <c r="AV65" s="502"/>
      <c r="AW65" s="502"/>
      <c r="AX65" s="502"/>
      <c r="AY65" s="479" t="s">
        <v>872</v>
      </c>
      <c r="AZ65" s="479" t="s">
        <v>910</v>
      </c>
      <c r="BA65" s="586" t="s">
        <v>892</v>
      </c>
    </row>
    <row r="66" spans="2:53" ht="51">
      <c r="B66" s="777"/>
      <c r="C66" s="772"/>
      <c r="D66" s="772"/>
      <c r="E66" s="772"/>
      <c r="F66" s="236">
        <v>2020730010007</v>
      </c>
      <c r="G66" s="300" t="s">
        <v>868</v>
      </c>
      <c r="H66" s="50" t="s">
        <v>907</v>
      </c>
      <c r="I66" s="794" t="s">
        <v>961</v>
      </c>
      <c r="J66" s="796" t="s">
        <v>962</v>
      </c>
      <c r="K66" s="811">
        <v>1</v>
      </c>
      <c r="L66" s="784">
        <f>SUM(M66:X67)</f>
        <v>104565400</v>
      </c>
      <c r="M66" s="499">
        <v>0</v>
      </c>
      <c r="N66" s="475">
        <v>0</v>
      </c>
      <c r="O66" s="500">
        <v>0</v>
      </c>
      <c r="P66" s="475">
        <v>104565400</v>
      </c>
      <c r="Q66" s="500">
        <v>0</v>
      </c>
      <c r="R66" s="500">
        <v>0</v>
      </c>
      <c r="S66" s="500">
        <v>0</v>
      </c>
      <c r="T66" s="500">
        <v>0</v>
      </c>
      <c r="U66" s="500">
        <v>0</v>
      </c>
      <c r="V66" s="500">
        <v>0</v>
      </c>
      <c r="W66" s="500">
        <v>0</v>
      </c>
      <c r="X66" s="501">
        <v>0</v>
      </c>
      <c r="Y66" s="786">
        <f>SUM(Z66:AK67)</f>
        <v>73402400</v>
      </c>
      <c r="Z66" s="502">
        <v>0</v>
      </c>
      <c r="AA66" s="477">
        <f>+VLOOKUP(I65,[1]Hoja2!$A:$I,6,0)</f>
        <v>0</v>
      </c>
      <c r="AB66" s="502">
        <v>0</v>
      </c>
      <c r="AC66" s="483">
        <v>73402400</v>
      </c>
      <c r="AD66" s="502">
        <v>0</v>
      </c>
      <c r="AE66" s="502">
        <v>0</v>
      </c>
      <c r="AF66" s="502">
        <v>0</v>
      </c>
      <c r="AG66" s="502">
        <v>0</v>
      </c>
      <c r="AH66" s="502">
        <v>0</v>
      </c>
      <c r="AI66" s="502">
        <v>0</v>
      </c>
      <c r="AJ66" s="502">
        <v>0</v>
      </c>
      <c r="AK66" s="503">
        <v>0</v>
      </c>
      <c r="AL66" s="815">
        <f>+SUM(AM66:AX67)</f>
        <v>10200000</v>
      </c>
      <c r="AM66" s="504"/>
      <c r="AN66" s="504"/>
      <c r="AO66" s="483"/>
      <c r="AP66" s="483">
        <v>10200000</v>
      </c>
      <c r="AQ66" s="504"/>
      <c r="AR66" s="504"/>
      <c r="AS66" s="504"/>
      <c r="AT66" s="504"/>
      <c r="AU66" s="504"/>
      <c r="AV66" s="504"/>
      <c r="AW66" s="504"/>
      <c r="AX66" s="504"/>
      <c r="AY66" s="479" t="s">
        <v>872</v>
      </c>
      <c r="AZ66" s="479" t="s">
        <v>910</v>
      </c>
      <c r="BA66" s="586" t="s">
        <v>892</v>
      </c>
    </row>
    <row r="67" spans="2:53" ht="51">
      <c r="B67" s="777"/>
      <c r="C67" s="772"/>
      <c r="D67" s="772"/>
      <c r="E67" s="772"/>
      <c r="F67" s="236">
        <v>2020730010007</v>
      </c>
      <c r="G67" s="300" t="s">
        <v>893</v>
      </c>
      <c r="H67" s="50" t="s">
        <v>907</v>
      </c>
      <c r="I67" s="795"/>
      <c r="J67" s="796"/>
      <c r="K67" s="772"/>
      <c r="L67" s="785"/>
      <c r="M67" s="499">
        <v>0</v>
      </c>
      <c r="N67" s="475"/>
      <c r="O67" s="500">
        <v>0</v>
      </c>
      <c r="P67" s="475">
        <v>0</v>
      </c>
      <c r="Q67" s="500">
        <v>0</v>
      </c>
      <c r="R67" s="500">
        <v>0</v>
      </c>
      <c r="S67" s="500">
        <v>0</v>
      </c>
      <c r="T67" s="500">
        <v>0</v>
      </c>
      <c r="U67" s="500">
        <v>0</v>
      </c>
      <c r="V67" s="500">
        <v>0</v>
      </c>
      <c r="W67" s="500">
        <v>0</v>
      </c>
      <c r="X67" s="501">
        <v>0</v>
      </c>
      <c r="Y67" s="787"/>
      <c r="Z67" s="502">
        <v>0</v>
      </c>
      <c r="AA67" s="477">
        <f>+VLOOKUP(I66,[1]Hoja2!$A:$I,6,0)</f>
        <v>0</v>
      </c>
      <c r="AB67" s="502">
        <v>0</v>
      </c>
      <c r="AC67" s="477"/>
      <c r="AD67" s="502">
        <v>0</v>
      </c>
      <c r="AE67" s="502">
        <v>0</v>
      </c>
      <c r="AF67" s="502">
        <v>0</v>
      </c>
      <c r="AG67" s="502">
        <v>0</v>
      </c>
      <c r="AH67" s="502">
        <v>0</v>
      </c>
      <c r="AI67" s="502">
        <v>0</v>
      </c>
      <c r="AJ67" s="502">
        <v>0</v>
      </c>
      <c r="AK67" s="503">
        <v>0</v>
      </c>
      <c r="AL67" s="816"/>
      <c r="AM67" s="505"/>
      <c r="AN67" s="505"/>
      <c r="AO67" s="505"/>
      <c r="AP67" s="505"/>
      <c r="AQ67" s="505"/>
      <c r="AR67" s="505"/>
      <c r="AS67" s="505"/>
      <c r="AT67" s="505"/>
      <c r="AU67" s="505"/>
      <c r="AV67" s="505"/>
      <c r="AW67" s="505"/>
      <c r="AX67" s="505"/>
      <c r="AY67" s="479" t="s">
        <v>872</v>
      </c>
      <c r="AZ67" s="479" t="s">
        <v>910</v>
      </c>
      <c r="BA67" s="586" t="s">
        <v>892</v>
      </c>
    </row>
    <row r="68" spans="2:53" ht="51">
      <c r="B68" s="777"/>
      <c r="C68" s="772"/>
      <c r="D68" s="772"/>
      <c r="E68" s="772"/>
      <c r="F68" s="236">
        <v>2020730010007</v>
      </c>
      <c r="G68" s="300" t="s">
        <v>868</v>
      </c>
      <c r="H68" s="50" t="s">
        <v>907</v>
      </c>
      <c r="I68" s="794" t="s">
        <v>963</v>
      </c>
      <c r="J68" s="796" t="s">
        <v>964</v>
      </c>
      <c r="K68" s="811">
        <v>1</v>
      </c>
      <c r="L68" s="784">
        <f>SUM(M68:X69)</f>
        <v>97000000</v>
      </c>
      <c r="M68" s="499">
        <v>37000000</v>
      </c>
      <c r="N68" s="475">
        <v>0</v>
      </c>
      <c r="O68" s="500">
        <v>0</v>
      </c>
      <c r="P68" s="475">
        <v>60000000</v>
      </c>
      <c r="Q68" s="500">
        <v>0</v>
      </c>
      <c r="R68" s="500">
        <v>0</v>
      </c>
      <c r="S68" s="500">
        <v>0</v>
      </c>
      <c r="T68" s="500">
        <v>0</v>
      </c>
      <c r="U68" s="500">
        <v>0</v>
      </c>
      <c r="V68" s="500">
        <v>0</v>
      </c>
      <c r="W68" s="500">
        <v>0</v>
      </c>
      <c r="X68" s="501">
        <v>0</v>
      </c>
      <c r="Y68" s="786">
        <f>SUM(Z68:AK69)</f>
        <v>37400000</v>
      </c>
      <c r="Z68" s="483">
        <v>17000000</v>
      </c>
      <c r="AA68" s="477"/>
      <c r="AB68" s="502">
        <v>0</v>
      </c>
      <c r="AC68" s="483">
        <v>20400000</v>
      </c>
      <c r="AD68" s="502">
        <v>0</v>
      </c>
      <c r="AE68" s="502">
        <v>0</v>
      </c>
      <c r="AF68" s="502">
        <v>0</v>
      </c>
      <c r="AG68" s="502">
        <v>0</v>
      </c>
      <c r="AH68" s="502">
        <v>0</v>
      </c>
      <c r="AI68" s="502">
        <v>0</v>
      </c>
      <c r="AJ68" s="502">
        <v>0</v>
      </c>
      <c r="AK68" s="503">
        <v>0</v>
      </c>
      <c r="AL68" s="815">
        <f>+SUM(AM68:AX69)</f>
        <v>6800000</v>
      </c>
      <c r="AM68" s="504"/>
      <c r="AN68" s="504"/>
      <c r="AO68" s="504"/>
      <c r="AP68" s="483">
        <v>6800000</v>
      </c>
      <c r="AQ68" s="504"/>
      <c r="AR68" s="504"/>
      <c r="AS68" s="504"/>
      <c r="AT68" s="504"/>
      <c r="AU68" s="504"/>
      <c r="AV68" s="504"/>
      <c r="AW68" s="504"/>
      <c r="AX68" s="504"/>
      <c r="AY68" s="479" t="s">
        <v>872</v>
      </c>
      <c r="AZ68" s="479" t="s">
        <v>910</v>
      </c>
      <c r="BA68" s="586" t="s">
        <v>892</v>
      </c>
    </row>
    <row r="69" spans="2:53" ht="60.75" customHeight="1">
      <c r="B69" s="777"/>
      <c r="C69" s="772"/>
      <c r="D69" s="772"/>
      <c r="E69" s="772"/>
      <c r="F69" s="236">
        <v>2020730010007</v>
      </c>
      <c r="G69" s="300" t="s">
        <v>893</v>
      </c>
      <c r="H69" s="50" t="s">
        <v>907</v>
      </c>
      <c r="I69" s="795"/>
      <c r="J69" s="796"/>
      <c r="K69" s="772"/>
      <c r="L69" s="785"/>
      <c r="M69" s="499">
        <v>0</v>
      </c>
      <c r="N69" s="475"/>
      <c r="O69" s="500">
        <v>0</v>
      </c>
      <c r="P69" s="475">
        <v>0</v>
      </c>
      <c r="Q69" s="500">
        <v>0</v>
      </c>
      <c r="R69" s="500">
        <v>0</v>
      </c>
      <c r="S69" s="500">
        <v>0</v>
      </c>
      <c r="T69" s="500">
        <v>0</v>
      </c>
      <c r="U69" s="500">
        <v>0</v>
      </c>
      <c r="V69" s="500">
        <v>0</v>
      </c>
      <c r="W69" s="500">
        <v>0</v>
      </c>
      <c r="X69" s="501">
        <v>0</v>
      </c>
      <c r="Y69" s="787"/>
      <c r="Z69" s="502">
        <v>0</v>
      </c>
      <c r="AA69" s="477">
        <f>+VLOOKUP(I68,[1]Hoja2!$A:$I,6,0)</f>
        <v>0</v>
      </c>
      <c r="AB69" s="502">
        <v>0</v>
      </c>
      <c r="AC69" s="477"/>
      <c r="AD69" s="502">
        <v>0</v>
      </c>
      <c r="AE69" s="502">
        <v>0</v>
      </c>
      <c r="AF69" s="502">
        <v>0</v>
      </c>
      <c r="AG69" s="502">
        <v>0</v>
      </c>
      <c r="AH69" s="502">
        <v>0</v>
      </c>
      <c r="AI69" s="502">
        <v>0</v>
      </c>
      <c r="AJ69" s="502">
        <v>0</v>
      </c>
      <c r="AK69" s="503">
        <v>0</v>
      </c>
      <c r="AL69" s="816"/>
      <c r="AM69" s="505"/>
      <c r="AN69" s="505"/>
      <c r="AO69" s="505"/>
      <c r="AP69" s="505"/>
      <c r="AQ69" s="505"/>
      <c r="AR69" s="505"/>
      <c r="AS69" s="505"/>
      <c r="AT69" s="505"/>
      <c r="AU69" s="505"/>
      <c r="AV69" s="505"/>
      <c r="AW69" s="505"/>
      <c r="AX69" s="505"/>
      <c r="AY69" s="479" t="s">
        <v>872</v>
      </c>
      <c r="AZ69" s="479" t="s">
        <v>910</v>
      </c>
      <c r="BA69" s="586" t="s">
        <v>892</v>
      </c>
    </row>
    <row r="70" spans="2:53" ht="34.5" customHeight="1">
      <c r="B70" s="777"/>
      <c r="C70" s="772"/>
      <c r="D70" s="772"/>
      <c r="E70" s="772"/>
      <c r="F70" s="510">
        <v>2020730010007</v>
      </c>
      <c r="G70" s="300" t="s">
        <v>893</v>
      </c>
      <c r="H70" s="86" t="s">
        <v>907</v>
      </c>
      <c r="I70" s="516" t="s">
        <v>965</v>
      </c>
      <c r="J70" s="518" t="s">
        <v>966</v>
      </c>
      <c r="K70" s="303">
        <v>1</v>
      </c>
      <c r="L70" s="474">
        <f>SUM(M70:X70)</f>
        <v>133187000</v>
      </c>
      <c r="M70" s="483">
        <v>44800000</v>
      </c>
      <c r="N70" s="475">
        <v>0</v>
      </c>
      <c r="O70" s="500">
        <v>0</v>
      </c>
      <c r="P70" s="483">
        <v>88387000</v>
      </c>
      <c r="Q70" s="500">
        <v>0</v>
      </c>
      <c r="R70" s="500">
        <v>0</v>
      </c>
      <c r="S70" s="500">
        <v>0</v>
      </c>
      <c r="T70" s="500">
        <v>0</v>
      </c>
      <c r="U70" s="500">
        <v>0</v>
      </c>
      <c r="V70" s="500">
        <v>0</v>
      </c>
      <c r="W70" s="500">
        <v>0</v>
      </c>
      <c r="X70" s="501">
        <v>0</v>
      </c>
      <c r="Y70" s="476">
        <f>SUM(Z70:AK70)</f>
        <v>67200000</v>
      </c>
      <c r="Z70" s="483">
        <v>16800000</v>
      </c>
      <c r="AA70" s="477"/>
      <c r="AB70" s="502">
        <v>0</v>
      </c>
      <c r="AC70" s="483">
        <v>50400000</v>
      </c>
      <c r="AD70" s="502">
        <v>0</v>
      </c>
      <c r="AE70" s="502">
        <v>0</v>
      </c>
      <c r="AF70" s="502">
        <v>0</v>
      </c>
      <c r="AG70" s="502">
        <v>0</v>
      </c>
      <c r="AH70" s="502">
        <v>0</v>
      </c>
      <c r="AI70" s="502">
        <v>0</v>
      </c>
      <c r="AJ70" s="502">
        <v>0</v>
      </c>
      <c r="AK70" s="503">
        <v>0</v>
      </c>
      <c r="AL70" s="522">
        <f>+SUM(AM70:AX70)</f>
        <v>26400000</v>
      </c>
      <c r="AM70" s="483">
        <v>5600000</v>
      </c>
      <c r="AN70" s="502"/>
      <c r="AO70" s="502"/>
      <c r="AP70" s="483">
        <v>20800000</v>
      </c>
      <c r="AQ70" s="502"/>
      <c r="AR70" s="502"/>
      <c r="AS70" s="502"/>
      <c r="AT70" s="502"/>
      <c r="AU70" s="502"/>
      <c r="AV70" s="502"/>
      <c r="AW70" s="502"/>
      <c r="AX70" s="502"/>
      <c r="AY70" s="479" t="s">
        <v>872</v>
      </c>
      <c r="AZ70" s="479" t="s">
        <v>910</v>
      </c>
      <c r="BA70" s="586" t="s">
        <v>892</v>
      </c>
    </row>
    <row r="71" spans="2:53" ht="51">
      <c r="B71" s="777"/>
      <c r="C71" s="772"/>
      <c r="D71" s="772"/>
      <c r="E71" s="772"/>
      <c r="F71" s="510">
        <v>2020730010007</v>
      </c>
      <c r="G71" s="300" t="s">
        <v>868</v>
      </c>
      <c r="H71" s="86" t="s">
        <v>907</v>
      </c>
      <c r="I71" s="516" t="s">
        <v>967</v>
      </c>
      <c r="J71" s="518" t="s">
        <v>968</v>
      </c>
      <c r="K71" s="300">
        <v>1</v>
      </c>
      <c r="L71" s="474">
        <f>SUM(M71:X71)</f>
        <v>40813872</v>
      </c>
      <c r="M71" s="499">
        <v>0</v>
      </c>
      <c r="N71" s="475">
        <v>0</v>
      </c>
      <c r="O71" s="500">
        <v>0</v>
      </c>
      <c r="P71" s="483">
        <v>40813872</v>
      </c>
      <c r="Q71" s="500">
        <v>0</v>
      </c>
      <c r="R71" s="500">
        <v>0</v>
      </c>
      <c r="S71" s="500">
        <v>0</v>
      </c>
      <c r="T71" s="500">
        <v>0</v>
      </c>
      <c r="U71" s="500">
        <v>0</v>
      </c>
      <c r="V71" s="500">
        <v>0</v>
      </c>
      <c r="W71" s="500">
        <v>0</v>
      </c>
      <c r="X71" s="501">
        <v>0</v>
      </c>
      <c r="Y71" s="476">
        <f>SUM(Z71:AK71)</f>
        <v>0</v>
      </c>
      <c r="Z71" s="502">
        <v>0</v>
      </c>
      <c r="AA71" s="477">
        <f>+VLOOKUP(I70,[1]Hoja2!$A:$I,6,0)</f>
        <v>0</v>
      </c>
      <c r="AB71" s="502">
        <v>0</v>
      </c>
      <c r="AC71" s="524">
        <v>0</v>
      </c>
      <c r="AD71" s="502">
        <v>0</v>
      </c>
      <c r="AE71" s="502">
        <v>0</v>
      </c>
      <c r="AF71" s="502">
        <v>0</v>
      </c>
      <c r="AG71" s="502">
        <v>0</v>
      </c>
      <c r="AH71" s="502">
        <v>0</v>
      </c>
      <c r="AI71" s="502">
        <v>0</v>
      </c>
      <c r="AJ71" s="502">
        <v>0</v>
      </c>
      <c r="AK71" s="503">
        <v>0</v>
      </c>
      <c r="AL71" s="522">
        <f>+SUM(AM71:AX71)</f>
        <v>0</v>
      </c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479" t="s">
        <v>872</v>
      </c>
      <c r="AZ71" s="479" t="s">
        <v>910</v>
      </c>
      <c r="BA71" s="586" t="s">
        <v>892</v>
      </c>
    </row>
    <row r="72" spans="2:53" ht="51">
      <c r="B72" s="777"/>
      <c r="C72" s="772"/>
      <c r="D72" s="772"/>
      <c r="E72" s="772"/>
      <c r="F72" s="236">
        <v>2020730010007</v>
      </c>
      <c r="G72" s="300" t="s">
        <v>868</v>
      </c>
      <c r="H72" s="50" t="s">
        <v>907</v>
      </c>
      <c r="I72" s="794" t="s">
        <v>969</v>
      </c>
      <c r="J72" s="812" t="s">
        <v>970</v>
      </c>
      <c r="K72" s="811">
        <v>1</v>
      </c>
      <c r="L72" s="784">
        <f>SUM(M72:X73)</f>
        <v>273100400</v>
      </c>
      <c r="M72" s="483">
        <v>25200000</v>
      </c>
      <c r="N72" s="475">
        <v>0</v>
      </c>
      <c r="O72" s="500">
        <v>0</v>
      </c>
      <c r="P72" s="483">
        <v>247900400</v>
      </c>
      <c r="Q72" s="500">
        <v>0</v>
      </c>
      <c r="R72" s="500">
        <v>0</v>
      </c>
      <c r="S72" s="500">
        <v>0</v>
      </c>
      <c r="T72" s="500">
        <v>0</v>
      </c>
      <c r="U72" s="500">
        <v>0</v>
      </c>
      <c r="V72" s="500">
        <v>0</v>
      </c>
      <c r="W72" s="500">
        <v>0</v>
      </c>
      <c r="X72" s="501">
        <v>0</v>
      </c>
      <c r="Y72" s="786">
        <f>SUM(Z72:AK73)</f>
        <v>229352400</v>
      </c>
      <c r="Z72" s="483">
        <v>14000000</v>
      </c>
      <c r="AA72" s="477">
        <f>+VLOOKUP(I71,[1]Hoja2!$A:$I,6,0)</f>
        <v>0</v>
      </c>
      <c r="AB72" s="502">
        <v>0</v>
      </c>
      <c r="AC72" s="483">
        <v>215352400</v>
      </c>
      <c r="AD72" s="502">
        <v>0</v>
      </c>
      <c r="AE72" s="502">
        <v>0</v>
      </c>
      <c r="AF72" s="502">
        <v>0</v>
      </c>
      <c r="AG72" s="502">
        <v>0</v>
      </c>
      <c r="AH72" s="502">
        <v>0</v>
      </c>
      <c r="AI72" s="502">
        <v>0</v>
      </c>
      <c r="AJ72" s="502">
        <v>0</v>
      </c>
      <c r="AK72" s="503">
        <v>0</v>
      </c>
      <c r="AL72" s="815">
        <f>+SUM(AM72:AX73)</f>
        <v>20400000</v>
      </c>
      <c r="AM72" s="504"/>
      <c r="AN72" s="504"/>
      <c r="AO72" s="504"/>
      <c r="AP72" s="483">
        <v>20400000</v>
      </c>
      <c r="AQ72" s="504"/>
      <c r="AR72" s="504"/>
      <c r="AS72" s="504"/>
      <c r="AT72" s="504"/>
      <c r="AU72" s="504"/>
      <c r="AV72" s="504"/>
      <c r="AW72" s="504"/>
      <c r="AX72" s="504"/>
      <c r="AY72" s="479" t="s">
        <v>872</v>
      </c>
      <c r="AZ72" s="479" t="s">
        <v>910</v>
      </c>
      <c r="BA72" s="586" t="s">
        <v>892</v>
      </c>
    </row>
    <row r="73" spans="2:53" ht="54" customHeight="1">
      <c r="B73" s="777"/>
      <c r="C73" s="772"/>
      <c r="D73" s="772"/>
      <c r="E73" s="772"/>
      <c r="F73" s="236">
        <v>2020730010007</v>
      </c>
      <c r="G73" s="300" t="s">
        <v>893</v>
      </c>
      <c r="H73" s="50" t="s">
        <v>907</v>
      </c>
      <c r="I73" s="795"/>
      <c r="J73" s="812"/>
      <c r="K73" s="772"/>
      <c r="L73" s="785"/>
      <c r="M73" s="499">
        <v>0</v>
      </c>
      <c r="N73" s="475"/>
      <c r="O73" s="500">
        <v>0</v>
      </c>
      <c r="P73" s="475">
        <v>0</v>
      </c>
      <c r="Q73" s="500">
        <v>0</v>
      </c>
      <c r="R73" s="500">
        <v>0</v>
      </c>
      <c r="S73" s="500">
        <v>0</v>
      </c>
      <c r="T73" s="500">
        <v>0</v>
      </c>
      <c r="U73" s="500">
        <v>0</v>
      </c>
      <c r="V73" s="500">
        <v>0</v>
      </c>
      <c r="W73" s="500">
        <v>0</v>
      </c>
      <c r="X73" s="501">
        <v>0</v>
      </c>
      <c r="Y73" s="787"/>
      <c r="Z73" s="502">
        <v>0</v>
      </c>
      <c r="AA73" s="477">
        <f>+VLOOKUP(I72,[1]Hoja2!$A:$I,6,0)</f>
        <v>0</v>
      </c>
      <c r="AB73" s="502">
        <v>0</v>
      </c>
      <c r="AC73" s="477"/>
      <c r="AD73" s="502">
        <v>0</v>
      </c>
      <c r="AE73" s="502">
        <v>0</v>
      </c>
      <c r="AF73" s="502">
        <v>0</v>
      </c>
      <c r="AG73" s="502">
        <v>0</v>
      </c>
      <c r="AH73" s="502">
        <v>0</v>
      </c>
      <c r="AI73" s="502">
        <v>0</v>
      </c>
      <c r="AJ73" s="502">
        <v>0</v>
      </c>
      <c r="AK73" s="503">
        <v>0</v>
      </c>
      <c r="AL73" s="816"/>
      <c r="AM73" s="505"/>
      <c r="AN73" s="505"/>
      <c r="AO73" s="505"/>
      <c r="AP73" s="505"/>
      <c r="AQ73" s="505"/>
      <c r="AR73" s="505"/>
      <c r="AS73" s="505"/>
      <c r="AT73" s="505"/>
      <c r="AU73" s="505"/>
      <c r="AV73" s="505"/>
      <c r="AW73" s="505"/>
      <c r="AX73" s="505"/>
      <c r="AY73" s="479" t="s">
        <v>872</v>
      </c>
      <c r="AZ73" s="479" t="s">
        <v>910</v>
      </c>
      <c r="BA73" s="586" t="s">
        <v>892</v>
      </c>
    </row>
    <row r="74" spans="2:53" ht="51">
      <c r="B74" s="777"/>
      <c r="C74" s="772"/>
      <c r="D74" s="772"/>
      <c r="E74" s="772"/>
      <c r="F74" s="510">
        <v>2020730010007</v>
      </c>
      <c r="G74" s="300" t="s">
        <v>893</v>
      </c>
      <c r="H74" s="86" t="s">
        <v>907</v>
      </c>
      <c r="I74" s="516" t="s">
        <v>971</v>
      </c>
      <c r="J74" s="518" t="s">
        <v>972</v>
      </c>
      <c r="K74" s="300">
        <v>1</v>
      </c>
      <c r="L74" s="474">
        <f>SUM(M74:X74)</f>
        <v>60230000</v>
      </c>
      <c r="M74" s="475">
        <v>0</v>
      </c>
      <c r="N74" s="475">
        <v>0</v>
      </c>
      <c r="O74" s="500">
        <v>0</v>
      </c>
      <c r="P74" s="483">
        <v>60230000</v>
      </c>
      <c r="Q74" s="500">
        <v>0</v>
      </c>
      <c r="R74" s="500">
        <v>0</v>
      </c>
      <c r="S74" s="500">
        <v>0</v>
      </c>
      <c r="T74" s="500">
        <v>0</v>
      </c>
      <c r="U74" s="500">
        <v>0</v>
      </c>
      <c r="V74" s="500">
        <v>0</v>
      </c>
      <c r="W74" s="500">
        <v>0</v>
      </c>
      <c r="X74" s="501">
        <v>0</v>
      </c>
      <c r="Y74" s="476">
        <f>SUM(Z74:AK74)</f>
        <v>41600000</v>
      </c>
      <c r="Z74" s="502">
        <v>0</v>
      </c>
      <c r="AA74" s="477"/>
      <c r="AB74" s="502">
        <v>0</v>
      </c>
      <c r="AC74" s="483">
        <v>41600000</v>
      </c>
      <c r="AD74" s="502">
        <v>0</v>
      </c>
      <c r="AE74" s="502">
        <v>0</v>
      </c>
      <c r="AF74" s="502">
        <v>0</v>
      </c>
      <c r="AG74" s="502">
        <v>0</v>
      </c>
      <c r="AH74" s="502">
        <v>0</v>
      </c>
      <c r="AI74" s="502">
        <v>0</v>
      </c>
      <c r="AJ74" s="502">
        <v>0</v>
      </c>
      <c r="AK74" s="503">
        <v>0</v>
      </c>
      <c r="AL74" s="522">
        <f>+SUM(AM74:AX74)</f>
        <v>12800000</v>
      </c>
      <c r="AM74" s="502"/>
      <c r="AN74" s="502"/>
      <c r="AO74" s="502"/>
      <c r="AP74" s="483">
        <v>12800000</v>
      </c>
      <c r="AQ74" s="502"/>
      <c r="AR74" s="502"/>
      <c r="AS74" s="502"/>
      <c r="AT74" s="502"/>
      <c r="AU74" s="502"/>
      <c r="AV74" s="502"/>
      <c r="AW74" s="502"/>
      <c r="AX74" s="502"/>
      <c r="AY74" s="479" t="s">
        <v>872</v>
      </c>
      <c r="AZ74" s="479" t="s">
        <v>910</v>
      </c>
      <c r="BA74" s="586" t="s">
        <v>892</v>
      </c>
    </row>
    <row r="75" spans="2:53" ht="51">
      <c r="B75" s="777"/>
      <c r="C75" s="772"/>
      <c r="D75" s="772"/>
      <c r="E75" s="772"/>
      <c r="F75" s="510">
        <v>2020730010007</v>
      </c>
      <c r="G75" s="300" t="s">
        <v>868</v>
      </c>
      <c r="H75" s="86" t="s">
        <v>907</v>
      </c>
      <c r="I75" s="516" t="s">
        <v>973</v>
      </c>
      <c r="J75" s="518" t="s">
        <v>974</v>
      </c>
      <c r="K75" s="300">
        <v>1</v>
      </c>
      <c r="L75" s="474">
        <f>SUM(M75:X75)</f>
        <v>294513591</v>
      </c>
      <c r="M75" s="483">
        <v>158963591</v>
      </c>
      <c r="N75" s="475">
        <v>0</v>
      </c>
      <c r="O75" s="500">
        <v>0</v>
      </c>
      <c r="P75" s="483">
        <v>135550000</v>
      </c>
      <c r="Q75" s="500">
        <v>0</v>
      </c>
      <c r="R75" s="500">
        <v>0</v>
      </c>
      <c r="S75" s="500">
        <v>0</v>
      </c>
      <c r="T75" s="500">
        <v>0</v>
      </c>
      <c r="U75" s="500">
        <v>0</v>
      </c>
      <c r="V75" s="500">
        <v>0</v>
      </c>
      <c r="W75" s="500">
        <v>0</v>
      </c>
      <c r="X75" s="501">
        <v>0</v>
      </c>
      <c r="Y75" s="476">
        <f>SUM(Z75:AK75)</f>
        <v>196650000</v>
      </c>
      <c r="Z75" s="483">
        <v>146650000</v>
      </c>
      <c r="AA75" s="477">
        <f>+VLOOKUP(I74,[1]Hoja2!$A:$I,6,0)</f>
        <v>0</v>
      </c>
      <c r="AB75" s="502">
        <v>0</v>
      </c>
      <c r="AC75" s="483">
        <v>50000000</v>
      </c>
      <c r="AD75" s="502">
        <v>0</v>
      </c>
      <c r="AE75" s="502">
        <v>0</v>
      </c>
      <c r="AF75" s="502">
        <v>0</v>
      </c>
      <c r="AG75" s="502">
        <v>0</v>
      </c>
      <c r="AH75" s="502">
        <v>0</v>
      </c>
      <c r="AI75" s="502">
        <v>0</v>
      </c>
      <c r="AJ75" s="502">
        <v>0</v>
      </c>
      <c r="AK75" s="503">
        <v>0</v>
      </c>
      <c r="AL75" s="522">
        <f>+SUM(AM75:AX75)</f>
        <v>55950000</v>
      </c>
      <c r="AM75" s="483">
        <v>50950000</v>
      </c>
      <c r="AN75" s="502"/>
      <c r="AO75" s="502"/>
      <c r="AP75" s="483">
        <v>5000000</v>
      </c>
      <c r="AQ75" s="502"/>
      <c r="AR75" s="502"/>
      <c r="AS75" s="502"/>
      <c r="AT75" s="502"/>
      <c r="AU75" s="502"/>
      <c r="AV75" s="502"/>
      <c r="AW75" s="502"/>
      <c r="AX75" s="502"/>
      <c r="AY75" s="479" t="s">
        <v>872</v>
      </c>
      <c r="AZ75" s="479" t="s">
        <v>910</v>
      </c>
      <c r="BA75" s="586" t="s">
        <v>892</v>
      </c>
    </row>
    <row r="76" spans="2:53" ht="51">
      <c r="B76" s="777"/>
      <c r="C76" s="772"/>
      <c r="D76" s="772"/>
      <c r="E76" s="772"/>
      <c r="F76" s="510">
        <v>2020730010007</v>
      </c>
      <c r="G76" s="300" t="s">
        <v>868</v>
      </c>
      <c r="H76" s="86" t="s">
        <v>907</v>
      </c>
      <c r="I76" s="516" t="s">
        <v>975</v>
      </c>
      <c r="J76" s="518" t="s">
        <v>976</v>
      </c>
      <c r="K76" s="300">
        <v>2</v>
      </c>
      <c r="L76" s="474">
        <f>SUM(M76:X76)</f>
        <v>0</v>
      </c>
      <c r="M76" s="525">
        <v>0</v>
      </c>
      <c r="N76" s="475">
        <v>0</v>
      </c>
      <c r="O76" s="500">
        <v>0</v>
      </c>
      <c r="P76" s="525">
        <v>0</v>
      </c>
      <c r="Q76" s="500">
        <v>0</v>
      </c>
      <c r="R76" s="500">
        <v>0</v>
      </c>
      <c r="S76" s="500">
        <v>0</v>
      </c>
      <c r="T76" s="500">
        <v>0</v>
      </c>
      <c r="U76" s="500">
        <v>0</v>
      </c>
      <c r="V76" s="500">
        <v>0</v>
      </c>
      <c r="W76" s="500">
        <v>0</v>
      </c>
      <c r="X76" s="501">
        <v>0</v>
      </c>
      <c r="Y76" s="476">
        <f>SUM(Z76:AK76)</f>
        <v>0</v>
      </c>
      <c r="Z76" s="502">
        <v>0</v>
      </c>
      <c r="AA76" s="477">
        <f>+VLOOKUP(I75,[1]Hoja2!$A:$I,6,0)</f>
        <v>0</v>
      </c>
      <c r="AB76" s="502">
        <v>0</v>
      </c>
      <c r="AC76" s="477">
        <v>0</v>
      </c>
      <c r="AD76" s="502">
        <v>0</v>
      </c>
      <c r="AE76" s="502">
        <v>0</v>
      </c>
      <c r="AF76" s="502">
        <v>0</v>
      </c>
      <c r="AG76" s="502">
        <v>0</v>
      </c>
      <c r="AH76" s="502">
        <v>0</v>
      </c>
      <c r="AI76" s="502">
        <v>0</v>
      </c>
      <c r="AJ76" s="502">
        <v>0</v>
      </c>
      <c r="AK76" s="503">
        <v>0</v>
      </c>
      <c r="AL76" s="522">
        <f>+SUM(AM76:AX76)</f>
        <v>0</v>
      </c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479" t="s">
        <v>872</v>
      </c>
      <c r="AZ76" s="479" t="s">
        <v>910</v>
      </c>
      <c r="BA76" s="586" t="s">
        <v>892</v>
      </c>
    </row>
    <row r="77" spans="2:53" ht="48" customHeight="1">
      <c r="B77" s="777"/>
      <c r="C77" s="772"/>
      <c r="D77" s="772"/>
      <c r="E77" s="772"/>
      <c r="F77" s="510">
        <v>2020730010007</v>
      </c>
      <c r="G77" s="300" t="s">
        <v>868</v>
      </c>
      <c r="H77" s="86" t="s">
        <v>907</v>
      </c>
      <c r="I77" s="794" t="s">
        <v>977</v>
      </c>
      <c r="J77" s="803" t="s">
        <v>978</v>
      </c>
      <c r="K77" s="805">
        <v>1</v>
      </c>
      <c r="L77" s="784">
        <f>SUM(M77:X78)</f>
        <v>113608000</v>
      </c>
      <c r="M77" s="499">
        <v>0</v>
      </c>
      <c r="N77" s="475">
        <v>0</v>
      </c>
      <c r="O77" s="500">
        <v>0</v>
      </c>
      <c r="P77" s="483">
        <v>113608000</v>
      </c>
      <c r="Q77" s="500">
        <v>0</v>
      </c>
      <c r="R77" s="500">
        <v>0</v>
      </c>
      <c r="S77" s="500">
        <v>0</v>
      </c>
      <c r="T77" s="500">
        <v>0</v>
      </c>
      <c r="U77" s="500">
        <v>0</v>
      </c>
      <c r="V77" s="500">
        <v>0</v>
      </c>
      <c r="W77" s="500">
        <v>0</v>
      </c>
      <c r="X77" s="501">
        <v>0</v>
      </c>
      <c r="Y77" s="786">
        <f>SUM(Z77:AK78)</f>
        <v>113608000</v>
      </c>
      <c r="Z77" s="502">
        <v>0</v>
      </c>
      <c r="AA77" s="477">
        <f>+VLOOKUP(I76,[1]Hoja2!$A:$I,6,0)</f>
        <v>0</v>
      </c>
      <c r="AB77" s="502">
        <v>0</v>
      </c>
      <c r="AC77" s="483">
        <v>113608000</v>
      </c>
      <c r="AD77" s="502">
        <v>0</v>
      </c>
      <c r="AE77" s="502">
        <v>0</v>
      </c>
      <c r="AF77" s="502">
        <v>0</v>
      </c>
      <c r="AG77" s="502">
        <v>0</v>
      </c>
      <c r="AH77" s="502">
        <v>0</v>
      </c>
      <c r="AI77" s="502">
        <v>0</v>
      </c>
      <c r="AJ77" s="502">
        <v>0</v>
      </c>
      <c r="AK77" s="503">
        <v>0</v>
      </c>
      <c r="AL77" s="815">
        <f>+SUM(AM77:AX78)</f>
        <v>0</v>
      </c>
      <c r="AM77" s="504"/>
      <c r="AN77" s="504"/>
      <c r="AO77" s="504"/>
      <c r="AP77" s="504"/>
      <c r="AQ77" s="504"/>
      <c r="AR77" s="504"/>
      <c r="AS77" s="504"/>
      <c r="AT77" s="504"/>
      <c r="AU77" s="504"/>
      <c r="AV77" s="504"/>
      <c r="AW77" s="504"/>
      <c r="AX77" s="504"/>
      <c r="AY77" s="479" t="s">
        <v>872</v>
      </c>
      <c r="AZ77" s="479" t="s">
        <v>910</v>
      </c>
      <c r="BA77" s="586" t="s">
        <v>892</v>
      </c>
    </row>
    <row r="78" spans="2:53" ht="48" customHeight="1">
      <c r="B78" s="777"/>
      <c r="C78" s="772"/>
      <c r="D78" s="772"/>
      <c r="E78" s="772"/>
      <c r="F78" s="510">
        <v>2020730010007</v>
      </c>
      <c r="G78" s="300" t="s">
        <v>893</v>
      </c>
      <c r="H78" s="86" t="s">
        <v>907</v>
      </c>
      <c r="I78" s="795"/>
      <c r="J78" s="804"/>
      <c r="K78" s="802"/>
      <c r="L78" s="785"/>
      <c r="M78" s="499">
        <v>0</v>
      </c>
      <c r="N78" s="475"/>
      <c r="O78" s="500">
        <v>0</v>
      </c>
      <c r="P78" s="475">
        <v>0</v>
      </c>
      <c r="Q78" s="500">
        <v>0</v>
      </c>
      <c r="R78" s="500">
        <v>0</v>
      </c>
      <c r="S78" s="500">
        <v>0</v>
      </c>
      <c r="T78" s="500">
        <v>0</v>
      </c>
      <c r="U78" s="500">
        <v>0</v>
      </c>
      <c r="V78" s="500">
        <v>0</v>
      </c>
      <c r="W78" s="500">
        <v>0</v>
      </c>
      <c r="X78" s="501">
        <v>0</v>
      </c>
      <c r="Y78" s="787"/>
      <c r="Z78" s="502">
        <v>0</v>
      </c>
      <c r="AA78" s="477">
        <f>+VLOOKUP(I77,[1]Hoja2!$A:$I,6,0)</f>
        <v>0</v>
      </c>
      <c r="AB78" s="502">
        <v>0</v>
      </c>
      <c r="AC78" s="477"/>
      <c r="AD78" s="502">
        <v>0</v>
      </c>
      <c r="AE78" s="502">
        <v>0</v>
      </c>
      <c r="AF78" s="502">
        <v>0</v>
      </c>
      <c r="AG78" s="502">
        <v>0</v>
      </c>
      <c r="AH78" s="502">
        <v>0</v>
      </c>
      <c r="AI78" s="502">
        <v>0</v>
      </c>
      <c r="AJ78" s="502">
        <v>0</v>
      </c>
      <c r="AK78" s="503">
        <v>0</v>
      </c>
      <c r="AL78" s="816"/>
      <c r="AM78" s="505"/>
      <c r="AN78" s="505"/>
      <c r="AO78" s="505"/>
      <c r="AP78" s="505"/>
      <c r="AQ78" s="505"/>
      <c r="AR78" s="505"/>
      <c r="AS78" s="505"/>
      <c r="AT78" s="505"/>
      <c r="AU78" s="505"/>
      <c r="AV78" s="505"/>
      <c r="AW78" s="505"/>
      <c r="AX78" s="505"/>
      <c r="AY78" s="479" t="s">
        <v>872</v>
      </c>
      <c r="AZ78" s="479" t="s">
        <v>910</v>
      </c>
      <c r="BA78" s="586" t="s">
        <v>892</v>
      </c>
    </row>
    <row r="79" spans="2:53" ht="51">
      <c r="B79" s="777"/>
      <c r="C79" s="772"/>
      <c r="D79" s="772"/>
      <c r="E79" s="772"/>
      <c r="F79" s="236">
        <v>2020730010007</v>
      </c>
      <c r="G79" s="300" t="s">
        <v>868</v>
      </c>
      <c r="H79" s="50" t="s">
        <v>907</v>
      </c>
      <c r="I79" s="794" t="s">
        <v>979</v>
      </c>
      <c r="J79" s="796" t="s">
        <v>980</v>
      </c>
      <c r="K79" s="772">
        <v>1</v>
      </c>
      <c r="L79" s="784">
        <f>SUM(M79:X80)</f>
        <v>272820000</v>
      </c>
      <c r="M79" s="483">
        <v>49200000</v>
      </c>
      <c r="N79" s="475">
        <v>0</v>
      </c>
      <c r="O79" s="500">
        <v>0</v>
      </c>
      <c r="P79" s="483">
        <v>223620000</v>
      </c>
      <c r="Q79" s="500">
        <v>0</v>
      </c>
      <c r="R79" s="500">
        <v>0</v>
      </c>
      <c r="S79" s="500">
        <v>0</v>
      </c>
      <c r="T79" s="500">
        <v>0</v>
      </c>
      <c r="U79" s="500">
        <v>0</v>
      </c>
      <c r="V79" s="500">
        <v>0</v>
      </c>
      <c r="W79" s="500">
        <v>0</v>
      </c>
      <c r="X79" s="501">
        <v>0</v>
      </c>
      <c r="Y79" s="786">
        <f>SUM(Z79:AK80)</f>
        <v>49200000</v>
      </c>
      <c r="Z79" s="483">
        <v>49200000</v>
      </c>
      <c r="AA79" s="477"/>
      <c r="AB79" s="502">
        <v>0</v>
      </c>
      <c r="AC79" s="477">
        <v>0</v>
      </c>
      <c r="AD79" s="502">
        <v>0</v>
      </c>
      <c r="AE79" s="502">
        <v>0</v>
      </c>
      <c r="AF79" s="502">
        <v>0</v>
      </c>
      <c r="AG79" s="502">
        <v>0</v>
      </c>
      <c r="AH79" s="502">
        <v>0</v>
      </c>
      <c r="AI79" s="502">
        <v>0</v>
      </c>
      <c r="AJ79" s="502">
        <v>0</v>
      </c>
      <c r="AK79" s="503">
        <v>0</v>
      </c>
      <c r="AL79" s="815">
        <f>+SUM(AM79:AX80)</f>
        <v>12400000</v>
      </c>
      <c r="AM79" s="483">
        <v>12400000</v>
      </c>
      <c r="AN79" s="504"/>
      <c r="AO79" s="504"/>
      <c r="AP79" s="504"/>
      <c r="AQ79" s="504"/>
      <c r="AR79" s="504"/>
      <c r="AS79" s="504"/>
      <c r="AT79" s="504"/>
      <c r="AU79" s="504"/>
      <c r="AV79" s="504"/>
      <c r="AW79" s="504"/>
      <c r="AX79" s="504"/>
      <c r="AY79" s="479" t="s">
        <v>872</v>
      </c>
      <c r="AZ79" s="479" t="s">
        <v>910</v>
      </c>
      <c r="BA79" s="586" t="s">
        <v>892</v>
      </c>
    </row>
    <row r="80" spans="2:53" ht="51">
      <c r="B80" s="777"/>
      <c r="C80" s="772"/>
      <c r="D80" s="772"/>
      <c r="E80" s="772"/>
      <c r="F80" s="236">
        <v>2020730010007</v>
      </c>
      <c r="G80" s="300" t="s">
        <v>893</v>
      </c>
      <c r="H80" s="50" t="s">
        <v>907</v>
      </c>
      <c r="I80" s="795"/>
      <c r="J80" s="796"/>
      <c r="K80" s="772"/>
      <c r="L80" s="785"/>
      <c r="M80" s="499">
        <v>0</v>
      </c>
      <c r="N80" s="475"/>
      <c r="O80" s="500">
        <v>0</v>
      </c>
      <c r="P80" s="475">
        <v>0</v>
      </c>
      <c r="Q80" s="500">
        <v>0</v>
      </c>
      <c r="R80" s="500">
        <v>0</v>
      </c>
      <c r="S80" s="500">
        <v>0</v>
      </c>
      <c r="T80" s="500">
        <v>0</v>
      </c>
      <c r="U80" s="500">
        <v>0</v>
      </c>
      <c r="V80" s="500">
        <v>0</v>
      </c>
      <c r="W80" s="500">
        <v>0</v>
      </c>
      <c r="X80" s="501">
        <v>0</v>
      </c>
      <c r="Y80" s="787"/>
      <c r="Z80" s="502">
        <v>0</v>
      </c>
      <c r="AA80" s="477">
        <f>+VLOOKUP(I79,[1]Hoja2!$A:$I,6,0)</f>
        <v>0</v>
      </c>
      <c r="AB80" s="502">
        <v>0</v>
      </c>
      <c r="AC80" s="477"/>
      <c r="AD80" s="502">
        <v>0</v>
      </c>
      <c r="AE80" s="502">
        <v>0</v>
      </c>
      <c r="AF80" s="502">
        <v>0</v>
      </c>
      <c r="AG80" s="502">
        <v>0</v>
      </c>
      <c r="AH80" s="502">
        <v>0</v>
      </c>
      <c r="AI80" s="502">
        <v>0</v>
      </c>
      <c r="AJ80" s="502">
        <v>0</v>
      </c>
      <c r="AK80" s="503">
        <v>0</v>
      </c>
      <c r="AL80" s="816"/>
      <c r="AM80" s="505"/>
      <c r="AN80" s="505"/>
      <c r="AO80" s="505"/>
      <c r="AP80" s="505"/>
      <c r="AQ80" s="505"/>
      <c r="AR80" s="505"/>
      <c r="AS80" s="505"/>
      <c r="AT80" s="505"/>
      <c r="AU80" s="505"/>
      <c r="AV80" s="505"/>
      <c r="AW80" s="505"/>
      <c r="AX80" s="505"/>
      <c r="AY80" s="479" t="s">
        <v>872</v>
      </c>
      <c r="AZ80" s="479" t="s">
        <v>910</v>
      </c>
      <c r="BA80" s="586" t="s">
        <v>892</v>
      </c>
    </row>
    <row r="81" spans="2:53" ht="114.75">
      <c r="B81" s="777" t="s">
        <v>299</v>
      </c>
      <c r="C81" s="772" t="s">
        <v>865</v>
      </c>
      <c r="D81" s="772" t="s">
        <v>904</v>
      </c>
      <c r="E81" s="772" t="s">
        <v>905</v>
      </c>
      <c r="F81" s="510">
        <v>2020730010006</v>
      </c>
      <c r="G81" s="300" t="s">
        <v>893</v>
      </c>
      <c r="H81" s="50" t="s">
        <v>981</v>
      </c>
      <c r="I81" s="526" t="s">
        <v>982</v>
      </c>
      <c r="J81" s="482" t="s">
        <v>983</v>
      </c>
      <c r="K81" s="301">
        <v>27</v>
      </c>
      <c r="L81" s="474">
        <f>SUM(M81:X81)</f>
        <v>46280000</v>
      </c>
      <c r="M81" s="483">
        <v>0</v>
      </c>
      <c r="N81" s="475">
        <v>0</v>
      </c>
      <c r="O81" s="371">
        <v>0</v>
      </c>
      <c r="P81" s="483">
        <v>46280000</v>
      </c>
      <c r="Q81" s="371">
        <v>0</v>
      </c>
      <c r="R81" s="371">
        <v>0</v>
      </c>
      <c r="S81" s="371">
        <v>0</v>
      </c>
      <c r="T81" s="371">
        <v>0</v>
      </c>
      <c r="U81" s="371">
        <v>0</v>
      </c>
      <c r="V81" s="371">
        <v>0</v>
      </c>
      <c r="W81" s="371">
        <v>0</v>
      </c>
      <c r="X81" s="488">
        <v>0</v>
      </c>
      <c r="Y81" s="476">
        <f>SUM(Z81:AK81)</f>
        <v>8480000</v>
      </c>
      <c r="Z81" s="479">
        <v>0</v>
      </c>
      <c r="AA81" s="477"/>
      <c r="AB81" s="479">
        <v>0</v>
      </c>
      <c r="AC81" s="483">
        <v>8480000</v>
      </c>
      <c r="AD81" s="479">
        <v>0</v>
      </c>
      <c r="AE81" s="479">
        <v>0</v>
      </c>
      <c r="AF81" s="479">
        <v>0</v>
      </c>
      <c r="AG81" s="479">
        <v>0</v>
      </c>
      <c r="AH81" s="479">
        <v>0</v>
      </c>
      <c r="AI81" s="479">
        <v>0</v>
      </c>
      <c r="AJ81" s="479">
        <v>0</v>
      </c>
      <c r="AK81" s="495">
        <v>0</v>
      </c>
      <c r="AL81" s="522">
        <f>+SUM(AM81:AX81)</f>
        <v>0</v>
      </c>
      <c r="AM81" s="479"/>
      <c r="AN81" s="479"/>
      <c r="AO81" s="479"/>
      <c r="AP81" s="479"/>
      <c r="AQ81" s="479"/>
      <c r="AR81" s="479"/>
      <c r="AS81" s="479"/>
      <c r="AT81" s="479"/>
      <c r="AU81" s="479"/>
      <c r="AV81" s="479"/>
      <c r="AW81" s="479"/>
      <c r="AX81" s="479"/>
      <c r="AY81" s="479" t="s">
        <v>872</v>
      </c>
      <c r="AZ81" s="479" t="s">
        <v>910</v>
      </c>
      <c r="BA81" s="586" t="s">
        <v>892</v>
      </c>
    </row>
    <row r="82" spans="2:53" ht="45.75" customHeight="1">
      <c r="B82" s="777"/>
      <c r="C82" s="772"/>
      <c r="D82" s="772"/>
      <c r="E82" s="772"/>
      <c r="F82" s="510">
        <v>2020730010006</v>
      </c>
      <c r="G82" s="300" t="s">
        <v>868</v>
      </c>
      <c r="H82" s="50" t="s">
        <v>981</v>
      </c>
      <c r="I82" s="806" t="s">
        <v>984</v>
      </c>
      <c r="J82" s="781" t="s">
        <v>985</v>
      </c>
      <c r="K82" s="772">
        <v>1</v>
      </c>
      <c r="L82" s="784">
        <f>SUM(M82:X83)</f>
        <v>35564617</v>
      </c>
      <c r="M82" s="497">
        <v>0</v>
      </c>
      <c r="N82" s="475">
        <v>0</v>
      </c>
      <c r="O82" s="371">
        <v>0</v>
      </c>
      <c r="P82" s="483">
        <v>35564617</v>
      </c>
      <c r="Q82" s="371">
        <v>0</v>
      </c>
      <c r="R82" s="371">
        <v>0</v>
      </c>
      <c r="S82" s="371">
        <v>0</v>
      </c>
      <c r="T82" s="371">
        <v>0</v>
      </c>
      <c r="U82" s="371">
        <v>0</v>
      </c>
      <c r="V82" s="371">
        <v>0</v>
      </c>
      <c r="W82" s="371">
        <v>0</v>
      </c>
      <c r="X82" s="488">
        <v>0</v>
      </c>
      <c r="Y82" s="786">
        <f>SUM(Z82:AK83)</f>
        <v>35564617</v>
      </c>
      <c r="Z82" s="479">
        <v>0</v>
      </c>
      <c r="AA82" s="477">
        <f>+VLOOKUP(I81,[1]Hoja2!$A:$I,6,0)</f>
        <v>0</v>
      </c>
      <c r="AB82" s="479">
        <v>0</v>
      </c>
      <c r="AC82" s="483">
        <v>35564617</v>
      </c>
      <c r="AD82" s="479">
        <v>0</v>
      </c>
      <c r="AE82" s="479">
        <v>0</v>
      </c>
      <c r="AF82" s="479">
        <v>0</v>
      </c>
      <c r="AG82" s="479">
        <v>0</v>
      </c>
      <c r="AH82" s="479">
        <v>0</v>
      </c>
      <c r="AI82" s="479">
        <v>0</v>
      </c>
      <c r="AJ82" s="479">
        <v>0</v>
      </c>
      <c r="AK82" s="495">
        <v>0</v>
      </c>
      <c r="AL82" s="815">
        <f>+SUM(AM82:AX83)</f>
        <v>0</v>
      </c>
      <c r="AM82" s="496"/>
      <c r="AN82" s="496"/>
      <c r="AO82" s="496"/>
      <c r="AP82" s="496"/>
      <c r="AQ82" s="496"/>
      <c r="AR82" s="496"/>
      <c r="AS82" s="496"/>
      <c r="AT82" s="496"/>
      <c r="AU82" s="496"/>
      <c r="AV82" s="496"/>
      <c r="AW82" s="496"/>
      <c r="AX82" s="496"/>
      <c r="AY82" s="479" t="s">
        <v>872</v>
      </c>
      <c r="AZ82" s="479" t="s">
        <v>910</v>
      </c>
      <c r="BA82" s="586" t="s">
        <v>892</v>
      </c>
    </row>
    <row r="83" spans="2:53" ht="45.75" customHeight="1">
      <c r="B83" s="777"/>
      <c r="C83" s="772"/>
      <c r="D83" s="772"/>
      <c r="E83" s="772"/>
      <c r="F83" s="510">
        <v>2020730010006</v>
      </c>
      <c r="G83" s="300" t="s">
        <v>893</v>
      </c>
      <c r="H83" s="50" t="s">
        <v>981</v>
      </c>
      <c r="I83" s="807"/>
      <c r="J83" s="781"/>
      <c r="K83" s="772"/>
      <c r="L83" s="785"/>
      <c r="M83" s="497">
        <v>0</v>
      </c>
      <c r="N83" s="475"/>
      <c r="O83" s="371">
        <v>0</v>
      </c>
      <c r="P83" s="475">
        <v>0</v>
      </c>
      <c r="Q83" s="371">
        <v>0</v>
      </c>
      <c r="R83" s="371">
        <v>0</v>
      </c>
      <c r="S83" s="371">
        <v>0</v>
      </c>
      <c r="T83" s="371">
        <v>0</v>
      </c>
      <c r="U83" s="371">
        <v>0</v>
      </c>
      <c r="V83" s="371">
        <v>0</v>
      </c>
      <c r="W83" s="371">
        <v>0</v>
      </c>
      <c r="X83" s="488">
        <v>0</v>
      </c>
      <c r="Y83" s="787"/>
      <c r="Z83" s="479">
        <v>0</v>
      </c>
      <c r="AA83" s="477">
        <f>+VLOOKUP(I82,[1]Hoja2!$A:$I,6,0)</f>
        <v>0</v>
      </c>
      <c r="AB83" s="479">
        <v>0</v>
      </c>
      <c r="AC83" s="477"/>
      <c r="AD83" s="479">
        <v>0</v>
      </c>
      <c r="AE83" s="479">
        <v>0</v>
      </c>
      <c r="AF83" s="479">
        <v>0</v>
      </c>
      <c r="AG83" s="479">
        <v>0</v>
      </c>
      <c r="AH83" s="479">
        <v>0</v>
      </c>
      <c r="AI83" s="479">
        <v>0</v>
      </c>
      <c r="AJ83" s="479">
        <v>0</v>
      </c>
      <c r="AK83" s="495">
        <v>0</v>
      </c>
      <c r="AL83" s="816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79" t="s">
        <v>872</v>
      </c>
      <c r="AZ83" s="479" t="s">
        <v>910</v>
      </c>
      <c r="BA83" s="586" t="s">
        <v>892</v>
      </c>
    </row>
    <row r="84" spans="2:53" ht="114.75">
      <c r="B84" s="777"/>
      <c r="C84" s="772"/>
      <c r="D84" s="772"/>
      <c r="E84" s="772"/>
      <c r="F84" s="510">
        <v>2020730010006</v>
      </c>
      <c r="G84" s="300" t="s">
        <v>893</v>
      </c>
      <c r="H84" s="86" t="s">
        <v>981</v>
      </c>
      <c r="I84" s="526" t="s">
        <v>986</v>
      </c>
      <c r="J84" s="482" t="s">
        <v>987</v>
      </c>
      <c r="K84" s="300">
        <v>1</v>
      </c>
      <c r="L84" s="474">
        <f>SUM(M84:X84)</f>
        <v>8905333</v>
      </c>
      <c r="M84" s="497">
        <v>0</v>
      </c>
      <c r="N84" s="475">
        <v>0</v>
      </c>
      <c r="O84" s="371">
        <v>0</v>
      </c>
      <c r="P84" s="483">
        <v>8905333</v>
      </c>
      <c r="Q84" s="371">
        <v>0</v>
      </c>
      <c r="R84" s="371">
        <v>0</v>
      </c>
      <c r="S84" s="371">
        <v>0</v>
      </c>
      <c r="T84" s="371">
        <v>0</v>
      </c>
      <c r="U84" s="371">
        <v>0</v>
      </c>
      <c r="V84" s="371">
        <v>0</v>
      </c>
      <c r="W84" s="371">
        <v>0</v>
      </c>
      <c r="X84" s="488">
        <v>0</v>
      </c>
      <c r="Y84" s="476">
        <f>SUM(Z84:AK84)</f>
        <v>8905333</v>
      </c>
      <c r="Z84" s="479">
        <v>0</v>
      </c>
      <c r="AA84" s="477"/>
      <c r="AB84" s="479">
        <v>0</v>
      </c>
      <c r="AC84" s="483">
        <v>8905333</v>
      </c>
      <c r="AD84" s="479">
        <v>0</v>
      </c>
      <c r="AE84" s="479">
        <v>0</v>
      </c>
      <c r="AF84" s="479">
        <v>0</v>
      </c>
      <c r="AG84" s="479">
        <v>0</v>
      </c>
      <c r="AH84" s="479">
        <v>0</v>
      </c>
      <c r="AI84" s="479">
        <v>0</v>
      </c>
      <c r="AJ84" s="479">
        <v>0</v>
      </c>
      <c r="AK84" s="495">
        <v>0</v>
      </c>
      <c r="AL84" s="522">
        <f>+SUM(AM84:AX84)</f>
        <v>0</v>
      </c>
      <c r="AM84" s="479"/>
      <c r="AN84" s="479"/>
      <c r="AO84" s="479"/>
      <c r="AP84" s="479"/>
      <c r="AQ84" s="479"/>
      <c r="AR84" s="479"/>
      <c r="AS84" s="479"/>
      <c r="AT84" s="479"/>
      <c r="AU84" s="479"/>
      <c r="AV84" s="479"/>
      <c r="AW84" s="479"/>
      <c r="AX84" s="479"/>
      <c r="AY84" s="479" t="s">
        <v>872</v>
      </c>
      <c r="AZ84" s="479" t="s">
        <v>910</v>
      </c>
      <c r="BA84" s="586" t="s">
        <v>892</v>
      </c>
    </row>
    <row r="85" spans="2:53" ht="36.75" customHeight="1">
      <c r="B85" s="777"/>
      <c r="C85" s="772"/>
      <c r="D85" s="772"/>
      <c r="E85" s="772"/>
      <c r="F85" s="510">
        <v>2020730010006</v>
      </c>
      <c r="G85" s="300" t="s">
        <v>868</v>
      </c>
      <c r="H85" s="86" t="s">
        <v>981</v>
      </c>
      <c r="I85" s="826" t="s">
        <v>988</v>
      </c>
      <c r="J85" s="808" t="s">
        <v>989</v>
      </c>
      <c r="K85" s="799">
        <v>27</v>
      </c>
      <c r="L85" s="784">
        <f>SUM(M85:X86)</f>
        <v>207010000</v>
      </c>
      <c r="M85" s="483">
        <v>18000000</v>
      </c>
      <c r="N85" s="475">
        <v>0</v>
      </c>
      <c r="O85" s="371"/>
      <c r="P85" s="483">
        <v>189010000</v>
      </c>
      <c r="Q85" s="371"/>
      <c r="R85" s="371"/>
      <c r="S85" s="371"/>
      <c r="T85" s="371"/>
      <c r="U85" s="371"/>
      <c r="V85" s="371"/>
      <c r="W85" s="371"/>
      <c r="X85" s="488"/>
      <c r="Y85" s="786">
        <f>SUM(Z85:AK86)</f>
        <v>127850000</v>
      </c>
      <c r="Z85" s="483">
        <v>18000000</v>
      </c>
      <c r="AA85" s="477">
        <f>+VLOOKUP(I84,[1]Hoja2!$A:$I,6,0)</f>
        <v>0</v>
      </c>
      <c r="AB85" s="488">
        <v>0</v>
      </c>
      <c r="AC85" s="483">
        <v>109850000</v>
      </c>
      <c r="AD85" s="479"/>
      <c r="AE85" s="479"/>
      <c r="AF85" s="479"/>
      <c r="AG85" s="479"/>
      <c r="AH85" s="479"/>
      <c r="AI85" s="479"/>
      <c r="AJ85" s="479"/>
      <c r="AK85" s="495"/>
      <c r="AL85" s="815">
        <f>+SUM(AM85:AX86)</f>
        <v>18700000</v>
      </c>
      <c r="AM85" s="483">
        <v>6000000</v>
      </c>
      <c r="AN85" s="496"/>
      <c r="AO85" s="496"/>
      <c r="AP85" s="483">
        <v>12700000</v>
      </c>
      <c r="AQ85" s="496"/>
      <c r="AR85" s="496"/>
      <c r="AS85" s="496"/>
      <c r="AT85" s="496"/>
      <c r="AU85" s="496"/>
      <c r="AV85" s="496"/>
      <c r="AW85" s="496"/>
      <c r="AX85" s="496"/>
      <c r="AY85" s="479" t="s">
        <v>872</v>
      </c>
      <c r="AZ85" s="479" t="s">
        <v>910</v>
      </c>
      <c r="BA85" s="586" t="s">
        <v>892</v>
      </c>
    </row>
    <row r="86" spans="2:53" ht="55.15" customHeight="1">
      <c r="B86" s="777"/>
      <c r="C86" s="772"/>
      <c r="D86" s="772"/>
      <c r="E86" s="772"/>
      <c r="F86" s="527">
        <v>2020730010006</v>
      </c>
      <c r="G86" s="304" t="s">
        <v>893</v>
      </c>
      <c r="H86" s="528" t="s">
        <v>981</v>
      </c>
      <c r="I86" s="827"/>
      <c r="J86" s="809"/>
      <c r="K86" s="810"/>
      <c r="L86" s="788"/>
      <c r="M86" s="497">
        <v>0</v>
      </c>
      <c r="N86" s="475"/>
      <c r="O86" s="371"/>
      <c r="P86" s="475">
        <v>0</v>
      </c>
      <c r="Q86" s="371"/>
      <c r="R86" s="371"/>
      <c r="S86" s="371"/>
      <c r="T86" s="371"/>
      <c r="U86" s="371"/>
      <c r="V86" s="371"/>
      <c r="W86" s="371"/>
      <c r="X86" s="488"/>
      <c r="Y86" s="787"/>
      <c r="Z86" s="479">
        <v>0</v>
      </c>
      <c r="AA86" s="477">
        <v>0</v>
      </c>
      <c r="AB86" s="488">
        <v>0</v>
      </c>
      <c r="AC86" s="477"/>
      <c r="AD86" s="479"/>
      <c r="AE86" s="479"/>
      <c r="AF86" s="479"/>
      <c r="AG86" s="479"/>
      <c r="AH86" s="479"/>
      <c r="AI86" s="479"/>
      <c r="AJ86" s="479"/>
      <c r="AK86" s="529"/>
      <c r="AL86" s="816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79" t="s">
        <v>872</v>
      </c>
      <c r="AZ86" s="479" t="s">
        <v>910</v>
      </c>
      <c r="BA86" s="586" t="s">
        <v>892</v>
      </c>
    </row>
    <row r="87" spans="2:53" ht="60" customHeight="1">
      <c r="B87" s="777"/>
      <c r="C87" s="772"/>
      <c r="D87" s="772"/>
      <c r="E87" s="772"/>
      <c r="F87" s="510">
        <v>2020730010006</v>
      </c>
      <c r="G87" s="300" t="s">
        <v>893</v>
      </c>
      <c r="H87" s="86" t="s">
        <v>981</v>
      </c>
      <c r="I87" s="526" t="s">
        <v>990</v>
      </c>
      <c r="J87" s="530" t="s">
        <v>991</v>
      </c>
      <c r="K87" s="303">
        <v>1</v>
      </c>
      <c r="L87" s="474">
        <f>SUM(M87:X87)</f>
        <v>21600000</v>
      </c>
      <c r="M87" s="483">
        <v>0</v>
      </c>
      <c r="N87" s="475">
        <v>0</v>
      </c>
      <c r="O87" s="371">
        <v>0</v>
      </c>
      <c r="P87" s="483">
        <v>21600000</v>
      </c>
      <c r="Q87" s="371">
        <v>0</v>
      </c>
      <c r="R87" s="371">
        <v>0</v>
      </c>
      <c r="S87" s="371">
        <v>0</v>
      </c>
      <c r="T87" s="371">
        <v>0</v>
      </c>
      <c r="U87" s="371">
        <v>0</v>
      </c>
      <c r="V87" s="371">
        <v>0</v>
      </c>
      <c r="W87" s="371">
        <v>0</v>
      </c>
      <c r="X87" s="488">
        <v>0</v>
      </c>
      <c r="Y87" s="476">
        <f>SUM(Z87:AK87)</f>
        <v>14400000</v>
      </c>
      <c r="Z87" s="479">
        <v>0</v>
      </c>
      <c r="AA87" s="477"/>
      <c r="AB87" s="479">
        <v>0</v>
      </c>
      <c r="AC87" s="483">
        <v>14400000</v>
      </c>
      <c r="AD87" s="479">
        <v>0</v>
      </c>
      <c r="AE87" s="479">
        <v>0</v>
      </c>
      <c r="AF87" s="479">
        <v>0</v>
      </c>
      <c r="AG87" s="479">
        <v>0</v>
      </c>
      <c r="AH87" s="479">
        <v>0</v>
      </c>
      <c r="AI87" s="479">
        <v>0</v>
      </c>
      <c r="AJ87" s="479">
        <v>0</v>
      </c>
      <c r="AK87" s="495">
        <v>0</v>
      </c>
      <c r="AL87" s="522">
        <f>+SUM(AM87:AX87)</f>
        <v>4800000</v>
      </c>
      <c r="AM87" s="479"/>
      <c r="AN87" s="479"/>
      <c r="AO87" s="479"/>
      <c r="AP87" s="483">
        <v>4800000</v>
      </c>
      <c r="AQ87" s="479"/>
      <c r="AR87" s="479"/>
      <c r="AS87" s="479"/>
      <c r="AT87" s="479"/>
      <c r="AU87" s="479"/>
      <c r="AV87" s="479"/>
      <c r="AW87" s="479"/>
      <c r="AX87" s="479"/>
      <c r="AY87" s="479" t="s">
        <v>872</v>
      </c>
      <c r="AZ87" s="479" t="s">
        <v>910</v>
      </c>
      <c r="BA87" s="586" t="s">
        <v>892</v>
      </c>
    </row>
    <row r="88" spans="2:53" ht="114.75">
      <c r="B88" s="777"/>
      <c r="C88" s="772"/>
      <c r="D88" s="772"/>
      <c r="E88" s="772"/>
      <c r="F88" s="510">
        <v>2020730010006</v>
      </c>
      <c r="G88" s="300" t="s">
        <v>893</v>
      </c>
      <c r="H88" s="86" t="s">
        <v>981</v>
      </c>
      <c r="I88" s="526" t="s">
        <v>992</v>
      </c>
      <c r="J88" s="530" t="s">
        <v>993</v>
      </c>
      <c r="K88" s="300">
        <v>1</v>
      </c>
      <c r="L88" s="474">
        <f>SUM(M88:X88)</f>
        <v>0</v>
      </c>
      <c r="M88" s="475">
        <v>0</v>
      </c>
      <c r="N88" s="475">
        <v>0</v>
      </c>
      <c r="O88" s="371">
        <v>0</v>
      </c>
      <c r="P88" s="475">
        <v>0</v>
      </c>
      <c r="Q88" s="371">
        <v>0</v>
      </c>
      <c r="R88" s="371">
        <v>0</v>
      </c>
      <c r="S88" s="371">
        <v>0</v>
      </c>
      <c r="T88" s="371">
        <v>0</v>
      </c>
      <c r="U88" s="371">
        <v>0</v>
      </c>
      <c r="V88" s="371">
        <v>0</v>
      </c>
      <c r="W88" s="371">
        <v>0</v>
      </c>
      <c r="X88" s="488">
        <v>0</v>
      </c>
      <c r="Y88" s="476">
        <f>SUM(Z88:AK88)</f>
        <v>0</v>
      </c>
      <c r="Z88" s="479">
        <v>0</v>
      </c>
      <c r="AA88" s="477">
        <f>+VLOOKUP(I87,[1]Hoja2!$A:$I,6,0)</f>
        <v>0</v>
      </c>
      <c r="AB88" s="479">
        <v>0</v>
      </c>
      <c r="AC88" s="477">
        <v>0</v>
      </c>
      <c r="AD88" s="479">
        <v>0</v>
      </c>
      <c r="AE88" s="479">
        <v>0</v>
      </c>
      <c r="AF88" s="479">
        <v>0</v>
      </c>
      <c r="AG88" s="479">
        <v>0</v>
      </c>
      <c r="AH88" s="479">
        <v>0</v>
      </c>
      <c r="AI88" s="479">
        <v>0</v>
      </c>
      <c r="AJ88" s="479">
        <v>0</v>
      </c>
      <c r="AK88" s="495">
        <v>0</v>
      </c>
      <c r="AL88" s="522">
        <f>+SUM(AM88:AX88)</f>
        <v>0</v>
      </c>
      <c r="AM88" s="531"/>
      <c r="AN88" s="531"/>
      <c r="AO88" s="531"/>
      <c r="AP88" s="531"/>
      <c r="AQ88" s="531"/>
      <c r="AR88" s="531"/>
      <c r="AS88" s="531"/>
      <c r="AT88" s="531"/>
      <c r="AU88" s="531"/>
      <c r="AV88" s="531"/>
      <c r="AW88" s="531"/>
      <c r="AX88" s="531"/>
      <c r="AY88" s="479" t="s">
        <v>872</v>
      </c>
      <c r="AZ88" s="479" t="s">
        <v>910</v>
      </c>
      <c r="BA88" s="586" t="s">
        <v>892</v>
      </c>
    </row>
    <row r="89" spans="2:53" ht="114.75">
      <c r="B89" s="777"/>
      <c r="C89" s="772"/>
      <c r="D89" s="772"/>
      <c r="E89" s="772"/>
      <c r="F89" s="510">
        <v>2020730010006</v>
      </c>
      <c r="G89" s="300" t="s">
        <v>868</v>
      </c>
      <c r="H89" s="86" t="s">
        <v>981</v>
      </c>
      <c r="I89" s="826" t="s">
        <v>994</v>
      </c>
      <c r="J89" s="797" t="s">
        <v>1226</v>
      </c>
      <c r="K89" s="300">
        <v>27</v>
      </c>
      <c r="L89" s="784">
        <f>SUM(M89:X90)</f>
        <v>268515678</v>
      </c>
      <c r="M89" s="483">
        <v>259015678</v>
      </c>
      <c r="N89" s="475">
        <v>0</v>
      </c>
      <c r="O89" s="371">
        <v>0</v>
      </c>
      <c r="P89" s="483">
        <v>9500000</v>
      </c>
      <c r="Q89" s="371">
        <v>0</v>
      </c>
      <c r="R89" s="371">
        <v>0</v>
      </c>
      <c r="S89" s="371">
        <v>0</v>
      </c>
      <c r="T89" s="371">
        <v>0</v>
      </c>
      <c r="U89" s="371">
        <v>0</v>
      </c>
      <c r="V89" s="371">
        <v>0</v>
      </c>
      <c r="W89" s="371">
        <v>0</v>
      </c>
      <c r="X89" s="488">
        <v>0</v>
      </c>
      <c r="Y89" s="786">
        <f>SUM(Z89:AK90)</f>
        <v>9500000</v>
      </c>
      <c r="Z89" s="479">
        <v>0</v>
      </c>
      <c r="AA89" s="477">
        <f>+VLOOKUP(I88,[1]Hoja2!$A:$I,6,0)</f>
        <v>0</v>
      </c>
      <c r="AB89" s="479">
        <v>0</v>
      </c>
      <c r="AC89" s="483">
        <v>9500000</v>
      </c>
      <c r="AD89" s="479">
        <v>0</v>
      </c>
      <c r="AE89" s="479">
        <v>0</v>
      </c>
      <c r="AF89" s="479">
        <v>0</v>
      </c>
      <c r="AG89" s="479">
        <v>0</v>
      </c>
      <c r="AH89" s="479">
        <v>0</v>
      </c>
      <c r="AI89" s="479">
        <v>0</v>
      </c>
      <c r="AJ89" s="479">
        <v>0</v>
      </c>
      <c r="AK89" s="495">
        <v>0</v>
      </c>
      <c r="AL89" s="815">
        <f>+SUM(AM89:AX90)</f>
        <v>0</v>
      </c>
      <c r="AM89" s="496">
        <v>0</v>
      </c>
      <c r="AN89" s="496"/>
      <c r="AO89" s="496"/>
      <c r="AP89" s="496"/>
      <c r="AQ89" s="496"/>
      <c r="AR89" s="496"/>
      <c r="AS89" s="496"/>
      <c r="AT89" s="496"/>
      <c r="AU89" s="496"/>
      <c r="AV89" s="496"/>
      <c r="AW89" s="496"/>
      <c r="AX89" s="496"/>
      <c r="AY89" s="479" t="s">
        <v>872</v>
      </c>
      <c r="AZ89" s="479" t="s">
        <v>910</v>
      </c>
      <c r="BA89" s="586" t="s">
        <v>892</v>
      </c>
    </row>
    <row r="90" spans="2:53" ht="114.75">
      <c r="B90" s="777"/>
      <c r="C90" s="772"/>
      <c r="D90" s="772"/>
      <c r="E90" s="772"/>
      <c r="F90" s="510">
        <v>2020730010006</v>
      </c>
      <c r="G90" s="300" t="s">
        <v>893</v>
      </c>
      <c r="H90" s="86" t="s">
        <v>981</v>
      </c>
      <c r="I90" s="828"/>
      <c r="J90" s="798"/>
      <c r="K90" s="300">
        <v>27</v>
      </c>
      <c r="L90" s="785"/>
      <c r="M90" s="497">
        <v>0</v>
      </c>
      <c r="N90" s="475"/>
      <c r="O90" s="371">
        <v>0</v>
      </c>
      <c r="P90" s="475">
        <v>0</v>
      </c>
      <c r="Q90" s="371">
        <v>0</v>
      </c>
      <c r="R90" s="371">
        <v>0</v>
      </c>
      <c r="S90" s="371">
        <v>0</v>
      </c>
      <c r="T90" s="371">
        <v>0</v>
      </c>
      <c r="U90" s="371">
        <v>0</v>
      </c>
      <c r="V90" s="371">
        <v>0</v>
      </c>
      <c r="W90" s="371">
        <v>0</v>
      </c>
      <c r="X90" s="488">
        <v>0</v>
      </c>
      <c r="Y90" s="787"/>
      <c r="Z90" s="479">
        <v>0</v>
      </c>
      <c r="AA90" s="477">
        <v>0</v>
      </c>
      <c r="AB90" s="479">
        <v>0</v>
      </c>
      <c r="AC90" s="477"/>
      <c r="AD90" s="479">
        <v>0</v>
      </c>
      <c r="AE90" s="479">
        <v>0</v>
      </c>
      <c r="AF90" s="479">
        <v>0</v>
      </c>
      <c r="AG90" s="479">
        <v>0</v>
      </c>
      <c r="AH90" s="479">
        <v>0</v>
      </c>
      <c r="AI90" s="479">
        <v>0</v>
      </c>
      <c r="AJ90" s="479">
        <v>0</v>
      </c>
      <c r="AK90" s="495">
        <v>0</v>
      </c>
      <c r="AL90" s="816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79" t="s">
        <v>872</v>
      </c>
      <c r="AZ90" s="479" t="s">
        <v>910</v>
      </c>
      <c r="BA90" s="586" t="s">
        <v>892</v>
      </c>
    </row>
    <row r="91" spans="2:53" ht="36" customHeight="1">
      <c r="B91" s="777"/>
      <c r="C91" s="772"/>
      <c r="D91" s="772"/>
      <c r="E91" s="772"/>
      <c r="F91" s="527">
        <v>2020730010006</v>
      </c>
      <c r="G91" s="300" t="s">
        <v>893</v>
      </c>
      <c r="H91" s="50" t="s">
        <v>981</v>
      </c>
      <c r="I91" s="526" t="s">
        <v>995</v>
      </c>
      <c r="J91" s="532" t="s">
        <v>996</v>
      </c>
      <c r="K91" s="255">
        <v>5</v>
      </c>
      <c r="L91" s="474">
        <f>SUM(M91:X91)</f>
        <v>41580000</v>
      </c>
      <c r="M91" s="497">
        <v>0</v>
      </c>
      <c r="N91" s="475">
        <v>0</v>
      </c>
      <c r="O91" s="371">
        <v>0</v>
      </c>
      <c r="P91" s="483">
        <v>41580000</v>
      </c>
      <c r="Q91" s="371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488">
        <v>0</v>
      </c>
      <c r="Y91" s="476">
        <f>SUM(Z91:AK91)</f>
        <v>0</v>
      </c>
      <c r="Z91" s="479">
        <v>0</v>
      </c>
      <c r="AA91" s="477"/>
      <c r="AB91" s="479">
        <v>0</v>
      </c>
      <c r="AC91" s="477">
        <v>0</v>
      </c>
      <c r="AD91" s="479">
        <v>0</v>
      </c>
      <c r="AE91" s="479">
        <v>0</v>
      </c>
      <c r="AF91" s="479">
        <v>0</v>
      </c>
      <c r="AG91" s="479">
        <v>0</v>
      </c>
      <c r="AH91" s="479">
        <v>0</v>
      </c>
      <c r="AI91" s="479">
        <v>0</v>
      </c>
      <c r="AJ91" s="479">
        <v>0</v>
      </c>
      <c r="AK91" s="495">
        <v>0</v>
      </c>
      <c r="AL91" s="522">
        <f>+SUM(AM91:AX91)</f>
        <v>0</v>
      </c>
      <c r="AM91" s="479"/>
      <c r="AN91" s="479"/>
      <c r="AO91" s="479"/>
      <c r="AP91" s="479"/>
      <c r="AQ91" s="479"/>
      <c r="AR91" s="479"/>
      <c r="AS91" s="479"/>
      <c r="AT91" s="479"/>
      <c r="AU91" s="479"/>
      <c r="AV91" s="479"/>
      <c r="AW91" s="479"/>
      <c r="AX91" s="479"/>
      <c r="AY91" s="479" t="s">
        <v>872</v>
      </c>
      <c r="AZ91" s="479" t="s">
        <v>910</v>
      </c>
      <c r="BA91" s="586" t="s">
        <v>892</v>
      </c>
    </row>
    <row r="92" spans="2:53" ht="57.75" customHeight="1">
      <c r="B92" s="777"/>
      <c r="C92" s="772"/>
      <c r="D92" s="772"/>
      <c r="E92" s="772"/>
      <c r="F92" s="510">
        <v>2020730010006</v>
      </c>
      <c r="G92" s="300" t="s">
        <v>893</v>
      </c>
      <c r="H92" s="86" t="s">
        <v>981</v>
      </c>
      <c r="I92" s="526" t="s">
        <v>997</v>
      </c>
      <c r="J92" s="482" t="s">
        <v>998</v>
      </c>
      <c r="K92" s="301">
        <v>27</v>
      </c>
      <c r="L92" s="474">
        <f>SUM(M92:X92)</f>
        <v>0</v>
      </c>
      <c r="M92" s="475">
        <v>0</v>
      </c>
      <c r="N92" s="475">
        <v>0</v>
      </c>
      <c r="O92" s="371">
        <v>0</v>
      </c>
      <c r="P92" s="475">
        <v>0</v>
      </c>
      <c r="Q92" s="371">
        <v>0</v>
      </c>
      <c r="R92" s="371">
        <v>0</v>
      </c>
      <c r="S92" s="371">
        <v>0</v>
      </c>
      <c r="T92" s="371">
        <v>0</v>
      </c>
      <c r="U92" s="371">
        <v>0</v>
      </c>
      <c r="V92" s="371">
        <v>0</v>
      </c>
      <c r="W92" s="371">
        <v>0</v>
      </c>
      <c r="X92" s="488">
        <v>0</v>
      </c>
      <c r="Y92" s="476">
        <f>SUM(Z92:AK92)</f>
        <v>0</v>
      </c>
      <c r="Z92" s="479">
        <v>0</v>
      </c>
      <c r="AA92" s="477">
        <f>+VLOOKUP(I91,[1]Hoja2!$A:$I,6,0)</f>
        <v>0</v>
      </c>
      <c r="AB92" s="479">
        <v>0</v>
      </c>
      <c r="AC92" s="477">
        <v>0</v>
      </c>
      <c r="AD92" s="479">
        <v>0</v>
      </c>
      <c r="AE92" s="479">
        <v>0</v>
      </c>
      <c r="AF92" s="479">
        <v>0</v>
      </c>
      <c r="AG92" s="479">
        <v>0</v>
      </c>
      <c r="AH92" s="479">
        <v>0</v>
      </c>
      <c r="AI92" s="479">
        <v>0</v>
      </c>
      <c r="AJ92" s="479">
        <v>0</v>
      </c>
      <c r="AK92" s="495">
        <v>0</v>
      </c>
      <c r="AL92" s="522">
        <f>+SUM(AM92:AX92)</f>
        <v>0</v>
      </c>
      <c r="AM92" s="479"/>
      <c r="AN92" s="479"/>
      <c r="AO92" s="479"/>
      <c r="AP92" s="479"/>
      <c r="AQ92" s="479"/>
      <c r="AR92" s="479"/>
      <c r="AS92" s="479"/>
      <c r="AT92" s="479"/>
      <c r="AU92" s="479"/>
      <c r="AV92" s="479"/>
      <c r="AW92" s="479"/>
      <c r="AX92" s="479"/>
      <c r="AY92" s="479" t="s">
        <v>872</v>
      </c>
      <c r="AZ92" s="479" t="s">
        <v>910</v>
      </c>
      <c r="BA92" s="586" t="s">
        <v>892</v>
      </c>
    </row>
    <row r="93" spans="2:53" ht="57.75" customHeight="1">
      <c r="B93" s="777"/>
      <c r="C93" s="772"/>
      <c r="D93" s="772"/>
      <c r="E93" s="772"/>
      <c r="F93" s="510">
        <v>2020730010006</v>
      </c>
      <c r="G93" s="300" t="s">
        <v>868</v>
      </c>
      <c r="H93" s="86" t="s">
        <v>981</v>
      </c>
      <c r="I93" s="826" t="s">
        <v>999</v>
      </c>
      <c r="J93" s="799" t="s">
        <v>1000</v>
      </c>
      <c r="K93" s="805">
        <v>0.75</v>
      </c>
      <c r="L93" s="784">
        <f>SUM(M93:X94)</f>
        <v>27000000</v>
      </c>
      <c r="M93" s="483">
        <v>16800000</v>
      </c>
      <c r="N93" s="475">
        <v>0</v>
      </c>
      <c r="O93" s="371"/>
      <c r="P93" s="483">
        <v>10200000</v>
      </c>
      <c r="Q93" s="371"/>
      <c r="R93" s="371"/>
      <c r="S93" s="371"/>
      <c r="T93" s="371"/>
      <c r="U93" s="371"/>
      <c r="V93" s="371"/>
      <c r="W93" s="371"/>
      <c r="X93" s="488"/>
      <c r="Y93" s="786">
        <f>SUM(Z93:AK94)</f>
        <v>16800000</v>
      </c>
      <c r="Z93" s="483">
        <v>16800000</v>
      </c>
      <c r="AA93" s="477">
        <f>+VLOOKUP(I92,[1]Hoja2!$A:$I,6,0)</f>
        <v>0</v>
      </c>
      <c r="AB93" s="479"/>
      <c r="AC93" s="477">
        <v>0</v>
      </c>
      <c r="AD93" s="479"/>
      <c r="AE93" s="479"/>
      <c r="AF93" s="479"/>
      <c r="AG93" s="479"/>
      <c r="AH93" s="479"/>
      <c r="AI93" s="479"/>
      <c r="AJ93" s="479"/>
      <c r="AK93" s="495"/>
      <c r="AL93" s="815">
        <f>+SUM(AM93:AX94)</f>
        <v>7200000</v>
      </c>
      <c r="AM93" s="483">
        <v>7200000</v>
      </c>
      <c r="AN93" s="479"/>
      <c r="AO93" s="479"/>
      <c r="AP93" s="479"/>
      <c r="AQ93" s="479"/>
      <c r="AR93" s="479"/>
      <c r="AS93" s="479"/>
      <c r="AT93" s="479"/>
      <c r="AU93" s="479"/>
      <c r="AV93" s="479"/>
      <c r="AW93" s="479"/>
      <c r="AX93" s="479"/>
      <c r="AY93" s="479" t="s">
        <v>872</v>
      </c>
      <c r="AZ93" s="479" t="s">
        <v>910</v>
      </c>
      <c r="BA93" s="586" t="s">
        <v>892</v>
      </c>
    </row>
    <row r="94" spans="2:53" ht="114.75">
      <c r="B94" s="777"/>
      <c r="C94" s="772"/>
      <c r="D94" s="772"/>
      <c r="E94" s="772"/>
      <c r="F94" s="510">
        <v>2020730010006</v>
      </c>
      <c r="G94" s="300" t="s">
        <v>893</v>
      </c>
      <c r="H94" s="86" t="s">
        <v>981</v>
      </c>
      <c r="I94" s="828"/>
      <c r="J94" s="800"/>
      <c r="K94" s="802"/>
      <c r="L94" s="785"/>
      <c r="M94" s="497">
        <v>0</v>
      </c>
      <c r="N94" s="475"/>
      <c r="O94" s="371">
        <v>0</v>
      </c>
      <c r="P94" s="475">
        <v>0</v>
      </c>
      <c r="Q94" s="371">
        <v>0</v>
      </c>
      <c r="R94" s="371">
        <v>0</v>
      </c>
      <c r="S94" s="371">
        <v>0</v>
      </c>
      <c r="T94" s="371">
        <v>0</v>
      </c>
      <c r="U94" s="371">
        <v>0</v>
      </c>
      <c r="V94" s="371">
        <v>0</v>
      </c>
      <c r="W94" s="371">
        <v>0</v>
      </c>
      <c r="X94" s="488">
        <v>0</v>
      </c>
      <c r="Y94" s="787"/>
      <c r="Z94" s="479">
        <v>0</v>
      </c>
      <c r="AA94" s="477">
        <f>+VLOOKUP(I93,[1]Hoja2!$A:$I,6,0)</f>
        <v>0</v>
      </c>
      <c r="AB94" s="479">
        <v>0</v>
      </c>
      <c r="AC94" s="477"/>
      <c r="AD94" s="479">
        <v>0</v>
      </c>
      <c r="AE94" s="479">
        <v>0</v>
      </c>
      <c r="AF94" s="479">
        <v>0</v>
      </c>
      <c r="AG94" s="479">
        <v>0</v>
      </c>
      <c r="AH94" s="479">
        <v>0</v>
      </c>
      <c r="AI94" s="479">
        <v>0</v>
      </c>
      <c r="AJ94" s="479">
        <v>0</v>
      </c>
      <c r="AK94" s="495">
        <v>0</v>
      </c>
      <c r="AL94" s="816"/>
      <c r="AM94" s="479"/>
      <c r="AN94" s="479"/>
      <c r="AO94" s="479"/>
      <c r="AP94" s="479"/>
      <c r="AQ94" s="479"/>
      <c r="AR94" s="479"/>
      <c r="AS94" s="479"/>
      <c r="AT94" s="479"/>
      <c r="AU94" s="479"/>
      <c r="AV94" s="479"/>
      <c r="AW94" s="479"/>
      <c r="AX94" s="479"/>
      <c r="AY94" s="479" t="s">
        <v>872</v>
      </c>
      <c r="AZ94" s="479" t="s">
        <v>910</v>
      </c>
      <c r="BA94" s="586" t="s">
        <v>892</v>
      </c>
    </row>
    <row r="95" spans="2:53" ht="36.75" customHeight="1">
      <c r="B95" s="777"/>
      <c r="C95" s="772"/>
      <c r="D95" s="772"/>
      <c r="E95" s="772"/>
      <c r="F95" s="833">
        <v>2020730010006</v>
      </c>
      <c r="G95" s="300" t="s">
        <v>893</v>
      </c>
      <c r="H95" s="50" t="s">
        <v>981</v>
      </c>
      <c r="I95" s="826" t="s">
        <v>1001</v>
      </c>
      <c r="J95" s="781" t="s">
        <v>1002</v>
      </c>
      <c r="K95" s="772">
        <v>27</v>
      </c>
      <c r="L95" s="784">
        <f>SUM(M95:X96)</f>
        <v>125160000</v>
      </c>
      <c r="M95" s="483">
        <v>42000000</v>
      </c>
      <c r="N95" s="475">
        <v>0</v>
      </c>
      <c r="O95" s="371">
        <v>0</v>
      </c>
      <c r="P95" s="483">
        <v>83160000</v>
      </c>
      <c r="Q95" s="371">
        <v>0</v>
      </c>
      <c r="R95" s="371">
        <v>0</v>
      </c>
      <c r="S95" s="371">
        <v>0</v>
      </c>
      <c r="T95" s="371">
        <v>0</v>
      </c>
      <c r="U95" s="371">
        <v>0</v>
      </c>
      <c r="V95" s="371">
        <v>0</v>
      </c>
      <c r="W95" s="371">
        <v>0</v>
      </c>
      <c r="X95" s="488">
        <v>0</v>
      </c>
      <c r="Y95" s="786">
        <f>SUM(Z95:AK96)</f>
        <v>66000000</v>
      </c>
      <c r="Z95" s="483">
        <v>29400000</v>
      </c>
      <c r="AA95" s="477"/>
      <c r="AB95" s="479">
        <v>0</v>
      </c>
      <c r="AC95" s="483">
        <v>36600000</v>
      </c>
      <c r="AD95" s="479">
        <v>0</v>
      </c>
      <c r="AE95" s="479">
        <v>0</v>
      </c>
      <c r="AF95" s="479">
        <v>0</v>
      </c>
      <c r="AG95" s="479">
        <v>0</v>
      </c>
      <c r="AH95" s="479">
        <v>0</v>
      </c>
      <c r="AI95" s="479">
        <v>0</v>
      </c>
      <c r="AJ95" s="479">
        <v>0</v>
      </c>
      <c r="AK95" s="495">
        <v>0</v>
      </c>
      <c r="AL95" s="815">
        <f>+SUM(AM95:AX96)</f>
        <v>15600000</v>
      </c>
      <c r="AM95" s="483">
        <v>8400000</v>
      </c>
      <c r="AN95" s="479"/>
      <c r="AO95" s="479"/>
      <c r="AP95" s="483">
        <v>7200000</v>
      </c>
      <c r="AQ95" s="479"/>
      <c r="AR95" s="479"/>
      <c r="AS95" s="479"/>
      <c r="AT95" s="479"/>
      <c r="AU95" s="479"/>
      <c r="AV95" s="479"/>
      <c r="AW95" s="479"/>
      <c r="AX95" s="479"/>
      <c r="AY95" s="479" t="s">
        <v>872</v>
      </c>
      <c r="AZ95" s="479" t="s">
        <v>910</v>
      </c>
      <c r="BA95" s="586" t="s">
        <v>892</v>
      </c>
    </row>
    <row r="96" spans="2:53" ht="42.75" customHeight="1">
      <c r="B96" s="777"/>
      <c r="C96" s="772"/>
      <c r="D96" s="772"/>
      <c r="E96" s="772"/>
      <c r="F96" s="833"/>
      <c r="G96" s="300" t="s">
        <v>893</v>
      </c>
      <c r="H96" s="50" t="s">
        <v>981</v>
      </c>
      <c r="I96" s="828"/>
      <c r="J96" s="781"/>
      <c r="K96" s="772"/>
      <c r="L96" s="785"/>
      <c r="M96" s="497">
        <v>0</v>
      </c>
      <c r="N96" s="475"/>
      <c r="O96" s="371">
        <v>0</v>
      </c>
      <c r="P96" s="475">
        <v>0</v>
      </c>
      <c r="Q96" s="371">
        <v>0</v>
      </c>
      <c r="R96" s="371">
        <v>0</v>
      </c>
      <c r="S96" s="371">
        <v>0</v>
      </c>
      <c r="T96" s="371">
        <v>0</v>
      </c>
      <c r="U96" s="371">
        <v>0</v>
      </c>
      <c r="V96" s="371">
        <v>0</v>
      </c>
      <c r="W96" s="371">
        <v>0</v>
      </c>
      <c r="X96" s="488">
        <v>0</v>
      </c>
      <c r="Y96" s="787"/>
      <c r="Z96" s="479">
        <v>0</v>
      </c>
      <c r="AA96" s="477">
        <f>+VLOOKUP(I95,[1]Hoja2!$A:$I,6,0)</f>
        <v>0</v>
      </c>
      <c r="AB96" s="479">
        <v>0</v>
      </c>
      <c r="AC96" s="477"/>
      <c r="AD96" s="479">
        <v>0</v>
      </c>
      <c r="AE96" s="479">
        <v>0</v>
      </c>
      <c r="AF96" s="479">
        <v>0</v>
      </c>
      <c r="AG96" s="479">
        <v>0</v>
      </c>
      <c r="AH96" s="479">
        <v>0</v>
      </c>
      <c r="AI96" s="479">
        <v>0</v>
      </c>
      <c r="AJ96" s="479">
        <v>0</v>
      </c>
      <c r="AK96" s="495">
        <v>0</v>
      </c>
      <c r="AL96" s="816"/>
      <c r="AM96" s="479"/>
      <c r="AN96" s="479"/>
      <c r="AO96" s="479"/>
      <c r="AP96" s="479"/>
      <c r="AQ96" s="479"/>
      <c r="AR96" s="479"/>
      <c r="AS96" s="479"/>
      <c r="AT96" s="479"/>
      <c r="AU96" s="479"/>
      <c r="AV96" s="479"/>
      <c r="AW96" s="479"/>
      <c r="AX96" s="479"/>
      <c r="AY96" s="479" t="s">
        <v>872</v>
      </c>
      <c r="AZ96" s="479" t="s">
        <v>910</v>
      </c>
      <c r="BA96" s="586" t="s">
        <v>892</v>
      </c>
    </row>
    <row r="97" spans="2:53" ht="36.75" customHeight="1">
      <c r="B97" s="777"/>
      <c r="C97" s="772"/>
      <c r="D97" s="772"/>
      <c r="E97" s="772"/>
      <c r="F97" s="510">
        <v>2020730010006</v>
      </c>
      <c r="G97" s="300" t="s">
        <v>893</v>
      </c>
      <c r="H97" s="86" t="s">
        <v>981</v>
      </c>
      <c r="I97" s="526" t="s">
        <v>1003</v>
      </c>
      <c r="J97" s="482" t="s">
        <v>1004</v>
      </c>
      <c r="K97" s="301">
        <v>1</v>
      </c>
      <c r="L97" s="474">
        <f>SUM(M97:X97)</f>
        <v>7421887</v>
      </c>
      <c r="M97" s="497">
        <v>0</v>
      </c>
      <c r="N97" s="475">
        <v>0</v>
      </c>
      <c r="O97" s="371">
        <v>0</v>
      </c>
      <c r="P97" s="483">
        <v>7421887</v>
      </c>
      <c r="Q97" s="371">
        <v>0</v>
      </c>
      <c r="R97" s="371">
        <v>0</v>
      </c>
      <c r="S97" s="371">
        <v>0</v>
      </c>
      <c r="T97" s="371">
        <v>0</v>
      </c>
      <c r="U97" s="371">
        <v>0</v>
      </c>
      <c r="V97" s="371">
        <v>0</v>
      </c>
      <c r="W97" s="371">
        <v>0</v>
      </c>
      <c r="X97" s="488">
        <v>0</v>
      </c>
      <c r="Y97" s="476">
        <f>SUM(Z97:AK97)</f>
        <v>7421887</v>
      </c>
      <c r="Z97" s="479">
        <v>0</v>
      </c>
      <c r="AA97" s="477"/>
      <c r="AB97" s="479">
        <v>0</v>
      </c>
      <c r="AC97" s="483">
        <v>7421887</v>
      </c>
      <c r="AD97" s="479">
        <v>0</v>
      </c>
      <c r="AE97" s="479">
        <v>0</v>
      </c>
      <c r="AF97" s="479">
        <v>0</v>
      </c>
      <c r="AG97" s="479">
        <v>0</v>
      </c>
      <c r="AH97" s="479">
        <v>0</v>
      </c>
      <c r="AI97" s="479">
        <v>0</v>
      </c>
      <c r="AJ97" s="479">
        <v>0</v>
      </c>
      <c r="AK97" s="495">
        <v>0</v>
      </c>
      <c r="AL97" s="522">
        <f t="shared" ref="AL97:AL98" si="4">+SUM(AM97:AX97)</f>
        <v>0</v>
      </c>
      <c r="AM97" s="479"/>
      <c r="AN97" s="479"/>
      <c r="AO97" s="479"/>
      <c r="AP97" s="479"/>
      <c r="AQ97" s="479"/>
      <c r="AR97" s="479"/>
      <c r="AS97" s="479"/>
      <c r="AT97" s="479"/>
      <c r="AU97" s="479"/>
      <c r="AV97" s="479"/>
      <c r="AW97" s="479"/>
      <c r="AX97" s="479"/>
      <c r="AY97" s="479" t="s">
        <v>872</v>
      </c>
      <c r="AZ97" s="479" t="s">
        <v>910</v>
      </c>
      <c r="BA97" s="586" t="s">
        <v>892</v>
      </c>
    </row>
    <row r="98" spans="2:53" ht="114.75">
      <c r="B98" s="777"/>
      <c r="C98" s="772"/>
      <c r="D98" s="772"/>
      <c r="E98" s="772"/>
      <c r="F98" s="510">
        <v>2020730010006</v>
      </c>
      <c r="G98" s="300" t="s">
        <v>893</v>
      </c>
      <c r="H98" s="86" t="s">
        <v>981</v>
      </c>
      <c r="I98" s="526" t="s">
        <v>1005</v>
      </c>
      <c r="J98" s="482" t="s">
        <v>1006</v>
      </c>
      <c r="K98" s="300">
        <v>27</v>
      </c>
      <c r="L98" s="474">
        <f>SUM(M98:X98)</f>
        <v>25200000</v>
      </c>
      <c r="M98" s="483">
        <v>25200000</v>
      </c>
      <c r="N98" s="475">
        <v>0</v>
      </c>
      <c r="O98" s="371">
        <v>0</v>
      </c>
      <c r="P98" s="533">
        <v>0</v>
      </c>
      <c r="Q98" s="371">
        <v>0</v>
      </c>
      <c r="R98" s="371">
        <v>0</v>
      </c>
      <c r="S98" s="371">
        <v>0</v>
      </c>
      <c r="T98" s="371">
        <v>0</v>
      </c>
      <c r="U98" s="371">
        <v>0</v>
      </c>
      <c r="V98" s="371">
        <v>0</v>
      </c>
      <c r="W98" s="371">
        <v>0</v>
      </c>
      <c r="X98" s="488">
        <v>0</v>
      </c>
      <c r="Y98" s="476">
        <f>SUM(Z98:AK98)</f>
        <v>13600000</v>
      </c>
      <c r="Z98" s="483">
        <v>13600000</v>
      </c>
      <c r="AA98" s="477">
        <v>0</v>
      </c>
      <c r="AB98" s="479">
        <v>0</v>
      </c>
      <c r="AC98" s="477">
        <v>0</v>
      </c>
      <c r="AD98" s="479">
        <v>0</v>
      </c>
      <c r="AE98" s="479">
        <v>0</v>
      </c>
      <c r="AF98" s="479">
        <v>0</v>
      </c>
      <c r="AG98" s="479">
        <v>0</v>
      </c>
      <c r="AH98" s="479">
        <v>0</v>
      </c>
      <c r="AI98" s="479">
        <v>0</v>
      </c>
      <c r="AJ98" s="479">
        <v>0</v>
      </c>
      <c r="AK98" s="495">
        <v>0</v>
      </c>
      <c r="AL98" s="522">
        <f t="shared" si="4"/>
        <v>0</v>
      </c>
      <c r="AM98" s="479"/>
      <c r="AN98" s="479"/>
      <c r="AO98" s="479"/>
      <c r="AP98" s="479"/>
      <c r="AQ98" s="479"/>
      <c r="AR98" s="479"/>
      <c r="AS98" s="479"/>
      <c r="AT98" s="479"/>
      <c r="AU98" s="479"/>
      <c r="AV98" s="479"/>
      <c r="AW98" s="479"/>
      <c r="AX98" s="479"/>
      <c r="AY98" s="479" t="s">
        <v>872</v>
      </c>
      <c r="AZ98" s="479" t="s">
        <v>910</v>
      </c>
      <c r="BA98" s="586" t="s">
        <v>892</v>
      </c>
    </row>
    <row r="99" spans="2:53" ht="36" customHeight="1">
      <c r="B99" s="777"/>
      <c r="C99" s="772"/>
      <c r="D99" s="772"/>
      <c r="E99" s="772"/>
      <c r="F99" s="510">
        <v>2020730010006</v>
      </c>
      <c r="G99" s="300" t="s">
        <v>868</v>
      </c>
      <c r="H99" s="86" t="s">
        <v>981</v>
      </c>
      <c r="I99" s="826" t="s">
        <v>1007</v>
      </c>
      <c r="J99" s="808" t="s">
        <v>1008</v>
      </c>
      <c r="K99" s="799">
        <v>27</v>
      </c>
      <c r="L99" s="784">
        <f>SUM(M99:X100)</f>
        <v>154861363</v>
      </c>
      <c r="M99" s="483">
        <v>40560000</v>
      </c>
      <c r="N99" s="475">
        <v>0</v>
      </c>
      <c r="O99" s="371">
        <v>0</v>
      </c>
      <c r="P99" s="483">
        <v>114301363</v>
      </c>
      <c r="Q99" s="371"/>
      <c r="R99" s="371"/>
      <c r="S99" s="371"/>
      <c r="T99" s="371"/>
      <c r="U99" s="371"/>
      <c r="V99" s="371"/>
      <c r="W99" s="371"/>
      <c r="X99" s="488"/>
      <c r="Y99" s="786">
        <f>SUM(Z99:AK100)</f>
        <v>145501363</v>
      </c>
      <c r="Z99" s="483">
        <v>31200000</v>
      </c>
      <c r="AA99" s="477">
        <v>0</v>
      </c>
      <c r="AB99" s="479"/>
      <c r="AC99" s="483">
        <v>114301363</v>
      </c>
      <c r="AD99" s="479"/>
      <c r="AE99" s="479"/>
      <c r="AF99" s="479"/>
      <c r="AG99" s="479"/>
      <c r="AH99" s="479"/>
      <c r="AI99" s="479"/>
      <c r="AJ99" s="479"/>
      <c r="AK99" s="495"/>
      <c r="AL99" s="815">
        <f>+SUM(AM99:AX100)</f>
        <v>6960000</v>
      </c>
      <c r="AM99" s="483">
        <v>6960000</v>
      </c>
      <c r="AN99" s="496"/>
      <c r="AO99" s="496"/>
      <c r="AP99" s="496"/>
      <c r="AQ99" s="496"/>
      <c r="AR99" s="496"/>
      <c r="AS99" s="496"/>
      <c r="AT99" s="496"/>
      <c r="AU99" s="496"/>
      <c r="AV99" s="496"/>
      <c r="AW99" s="496"/>
      <c r="AX99" s="496"/>
      <c r="AY99" s="479" t="s">
        <v>872</v>
      </c>
      <c r="AZ99" s="479" t="s">
        <v>910</v>
      </c>
      <c r="BA99" s="586" t="s">
        <v>892</v>
      </c>
    </row>
    <row r="100" spans="2:53" ht="36" customHeight="1">
      <c r="B100" s="777"/>
      <c r="C100" s="772"/>
      <c r="D100" s="772"/>
      <c r="E100" s="772"/>
      <c r="F100" s="510">
        <v>2020730010006</v>
      </c>
      <c r="G100" s="300" t="s">
        <v>893</v>
      </c>
      <c r="H100" s="50" t="s">
        <v>981</v>
      </c>
      <c r="I100" s="828"/>
      <c r="J100" s="809"/>
      <c r="K100" s="810"/>
      <c r="L100" s="785"/>
      <c r="M100" s="497">
        <v>0</v>
      </c>
      <c r="N100" s="475"/>
      <c r="O100" s="371">
        <v>0</v>
      </c>
      <c r="P100" s="475">
        <v>0</v>
      </c>
      <c r="Q100" s="371">
        <v>0</v>
      </c>
      <c r="R100" s="371">
        <v>0</v>
      </c>
      <c r="S100" s="371">
        <v>0</v>
      </c>
      <c r="T100" s="371">
        <v>0</v>
      </c>
      <c r="U100" s="371">
        <v>0</v>
      </c>
      <c r="V100" s="371">
        <v>0</v>
      </c>
      <c r="W100" s="371">
        <v>0</v>
      </c>
      <c r="X100" s="488">
        <v>0</v>
      </c>
      <c r="Y100" s="787"/>
      <c r="Z100" s="479">
        <v>0</v>
      </c>
      <c r="AA100" s="477">
        <v>0</v>
      </c>
      <c r="AB100" s="479">
        <v>0</v>
      </c>
      <c r="AC100" s="477"/>
      <c r="AD100" s="479">
        <v>0</v>
      </c>
      <c r="AE100" s="479">
        <v>0</v>
      </c>
      <c r="AF100" s="479">
        <v>0</v>
      </c>
      <c r="AG100" s="479">
        <v>0</v>
      </c>
      <c r="AH100" s="479">
        <v>0</v>
      </c>
      <c r="AI100" s="479">
        <v>0</v>
      </c>
      <c r="AJ100" s="479">
        <v>0</v>
      </c>
      <c r="AK100" s="495">
        <v>0</v>
      </c>
      <c r="AL100" s="816"/>
      <c r="AM100" s="498"/>
      <c r="AN100" s="498"/>
      <c r="AO100" s="498"/>
      <c r="AP100" s="498"/>
      <c r="AQ100" s="498"/>
      <c r="AR100" s="498"/>
      <c r="AS100" s="498"/>
      <c r="AT100" s="498"/>
      <c r="AU100" s="498"/>
      <c r="AV100" s="498"/>
      <c r="AW100" s="498"/>
      <c r="AX100" s="498"/>
      <c r="AY100" s="479" t="s">
        <v>872</v>
      </c>
      <c r="AZ100" s="479" t="s">
        <v>910</v>
      </c>
      <c r="BA100" s="586" t="s">
        <v>892</v>
      </c>
    </row>
    <row r="101" spans="2:53" ht="114.75">
      <c r="B101" s="777"/>
      <c r="C101" s="772"/>
      <c r="D101" s="772"/>
      <c r="E101" s="772"/>
      <c r="F101" s="510">
        <v>2020730010006</v>
      </c>
      <c r="G101" s="300" t="s">
        <v>868</v>
      </c>
      <c r="H101" s="86" t="s">
        <v>981</v>
      </c>
      <c r="I101" s="526" t="s">
        <v>1009</v>
      </c>
      <c r="J101" s="530" t="s">
        <v>1010</v>
      </c>
      <c r="K101" s="301">
        <v>600</v>
      </c>
      <c r="L101" s="474">
        <f>SUM(M101:X101)</f>
        <v>200248000</v>
      </c>
      <c r="M101" s="483">
        <v>200248000</v>
      </c>
      <c r="N101" s="475">
        <v>0</v>
      </c>
      <c r="O101" s="371">
        <v>0</v>
      </c>
      <c r="P101" s="475">
        <v>0</v>
      </c>
      <c r="Q101" s="371">
        <v>0</v>
      </c>
      <c r="R101" s="371">
        <v>0</v>
      </c>
      <c r="S101" s="371">
        <v>0</v>
      </c>
      <c r="T101" s="371">
        <v>0</v>
      </c>
      <c r="U101" s="371">
        <v>0</v>
      </c>
      <c r="V101" s="371">
        <v>0</v>
      </c>
      <c r="W101" s="371">
        <v>0</v>
      </c>
      <c r="X101" s="488">
        <v>0</v>
      </c>
      <c r="Y101" s="476">
        <f>SUM(Z101:AK101)</f>
        <v>128100000</v>
      </c>
      <c r="Z101" s="483">
        <v>128100000</v>
      </c>
      <c r="AA101" s="477"/>
      <c r="AB101" s="479">
        <v>0</v>
      </c>
      <c r="AC101" s="477">
        <v>0</v>
      </c>
      <c r="AD101" s="479">
        <v>0</v>
      </c>
      <c r="AE101" s="479">
        <v>0</v>
      </c>
      <c r="AF101" s="479">
        <v>0</v>
      </c>
      <c r="AG101" s="479">
        <v>0</v>
      </c>
      <c r="AH101" s="479">
        <v>0</v>
      </c>
      <c r="AI101" s="479">
        <v>0</v>
      </c>
      <c r="AJ101" s="479">
        <v>0</v>
      </c>
      <c r="AK101" s="495">
        <v>0</v>
      </c>
      <c r="AL101" s="522">
        <f t="shared" ref="AL101" si="5">+SUM(AM101:AX101)</f>
        <v>39200000</v>
      </c>
      <c r="AM101" s="483">
        <v>39200000</v>
      </c>
      <c r="AN101" s="479"/>
      <c r="AO101" s="479"/>
      <c r="AP101" s="479"/>
      <c r="AQ101" s="479"/>
      <c r="AR101" s="479"/>
      <c r="AS101" s="479"/>
      <c r="AT101" s="479"/>
      <c r="AU101" s="479"/>
      <c r="AV101" s="479"/>
      <c r="AW101" s="479"/>
      <c r="AX101" s="479"/>
      <c r="AY101" s="479" t="s">
        <v>872</v>
      </c>
      <c r="AZ101" s="479" t="s">
        <v>910</v>
      </c>
      <c r="BA101" s="586" t="s">
        <v>892</v>
      </c>
    </row>
    <row r="102" spans="2:53" ht="33" customHeight="1">
      <c r="B102" s="777"/>
      <c r="C102" s="772"/>
      <c r="D102" s="772"/>
      <c r="E102" s="772"/>
      <c r="F102" s="510">
        <v>2020730010006</v>
      </c>
      <c r="G102" s="300" t="s">
        <v>868</v>
      </c>
      <c r="H102" s="86" t="s">
        <v>981</v>
      </c>
      <c r="I102" s="826" t="s">
        <v>1011</v>
      </c>
      <c r="J102" s="797" t="s">
        <v>1227</v>
      </c>
      <c r="K102" s="799">
        <v>10</v>
      </c>
      <c r="L102" s="784">
        <f>SUM(M102:X103)</f>
        <v>0</v>
      </c>
      <c r="M102" s="497">
        <v>0</v>
      </c>
      <c r="N102" s="475">
        <v>0</v>
      </c>
      <c r="O102" s="371">
        <v>0</v>
      </c>
      <c r="P102" s="475">
        <v>0</v>
      </c>
      <c r="Q102" s="371">
        <v>0</v>
      </c>
      <c r="R102" s="371">
        <v>0</v>
      </c>
      <c r="S102" s="371">
        <v>0</v>
      </c>
      <c r="T102" s="371">
        <v>0</v>
      </c>
      <c r="U102" s="371">
        <v>0</v>
      </c>
      <c r="V102" s="371">
        <v>0</v>
      </c>
      <c r="W102" s="371">
        <v>0</v>
      </c>
      <c r="X102" s="488">
        <v>0</v>
      </c>
      <c r="Y102" s="786">
        <f>SUM(Z102:AK103)</f>
        <v>0</v>
      </c>
      <c r="Z102" s="479"/>
      <c r="AA102" s="477">
        <v>0</v>
      </c>
      <c r="AB102" s="479"/>
      <c r="AC102" s="477">
        <v>0</v>
      </c>
      <c r="AD102" s="479">
        <v>0</v>
      </c>
      <c r="AE102" s="479">
        <v>0</v>
      </c>
      <c r="AF102" s="479">
        <v>0</v>
      </c>
      <c r="AG102" s="479">
        <v>0</v>
      </c>
      <c r="AH102" s="479">
        <v>0</v>
      </c>
      <c r="AI102" s="479">
        <v>0</v>
      </c>
      <c r="AJ102" s="479">
        <v>0</v>
      </c>
      <c r="AK102" s="495">
        <v>0</v>
      </c>
      <c r="AL102" s="815">
        <f>+SUM(AM102:AX103)</f>
        <v>0</v>
      </c>
      <c r="AM102" s="496"/>
      <c r="AN102" s="496"/>
      <c r="AO102" s="496"/>
      <c r="AP102" s="496"/>
      <c r="AQ102" s="496"/>
      <c r="AR102" s="496"/>
      <c r="AS102" s="496"/>
      <c r="AT102" s="496"/>
      <c r="AU102" s="496"/>
      <c r="AV102" s="496"/>
      <c r="AW102" s="496"/>
      <c r="AX102" s="496"/>
      <c r="AY102" s="479" t="s">
        <v>872</v>
      </c>
      <c r="AZ102" s="479" t="s">
        <v>910</v>
      </c>
      <c r="BA102" s="586" t="s">
        <v>892</v>
      </c>
    </row>
    <row r="103" spans="2:53" ht="38.25" customHeight="1">
      <c r="B103" s="777"/>
      <c r="C103" s="772"/>
      <c r="D103" s="772"/>
      <c r="E103" s="772"/>
      <c r="F103" s="510">
        <v>2020730010006</v>
      </c>
      <c r="G103" s="300" t="s">
        <v>893</v>
      </c>
      <c r="H103" s="86" t="s">
        <v>981</v>
      </c>
      <c r="I103" s="828"/>
      <c r="J103" s="798"/>
      <c r="K103" s="800"/>
      <c r="L103" s="785"/>
      <c r="M103" s="497">
        <v>0</v>
      </c>
      <c r="N103" s="475"/>
      <c r="O103" s="371">
        <v>0</v>
      </c>
      <c r="P103" s="475">
        <v>0</v>
      </c>
      <c r="Q103" s="371">
        <v>0</v>
      </c>
      <c r="R103" s="371">
        <v>0</v>
      </c>
      <c r="S103" s="371">
        <v>0</v>
      </c>
      <c r="T103" s="371">
        <v>0</v>
      </c>
      <c r="U103" s="371">
        <v>0</v>
      </c>
      <c r="V103" s="371">
        <v>0</v>
      </c>
      <c r="W103" s="371">
        <v>0</v>
      </c>
      <c r="X103" s="488">
        <v>0</v>
      </c>
      <c r="Y103" s="787"/>
      <c r="Z103" s="479">
        <v>0</v>
      </c>
      <c r="AA103" s="477">
        <f>+VLOOKUP(I102,[1]Hoja2!$A:$I,6,0)</f>
        <v>0</v>
      </c>
      <c r="AB103" s="479">
        <v>0</v>
      </c>
      <c r="AC103" s="477"/>
      <c r="AD103" s="479">
        <v>0</v>
      </c>
      <c r="AE103" s="479">
        <v>0</v>
      </c>
      <c r="AF103" s="479">
        <v>0</v>
      </c>
      <c r="AG103" s="479">
        <v>0</v>
      </c>
      <c r="AH103" s="479">
        <v>0</v>
      </c>
      <c r="AI103" s="479">
        <v>0</v>
      </c>
      <c r="AJ103" s="479">
        <v>0</v>
      </c>
      <c r="AK103" s="495">
        <v>0</v>
      </c>
      <c r="AL103" s="816"/>
      <c r="AM103" s="498"/>
      <c r="AN103" s="498"/>
      <c r="AO103" s="498"/>
      <c r="AP103" s="498"/>
      <c r="AQ103" s="498"/>
      <c r="AR103" s="498"/>
      <c r="AS103" s="498"/>
      <c r="AT103" s="498"/>
      <c r="AU103" s="498"/>
      <c r="AV103" s="498"/>
      <c r="AW103" s="498"/>
      <c r="AX103" s="498"/>
      <c r="AY103" s="479" t="s">
        <v>872</v>
      </c>
      <c r="AZ103" s="479" t="s">
        <v>910</v>
      </c>
      <c r="BA103" s="586" t="s">
        <v>892</v>
      </c>
    </row>
    <row r="104" spans="2:53" ht="38.25" customHeight="1">
      <c r="B104" s="777"/>
      <c r="C104" s="772"/>
      <c r="D104" s="772"/>
      <c r="E104" s="772"/>
      <c r="F104" s="510">
        <v>2020730010006</v>
      </c>
      <c r="G104" s="300" t="s">
        <v>868</v>
      </c>
      <c r="H104" s="86" t="s">
        <v>981</v>
      </c>
      <c r="I104" s="826" t="s">
        <v>1012</v>
      </c>
      <c r="J104" s="829" t="s">
        <v>1013</v>
      </c>
      <c r="K104" s="799">
        <v>1</v>
      </c>
      <c r="L104" s="784">
        <f>SUM(M104:X105)</f>
        <v>8000000</v>
      </c>
      <c r="M104" s="534">
        <v>0</v>
      </c>
      <c r="N104" s="475">
        <v>0</v>
      </c>
      <c r="O104" s="371"/>
      <c r="P104" s="483">
        <v>8000000</v>
      </c>
      <c r="Q104" s="371"/>
      <c r="R104" s="371"/>
      <c r="S104" s="371"/>
      <c r="T104" s="371"/>
      <c r="U104" s="371"/>
      <c r="V104" s="371"/>
      <c r="W104" s="371"/>
      <c r="X104" s="488"/>
      <c r="Y104" s="786">
        <f>SUM(Z104:AK105)</f>
        <v>88000000</v>
      </c>
      <c r="Z104" s="534">
        <v>0</v>
      </c>
      <c r="AA104" s="477">
        <v>0</v>
      </c>
      <c r="AB104" s="479"/>
      <c r="AC104" s="483">
        <v>88000000</v>
      </c>
      <c r="AD104" s="479">
        <v>0</v>
      </c>
      <c r="AE104" s="479">
        <v>0</v>
      </c>
      <c r="AF104" s="479">
        <v>0</v>
      </c>
      <c r="AG104" s="479">
        <v>0</v>
      </c>
      <c r="AH104" s="479">
        <v>0</v>
      </c>
      <c r="AI104" s="479">
        <v>0</v>
      </c>
      <c r="AJ104" s="479">
        <v>0</v>
      </c>
      <c r="AK104" s="495">
        <v>0</v>
      </c>
      <c r="AL104" s="790">
        <v>0</v>
      </c>
      <c r="AM104" s="496"/>
      <c r="AN104" s="496"/>
      <c r="AO104" s="496"/>
      <c r="AP104" s="496"/>
      <c r="AQ104" s="496"/>
      <c r="AR104" s="496"/>
      <c r="AS104" s="496"/>
      <c r="AT104" s="496"/>
      <c r="AU104" s="496"/>
      <c r="AV104" s="496"/>
      <c r="AW104" s="496"/>
      <c r="AX104" s="496"/>
      <c r="AY104" s="479" t="s">
        <v>872</v>
      </c>
      <c r="AZ104" s="479" t="s">
        <v>910</v>
      </c>
      <c r="BA104" s="586" t="s">
        <v>892</v>
      </c>
    </row>
    <row r="105" spans="2:53" ht="114.75">
      <c r="B105" s="777"/>
      <c r="C105" s="772"/>
      <c r="D105" s="772"/>
      <c r="E105" s="772"/>
      <c r="F105" s="510">
        <v>2020730010006</v>
      </c>
      <c r="G105" s="300" t="s">
        <v>893</v>
      </c>
      <c r="H105" s="86" t="s">
        <v>981</v>
      </c>
      <c r="I105" s="828"/>
      <c r="J105" s="830"/>
      <c r="K105" s="800"/>
      <c r="L105" s="785"/>
      <c r="M105" s="497">
        <v>0</v>
      </c>
      <c r="N105" s="475"/>
      <c r="O105" s="371">
        <v>0</v>
      </c>
      <c r="P105" s="475">
        <v>0</v>
      </c>
      <c r="Q105" s="371">
        <v>0</v>
      </c>
      <c r="R105" s="371">
        <v>0</v>
      </c>
      <c r="S105" s="371">
        <v>0</v>
      </c>
      <c r="T105" s="371">
        <v>0</v>
      </c>
      <c r="U105" s="371">
        <v>0</v>
      </c>
      <c r="V105" s="371">
        <v>0</v>
      </c>
      <c r="W105" s="371">
        <v>0</v>
      </c>
      <c r="X105" s="488">
        <v>0</v>
      </c>
      <c r="Y105" s="787"/>
      <c r="Z105" s="479">
        <v>0</v>
      </c>
      <c r="AA105" s="477">
        <v>0</v>
      </c>
      <c r="AB105" s="479">
        <v>0</v>
      </c>
      <c r="AC105" s="477"/>
      <c r="AD105" s="479">
        <v>0</v>
      </c>
      <c r="AE105" s="479">
        <v>0</v>
      </c>
      <c r="AF105" s="479">
        <v>0</v>
      </c>
      <c r="AG105" s="479">
        <v>0</v>
      </c>
      <c r="AH105" s="479">
        <v>0</v>
      </c>
      <c r="AI105" s="479">
        <v>0</v>
      </c>
      <c r="AJ105" s="479">
        <v>0</v>
      </c>
      <c r="AK105" s="495">
        <v>0</v>
      </c>
      <c r="AL105" s="792"/>
      <c r="AM105" s="498"/>
      <c r="AN105" s="498"/>
      <c r="AO105" s="498"/>
      <c r="AP105" s="498"/>
      <c r="AQ105" s="498"/>
      <c r="AR105" s="498"/>
      <c r="AS105" s="498"/>
      <c r="AT105" s="498"/>
      <c r="AU105" s="498"/>
      <c r="AV105" s="498"/>
      <c r="AW105" s="498"/>
      <c r="AX105" s="498"/>
      <c r="AY105" s="479" t="s">
        <v>872</v>
      </c>
      <c r="AZ105" s="479" t="s">
        <v>910</v>
      </c>
      <c r="BA105" s="586" t="s">
        <v>892</v>
      </c>
    </row>
    <row r="106" spans="2:53" ht="114.75">
      <c r="B106" s="777"/>
      <c r="C106" s="772"/>
      <c r="D106" s="772"/>
      <c r="E106" s="772"/>
      <c r="F106" s="510">
        <v>2020730010006</v>
      </c>
      <c r="G106" s="300" t="s">
        <v>868</v>
      </c>
      <c r="H106" s="86" t="s">
        <v>981</v>
      </c>
      <c r="I106" s="526" t="s">
        <v>1014</v>
      </c>
      <c r="J106" s="530" t="s">
        <v>1015</v>
      </c>
      <c r="K106" s="301">
        <v>1</v>
      </c>
      <c r="L106" s="474">
        <f>SUM(M106:X106)</f>
        <v>20790000</v>
      </c>
      <c r="M106" s="475">
        <v>0</v>
      </c>
      <c r="N106" s="475">
        <v>0</v>
      </c>
      <c r="O106" s="371">
        <v>0</v>
      </c>
      <c r="P106" s="483">
        <v>20790000</v>
      </c>
      <c r="Q106" s="371">
        <v>0</v>
      </c>
      <c r="R106" s="371">
        <v>0</v>
      </c>
      <c r="S106" s="371">
        <v>0</v>
      </c>
      <c r="T106" s="371">
        <v>0</v>
      </c>
      <c r="U106" s="371">
        <v>0</v>
      </c>
      <c r="V106" s="371">
        <v>0</v>
      </c>
      <c r="W106" s="371">
        <v>0</v>
      </c>
      <c r="X106" s="488">
        <v>0</v>
      </c>
      <c r="Y106" s="476">
        <f>SUM(Z106:AK106)</f>
        <v>9800000</v>
      </c>
      <c r="Z106" s="479">
        <v>0</v>
      </c>
      <c r="AA106" s="477"/>
      <c r="AB106" s="479">
        <v>0</v>
      </c>
      <c r="AC106" s="483">
        <v>9800000</v>
      </c>
      <c r="AD106" s="479">
        <v>0</v>
      </c>
      <c r="AE106" s="479">
        <v>0</v>
      </c>
      <c r="AF106" s="479">
        <v>0</v>
      </c>
      <c r="AG106" s="479">
        <v>0</v>
      </c>
      <c r="AH106" s="479">
        <v>0</v>
      </c>
      <c r="AI106" s="479">
        <v>0</v>
      </c>
      <c r="AJ106" s="479">
        <v>0</v>
      </c>
      <c r="AK106" s="495">
        <v>0</v>
      </c>
      <c r="AL106" s="522">
        <f t="shared" ref="AL106:AL107" si="6">+SUM(AM106:AX106)</f>
        <v>0</v>
      </c>
      <c r="AM106" s="479"/>
      <c r="AN106" s="479"/>
      <c r="AO106" s="479"/>
      <c r="AP106" s="479"/>
      <c r="AQ106" s="479"/>
      <c r="AR106" s="479"/>
      <c r="AS106" s="479"/>
      <c r="AT106" s="479"/>
      <c r="AU106" s="479"/>
      <c r="AV106" s="479"/>
      <c r="AW106" s="479"/>
      <c r="AX106" s="479"/>
      <c r="AY106" s="479" t="s">
        <v>872</v>
      </c>
      <c r="AZ106" s="479" t="s">
        <v>910</v>
      </c>
      <c r="BA106" s="586" t="s">
        <v>892</v>
      </c>
    </row>
    <row r="107" spans="2:53" ht="114.75">
      <c r="B107" s="777"/>
      <c r="C107" s="772"/>
      <c r="D107" s="772"/>
      <c r="E107" s="772"/>
      <c r="F107" s="510">
        <v>2020730010006</v>
      </c>
      <c r="G107" s="300" t="s">
        <v>868</v>
      </c>
      <c r="H107" s="86" t="s">
        <v>981</v>
      </c>
      <c r="I107" s="526" t="s">
        <v>1016</v>
      </c>
      <c r="J107" s="530" t="s">
        <v>1017</v>
      </c>
      <c r="K107" s="301">
        <v>100</v>
      </c>
      <c r="L107" s="474">
        <f>SUM(M107:X107)</f>
        <v>0</v>
      </c>
      <c r="M107" s="475">
        <v>0</v>
      </c>
      <c r="N107" s="475">
        <v>0</v>
      </c>
      <c r="O107" s="371">
        <v>0</v>
      </c>
      <c r="P107" s="475">
        <v>0</v>
      </c>
      <c r="Q107" s="371">
        <v>0</v>
      </c>
      <c r="R107" s="371">
        <v>0</v>
      </c>
      <c r="S107" s="371">
        <v>0</v>
      </c>
      <c r="T107" s="371">
        <v>0</v>
      </c>
      <c r="U107" s="371">
        <v>0</v>
      </c>
      <c r="V107" s="371">
        <v>0</v>
      </c>
      <c r="W107" s="371">
        <v>0</v>
      </c>
      <c r="X107" s="488">
        <v>0</v>
      </c>
      <c r="Y107" s="476">
        <f>SUM(Z107:AK107)</f>
        <v>0</v>
      </c>
      <c r="Z107" s="479">
        <v>0</v>
      </c>
      <c r="AA107" s="477">
        <v>0</v>
      </c>
      <c r="AB107" s="488">
        <v>0</v>
      </c>
      <c r="AC107" s="477">
        <v>0</v>
      </c>
      <c r="AD107" s="488">
        <v>0</v>
      </c>
      <c r="AE107" s="488">
        <v>0</v>
      </c>
      <c r="AF107" s="488">
        <v>0</v>
      </c>
      <c r="AG107" s="488">
        <v>0</v>
      </c>
      <c r="AH107" s="488">
        <v>0</v>
      </c>
      <c r="AI107" s="488">
        <v>0</v>
      </c>
      <c r="AJ107" s="488">
        <v>0</v>
      </c>
      <c r="AK107" s="535">
        <v>0</v>
      </c>
      <c r="AL107" s="522">
        <f t="shared" si="6"/>
        <v>0</v>
      </c>
      <c r="AM107" s="488"/>
      <c r="AN107" s="488"/>
      <c r="AO107" s="488"/>
      <c r="AP107" s="488"/>
      <c r="AQ107" s="488"/>
      <c r="AR107" s="488"/>
      <c r="AS107" s="488"/>
      <c r="AT107" s="488"/>
      <c r="AU107" s="488"/>
      <c r="AV107" s="488"/>
      <c r="AW107" s="488"/>
      <c r="AX107" s="488"/>
      <c r="AY107" s="479" t="s">
        <v>872</v>
      </c>
      <c r="AZ107" s="479" t="s">
        <v>910</v>
      </c>
      <c r="BA107" s="586" t="s">
        <v>892</v>
      </c>
    </row>
    <row r="108" spans="2:53" ht="39" customHeight="1">
      <c r="B108" s="777"/>
      <c r="C108" s="772"/>
      <c r="D108" s="772"/>
      <c r="E108" s="772"/>
      <c r="F108" s="510">
        <v>2020730010006</v>
      </c>
      <c r="G108" s="300" t="s">
        <v>868</v>
      </c>
      <c r="H108" s="86" t="s">
        <v>981</v>
      </c>
      <c r="I108" s="826" t="s">
        <v>1018</v>
      </c>
      <c r="J108" s="803" t="s">
        <v>1019</v>
      </c>
      <c r="K108" s="799">
        <v>1</v>
      </c>
      <c r="L108" s="784">
        <f>SUM(M108:X109)</f>
        <v>0</v>
      </c>
      <c r="M108" s="536">
        <v>0</v>
      </c>
      <c r="N108" s="475">
        <v>0</v>
      </c>
      <c r="O108" s="371"/>
      <c r="P108" s="475">
        <v>0</v>
      </c>
      <c r="Q108" s="371"/>
      <c r="R108" s="371"/>
      <c r="S108" s="371"/>
      <c r="T108" s="371"/>
      <c r="U108" s="371"/>
      <c r="V108" s="371"/>
      <c r="W108" s="371"/>
      <c r="X108" s="488"/>
      <c r="Y108" s="786">
        <f>SUM(Z108:AK109)</f>
        <v>0</v>
      </c>
      <c r="Z108" s="534">
        <v>0</v>
      </c>
      <c r="AA108" s="477">
        <f>+VLOOKUP(I107,[1]Hoja2!$A:$I,6,0)</f>
        <v>0</v>
      </c>
      <c r="AB108" s="488"/>
      <c r="AC108" s="477">
        <v>0</v>
      </c>
      <c r="AD108" s="488"/>
      <c r="AE108" s="488"/>
      <c r="AF108" s="488"/>
      <c r="AG108" s="488"/>
      <c r="AH108" s="488"/>
      <c r="AI108" s="488"/>
      <c r="AJ108" s="488"/>
      <c r="AK108" s="535"/>
      <c r="AL108" s="815">
        <f>+SUM(AM108:AX109)</f>
        <v>0</v>
      </c>
      <c r="AM108" s="537"/>
      <c r="AN108" s="537"/>
      <c r="AO108" s="537"/>
      <c r="AP108" s="537"/>
      <c r="AQ108" s="537"/>
      <c r="AR108" s="537"/>
      <c r="AS108" s="537"/>
      <c r="AT108" s="537"/>
      <c r="AU108" s="537"/>
      <c r="AV108" s="537"/>
      <c r="AW108" s="537"/>
      <c r="AX108" s="537"/>
      <c r="AY108" s="479" t="s">
        <v>872</v>
      </c>
      <c r="AZ108" s="479" t="s">
        <v>910</v>
      </c>
      <c r="BA108" s="586" t="s">
        <v>892</v>
      </c>
    </row>
    <row r="109" spans="2:53" ht="39" customHeight="1">
      <c r="B109" s="777"/>
      <c r="C109" s="772"/>
      <c r="D109" s="772"/>
      <c r="E109" s="772"/>
      <c r="F109" s="510">
        <v>2020730010006</v>
      </c>
      <c r="G109" s="300" t="s">
        <v>893</v>
      </c>
      <c r="H109" s="86" t="s">
        <v>981</v>
      </c>
      <c r="I109" s="828"/>
      <c r="J109" s="804"/>
      <c r="K109" s="800"/>
      <c r="L109" s="785"/>
      <c r="M109" s="497">
        <v>0</v>
      </c>
      <c r="N109" s="475"/>
      <c r="O109" s="371">
        <v>0</v>
      </c>
      <c r="P109" s="475">
        <v>0</v>
      </c>
      <c r="Q109" s="371">
        <v>0</v>
      </c>
      <c r="R109" s="371">
        <v>0</v>
      </c>
      <c r="S109" s="371">
        <v>0</v>
      </c>
      <c r="T109" s="371">
        <v>0</v>
      </c>
      <c r="U109" s="371">
        <v>0</v>
      </c>
      <c r="V109" s="371">
        <v>0</v>
      </c>
      <c r="W109" s="371">
        <v>0</v>
      </c>
      <c r="X109" s="488">
        <v>0</v>
      </c>
      <c r="Y109" s="787"/>
      <c r="Z109" s="479">
        <v>0</v>
      </c>
      <c r="AA109" s="477"/>
      <c r="AB109" s="479">
        <v>0</v>
      </c>
      <c r="AC109" s="477"/>
      <c r="AD109" s="479">
        <v>0</v>
      </c>
      <c r="AE109" s="479">
        <v>0</v>
      </c>
      <c r="AF109" s="479">
        <v>0</v>
      </c>
      <c r="AG109" s="479">
        <v>0</v>
      </c>
      <c r="AH109" s="479">
        <v>0</v>
      </c>
      <c r="AI109" s="479">
        <v>0</v>
      </c>
      <c r="AJ109" s="479">
        <v>0</v>
      </c>
      <c r="AK109" s="495">
        <v>0</v>
      </c>
      <c r="AL109" s="816"/>
      <c r="AM109" s="538"/>
      <c r="AN109" s="538"/>
      <c r="AO109" s="538"/>
      <c r="AP109" s="538"/>
      <c r="AQ109" s="538"/>
      <c r="AR109" s="538"/>
      <c r="AS109" s="538"/>
      <c r="AT109" s="538"/>
      <c r="AU109" s="538"/>
      <c r="AV109" s="538"/>
      <c r="AW109" s="538"/>
      <c r="AX109" s="538"/>
      <c r="AY109" s="479" t="s">
        <v>872</v>
      </c>
      <c r="AZ109" s="479" t="s">
        <v>910</v>
      </c>
      <c r="BA109" s="586" t="s">
        <v>892</v>
      </c>
    </row>
    <row r="110" spans="2:53" ht="114.75">
      <c r="B110" s="777"/>
      <c r="C110" s="772"/>
      <c r="D110" s="772"/>
      <c r="E110" s="772"/>
      <c r="F110" s="510">
        <v>2020730010006</v>
      </c>
      <c r="G110" s="300" t="s">
        <v>868</v>
      </c>
      <c r="H110" s="86" t="s">
        <v>981</v>
      </c>
      <c r="I110" s="526" t="s">
        <v>1020</v>
      </c>
      <c r="J110" s="530" t="s">
        <v>1021</v>
      </c>
      <c r="K110" s="301">
        <v>27</v>
      </c>
      <c r="L110" s="474">
        <f>SUM(M110:X110)</f>
        <v>42000000</v>
      </c>
      <c r="M110" s="497">
        <v>0</v>
      </c>
      <c r="N110" s="475">
        <v>0</v>
      </c>
      <c r="O110" s="371">
        <v>0</v>
      </c>
      <c r="P110" s="483">
        <v>42000000</v>
      </c>
      <c r="Q110" s="371">
        <v>0</v>
      </c>
      <c r="R110" s="371">
        <v>0</v>
      </c>
      <c r="S110" s="371">
        <v>0</v>
      </c>
      <c r="T110" s="371">
        <v>0</v>
      </c>
      <c r="U110" s="371">
        <v>0</v>
      </c>
      <c r="V110" s="371">
        <v>0</v>
      </c>
      <c r="W110" s="371">
        <v>0</v>
      </c>
      <c r="X110" s="488">
        <v>0</v>
      </c>
      <c r="Y110" s="476">
        <f>SUM(Z110:AK110)</f>
        <v>9800000</v>
      </c>
      <c r="Z110" s="479">
        <v>0</v>
      </c>
      <c r="AA110" s="477"/>
      <c r="AB110" s="479">
        <v>0</v>
      </c>
      <c r="AC110" s="483">
        <v>9800000</v>
      </c>
      <c r="AD110" s="479">
        <v>0</v>
      </c>
      <c r="AE110" s="479">
        <v>0</v>
      </c>
      <c r="AF110" s="479">
        <v>0</v>
      </c>
      <c r="AG110" s="479">
        <v>0</v>
      </c>
      <c r="AH110" s="479">
        <v>0</v>
      </c>
      <c r="AI110" s="479">
        <v>0</v>
      </c>
      <c r="AJ110" s="479">
        <v>0</v>
      </c>
      <c r="AK110" s="495">
        <v>0</v>
      </c>
      <c r="AL110" s="522">
        <f t="shared" ref="AL110:AL112" si="7">+SUM(AM110:AX110)</f>
        <v>0</v>
      </c>
      <c r="AM110" s="479"/>
      <c r="AN110" s="479"/>
      <c r="AO110" s="479"/>
      <c r="AP110" s="479"/>
      <c r="AQ110" s="479"/>
      <c r="AR110" s="479"/>
      <c r="AS110" s="479"/>
      <c r="AT110" s="479"/>
      <c r="AU110" s="479"/>
      <c r="AV110" s="479"/>
      <c r="AW110" s="479"/>
      <c r="AX110" s="479"/>
      <c r="AY110" s="479" t="s">
        <v>872</v>
      </c>
      <c r="AZ110" s="479" t="s">
        <v>910</v>
      </c>
      <c r="BA110" s="586" t="s">
        <v>892</v>
      </c>
    </row>
    <row r="111" spans="2:53" ht="114.75">
      <c r="B111" s="777"/>
      <c r="C111" s="772"/>
      <c r="D111" s="772"/>
      <c r="E111" s="772"/>
      <c r="F111" s="510">
        <v>2020730010006</v>
      </c>
      <c r="G111" s="300" t="s">
        <v>868</v>
      </c>
      <c r="H111" s="86" t="s">
        <v>981</v>
      </c>
      <c r="I111" s="526" t="s">
        <v>1022</v>
      </c>
      <c r="J111" s="530" t="s">
        <v>1023</v>
      </c>
      <c r="K111" s="301">
        <v>1</v>
      </c>
      <c r="L111" s="474">
        <f>SUM(M111:X111)</f>
        <v>279942122</v>
      </c>
      <c r="M111" s="483">
        <v>179822322</v>
      </c>
      <c r="N111" s="475">
        <v>0</v>
      </c>
      <c r="O111" s="371">
        <v>0</v>
      </c>
      <c r="P111" s="483">
        <v>100119800</v>
      </c>
      <c r="Q111" s="371">
        <v>0</v>
      </c>
      <c r="R111" s="371">
        <v>0</v>
      </c>
      <c r="S111" s="371">
        <v>0</v>
      </c>
      <c r="T111" s="371">
        <v>0</v>
      </c>
      <c r="U111" s="371">
        <v>0</v>
      </c>
      <c r="V111" s="371">
        <v>0</v>
      </c>
      <c r="W111" s="371">
        <v>0</v>
      </c>
      <c r="X111" s="488">
        <v>0</v>
      </c>
      <c r="Y111" s="476">
        <f>SUM(Z111:AK111)</f>
        <v>189622322</v>
      </c>
      <c r="Z111" s="483">
        <v>179822322</v>
      </c>
      <c r="AA111" s="477">
        <v>0</v>
      </c>
      <c r="AB111" s="479">
        <v>0</v>
      </c>
      <c r="AC111" s="483">
        <v>9800000</v>
      </c>
      <c r="AD111" s="479">
        <v>0</v>
      </c>
      <c r="AE111" s="479">
        <v>0</v>
      </c>
      <c r="AF111" s="479">
        <v>0</v>
      </c>
      <c r="AG111" s="479">
        <v>0</v>
      </c>
      <c r="AH111" s="479">
        <v>0</v>
      </c>
      <c r="AI111" s="479">
        <v>0</v>
      </c>
      <c r="AJ111" s="479">
        <v>0</v>
      </c>
      <c r="AK111" s="495">
        <v>0</v>
      </c>
      <c r="AL111" s="522">
        <f t="shared" si="7"/>
        <v>0</v>
      </c>
      <c r="AM111" s="479"/>
      <c r="AN111" s="479"/>
      <c r="AO111" s="479"/>
      <c r="AP111" s="479"/>
      <c r="AQ111" s="479"/>
      <c r="AR111" s="479"/>
      <c r="AS111" s="479"/>
      <c r="AT111" s="479"/>
      <c r="AU111" s="479"/>
      <c r="AV111" s="479"/>
      <c r="AW111" s="479"/>
      <c r="AX111" s="479"/>
      <c r="AY111" s="479" t="s">
        <v>872</v>
      </c>
      <c r="AZ111" s="479" t="s">
        <v>910</v>
      </c>
      <c r="BA111" s="586" t="s">
        <v>892</v>
      </c>
    </row>
    <row r="112" spans="2:53" ht="114.75">
      <c r="B112" s="777"/>
      <c r="C112" s="772"/>
      <c r="D112" s="772"/>
      <c r="E112" s="772"/>
      <c r="F112" s="510">
        <v>2020730010006</v>
      </c>
      <c r="G112" s="300" t="s">
        <v>868</v>
      </c>
      <c r="H112" s="50" t="s">
        <v>981</v>
      </c>
      <c r="I112" s="526" t="s">
        <v>1024</v>
      </c>
      <c r="J112" s="482" t="s">
        <v>1025</v>
      </c>
      <c r="K112" s="301">
        <v>27</v>
      </c>
      <c r="L112" s="474">
        <f>SUM(M112:X112)</f>
        <v>0</v>
      </c>
      <c r="M112" s="539">
        <v>0</v>
      </c>
      <c r="N112" s="475">
        <v>0</v>
      </c>
      <c r="O112" s="371">
        <v>0</v>
      </c>
      <c r="P112" s="539">
        <v>0</v>
      </c>
      <c r="Q112" s="371">
        <v>0</v>
      </c>
      <c r="R112" s="371">
        <v>0</v>
      </c>
      <c r="S112" s="371">
        <v>0</v>
      </c>
      <c r="T112" s="371">
        <v>0</v>
      </c>
      <c r="U112" s="371">
        <v>0</v>
      </c>
      <c r="V112" s="371">
        <v>0</v>
      </c>
      <c r="W112" s="371">
        <v>0</v>
      </c>
      <c r="X112" s="488">
        <v>0</v>
      </c>
      <c r="Y112" s="476">
        <f>SUM(Z112:AK112)</f>
        <v>21000000</v>
      </c>
      <c r="Z112" s="483">
        <v>21000000</v>
      </c>
      <c r="AA112" s="477">
        <v>0</v>
      </c>
      <c r="AB112" s="479">
        <v>0</v>
      </c>
      <c r="AC112" s="540">
        <v>0</v>
      </c>
      <c r="AD112" s="479">
        <v>0</v>
      </c>
      <c r="AE112" s="479">
        <v>0</v>
      </c>
      <c r="AF112" s="479">
        <v>0</v>
      </c>
      <c r="AG112" s="479">
        <v>0</v>
      </c>
      <c r="AH112" s="479">
        <v>0</v>
      </c>
      <c r="AI112" s="479">
        <v>0</v>
      </c>
      <c r="AJ112" s="479">
        <v>0</v>
      </c>
      <c r="AK112" s="495">
        <v>0</v>
      </c>
      <c r="AL112" s="522">
        <f t="shared" si="7"/>
        <v>4200000</v>
      </c>
      <c r="AM112" s="483">
        <v>4200000</v>
      </c>
      <c r="AN112" s="479"/>
      <c r="AO112" s="479"/>
      <c r="AP112" s="479"/>
      <c r="AQ112" s="479"/>
      <c r="AR112" s="479"/>
      <c r="AS112" s="479"/>
      <c r="AT112" s="479"/>
      <c r="AU112" s="479"/>
      <c r="AV112" s="479"/>
      <c r="AW112" s="479"/>
      <c r="AX112" s="479"/>
      <c r="AY112" s="479" t="s">
        <v>872</v>
      </c>
      <c r="AZ112" s="479" t="s">
        <v>910</v>
      </c>
      <c r="BA112" s="586" t="s">
        <v>892</v>
      </c>
    </row>
    <row r="113" spans="2:55" ht="114.75">
      <c r="B113" s="777"/>
      <c r="C113" s="772"/>
      <c r="D113" s="772"/>
      <c r="E113" s="772"/>
      <c r="F113" s="510">
        <v>2020730010006</v>
      </c>
      <c r="G113" s="300" t="s">
        <v>868</v>
      </c>
      <c r="H113" s="86" t="s">
        <v>981</v>
      </c>
      <c r="I113" s="826" t="s">
        <v>1026</v>
      </c>
      <c r="J113" s="822" t="s">
        <v>1027</v>
      </c>
      <c r="K113" s="799">
        <v>1</v>
      </c>
      <c r="L113" s="784">
        <f>SUM(M113:X114)</f>
        <v>80000000</v>
      </c>
      <c r="M113" s="541">
        <v>0</v>
      </c>
      <c r="N113" s="475">
        <v>0</v>
      </c>
      <c r="O113" s="371"/>
      <c r="P113" s="483">
        <v>80000000</v>
      </c>
      <c r="Q113" s="371"/>
      <c r="R113" s="371"/>
      <c r="S113" s="371"/>
      <c r="T113" s="371"/>
      <c r="U113" s="371"/>
      <c r="V113" s="371"/>
      <c r="W113" s="371"/>
      <c r="X113" s="488"/>
      <c r="Y113" s="786">
        <f>SUM(Z113:AK114)</f>
        <v>0</v>
      </c>
      <c r="Z113" s="542">
        <v>0</v>
      </c>
      <c r="AA113" s="477">
        <v>0</v>
      </c>
      <c r="AB113" s="479"/>
      <c r="AC113" s="477">
        <v>0</v>
      </c>
      <c r="AD113" s="479"/>
      <c r="AE113" s="479"/>
      <c r="AF113" s="479"/>
      <c r="AG113" s="479"/>
      <c r="AH113" s="479"/>
      <c r="AI113" s="479"/>
      <c r="AJ113" s="479"/>
      <c r="AK113" s="495"/>
      <c r="AL113" s="815">
        <f>+SUM(AM113:AX114)</f>
        <v>0</v>
      </c>
      <c r="AM113" s="496"/>
      <c r="AN113" s="496"/>
      <c r="AO113" s="496"/>
      <c r="AP113" s="496"/>
      <c r="AQ113" s="496"/>
      <c r="AR113" s="496"/>
      <c r="AS113" s="496"/>
      <c r="AT113" s="496"/>
      <c r="AU113" s="496"/>
      <c r="AV113" s="496"/>
      <c r="AW113" s="496"/>
      <c r="AX113" s="496"/>
      <c r="AY113" s="479" t="s">
        <v>872</v>
      </c>
      <c r="AZ113" s="479" t="s">
        <v>910</v>
      </c>
      <c r="BA113" s="586" t="s">
        <v>892</v>
      </c>
    </row>
    <row r="114" spans="2:55" ht="114.75">
      <c r="B114" s="777"/>
      <c r="C114" s="772"/>
      <c r="D114" s="772"/>
      <c r="E114" s="772"/>
      <c r="F114" s="510">
        <v>2020730010006</v>
      </c>
      <c r="G114" s="300" t="s">
        <v>893</v>
      </c>
      <c r="H114" s="86" t="s">
        <v>981</v>
      </c>
      <c r="I114" s="828"/>
      <c r="J114" s="823"/>
      <c r="K114" s="800"/>
      <c r="L114" s="785"/>
      <c r="M114" s="497">
        <v>0</v>
      </c>
      <c r="N114" s="475"/>
      <c r="O114" s="371">
        <v>0</v>
      </c>
      <c r="P114" s="475">
        <v>0</v>
      </c>
      <c r="Q114" s="371">
        <v>0</v>
      </c>
      <c r="R114" s="371">
        <v>0</v>
      </c>
      <c r="S114" s="371">
        <v>0</v>
      </c>
      <c r="T114" s="371">
        <v>0</v>
      </c>
      <c r="U114" s="371">
        <v>0</v>
      </c>
      <c r="V114" s="371">
        <v>0</v>
      </c>
      <c r="W114" s="371">
        <v>0</v>
      </c>
      <c r="X114" s="488">
        <v>0</v>
      </c>
      <c r="Y114" s="787"/>
      <c r="Z114" s="479">
        <v>0</v>
      </c>
      <c r="AA114" s="477">
        <v>0</v>
      </c>
      <c r="AB114" s="479">
        <v>0</v>
      </c>
      <c r="AC114" s="477"/>
      <c r="AD114" s="479">
        <v>0</v>
      </c>
      <c r="AE114" s="479">
        <v>0</v>
      </c>
      <c r="AF114" s="479">
        <v>0</v>
      </c>
      <c r="AG114" s="479">
        <v>0</v>
      </c>
      <c r="AH114" s="479">
        <v>0</v>
      </c>
      <c r="AI114" s="479">
        <v>0</v>
      </c>
      <c r="AJ114" s="479">
        <v>0</v>
      </c>
      <c r="AK114" s="495">
        <v>0</v>
      </c>
      <c r="AL114" s="816"/>
      <c r="AM114" s="498"/>
      <c r="AN114" s="498"/>
      <c r="AO114" s="498"/>
      <c r="AP114" s="498"/>
      <c r="AQ114" s="498"/>
      <c r="AR114" s="498"/>
      <c r="AS114" s="498"/>
      <c r="AT114" s="498"/>
      <c r="AU114" s="498"/>
      <c r="AV114" s="498"/>
      <c r="AW114" s="498"/>
      <c r="AX114" s="498"/>
      <c r="AY114" s="479" t="s">
        <v>872</v>
      </c>
      <c r="AZ114" s="479" t="s">
        <v>910</v>
      </c>
      <c r="BA114" s="586" t="s">
        <v>892</v>
      </c>
    </row>
    <row r="115" spans="2:55" ht="51" customHeight="1">
      <c r="B115" s="777" t="s">
        <v>299</v>
      </c>
      <c r="C115" s="772" t="s">
        <v>865</v>
      </c>
      <c r="D115" s="772" t="s">
        <v>894</v>
      </c>
      <c r="E115" s="772" t="s">
        <v>895</v>
      </c>
      <c r="F115" s="510">
        <v>2020730010023</v>
      </c>
      <c r="G115" s="300" t="s">
        <v>868</v>
      </c>
      <c r="H115" s="86" t="s">
        <v>1028</v>
      </c>
      <c r="I115" s="516" t="s">
        <v>1029</v>
      </c>
      <c r="J115" s="86" t="s">
        <v>1030</v>
      </c>
      <c r="K115" s="301">
        <v>1</v>
      </c>
      <c r="L115" s="474">
        <f>SUM(M115:X115)</f>
        <v>8087037254</v>
      </c>
      <c r="M115" s="483">
        <v>8087037254</v>
      </c>
      <c r="N115" s="475">
        <v>0</v>
      </c>
      <c r="O115" s="371">
        <v>0</v>
      </c>
      <c r="P115" s="475">
        <v>0</v>
      </c>
      <c r="Q115" s="371">
        <v>0</v>
      </c>
      <c r="R115" s="371">
        <v>0</v>
      </c>
      <c r="S115" s="371">
        <v>0</v>
      </c>
      <c r="T115" s="371">
        <v>0</v>
      </c>
      <c r="U115" s="371">
        <v>0</v>
      </c>
      <c r="V115" s="371">
        <v>0</v>
      </c>
      <c r="W115" s="371">
        <v>0</v>
      </c>
      <c r="X115" s="488">
        <v>0</v>
      </c>
      <c r="Y115" s="476">
        <f>SUM(Z115:AK115)</f>
        <v>8087037254</v>
      </c>
      <c r="Z115" s="483">
        <v>8087037254</v>
      </c>
      <c r="AA115" s="477"/>
      <c r="AB115" s="479">
        <v>0</v>
      </c>
      <c r="AC115" s="477">
        <v>0</v>
      </c>
      <c r="AD115" s="479">
        <v>0</v>
      </c>
      <c r="AE115" s="479">
        <v>0</v>
      </c>
      <c r="AF115" s="479">
        <v>0</v>
      </c>
      <c r="AG115" s="479">
        <v>0</v>
      </c>
      <c r="AH115" s="479">
        <v>0</v>
      </c>
      <c r="AI115" s="479">
        <v>0</v>
      </c>
      <c r="AJ115" s="479">
        <v>0</v>
      </c>
      <c r="AK115" s="495">
        <v>0</v>
      </c>
      <c r="AL115" s="522">
        <f t="shared" ref="AL115:AL117" si="8">+SUM(AM115:AX115)</f>
        <v>1724007451</v>
      </c>
      <c r="AM115" s="479">
        <v>1724007451</v>
      </c>
      <c r="AN115" s="479"/>
      <c r="AO115" s="479"/>
      <c r="AP115" s="479"/>
      <c r="AQ115" s="479"/>
      <c r="AR115" s="479"/>
      <c r="AS115" s="479"/>
      <c r="AT115" s="479"/>
      <c r="AU115" s="479"/>
      <c r="AV115" s="479"/>
      <c r="AW115" s="479"/>
      <c r="AX115" s="479"/>
      <c r="AY115" s="479" t="s">
        <v>872</v>
      </c>
      <c r="AZ115" s="480" t="s">
        <v>879</v>
      </c>
      <c r="BA115" s="586" t="s">
        <v>880</v>
      </c>
    </row>
    <row r="116" spans="2:55" ht="33.75" customHeight="1">
      <c r="B116" s="777"/>
      <c r="C116" s="772"/>
      <c r="D116" s="772"/>
      <c r="E116" s="772"/>
      <c r="F116" s="510">
        <v>2020730010023</v>
      </c>
      <c r="G116" s="300" t="s">
        <v>868</v>
      </c>
      <c r="H116" s="86" t="s">
        <v>1028</v>
      </c>
      <c r="I116" s="516" t="s">
        <v>1031</v>
      </c>
      <c r="J116" s="86" t="s">
        <v>1032</v>
      </c>
      <c r="K116" s="301">
        <v>1</v>
      </c>
      <c r="L116" s="474">
        <f>SUM(M116:X116)</f>
        <v>0</v>
      </c>
      <c r="M116" s="543">
        <v>0</v>
      </c>
      <c r="N116" s="475">
        <v>0</v>
      </c>
      <c r="O116" s="371">
        <v>0</v>
      </c>
      <c r="P116" s="475">
        <v>0</v>
      </c>
      <c r="Q116" s="371">
        <v>0</v>
      </c>
      <c r="R116" s="371">
        <v>0</v>
      </c>
      <c r="S116" s="371">
        <v>0</v>
      </c>
      <c r="T116" s="371">
        <v>0</v>
      </c>
      <c r="U116" s="371">
        <v>0</v>
      </c>
      <c r="V116" s="371">
        <v>0</v>
      </c>
      <c r="W116" s="371">
        <v>0</v>
      </c>
      <c r="X116" s="488">
        <v>0</v>
      </c>
      <c r="Y116" s="476">
        <f>SUM(Z116:AK116)</f>
        <v>0</v>
      </c>
      <c r="Z116" s="479">
        <v>0</v>
      </c>
      <c r="AA116" s="477">
        <f>+VLOOKUP(I115,[1]Hoja2!$A:$I,6,0)</f>
        <v>0</v>
      </c>
      <c r="AB116" s="479">
        <v>0</v>
      </c>
      <c r="AC116" s="477">
        <v>0</v>
      </c>
      <c r="AD116" s="479">
        <v>0</v>
      </c>
      <c r="AE116" s="479">
        <v>0</v>
      </c>
      <c r="AF116" s="479">
        <v>0</v>
      </c>
      <c r="AG116" s="479">
        <v>0</v>
      </c>
      <c r="AH116" s="479">
        <v>0</v>
      </c>
      <c r="AI116" s="479">
        <v>0</v>
      </c>
      <c r="AJ116" s="479">
        <v>0</v>
      </c>
      <c r="AK116" s="495">
        <v>0</v>
      </c>
      <c r="AL116" s="522">
        <f t="shared" si="8"/>
        <v>0</v>
      </c>
      <c r="AM116" s="479"/>
      <c r="AN116" s="479"/>
      <c r="AO116" s="479"/>
      <c r="AP116" s="479"/>
      <c r="AQ116" s="479"/>
      <c r="AR116" s="479"/>
      <c r="AS116" s="479"/>
      <c r="AT116" s="479"/>
      <c r="AU116" s="479"/>
      <c r="AV116" s="479"/>
      <c r="AW116" s="479"/>
      <c r="AX116" s="479"/>
      <c r="AY116" s="479" t="s">
        <v>872</v>
      </c>
      <c r="AZ116" s="480" t="s">
        <v>879</v>
      </c>
      <c r="BA116" s="586" t="s">
        <v>880</v>
      </c>
    </row>
    <row r="117" spans="2:55" ht="90" thickBot="1">
      <c r="B117" s="832"/>
      <c r="C117" s="831"/>
      <c r="D117" s="831"/>
      <c r="E117" s="831"/>
      <c r="F117" s="594">
        <v>2020730010023</v>
      </c>
      <c r="G117" s="593" t="s">
        <v>868</v>
      </c>
      <c r="H117" s="595" t="s">
        <v>1028</v>
      </c>
      <c r="I117" s="596" t="s">
        <v>1033</v>
      </c>
      <c r="J117" s="595" t="s">
        <v>1034</v>
      </c>
      <c r="K117" s="423">
        <v>6</v>
      </c>
      <c r="L117" s="597">
        <f>SUM(M117:X117)</f>
        <v>533000000</v>
      </c>
      <c r="M117" s="598">
        <v>533000000</v>
      </c>
      <c r="N117" s="599">
        <v>0</v>
      </c>
      <c r="O117" s="600">
        <v>0</v>
      </c>
      <c r="P117" s="599">
        <v>0</v>
      </c>
      <c r="Q117" s="600">
        <v>0</v>
      </c>
      <c r="R117" s="600">
        <v>0</v>
      </c>
      <c r="S117" s="600">
        <v>0</v>
      </c>
      <c r="T117" s="600">
        <v>0</v>
      </c>
      <c r="U117" s="600">
        <v>0</v>
      </c>
      <c r="V117" s="600">
        <v>0</v>
      </c>
      <c r="W117" s="600">
        <v>0</v>
      </c>
      <c r="X117" s="601">
        <v>0</v>
      </c>
      <c r="Y117" s="602">
        <f>SUM(Z117:AK117)</f>
        <v>533000000</v>
      </c>
      <c r="Z117" s="598">
        <v>533000000</v>
      </c>
      <c r="AA117" s="603">
        <f>+VLOOKUP(I116,[1]Hoja2!$A:$I,6,0)</f>
        <v>0</v>
      </c>
      <c r="AB117" s="604">
        <v>0</v>
      </c>
      <c r="AC117" s="603">
        <v>0</v>
      </c>
      <c r="AD117" s="604">
        <v>0</v>
      </c>
      <c r="AE117" s="604">
        <v>0</v>
      </c>
      <c r="AF117" s="604">
        <v>0</v>
      </c>
      <c r="AG117" s="604">
        <v>0</v>
      </c>
      <c r="AH117" s="604">
        <v>0</v>
      </c>
      <c r="AI117" s="604">
        <v>0</v>
      </c>
      <c r="AJ117" s="604">
        <v>0</v>
      </c>
      <c r="AK117" s="605">
        <v>0</v>
      </c>
      <c r="AL117" s="606">
        <f t="shared" si="8"/>
        <v>0</v>
      </c>
      <c r="AM117" s="604"/>
      <c r="AN117" s="604"/>
      <c r="AO117" s="604"/>
      <c r="AP117" s="604"/>
      <c r="AQ117" s="604"/>
      <c r="AR117" s="604"/>
      <c r="AS117" s="604"/>
      <c r="AT117" s="604"/>
      <c r="AU117" s="604"/>
      <c r="AV117" s="604"/>
      <c r="AW117" s="604"/>
      <c r="AX117" s="604"/>
      <c r="AY117" s="604" t="s">
        <v>872</v>
      </c>
      <c r="AZ117" s="607" t="s">
        <v>879</v>
      </c>
      <c r="BA117" s="608" t="s">
        <v>880</v>
      </c>
    </row>
    <row r="118" spans="2:55" ht="13.5" thickBot="1">
      <c r="B118" s="972" t="s">
        <v>171</v>
      </c>
      <c r="C118" s="973"/>
      <c r="D118" s="973"/>
      <c r="E118" s="973"/>
      <c r="F118" s="973"/>
      <c r="G118" s="973"/>
      <c r="H118" s="973"/>
      <c r="I118" s="973"/>
      <c r="J118" s="974"/>
      <c r="K118" s="975"/>
      <c r="L118" s="976">
        <f>SUM(L10:L117)</f>
        <v>449439475344</v>
      </c>
      <c r="M118" s="976">
        <f t="shared" ref="M118:AX118" si="9">SUM(M10:M117)</f>
        <v>13356046754</v>
      </c>
      <c r="N118" s="976">
        <f t="shared" si="9"/>
        <v>0</v>
      </c>
      <c r="O118" s="976">
        <f t="shared" si="9"/>
        <v>0</v>
      </c>
      <c r="P118" s="976">
        <f t="shared" si="9"/>
        <v>133266509098</v>
      </c>
      <c r="Q118" s="976">
        <f t="shared" si="9"/>
        <v>0</v>
      </c>
      <c r="R118" s="976">
        <f t="shared" si="9"/>
        <v>0</v>
      </c>
      <c r="S118" s="976">
        <f t="shared" si="9"/>
        <v>0</v>
      </c>
      <c r="T118" s="976">
        <f t="shared" si="9"/>
        <v>0</v>
      </c>
      <c r="U118" s="976">
        <f t="shared" si="9"/>
        <v>0</v>
      </c>
      <c r="V118" s="976">
        <f t="shared" si="9"/>
        <v>0</v>
      </c>
      <c r="W118" s="976">
        <f t="shared" si="9"/>
        <v>0</v>
      </c>
      <c r="X118" s="976">
        <f t="shared" si="9"/>
        <v>302816919492</v>
      </c>
      <c r="Y118" s="976">
        <f t="shared" si="9"/>
        <v>220369368898.99997</v>
      </c>
      <c r="Z118" s="976">
        <f t="shared" si="9"/>
        <v>11672085409</v>
      </c>
      <c r="AA118" s="976">
        <f t="shared" si="9"/>
        <v>0</v>
      </c>
      <c r="AB118" s="976">
        <f t="shared" si="9"/>
        <v>0</v>
      </c>
      <c r="AC118" s="976">
        <f t="shared" si="9"/>
        <v>69036986344</v>
      </c>
      <c r="AD118" s="976">
        <f t="shared" si="9"/>
        <v>0</v>
      </c>
      <c r="AE118" s="976">
        <f t="shared" si="9"/>
        <v>0</v>
      </c>
      <c r="AF118" s="976">
        <f t="shared" si="9"/>
        <v>0</v>
      </c>
      <c r="AG118" s="976">
        <f t="shared" si="9"/>
        <v>0</v>
      </c>
      <c r="AH118" s="976">
        <f t="shared" si="9"/>
        <v>0</v>
      </c>
      <c r="AI118" s="976">
        <f t="shared" si="9"/>
        <v>0</v>
      </c>
      <c r="AJ118" s="976">
        <f t="shared" si="9"/>
        <v>0</v>
      </c>
      <c r="AK118" s="976">
        <f t="shared" si="9"/>
        <v>139660297146</v>
      </c>
      <c r="AL118" s="976">
        <f t="shared" si="9"/>
        <v>203594481977.20999</v>
      </c>
      <c r="AM118" s="976">
        <f t="shared" si="9"/>
        <v>2781153284</v>
      </c>
      <c r="AN118" s="976">
        <f t="shared" si="9"/>
        <v>0</v>
      </c>
      <c r="AO118" s="976">
        <f t="shared" si="9"/>
        <v>0</v>
      </c>
      <c r="AP118" s="976">
        <f t="shared" si="9"/>
        <v>63771123249.209999</v>
      </c>
      <c r="AQ118" s="976">
        <f t="shared" si="9"/>
        <v>0</v>
      </c>
      <c r="AR118" s="976">
        <f t="shared" si="9"/>
        <v>0</v>
      </c>
      <c r="AS118" s="976">
        <f t="shared" si="9"/>
        <v>0</v>
      </c>
      <c r="AT118" s="976">
        <f t="shared" si="9"/>
        <v>0</v>
      </c>
      <c r="AU118" s="976">
        <f t="shared" si="9"/>
        <v>0</v>
      </c>
      <c r="AV118" s="976">
        <f t="shared" si="9"/>
        <v>0</v>
      </c>
      <c r="AW118" s="976">
        <f t="shared" si="9"/>
        <v>0</v>
      </c>
      <c r="AX118" s="976">
        <f t="shared" si="9"/>
        <v>137042205444</v>
      </c>
      <c r="AY118" s="977"/>
      <c r="AZ118" s="978"/>
      <c r="BA118" s="979"/>
    </row>
    <row r="119" spans="2:55">
      <c r="B119" s="306"/>
      <c r="C119" s="306"/>
      <c r="D119" s="306"/>
      <c r="E119" s="306"/>
      <c r="F119" s="544"/>
      <c r="G119" s="305"/>
      <c r="H119" s="545"/>
      <c r="I119" s="971"/>
      <c r="J119" s="545"/>
      <c r="K119" s="306"/>
      <c r="L119" s="381"/>
      <c r="M119" s="546"/>
      <c r="N119" s="547"/>
      <c r="O119" s="548"/>
      <c r="P119" s="547"/>
      <c r="Q119" s="548"/>
      <c r="R119" s="548"/>
      <c r="S119" s="548"/>
      <c r="T119" s="548"/>
      <c r="U119" s="548"/>
      <c r="V119" s="548"/>
      <c r="W119" s="548"/>
      <c r="X119" s="549"/>
      <c r="Y119" s="550"/>
      <c r="Z119" s="551"/>
      <c r="AA119" s="552"/>
      <c r="AB119" s="551"/>
      <c r="AC119" s="552"/>
      <c r="AD119" s="551"/>
      <c r="AE119" s="551"/>
      <c r="AF119" s="551"/>
      <c r="AG119" s="551"/>
      <c r="AH119" s="551"/>
      <c r="AI119" s="551"/>
      <c r="AJ119" s="551"/>
      <c r="AK119" s="551"/>
      <c r="AL119" s="553"/>
      <c r="AM119" s="551"/>
      <c r="AN119" s="551"/>
      <c r="AO119" s="551"/>
      <c r="AP119" s="551"/>
      <c r="AQ119" s="551"/>
      <c r="AR119" s="551"/>
      <c r="AS119" s="551"/>
      <c r="AT119" s="551"/>
      <c r="AU119" s="551"/>
      <c r="AV119" s="551"/>
      <c r="AW119" s="551"/>
      <c r="AX119" s="551"/>
      <c r="AY119" s="551"/>
      <c r="AZ119" s="554"/>
      <c r="BA119" s="551"/>
    </row>
    <row r="120" spans="2:55" hidden="1">
      <c r="L120" s="555">
        <f>+SUBTOTAL(9,L10:L117)</f>
        <v>449439475344</v>
      </c>
      <c r="M120" s="555">
        <f t="shared" ref="M120:BA120" si="10">+SUBTOTAL(9,M10:M117)</f>
        <v>13356046754</v>
      </c>
      <c r="N120" s="555">
        <f t="shared" si="10"/>
        <v>0</v>
      </c>
      <c r="O120" s="555">
        <f t="shared" si="10"/>
        <v>0</v>
      </c>
      <c r="P120" s="555">
        <f t="shared" si="10"/>
        <v>133266509098</v>
      </c>
      <c r="Q120" s="555">
        <f t="shared" si="10"/>
        <v>0</v>
      </c>
      <c r="R120" s="555">
        <f t="shared" si="10"/>
        <v>0</v>
      </c>
      <c r="S120" s="555">
        <f t="shared" si="10"/>
        <v>0</v>
      </c>
      <c r="T120" s="555">
        <f t="shared" si="10"/>
        <v>0</v>
      </c>
      <c r="U120" s="555">
        <f t="shared" si="10"/>
        <v>0</v>
      </c>
      <c r="V120" s="555">
        <f t="shared" si="10"/>
        <v>0</v>
      </c>
      <c r="W120" s="555">
        <f t="shared" si="10"/>
        <v>0</v>
      </c>
      <c r="X120" s="555">
        <f t="shared" si="10"/>
        <v>302816919492</v>
      </c>
      <c r="Y120" s="555">
        <f t="shared" si="10"/>
        <v>220369368898.99997</v>
      </c>
      <c r="Z120" s="555">
        <f t="shared" si="10"/>
        <v>11672085409</v>
      </c>
      <c r="AA120" s="555">
        <f t="shared" si="10"/>
        <v>0</v>
      </c>
      <c r="AB120" s="555">
        <f t="shared" si="10"/>
        <v>0</v>
      </c>
      <c r="AC120" s="555">
        <f t="shared" si="10"/>
        <v>69036986344</v>
      </c>
      <c r="AD120" s="555">
        <f t="shared" si="10"/>
        <v>0</v>
      </c>
      <c r="AE120" s="555">
        <f t="shared" si="10"/>
        <v>0</v>
      </c>
      <c r="AF120" s="555">
        <f t="shared" si="10"/>
        <v>0</v>
      </c>
      <c r="AG120" s="555">
        <f t="shared" si="10"/>
        <v>0</v>
      </c>
      <c r="AH120" s="555">
        <f t="shared" si="10"/>
        <v>0</v>
      </c>
      <c r="AI120" s="555">
        <f t="shared" si="10"/>
        <v>0</v>
      </c>
      <c r="AJ120" s="555">
        <f t="shared" si="10"/>
        <v>0</v>
      </c>
      <c r="AK120" s="555">
        <f t="shared" si="10"/>
        <v>139660297146</v>
      </c>
      <c r="AL120" s="555">
        <f t="shared" si="10"/>
        <v>203594481977.20999</v>
      </c>
      <c r="AM120" s="555">
        <f t="shared" si="10"/>
        <v>2781153284</v>
      </c>
      <c r="AN120" s="555">
        <f t="shared" si="10"/>
        <v>0</v>
      </c>
      <c r="AO120" s="555">
        <f t="shared" si="10"/>
        <v>0</v>
      </c>
      <c r="AP120" s="555">
        <f t="shared" si="10"/>
        <v>63771123249.209999</v>
      </c>
      <c r="AQ120" s="555">
        <f t="shared" si="10"/>
        <v>0</v>
      </c>
      <c r="AR120" s="555">
        <f t="shared" si="10"/>
        <v>0</v>
      </c>
      <c r="AS120" s="555">
        <f t="shared" si="10"/>
        <v>0</v>
      </c>
      <c r="AT120" s="555">
        <f t="shared" si="10"/>
        <v>0</v>
      </c>
      <c r="AU120" s="555">
        <f t="shared" si="10"/>
        <v>0</v>
      </c>
      <c r="AV120" s="555">
        <f t="shared" si="10"/>
        <v>0</v>
      </c>
      <c r="AW120" s="555">
        <f t="shared" si="10"/>
        <v>0</v>
      </c>
      <c r="AX120" s="555">
        <f t="shared" si="10"/>
        <v>137042205444</v>
      </c>
      <c r="AY120" s="555">
        <f t="shared" si="10"/>
        <v>0</v>
      </c>
      <c r="AZ120" s="555">
        <f t="shared" si="10"/>
        <v>0</v>
      </c>
      <c r="BA120" s="555">
        <f t="shared" si="10"/>
        <v>0</v>
      </c>
    </row>
    <row r="121" spans="2:55" s="556" customFormat="1" hidden="1">
      <c r="F121" s="557"/>
      <c r="G121" s="558"/>
      <c r="H121" s="558"/>
      <c r="I121" s="559"/>
      <c r="L121" s="307">
        <f t="shared" ref="L121:X121" si="11">SUM(L10:L117)</f>
        <v>449439475344</v>
      </c>
      <c r="M121" s="308">
        <f t="shared" si="11"/>
        <v>13356046754</v>
      </c>
      <c r="N121" s="308">
        <f t="shared" si="11"/>
        <v>0</v>
      </c>
      <c r="O121" s="308">
        <f t="shared" si="11"/>
        <v>0</v>
      </c>
      <c r="P121" s="308">
        <f t="shared" si="11"/>
        <v>133266509098</v>
      </c>
      <c r="Q121" s="308">
        <f t="shared" si="11"/>
        <v>0</v>
      </c>
      <c r="R121" s="308">
        <f t="shared" si="11"/>
        <v>0</v>
      </c>
      <c r="S121" s="308">
        <f t="shared" si="11"/>
        <v>0</v>
      </c>
      <c r="T121" s="308">
        <f t="shared" si="11"/>
        <v>0</v>
      </c>
      <c r="U121" s="308">
        <f t="shared" si="11"/>
        <v>0</v>
      </c>
      <c r="V121" s="308">
        <f t="shared" si="11"/>
        <v>0</v>
      </c>
      <c r="W121" s="308">
        <f t="shared" si="11"/>
        <v>0</v>
      </c>
      <c r="X121" s="308">
        <f t="shared" si="11"/>
        <v>302816919492</v>
      </c>
      <c r="Y121" s="307">
        <f t="shared" ref="Y121:AX121" si="12">SUM(Y10:Y117)</f>
        <v>220369368898.99997</v>
      </c>
      <c r="Z121" s="308">
        <f t="shared" si="12"/>
        <v>11672085409</v>
      </c>
      <c r="AA121" s="308">
        <f t="shared" si="12"/>
        <v>0</v>
      </c>
      <c r="AB121" s="308">
        <f t="shared" si="12"/>
        <v>0</v>
      </c>
      <c r="AC121" s="308">
        <f t="shared" si="12"/>
        <v>69036986344</v>
      </c>
      <c r="AD121" s="308">
        <f t="shared" si="12"/>
        <v>0</v>
      </c>
      <c r="AE121" s="308">
        <f t="shared" si="12"/>
        <v>0</v>
      </c>
      <c r="AF121" s="308">
        <f t="shared" si="12"/>
        <v>0</v>
      </c>
      <c r="AG121" s="308">
        <f t="shared" si="12"/>
        <v>0</v>
      </c>
      <c r="AH121" s="308">
        <f t="shared" si="12"/>
        <v>0</v>
      </c>
      <c r="AI121" s="308">
        <f t="shared" si="12"/>
        <v>0</v>
      </c>
      <c r="AJ121" s="308">
        <f t="shared" si="12"/>
        <v>0</v>
      </c>
      <c r="AK121" s="308">
        <f t="shared" si="12"/>
        <v>139660297146</v>
      </c>
      <c r="AL121" s="307">
        <f t="shared" si="12"/>
        <v>203594481977.20999</v>
      </c>
      <c r="AM121" s="307">
        <f t="shared" si="12"/>
        <v>2781153284</v>
      </c>
      <c r="AN121" s="307">
        <f t="shared" si="12"/>
        <v>0</v>
      </c>
      <c r="AO121" s="307">
        <f t="shared" si="12"/>
        <v>0</v>
      </c>
      <c r="AP121" s="307">
        <f t="shared" si="12"/>
        <v>63771123249.209999</v>
      </c>
      <c r="AQ121" s="307">
        <f t="shared" si="12"/>
        <v>0</v>
      </c>
      <c r="AR121" s="307">
        <f t="shared" si="12"/>
        <v>0</v>
      </c>
      <c r="AS121" s="307">
        <f t="shared" si="12"/>
        <v>0</v>
      </c>
      <c r="AT121" s="307">
        <f t="shared" si="12"/>
        <v>0</v>
      </c>
      <c r="AU121" s="307">
        <f t="shared" si="12"/>
        <v>0</v>
      </c>
      <c r="AV121" s="307">
        <f t="shared" si="12"/>
        <v>0</v>
      </c>
      <c r="AW121" s="307">
        <f t="shared" si="12"/>
        <v>0</v>
      </c>
      <c r="AX121" s="307">
        <f t="shared" si="12"/>
        <v>137042205444</v>
      </c>
      <c r="AY121" s="307"/>
      <c r="AZ121" s="307"/>
      <c r="BA121" s="307"/>
    </row>
    <row r="122" spans="2:55" hidden="1">
      <c r="J122" s="470"/>
      <c r="K122" s="470"/>
      <c r="L122" s="560">
        <v>511329</v>
      </c>
      <c r="M122" s="560"/>
      <c r="N122" s="560"/>
      <c r="O122" s="560"/>
      <c r="P122" s="560"/>
      <c r="Q122" s="560"/>
      <c r="R122" s="560"/>
      <c r="S122" s="560"/>
      <c r="T122" s="560"/>
      <c r="U122" s="560"/>
      <c r="V122" s="560"/>
      <c r="W122" s="560"/>
      <c r="X122" s="560"/>
      <c r="Y122" s="560"/>
      <c r="Z122" s="560"/>
      <c r="AA122" s="560"/>
      <c r="AB122" s="560"/>
      <c r="AC122" s="560"/>
      <c r="AD122" s="560"/>
      <c r="AE122" s="560"/>
      <c r="AF122" s="560"/>
      <c r="AG122" s="560"/>
      <c r="AH122" s="560"/>
      <c r="AI122" s="560"/>
      <c r="AJ122" s="560"/>
      <c r="AK122" s="560"/>
      <c r="AL122" s="470"/>
      <c r="AM122" s="470"/>
      <c r="AN122" s="470"/>
      <c r="AO122" s="470"/>
      <c r="AP122" s="470"/>
      <c r="AQ122" s="470"/>
      <c r="AR122" s="470"/>
      <c r="AS122" s="470"/>
      <c r="AT122" s="470"/>
      <c r="AU122" s="470"/>
      <c r="AV122" s="470"/>
      <c r="AW122" s="470"/>
      <c r="AX122" s="470"/>
      <c r="AY122" s="470"/>
      <c r="AZ122" s="470"/>
      <c r="BA122" s="470"/>
      <c r="BB122" s="470"/>
      <c r="BC122" s="470"/>
    </row>
    <row r="123" spans="2:55" hidden="1">
      <c r="J123" s="470"/>
      <c r="K123" s="470"/>
      <c r="L123" s="561">
        <v>378860000</v>
      </c>
      <c r="M123" s="562"/>
      <c r="N123" s="470"/>
      <c r="O123" s="470"/>
      <c r="P123" s="562"/>
      <c r="Q123" s="470"/>
      <c r="R123" s="470"/>
      <c r="S123" s="470"/>
      <c r="T123" s="470"/>
      <c r="U123" s="470"/>
      <c r="V123" s="470"/>
      <c r="W123" s="470"/>
      <c r="X123" s="470"/>
      <c r="Y123" s="470"/>
      <c r="Z123" s="470"/>
      <c r="AA123" s="470"/>
      <c r="AB123" s="470"/>
      <c r="AC123" s="470">
        <v>63771123249</v>
      </c>
      <c r="AD123" s="470"/>
      <c r="AE123" s="470"/>
      <c r="AF123" s="470"/>
      <c r="AG123" s="470"/>
      <c r="AH123" s="470"/>
      <c r="AI123" s="470"/>
      <c r="AJ123" s="470"/>
      <c r="AK123" s="470"/>
      <c r="AL123" s="563"/>
      <c r="AM123" s="470"/>
      <c r="AN123" s="470"/>
      <c r="AO123" s="470"/>
      <c r="AP123" s="470"/>
      <c r="AQ123" s="470"/>
      <c r="AR123" s="470"/>
      <c r="AS123" s="470"/>
      <c r="AT123" s="470"/>
      <c r="AU123" s="470"/>
      <c r="AV123" s="470"/>
      <c r="AW123" s="470"/>
      <c r="AX123" s="470"/>
      <c r="AY123" s="470"/>
      <c r="AZ123" s="470"/>
      <c r="BA123" s="470"/>
      <c r="BB123" s="470"/>
      <c r="BC123" s="470"/>
    </row>
    <row r="124" spans="2:55" hidden="1">
      <c r="L124" s="309">
        <f>+L121+L122+L123</f>
        <v>449818846673</v>
      </c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564"/>
      <c r="AM124" s="564"/>
      <c r="AN124" s="564"/>
      <c r="AO124" s="564"/>
      <c r="AP124" s="564"/>
      <c r="AQ124" s="564"/>
      <c r="AR124" s="564"/>
      <c r="AS124" s="564"/>
      <c r="AT124" s="564"/>
      <c r="AU124" s="564"/>
      <c r="AV124" s="564"/>
      <c r="AW124" s="564"/>
      <c r="AX124" s="564"/>
      <c r="AY124" s="564"/>
      <c r="AZ124" s="564"/>
      <c r="BA124" s="564"/>
      <c r="BB124" s="564"/>
    </row>
    <row r="125" spans="2:55" hidden="1"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4"/>
      <c r="Y125" s="564"/>
      <c r="Z125" s="564"/>
      <c r="AA125" s="564"/>
      <c r="AB125" s="564"/>
      <c r="AC125" s="564"/>
      <c r="AD125" s="564"/>
      <c r="AE125" s="564"/>
      <c r="AF125" s="564"/>
      <c r="AG125" s="564"/>
      <c r="AH125" s="564"/>
      <c r="AI125" s="564"/>
      <c r="AJ125" s="564"/>
      <c r="AK125" s="564"/>
      <c r="AL125" s="564"/>
      <c r="AM125" s="564"/>
      <c r="AN125" s="564"/>
      <c r="AO125" s="564"/>
      <c r="AP125" s="564"/>
      <c r="AQ125" s="564"/>
      <c r="AR125" s="564"/>
      <c r="AS125" s="564"/>
      <c r="AT125" s="564"/>
      <c r="AU125" s="564"/>
      <c r="AV125" s="564"/>
      <c r="AW125" s="564"/>
      <c r="AX125" s="564"/>
      <c r="AY125" s="564"/>
      <c r="AZ125" s="564"/>
      <c r="BA125" s="564"/>
      <c r="BB125" s="564"/>
    </row>
    <row r="126" spans="2:55" hidden="1">
      <c r="L126" s="565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4"/>
      <c r="Y126" s="564"/>
      <c r="Z126" s="564"/>
      <c r="AA126" s="564"/>
      <c r="AB126" s="564"/>
      <c r="AC126" s="564"/>
      <c r="AD126" s="564"/>
      <c r="AE126" s="564"/>
      <c r="AF126" s="564"/>
      <c r="AG126" s="564"/>
      <c r="AH126" s="564"/>
      <c r="AI126" s="564"/>
      <c r="AJ126" s="564"/>
      <c r="AK126" s="564"/>
      <c r="AL126" s="564"/>
      <c r="AM126" s="564"/>
      <c r="AN126" s="564"/>
      <c r="AO126" s="564"/>
      <c r="AP126" s="564"/>
      <c r="AQ126" s="564"/>
      <c r="AR126" s="564"/>
      <c r="AS126" s="564"/>
      <c r="AT126" s="564"/>
      <c r="AU126" s="564"/>
      <c r="AV126" s="564"/>
      <c r="AW126" s="564"/>
      <c r="AX126" s="564"/>
      <c r="AY126" s="564"/>
      <c r="AZ126" s="564"/>
      <c r="BA126" s="564"/>
      <c r="BB126" s="564"/>
    </row>
    <row r="127" spans="2:55" hidden="1"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4"/>
      <c r="Y127" s="564"/>
      <c r="Z127" s="564"/>
      <c r="AA127" s="564"/>
      <c r="AB127" s="564"/>
      <c r="AC127" s="566">
        <f>+AC121-AC123</f>
        <v>5265863095</v>
      </c>
      <c r="AD127" s="564"/>
      <c r="AE127" s="564"/>
      <c r="AF127" s="564"/>
      <c r="AG127" s="564"/>
      <c r="AH127" s="564"/>
      <c r="AI127" s="564"/>
      <c r="AJ127" s="564"/>
      <c r="AK127" s="564"/>
      <c r="AL127" s="564"/>
      <c r="AM127" s="564"/>
      <c r="AN127" s="564"/>
      <c r="AO127" s="564"/>
      <c r="AP127" s="564"/>
      <c r="AQ127" s="564"/>
      <c r="AR127" s="564"/>
      <c r="AS127" s="564"/>
      <c r="AT127" s="564"/>
      <c r="AU127" s="564"/>
      <c r="AV127" s="564"/>
      <c r="AW127" s="564"/>
      <c r="AX127" s="564"/>
      <c r="AY127" s="564"/>
      <c r="AZ127" s="564"/>
      <c r="BA127" s="564"/>
      <c r="BB127" s="564"/>
    </row>
    <row r="128" spans="2:55"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4"/>
      <c r="Y128" s="564"/>
      <c r="Z128" s="564"/>
      <c r="AA128" s="564"/>
      <c r="AB128" s="564"/>
      <c r="AC128" s="564"/>
      <c r="AD128" s="564"/>
      <c r="AE128" s="564"/>
      <c r="AF128" s="564"/>
      <c r="AG128" s="564"/>
      <c r="AH128" s="564"/>
      <c r="AI128" s="564"/>
      <c r="AJ128" s="564"/>
      <c r="AK128" s="564"/>
      <c r="AL128" s="564"/>
      <c r="AM128" s="564"/>
      <c r="AN128" s="564"/>
      <c r="AO128" s="564"/>
      <c r="AP128" s="564"/>
      <c r="AQ128" s="564"/>
      <c r="AR128" s="564"/>
      <c r="AS128" s="564"/>
      <c r="AT128" s="564"/>
      <c r="AU128" s="564"/>
      <c r="AV128" s="564"/>
      <c r="AW128" s="564"/>
      <c r="AX128" s="564"/>
      <c r="AY128" s="564"/>
      <c r="AZ128" s="564"/>
      <c r="BA128" s="564"/>
      <c r="BB128" s="564"/>
    </row>
    <row r="129" spans="6:54">
      <c r="F129" s="299"/>
      <c r="H129" s="299"/>
      <c r="I129" s="299"/>
      <c r="J129" s="299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4"/>
      <c r="Y129" s="564"/>
      <c r="Z129" s="564"/>
      <c r="AA129" s="564"/>
      <c r="AB129" s="564"/>
      <c r="AC129" s="564"/>
      <c r="AD129" s="564"/>
      <c r="AE129" s="564"/>
      <c r="AF129" s="564"/>
      <c r="AG129" s="564"/>
      <c r="AH129" s="564"/>
      <c r="AI129" s="564"/>
      <c r="AJ129" s="564"/>
      <c r="AK129" s="564"/>
      <c r="AL129" s="564"/>
      <c r="AM129" s="564"/>
      <c r="AN129" s="564"/>
      <c r="AO129" s="564"/>
      <c r="AP129" s="564"/>
      <c r="AQ129" s="564"/>
      <c r="AR129" s="564"/>
      <c r="AS129" s="564"/>
      <c r="AT129" s="564"/>
      <c r="AU129" s="564"/>
      <c r="AV129" s="564"/>
      <c r="AW129" s="564"/>
      <c r="AX129" s="564"/>
      <c r="AY129" s="564"/>
      <c r="AZ129" s="564"/>
      <c r="BA129" s="564"/>
      <c r="BB129" s="564"/>
    </row>
    <row r="130" spans="6:54">
      <c r="F130" s="299"/>
      <c r="H130" s="299"/>
      <c r="I130" s="299"/>
      <c r="J130" s="299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4"/>
      <c r="Y130" s="564"/>
      <c r="Z130" s="564"/>
      <c r="AA130" s="564"/>
      <c r="AB130" s="564"/>
      <c r="AC130" s="564"/>
      <c r="AD130" s="564"/>
      <c r="AE130" s="564"/>
      <c r="AF130" s="564"/>
      <c r="AG130" s="564"/>
      <c r="AH130" s="564"/>
      <c r="AI130" s="564"/>
      <c r="AJ130" s="564"/>
      <c r="AK130" s="564"/>
      <c r="AL130" s="564"/>
      <c r="AM130" s="564"/>
      <c r="AN130" s="564"/>
      <c r="AO130" s="564"/>
      <c r="AP130" s="564"/>
      <c r="AQ130" s="564"/>
      <c r="AR130" s="564"/>
      <c r="AS130" s="564"/>
      <c r="AT130" s="564"/>
      <c r="AU130" s="564"/>
      <c r="AV130" s="564"/>
      <c r="AW130" s="564"/>
      <c r="AX130" s="564"/>
      <c r="AY130" s="564"/>
      <c r="AZ130" s="564"/>
      <c r="BA130" s="564"/>
      <c r="BB130" s="564"/>
    </row>
    <row r="131" spans="6:54">
      <c r="F131" s="299"/>
      <c r="H131" s="299"/>
      <c r="I131" s="299"/>
      <c r="J131" s="299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4"/>
      <c r="Y131" s="564"/>
      <c r="Z131" s="564"/>
      <c r="AA131" s="564"/>
      <c r="AB131" s="564"/>
      <c r="AC131" s="564"/>
      <c r="AD131" s="564"/>
      <c r="AE131" s="564"/>
      <c r="AF131" s="564"/>
      <c r="AG131" s="564"/>
      <c r="AH131" s="564"/>
      <c r="AI131" s="564"/>
      <c r="AJ131" s="564"/>
      <c r="AK131" s="564"/>
      <c r="AL131" s="564"/>
      <c r="AM131" s="564"/>
      <c r="AN131" s="564"/>
      <c r="AO131" s="564"/>
      <c r="AP131" s="564"/>
      <c r="AQ131" s="564"/>
      <c r="AR131" s="564"/>
      <c r="AS131" s="564"/>
      <c r="AT131" s="564"/>
      <c r="AU131" s="564"/>
      <c r="AV131" s="564"/>
      <c r="AW131" s="564"/>
      <c r="AX131" s="564"/>
      <c r="AY131" s="564"/>
      <c r="AZ131" s="564"/>
      <c r="BA131" s="564"/>
      <c r="BB131" s="564"/>
    </row>
    <row r="132" spans="6:54">
      <c r="F132" s="299"/>
      <c r="H132" s="299"/>
      <c r="I132" s="299"/>
      <c r="J132" s="299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4"/>
      <c r="Y132" s="564"/>
      <c r="Z132" s="564"/>
      <c r="AA132" s="564"/>
      <c r="AB132" s="564"/>
      <c r="AC132" s="564"/>
      <c r="AD132" s="564"/>
      <c r="AE132" s="564"/>
      <c r="AF132" s="564"/>
      <c r="AG132" s="564"/>
      <c r="AH132" s="564"/>
      <c r="AI132" s="564"/>
      <c r="AJ132" s="564"/>
      <c r="AK132" s="564"/>
      <c r="AL132" s="564"/>
      <c r="AM132" s="564"/>
      <c r="AN132" s="564"/>
      <c r="AO132" s="564"/>
      <c r="AP132" s="564"/>
      <c r="AQ132" s="564"/>
      <c r="AR132" s="564"/>
      <c r="AS132" s="564"/>
      <c r="AT132" s="564"/>
      <c r="AU132" s="564"/>
      <c r="AV132" s="564"/>
      <c r="AW132" s="564"/>
      <c r="AX132" s="564"/>
      <c r="AY132" s="564"/>
      <c r="AZ132" s="564"/>
      <c r="BA132" s="564"/>
      <c r="BB132" s="564"/>
    </row>
    <row r="133" spans="6:54">
      <c r="F133" s="299"/>
      <c r="H133" s="299"/>
      <c r="I133" s="299"/>
      <c r="J133" s="299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4"/>
      <c r="Y133" s="564"/>
      <c r="Z133" s="564"/>
      <c r="AA133" s="564"/>
      <c r="AB133" s="564"/>
      <c r="AC133" s="564"/>
      <c r="AD133" s="564"/>
      <c r="AE133" s="564"/>
      <c r="AF133" s="564"/>
      <c r="AG133" s="564"/>
      <c r="AH133" s="564"/>
      <c r="AI133" s="564"/>
      <c r="AJ133" s="564"/>
      <c r="AK133" s="564"/>
      <c r="AL133" s="564"/>
      <c r="AM133" s="564"/>
      <c r="AN133" s="564"/>
      <c r="AO133" s="564"/>
      <c r="AP133" s="564"/>
      <c r="AQ133" s="564"/>
      <c r="AR133" s="564"/>
      <c r="AS133" s="564"/>
      <c r="AT133" s="564"/>
      <c r="AU133" s="564"/>
      <c r="AV133" s="564"/>
      <c r="AW133" s="564"/>
      <c r="AX133" s="564"/>
      <c r="AY133" s="564"/>
      <c r="AZ133" s="564"/>
      <c r="BA133" s="564"/>
      <c r="BB133" s="564"/>
    </row>
    <row r="134" spans="6:54">
      <c r="F134" s="299"/>
      <c r="H134" s="299"/>
      <c r="I134" s="299"/>
      <c r="J134" s="299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4"/>
      <c r="Y134" s="564"/>
      <c r="Z134" s="564"/>
      <c r="AA134" s="564"/>
      <c r="AB134" s="564"/>
      <c r="AC134" s="564"/>
      <c r="AD134" s="564"/>
      <c r="AE134" s="564"/>
      <c r="AF134" s="564"/>
      <c r="AG134" s="564"/>
      <c r="AH134" s="564"/>
      <c r="AI134" s="564"/>
      <c r="AJ134" s="564"/>
      <c r="AK134" s="564"/>
      <c r="AL134" s="564"/>
      <c r="AM134" s="564"/>
      <c r="AN134" s="564"/>
      <c r="AO134" s="564"/>
      <c r="AP134" s="564"/>
      <c r="AQ134" s="564"/>
      <c r="AR134" s="564"/>
      <c r="AS134" s="564"/>
      <c r="AT134" s="564"/>
      <c r="AU134" s="564"/>
      <c r="AV134" s="564"/>
      <c r="AW134" s="564"/>
      <c r="AX134" s="564"/>
      <c r="AY134" s="564"/>
      <c r="AZ134" s="564"/>
      <c r="BA134" s="564"/>
      <c r="BB134" s="564"/>
    </row>
    <row r="135" spans="6:54">
      <c r="F135" s="299"/>
      <c r="H135" s="299"/>
      <c r="I135" s="299"/>
      <c r="J135" s="299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4"/>
      <c r="Y135" s="564"/>
      <c r="Z135" s="564"/>
      <c r="AA135" s="564"/>
      <c r="AB135" s="564"/>
      <c r="AC135" s="564"/>
      <c r="AD135" s="564"/>
      <c r="AE135" s="564"/>
      <c r="AF135" s="564"/>
      <c r="AG135" s="564"/>
      <c r="AH135" s="564"/>
      <c r="AI135" s="564"/>
      <c r="AJ135" s="564"/>
      <c r="AK135" s="564"/>
      <c r="AL135" s="564"/>
      <c r="AM135" s="564"/>
      <c r="AN135" s="564"/>
      <c r="AO135" s="564"/>
      <c r="AP135" s="564"/>
      <c r="AQ135" s="564"/>
      <c r="AR135" s="564"/>
      <c r="AS135" s="564"/>
      <c r="AT135" s="564"/>
      <c r="AU135" s="564"/>
      <c r="AV135" s="564"/>
      <c r="AW135" s="564"/>
      <c r="AX135" s="564"/>
      <c r="AY135" s="564"/>
      <c r="AZ135" s="564"/>
      <c r="BA135" s="564"/>
      <c r="BB135" s="564"/>
    </row>
    <row r="136" spans="6:54">
      <c r="F136" s="299"/>
      <c r="H136" s="299"/>
      <c r="I136" s="299"/>
      <c r="J136" s="299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4"/>
      <c r="Y136" s="564"/>
      <c r="Z136" s="564"/>
      <c r="AA136" s="564"/>
      <c r="AB136" s="564"/>
      <c r="AC136" s="564"/>
      <c r="AD136" s="564"/>
      <c r="AE136" s="564"/>
      <c r="AF136" s="564"/>
      <c r="AG136" s="564"/>
      <c r="AH136" s="564"/>
      <c r="AI136" s="564"/>
      <c r="AJ136" s="564"/>
      <c r="AK136" s="564"/>
      <c r="AL136" s="564"/>
      <c r="AM136" s="564"/>
      <c r="AN136" s="564"/>
      <c r="AO136" s="564"/>
      <c r="AP136" s="564"/>
      <c r="AQ136" s="564"/>
      <c r="AR136" s="564"/>
      <c r="AS136" s="564"/>
      <c r="AT136" s="564"/>
      <c r="AU136" s="564"/>
      <c r="AV136" s="564"/>
      <c r="AW136" s="564"/>
      <c r="AX136" s="564"/>
      <c r="AY136" s="564"/>
      <c r="AZ136" s="564"/>
      <c r="BA136" s="564"/>
      <c r="BB136" s="564"/>
    </row>
    <row r="137" spans="6:54">
      <c r="F137" s="299"/>
      <c r="H137" s="299"/>
      <c r="I137" s="299"/>
      <c r="J137" s="299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4"/>
      <c r="Y137" s="564"/>
      <c r="Z137" s="564"/>
      <c r="AA137" s="564"/>
      <c r="AB137" s="564"/>
      <c r="AC137" s="564"/>
      <c r="AD137" s="564"/>
      <c r="AE137" s="564"/>
      <c r="AF137" s="564"/>
      <c r="AG137" s="564"/>
      <c r="AH137" s="564"/>
      <c r="AI137" s="564"/>
      <c r="AJ137" s="564"/>
      <c r="AK137" s="564"/>
      <c r="AL137" s="564"/>
      <c r="AM137" s="564"/>
      <c r="AN137" s="564"/>
      <c r="AO137" s="564"/>
      <c r="AP137" s="564"/>
      <c r="AQ137" s="564"/>
      <c r="AR137" s="564"/>
      <c r="AS137" s="564"/>
      <c r="AT137" s="564"/>
      <c r="AU137" s="564"/>
      <c r="AV137" s="564"/>
      <c r="AW137" s="564"/>
      <c r="AX137" s="564"/>
      <c r="AY137" s="564"/>
      <c r="AZ137" s="564"/>
      <c r="BA137" s="564"/>
      <c r="BB137" s="564"/>
    </row>
    <row r="138" spans="6:54">
      <c r="F138" s="299"/>
      <c r="H138" s="299"/>
      <c r="I138" s="299"/>
      <c r="J138" s="299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4"/>
      <c r="Y138" s="564"/>
      <c r="Z138" s="564"/>
      <c r="AA138" s="564"/>
      <c r="AB138" s="564"/>
      <c r="AC138" s="564"/>
      <c r="AD138" s="564"/>
      <c r="AE138" s="564"/>
      <c r="AF138" s="564"/>
      <c r="AG138" s="564"/>
      <c r="AH138" s="564"/>
      <c r="AI138" s="564"/>
      <c r="AJ138" s="564"/>
      <c r="AK138" s="564"/>
      <c r="AL138" s="564"/>
      <c r="AM138" s="564"/>
      <c r="AN138" s="564"/>
      <c r="AO138" s="564"/>
      <c r="AP138" s="564"/>
      <c r="AQ138" s="564"/>
      <c r="AR138" s="564"/>
      <c r="AS138" s="564"/>
      <c r="AT138" s="564"/>
      <c r="AU138" s="564"/>
      <c r="AV138" s="564"/>
      <c r="AW138" s="564"/>
      <c r="AX138" s="564"/>
      <c r="AY138" s="564"/>
      <c r="AZ138" s="564"/>
      <c r="BA138" s="564"/>
      <c r="BB138" s="564"/>
    </row>
    <row r="139" spans="6:54">
      <c r="F139" s="299"/>
      <c r="H139" s="299"/>
      <c r="I139" s="299"/>
      <c r="J139" s="299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4"/>
      <c r="Y139" s="564"/>
      <c r="Z139" s="564"/>
      <c r="AA139" s="564"/>
      <c r="AB139" s="564"/>
      <c r="AC139" s="564"/>
      <c r="AD139" s="564"/>
      <c r="AE139" s="564"/>
      <c r="AF139" s="564"/>
      <c r="AG139" s="564"/>
      <c r="AH139" s="564"/>
      <c r="AI139" s="564"/>
      <c r="AJ139" s="564"/>
      <c r="AK139" s="564"/>
      <c r="AL139" s="564"/>
      <c r="AM139" s="564"/>
      <c r="AN139" s="564"/>
      <c r="AO139" s="564"/>
      <c r="AP139" s="564"/>
      <c r="AQ139" s="564"/>
      <c r="AR139" s="564"/>
      <c r="AS139" s="564"/>
      <c r="AT139" s="564"/>
      <c r="AU139" s="564"/>
      <c r="AV139" s="564"/>
      <c r="AW139" s="564"/>
      <c r="AX139" s="564"/>
      <c r="AY139" s="564"/>
      <c r="AZ139" s="564"/>
      <c r="BA139" s="564"/>
      <c r="BB139" s="564"/>
    </row>
    <row r="140" spans="6:54">
      <c r="F140" s="299"/>
      <c r="H140" s="299"/>
      <c r="I140" s="299"/>
      <c r="J140" s="299"/>
      <c r="P140" s="564"/>
      <c r="AY140" s="472"/>
    </row>
  </sheetData>
  <mergeCells count="260">
    <mergeCell ref="L108:L109"/>
    <mergeCell ref="L95:L96"/>
    <mergeCell ref="B118:J118"/>
    <mergeCell ref="AL104:AL105"/>
    <mergeCell ref="I102:I103"/>
    <mergeCell ref="J102:J103"/>
    <mergeCell ref="K102:K103"/>
    <mergeCell ref="L102:L103"/>
    <mergeCell ref="Y102:Y103"/>
    <mergeCell ref="AL102:AL103"/>
    <mergeCell ref="B115:B117"/>
    <mergeCell ref="C115:C117"/>
    <mergeCell ref="D115:D117"/>
    <mergeCell ref="E115:E117"/>
    <mergeCell ref="I113:I114"/>
    <mergeCell ref="J113:J114"/>
    <mergeCell ref="K113:K114"/>
    <mergeCell ref="L113:L114"/>
    <mergeCell ref="B81:B114"/>
    <mergeCell ref="C81:C114"/>
    <mergeCell ref="D81:D114"/>
    <mergeCell ref="E81:E114"/>
    <mergeCell ref="F95:F96"/>
    <mergeCell ref="K108:K109"/>
    <mergeCell ref="AL99:AL100"/>
    <mergeCell ref="I95:I96"/>
    <mergeCell ref="J95:J96"/>
    <mergeCell ref="K95:K96"/>
    <mergeCell ref="Y113:Y114"/>
    <mergeCell ref="AL113:AL114"/>
    <mergeCell ref="I108:I109"/>
    <mergeCell ref="J108:J109"/>
    <mergeCell ref="AL89:AL90"/>
    <mergeCell ref="I93:I94"/>
    <mergeCell ref="J93:J94"/>
    <mergeCell ref="K93:K94"/>
    <mergeCell ref="L93:L94"/>
    <mergeCell ref="Y93:Y94"/>
    <mergeCell ref="AL93:AL94"/>
    <mergeCell ref="Y108:Y109"/>
    <mergeCell ref="AL108:AL109"/>
    <mergeCell ref="I104:I105"/>
    <mergeCell ref="J104:J105"/>
    <mergeCell ref="K104:K105"/>
    <mergeCell ref="L104:L105"/>
    <mergeCell ref="Y104:Y105"/>
    <mergeCell ref="AL82:AL83"/>
    <mergeCell ref="I85:I86"/>
    <mergeCell ref="J85:J86"/>
    <mergeCell ref="K85:K86"/>
    <mergeCell ref="L85:L86"/>
    <mergeCell ref="Y85:Y86"/>
    <mergeCell ref="AL85:AL86"/>
    <mergeCell ref="I82:I83"/>
    <mergeCell ref="J82:J83"/>
    <mergeCell ref="K82:K83"/>
    <mergeCell ref="L82:L83"/>
    <mergeCell ref="Y82:Y83"/>
    <mergeCell ref="I89:I90"/>
    <mergeCell ref="J89:J90"/>
    <mergeCell ref="L89:L90"/>
    <mergeCell ref="Y89:Y90"/>
    <mergeCell ref="Y95:Y96"/>
    <mergeCell ref="AL95:AL96"/>
    <mergeCell ref="I99:I100"/>
    <mergeCell ref="J99:J100"/>
    <mergeCell ref="K99:K100"/>
    <mergeCell ref="L99:L100"/>
    <mergeCell ref="Y99:Y100"/>
    <mergeCell ref="K79:K80"/>
    <mergeCell ref="L79:L80"/>
    <mergeCell ref="Y79:Y80"/>
    <mergeCell ref="AL79:AL80"/>
    <mergeCell ref="I77:I78"/>
    <mergeCell ref="J77:J78"/>
    <mergeCell ref="K77:K78"/>
    <mergeCell ref="L77:L78"/>
    <mergeCell ref="Y77:Y78"/>
    <mergeCell ref="AL77:AL78"/>
    <mergeCell ref="L72:L73"/>
    <mergeCell ref="Y72:Y73"/>
    <mergeCell ref="AL72:AL73"/>
    <mergeCell ref="I68:I69"/>
    <mergeCell ref="J68:J69"/>
    <mergeCell ref="K68:K69"/>
    <mergeCell ref="L68:L69"/>
    <mergeCell ref="Y68:Y69"/>
    <mergeCell ref="AL68:AL69"/>
    <mergeCell ref="L66:L67"/>
    <mergeCell ref="Y66:Y67"/>
    <mergeCell ref="AL66:AL67"/>
    <mergeCell ref="I63:I64"/>
    <mergeCell ref="J63:J64"/>
    <mergeCell ref="K63:K64"/>
    <mergeCell ref="L63:L64"/>
    <mergeCell ref="Y63:Y64"/>
    <mergeCell ref="AL63:AL64"/>
    <mergeCell ref="L60:L61"/>
    <mergeCell ref="Y60:Y61"/>
    <mergeCell ref="AL60:AL61"/>
    <mergeCell ref="I58:I59"/>
    <mergeCell ref="J58:J59"/>
    <mergeCell ref="K58:K59"/>
    <mergeCell ref="L58:L59"/>
    <mergeCell ref="Y58:Y59"/>
    <mergeCell ref="AL58:AL59"/>
    <mergeCell ref="AL52:AL53"/>
    <mergeCell ref="I56:I57"/>
    <mergeCell ref="J56:J57"/>
    <mergeCell ref="K56:K57"/>
    <mergeCell ref="L56:L57"/>
    <mergeCell ref="Y56:Y57"/>
    <mergeCell ref="AL56:AL57"/>
    <mergeCell ref="F52:F53"/>
    <mergeCell ref="I52:I53"/>
    <mergeCell ref="J52:J53"/>
    <mergeCell ref="K52:K53"/>
    <mergeCell ref="L52:L53"/>
    <mergeCell ref="Y52:Y53"/>
    <mergeCell ref="L50:L51"/>
    <mergeCell ref="Y50:Y51"/>
    <mergeCell ref="AL50:AL51"/>
    <mergeCell ref="I48:I49"/>
    <mergeCell ref="J48:J49"/>
    <mergeCell ref="K48:K49"/>
    <mergeCell ref="L48:L49"/>
    <mergeCell ref="Y48:Y49"/>
    <mergeCell ref="AL48:AL49"/>
    <mergeCell ref="AL44:AL45"/>
    <mergeCell ref="I46:I47"/>
    <mergeCell ref="J46:J47"/>
    <mergeCell ref="K46:K47"/>
    <mergeCell ref="L46:L47"/>
    <mergeCell ref="Y46:Y47"/>
    <mergeCell ref="AL46:AL47"/>
    <mergeCell ref="F44:F45"/>
    <mergeCell ref="I44:I45"/>
    <mergeCell ref="J44:J45"/>
    <mergeCell ref="K44:K45"/>
    <mergeCell ref="L44:L45"/>
    <mergeCell ref="Y44:Y45"/>
    <mergeCell ref="L29:L30"/>
    <mergeCell ref="Y29:Y30"/>
    <mergeCell ref="AL29:AL30"/>
    <mergeCell ref="I41:I42"/>
    <mergeCell ref="J41:J42"/>
    <mergeCell ref="K41:K42"/>
    <mergeCell ref="L41:L42"/>
    <mergeCell ref="Y41:Y42"/>
    <mergeCell ref="AL41:AL42"/>
    <mergeCell ref="I34:I36"/>
    <mergeCell ref="J34:J36"/>
    <mergeCell ref="K34:K36"/>
    <mergeCell ref="L34:L36"/>
    <mergeCell ref="Y34:Y36"/>
    <mergeCell ref="AL34:AL36"/>
    <mergeCell ref="L27:L28"/>
    <mergeCell ref="Y27:Y28"/>
    <mergeCell ref="AL27:AL28"/>
    <mergeCell ref="AL23:AL24"/>
    <mergeCell ref="I25:I26"/>
    <mergeCell ref="J25:J26"/>
    <mergeCell ref="K25:K26"/>
    <mergeCell ref="L25:L26"/>
    <mergeCell ref="Y25:Y26"/>
    <mergeCell ref="AL25:AL26"/>
    <mergeCell ref="K23:K24"/>
    <mergeCell ref="L23:L24"/>
    <mergeCell ref="Y23:Y24"/>
    <mergeCell ref="I31:I32"/>
    <mergeCell ref="J31:J32"/>
    <mergeCell ref="K31:K32"/>
    <mergeCell ref="L31:L32"/>
    <mergeCell ref="Y31:Y32"/>
    <mergeCell ref="AL31:AL32"/>
    <mergeCell ref="I29:I30"/>
    <mergeCell ref="J29:J30"/>
    <mergeCell ref="B23:B80"/>
    <mergeCell ref="C23:C80"/>
    <mergeCell ref="D23:D80"/>
    <mergeCell ref="E23:E80"/>
    <mergeCell ref="I23:I24"/>
    <mergeCell ref="J23:J24"/>
    <mergeCell ref="I27:I28"/>
    <mergeCell ref="J27:J28"/>
    <mergeCell ref="K27:K28"/>
    <mergeCell ref="K29:K30"/>
    <mergeCell ref="I50:I51"/>
    <mergeCell ref="J50:J51"/>
    <mergeCell ref="K50:K51"/>
    <mergeCell ref="I60:I61"/>
    <mergeCell ref="J60:J61"/>
    <mergeCell ref="K60:K61"/>
    <mergeCell ref="I66:I67"/>
    <mergeCell ref="J66:J67"/>
    <mergeCell ref="K66:K67"/>
    <mergeCell ref="I72:I73"/>
    <mergeCell ref="J72:J73"/>
    <mergeCell ref="K72:K73"/>
    <mergeCell ref="I79:I80"/>
    <mergeCell ref="J79:J80"/>
    <mergeCell ref="AL16:AL17"/>
    <mergeCell ref="B18:B22"/>
    <mergeCell ref="C18:C22"/>
    <mergeCell ref="D18:D22"/>
    <mergeCell ref="E18:E22"/>
    <mergeCell ref="I19:I21"/>
    <mergeCell ref="J19:J21"/>
    <mergeCell ref="I16:I17"/>
    <mergeCell ref="J16:J17"/>
    <mergeCell ref="K16:K17"/>
    <mergeCell ref="L16:L17"/>
    <mergeCell ref="Y16:Y17"/>
    <mergeCell ref="K19:K21"/>
    <mergeCell ref="L19:L21"/>
    <mergeCell ref="Y19:Y21"/>
    <mergeCell ref="AL19:AL21"/>
    <mergeCell ref="B10:B17"/>
    <mergeCell ref="C10:C17"/>
    <mergeCell ref="D10:D17"/>
    <mergeCell ref="E10:E17"/>
    <mergeCell ref="AH8:AH9"/>
    <mergeCell ref="AI8:AI9"/>
    <mergeCell ref="AJ8:AJ9"/>
    <mergeCell ref="X8:X9"/>
    <mergeCell ref="Z8:AA8"/>
    <mergeCell ref="AB8:AG8"/>
    <mergeCell ref="Y7:Y9"/>
    <mergeCell ref="Z7:AK7"/>
    <mergeCell ref="AL7:AL9"/>
    <mergeCell ref="AY7:BA8"/>
    <mergeCell ref="B8:B9"/>
    <mergeCell ref="C8:C9"/>
    <mergeCell ref="D8:D9"/>
    <mergeCell ref="E8:E9"/>
    <mergeCell ref="AM7:AX7"/>
    <mergeCell ref="AU8:AU9"/>
    <mergeCell ref="AV8:AV9"/>
    <mergeCell ref="AW8:AW9"/>
    <mergeCell ref="AX8:AX9"/>
    <mergeCell ref="AK8:AK9"/>
    <mergeCell ref="AM8:AN8"/>
    <mergeCell ref="AO8:AT8"/>
    <mergeCell ref="B7:K7"/>
    <mergeCell ref="L7:L9"/>
    <mergeCell ref="M7:X7"/>
    <mergeCell ref="F8:F9"/>
    <mergeCell ref="G8:G9"/>
    <mergeCell ref="W8:W9"/>
    <mergeCell ref="H8:H9"/>
    <mergeCell ref="J8:J9"/>
    <mergeCell ref="B4:C4"/>
    <mergeCell ref="B5:C5"/>
    <mergeCell ref="I8:I9"/>
    <mergeCell ref="E6:F6"/>
    <mergeCell ref="O8:T8"/>
    <mergeCell ref="U8:U9"/>
    <mergeCell ref="V8:V9"/>
    <mergeCell ref="K8:K9"/>
    <mergeCell ref="M8:N8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Y87"/>
  <sheetViews>
    <sheetView zoomScale="90" zoomScaleNormal="90" workbookViewId="0">
      <selection activeCell="J7" sqref="J7:L7"/>
    </sheetView>
  </sheetViews>
  <sheetFormatPr baseColWidth="10" defaultRowHeight="12.75"/>
  <cols>
    <col min="1" max="1" width="2.85546875" style="1" customWidth="1"/>
    <col min="2" max="2" width="20.7109375" style="2" customWidth="1"/>
    <col min="3" max="3" width="16.28515625" style="118" customWidth="1"/>
    <col min="4" max="4" width="21.7109375" style="118" customWidth="1"/>
    <col min="5" max="5" width="16.28515625" style="118" customWidth="1"/>
    <col min="6" max="7" width="16.42578125" style="118" customWidth="1"/>
    <col min="8" max="8" width="21.42578125" style="118" customWidth="1"/>
    <col min="9" max="9" width="33.7109375" style="118" customWidth="1"/>
    <col min="10" max="10" width="16.7109375" style="118" customWidth="1"/>
    <col min="11" max="11" width="49.140625" style="118" customWidth="1"/>
    <col min="12" max="12" width="13.7109375" style="118" customWidth="1"/>
    <col min="13" max="13" width="19" style="118" customWidth="1"/>
    <col min="14" max="15" width="17.7109375" style="118" customWidth="1"/>
    <col min="16" max="16" width="8.140625" style="118" customWidth="1"/>
    <col min="17" max="17" width="8.42578125" style="118" customWidth="1"/>
    <col min="18" max="22" width="11.42578125" style="118"/>
    <col min="23" max="23" width="10" style="118" customWidth="1"/>
    <col min="24" max="24" width="8.42578125" style="118" customWidth="1"/>
    <col min="25" max="25" width="8.85546875" style="118" customWidth="1"/>
    <col min="26" max="26" width="9.42578125" style="118" customWidth="1"/>
    <col min="27" max="27" width="8.7109375" style="118" customWidth="1"/>
    <col min="28" max="28" width="19" style="119" customWidth="1"/>
    <col min="29" max="29" width="15.7109375" style="118" bestFit="1" customWidth="1"/>
    <col min="30" max="30" width="17.42578125" style="182" bestFit="1" customWidth="1"/>
    <col min="31" max="31" width="8.140625" style="118" customWidth="1"/>
    <col min="32" max="32" width="8.42578125" style="118" customWidth="1"/>
    <col min="33" max="37" width="11.42578125" style="118"/>
    <col min="38" max="38" width="10" style="118" customWidth="1"/>
    <col min="39" max="39" width="8.42578125" style="118" customWidth="1"/>
    <col min="40" max="40" width="8.85546875" style="118" customWidth="1"/>
    <col min="41" max="41" width="9.42578125" style="118" customWidth="1"/>
    <col min="42" max="42" width="8.7109375" style="118" customWidth="1"/>
    <col min="43" max="43" width="19.85546875" style="118" customWidth="1"/>
    <col min="44" max="44" width="19.28515625" style="118" customWidth="1"/>
    <col min="45" max="45" width="16.28515625" style="118" customWidth="1"/>
    <col min="46" max="207" width="11.42578125" style="1"/>
    <col min="208" max="256" width="11.42578125" style="3"/>
    <col min="257" max="257" width="2.85546875" style="3" customWidth="1"/>
    <col min="258" max="258" width="20.7109375" style="3" customWidth="1"/>
    <col min="259" max="259" width="16.28515625" style="3" customWidth="1"/>
    <col min="260" max="260" width="21.7109375" style="3" customWidth="1"/>
    <col min="261" max="261" width="16.28515625" style="3" customWidth="1"/>
    <col min="262" max="263" width="16.42578125" style="3" customWidth="1"/>
    <col min="264" max="264" width="16.7109375" style="3" customWidth="1"/>
    <col min="265" max="265" width="33.7109375" style="3" customWidth="1"/>
    <col min="266" max="266" width="16.7109375" style="3" customWidth="1"/>
    <col min="267" max="267" width="49.140625" style="3" customWidth="1"/>
    <col min="268" max="268" width="13.7109375" style="3" customWidth="1"/>
    <col min="269" max="269" width="19" style="3" customWidth="1"/>
    <col min="270" max="271" width="17.7109375" style="3" customWidth="1"/>
    <col min="272" max="272" width="8.140625" style="3" customWidth="1"/>
    <col min="273" max="273" width="8.42578125" style="3" customWidth="1"/>
    <col min="274" max="278" width="11.42578125" style="3"/>
    <col min="279" max="279" width="10" style="3" customWidth="1"/>
    <col min="280" max="280" width="8.42578125" style="3" customWidth="1"/>
    <col min="281" max="281" width="8.85546875" style="3" customWidth="1"/>
    <col min="282" max="282" width="9.42578125" style="3" customWidth="1"/>
    <col min="283" max="283" width="8.7109375" style="3" customWidth="1"/>
    <col min="284" max="284" width="19" style="3" customWidth="1"/>
    <col min="285" max="285" width="15.7109375" style="3" bestFit="1" customWidth="1"/>
    <col min="286" max="286" width="17.42578125" style="3" bestFit="1" customWidth="1"/>
    <col min="287" max="287" width="8.140625" style="3" customWidth="1"/>
    <col min="288" max="288" width="8.42578125" style="3" customWidth="1"/>
    <col min="289" max="293" width="11.42578125" style="3"/>
    <col min="294" max="294" width="10" style="3" customWidth="1"/>
    <col min="295" max="295" width="8.42578125" style="3" customWidth="1"/>
    <col min="296" max="296" width="8.85546875" style="3" customWidth="1"/>
    <col min="297" max="297" width="9.42578125" style="3" customWidth="1"/>
    <col min="298" max="298" width="8.7109375" style="3" customWidth="1"/>
    <col min="299" max="299" width="19.85546875" style="3" customWidth="1"/>
    <col min="300" max="300" width="19.28515625" style="3" customWidth="1"/>
    <col min="301" max="301" width="16.28515625" style="3" customWidth="1"/>
    <col min="302" max="512" width="11.42578125" style="3"/>
    <col min="513" max="513" width="2.85546875" style="3" customWidth="1"/>
    <col min="514" max="514" width="20.7109375" style="3" customWidth="1"/>
    <col min="515" max="515" width="16.28515625" style="3" customWidth="1"/>
    <col min="516" max="516" width="21.7109375" style="3" customWidth="1"/>
    <col min="517" max="517" width="16.28515625" style="3" customWidth="1"/>
    <col min="518" max="519" width="16.42578125" style="3" customWidth="1"/>
    <col min="520" max="520" width="16.7109375" style="3" customWidth="1"/>
    <col min="521" max="521" width="33.7109375" style="3" customWidth="1"/>
    <col min="522" max="522" width="16.7109375" style="3" customWidth="1"/>
    <col min="523" max="523" width="49.140625" style="3" customWidth="1"/>
    <col min="524" max="524" width="13.7109375" style="3" customWidth="1"/>
    <col min="525" max="525" width="19" style="3" customWidth="1"/>
    <col min="526" max="527" width="17.7109375" style="3" customWidth="1"/>
    <col min="528" max="528" width="8.140625" style="3" customWidth="1"/>
    <col min="529" max="529" width="8.42578125" style="3" customWidth="1"/>
    <col min="530" max="534" width="11.42578125" style="3"/>
    <col min="535" max="535" width="10" style="3" customWidth="1"/>
    <col min="536" max="536" width="8.42578125" style="3" customWidth="1"/>
    <col min="537" max="537" width="8.85546875" style="3" customWidth="1"/>
    <col min="538" max="538" width="9.42578125" style="3" customWidth="1"/>
    <col min="539" max="539" width="8.7109375" style="3" customWidth="1"/>
    <col min="540" max="540" width="19" style="3" customWidth="1"/>
    <col min="541" max="541" width="15.7109375" style="3" bestFit="1" customWidth="1"/>
    <col min="542" max="542" width="17.42578125" style="3" bestFit="1" customWidth="1"/>
    <col min="543" max="543" width="8.140625" style="3" customWidth="1"/>
    <col min="544" max="544" width="8.42578125" style="3" customWidth="1"/>
    <col min="545" max="549" width="11.42578125" style="3"/>
    <col min="550" max="550" width="10" style="3" customWidth="1"/>
    <col min="551" max="551" width="8.42578125" style="3" customWidth="1"/>
    <col min="552" max="552" width="8.85546875" style="3" customWidth="1"/>
    <col min="553" max="553" width="9.42578125" style="3" customWidth="1"/>
    <col min="554" max="554" width="8.7109375" style="3" customWidth="1"/>
    <col min="555" max="555" width="19.85546875" style="3" customWidth="1"/>
    <col min="556" max="556" width="19.28515625" style="3" customWidth="1"/>
    <col min="557" max="557" width="16.28515625" style="3" customWidth="1"/>
    <col min="558" max="768" width="11.42578125" style="3"/>
    <col min="769" max="769" width="2.85546875" style="3" customWidth="1"/>
    <col min="770" max="770" width="20.7109375" style="3" customWidth="1"/>
    <col min="771" max="771" width="16.28515625" style="3" customWidth="1"/>
    <col min="772" max="772" width="21.7109375" style="3" customWidth="1"/>
    <col min="773" max="773" width="16.28515625" style="3" customWidth="1"/>
    <col min="774" max="775" width="16.42578125" style="3" customWidth="1"/>
    <col min="776" max="776" width="16.7109375" style="3" customWidth="1"/>
    <col min="777" max="777" width="33.7109375" style="3" customWidth="1"/>
    <col min="778" max="778" width="16.7109375" style="3" customWidth="1"/>
    <col min="779" max="779" width="49.140625" style="3" customWidth="1"/>
    <col min="780" max="780" width="13.7109375" style="3" customWidth="1"/>
    <col min="781" max="781" width="19" style="3" customWidth="1"/>
    <col min="782" max="783" width="17.7109375" style="3" customWidth="1"/>
    <col min="784" max="784" width="8.140625" style="3" customWidth="1"/>
    <col min="785" max="785" width="8.42578125" style="3" customWidth="1"/>
    <col min="786" max="790" width="11.42578125" style="3"/>
    <col min="791" max="791" width="10" style="3" customWidth="1"/>
    <col min="792" max="792" width="8.42578125" style="3" customWidth="1"/>
    <col min="793" max="793" width="8.85546875" style="3" customWidth="1"/>
    <col min="794" max="794" width="9.42578125" style="3" customWidth="1"/>
    <col min="795" max="795" width="8.7109375" style="3" customWidth="1"/>
    <col min="796" max="796" width="19" style="3" customWidth="1"/>
    <col min="797" max="797" width="15.7109375" style="3" bestFit="1" customWidth="1"/>
    <col min="798" max="798" width="17.42578125" style="3" bestFit="1" customWidth="1"/>
    <col min="799" max="799" width="8.140625" style="3" customWidth="1"/>
    <col min="800" max="800" width="8.42578125" style="3" customWidth="1"/>
    <col min="801" max="805" width="11.42578125" style="3"/>
    <col min="806" max="806" width="10" style="3" customWidth="1"/>
    <col min="807" max="807" width="8.42578125" style="3" customWidth="1"/>
    <col min="808" max="808" width="8.85546875" style="3" customWidth="1"/>
    <col min="809" max="809" width="9.42578125" style="3" customWidth="1"/>
    <col min="810" max="810" width="8.7109375" style="3" customWidth="1"/>
    <col min="811" max="811" width="19.85546875" style="3" customWidth="1"/>
    <col min="812" max="812" width="19.28515625" style="3" customWidth="1"/>
    <col min="813" max="813" width="16.28515625" style="3" customWidth="1"/>
    <col min="814" max="1024" width="11.42578125" style="3"/>
    <col min="1025" max="1025" width="2.85546875" style="3" customWidth="1"/>
    <col min="1026" max="1026" width="20.7109375" style="3" customWidth="1"/>
    <col min="1027" max="1027" width="16.28515625" style="3" customWidth="1"/>
    <col min="1028" max="1028" width="21.7109375" style="3" customWidth="1"/>
    <col min="1029" max="1029" width="16.28515625" style="3" customWidth="1"/>
    <col min="1030" max="1031" width="16.42578125" style="3" customWidth="1"/>
    <col min="1032" max="1032" width="16.7109375" style="3" customWidth="1"/>
    <col min="1033" max="1033" width="33.7109375" style="3" customWidth="1"/>
    <col min="1034" max="1034" width="16.7109375" style="3" customWidth="1"/>
    <col min="1035" max="1035" width="49.140625" style="3" customWidth="1"/>
    <col min="1036" max="1036" width="13.7109375" style="3" customWidth="1"/>
    <col min="1037" max="1037" width="19" style="3" customWidth="1"/>
    <col min="1038" max="1039" width="17.7109375" style="3" customWidth="1"/>
    <col min="1040" max="1040" width="8.140625" style="3" customWidth="1"/>
    <col min="1041" max="1041" width="8.42578125" style="3" customWidth="1"/>
    <col min="1042" max="1046" width="11.42578125" style="3"/>
    <col min="1047" max="1047" width="10" style="3" customWidth="1"/>
    <col min="1048" max="1048" width="8.42578125" style="3" customWidth="1"/>
    <col min="1049" max="1049" width="8.85546875" style="3" customWidth="1"/>
    <col min="1050" max="1050" width="9.42578125" style="3" customWidth="1"/>
    <col min="1051" max="1051" width="8.7109375" style="3" customWidth="1"/>
    <col min="1052" max="1052" width="19" style="3" customWidth="1"/>
    <col min="1053" max="1053" width="15.7109375" style="3" bestFit="1" customWidth="1"/>
    <col min="1054" max="1054" width="17.42578125" style="3" bestFit="1" customWidth="1"/>
    <col min="1055" max="1055" width="8.140625" style="3" customWidth="1"/>
    <col min="1056" max="1056" width="8.42578125" style="3" customWidth="1"/>
    <col min="1057" max="1061" width="11.42578125" style="3"/>
    <col min="1062" max="1062" width="10" style="3" customWidth="1"/>
    <col min="1063" max="1063" width="8.42578125" style="3" customWidth="1"/>
    <col min="1064" max="1064" width="8.85546875" style="3" customWidth="1"/>
    <col min="1065" max="1065" width="9.42578125" style="3" customWidth="1"/>
    <col min="1066" max="1066" width="8.7109375" style="3" customWidth="1"/>
    <col min="1067" max="1067" width="19.85546875" style="3" customWidth="1"/>
    <col min="1068" max="1068" width="19.28515625" style="3" customWidth="1"/>
    <col min="1069" max="1069" width="16.28515625" style="3" customWidth="1"/>
    <col min="1070" max="1280" width="11.42578125" style="3"/>
    <col min="1281" max="1281" width="2.85546875" style="3" customWidth="1"/>
    <col min="1282" max="1282" width="20.7109375" style="3" customWidth="1"/>
    <col min="1283" max="1283" width="16.28515625" style="3" customWidth="1"/>
    <col min="1284" max="1284" width="21.7109375" style="3" customWidth="1"/>
    <col min="1285" max="1285" width="16.28515625" style="3" customWidth="1"/>
    <col min="1286" max="1287" width="16.42578125" style="3" customWidth="1"/>
    <col min="1288" max="1288" width="16.7109375" style="3" customWidth="1"/>
    <col min="1289" max="1289" width="33.7109375" style="3" customWidth="1"/>
    <col min="1290" max="1290" width="16.7109375" style="3" customWidth="1"/>
    <col min="1291" max="1291" width="49.140625" style="3" customWidth="1"/>
    <col min="1292" max="1292" width="13.7109375" style="3" customWidth="1"/>
    <col min="1293" max="1293" width="19" style="3" customWidth="1"/>
    <col min="1294" max="1295" width="17.7109375" style="3" customWidth="1"/>
    <col min="1296" max="1296" width="8.140625" style="3" customWidth="1"/>
    <col min="1297" max="1297" width="8.42578125" style="3" customWidth="1"/>
    <col min="1298" max="1302" width="11.42578125" style="3"/>
    <col min="1303" max="1303" width="10" style="3" customWidth="1"/>
    <col min="1304" max="1304" width="8.42578125" style="3" customWidth="1"/>
    <col min="1305" max="1305" width="8.85546875" style="3" customWidth="1"/>
    <col min="1306" max="1306" width="9.42578125" style="3" customWidth="1"/>
    <col min="1307" max="1307" width="8.7109375" style="3" customWidth="1"/>
    <col min="1308" max="1308" width="19" style="3" customWidth="1"/>
    <col min="1309" max="1309" width="15.7109375" style="3" bestFit="1" customWidth="1"/>
    <col min="1310" max="1310" width="17.42578125" style="3" bestFit="1" customWidth="1"/>
    <col min="1311" max="1311" width="8.140625" style="3" customWidth="1"/>
    <col min="1312" max="1312" width="8.42578125" style="3" customWidth="1"/>
    <col min="1313" max="1317" width="11.42578125" style="3"/>
    <col min="1318" max="1318" width="10" style="3" customWidth="1"/>
    <col min="1319" max="1319" width="8.42578125" style="3" customWidth="1"/>
    <col min="1320" max="1320" width="8.85546875" style="3" customWidth="1"/>
    <col min="1321" max="1321" width="9.42578125" style="3" customWidth="1"/>
    <col min="1322" max="1322" width="8.7109375" style="3" customWidth="1"/>
    <col min="1323" max="1323" width="19.85546875" style="3" customWidth="1"/>
    <col min="1324" max="1324" width="19.28515625" style="3" customWidth="1"/>
    <col min="1325" max="1325" width="16.28515625" style="3" customWidth="1"/>
    <col min="1326" max="1536" width="11.42578125" style="3"/>
    <col min="1537" max="1537" width="2.85546875" style="3" customWidth="1"/>
    <col min="1538" max="1538" width="20.7109375" style="3" customWidth="1"/>
    <col min="1539" max="1539" width="16.28515625" style="3" customWidth="1"/>
    <col min="1540" max="1540" width="21.7109375" style="3" customWidth="1"/>
    <col min="1541" max="1541" width="16.28515625" style="3" customWidth="1"/>
    <col min="1542" max="1543" width="16.42578125" style="3" customWidth="1"/>
    <col min="1544" max="1544" width="16.7109375" style="3" customWidth="1"/>
    <col min="1545" max="1545" width="33.7109375" style="3" customWidth="1"/>
    <col min="1546" max="1546" width="16.7109375" style="3" customWidth="1"/>
    <col min="1547" max="1547" width="49.140625" style="3" customWidth="1"/>
    <col min="1548" max="1548" width="13.7109375" style="3" customWidth="1"/>
    <col min="1549" max="1549" width="19" style="3" customWidth="1"/>
    <col min="1550" max="1551" width="17.7109375" style="3" customWidth="1"/>
    <col min="1552" max="1552" width="8.140625" style="3" customWidth="1"/>
    <col min="1553" max="1553" width="8.42578125" style="3" customWidth="1"/>
    <col min="1554" max="1558" width="11.42578125" style="3"/>
    <col min="1559" max="1559" width="10" style="3" customWidth="1"/>
    <col min="1560" max="1560" width="8.42578125" style="3" customWidth="1"/>
    <col min="1561" max="1561" width="8.85546875" style="3" customWidth="1"/>
    <col min="1562" max="1562" width="9.42578125" style="3" customWidth="1"/>
    <col min="1563" max="1563" width="8.7109375" style="3" customWidth="1"/>
    <col min="1564" max="1564" width="19" style="3" customWidth="1"/>
    <col min="1565" max="1565" width="15.7109375" style="3" bestFit="1" customWidth="1"/>
    <col min="1566" max="1566" width="17.42578125" style="3" bestFit="1" customWidth="1"/>
    <col min="1567" max="1567" width="8.140625" style="3" customWidth="1"/>
    <col min="1568" max="1568" width="8.42578125" style="3" customWidth="1"/>
    <col min="1569" max="1573" width="11.42578125" style="3"/>
    <col min="1574" max="1574" width="10" style="3" customWidth="1"/>
    <col min="1575" max="1575" width="8.42578125" style="3" customWidth="1"/>
    <col min="1576" max="1576" width="8.85546875" style="3" customWidth="1"/>
    <col min="1577" max="1577" width="9.42578125" style="3" customWidth="1"/>
    <col min="1578" max="1578" width="8.7109375" style="3" customWidth="1"/>
    <col min="1579" max="1579" width="19.85546875" style="3" customWidth="1"/>
    <col min="1580" max="1580" width="19.28515625" style="3" customWidth="1"/>
    <col min="1581" max="1581" width="16.28515625" style="3" customWidth="1"/>
    <col min="1582" max="1792" width="11.42578125" style="3"/>
    <col min="1793" max="1793" width="2.85546875" style="3" customWidth="1"/>
    <col min="1794" max="1794" width="20.7109375" style="3" customWidth="1"/>
    <col min="1795" max="1795" width="16.28515625" style="3" customWidth="1"/>
    <col min="1796" max="1796" width="21.7109375" style="3" customWidth="1"/>
    <col min="1797" max="1797" width="16.28515625" style="3" customWidth="1"/>
    <col min="1798" max="1799" width="16.42578125" style="3" customWidth="1"/>
    <col min="1800" max="1800" width="16.7109375" style="3" customWidth="1"/>
    <col min="1801" max="1801" width="33.7109375" style="3" customWidth="1"/>
    <col min="1802" max="1802" width="16.7109375" style="3" customWidth="1"/>
    <col min="1803" max="1803" width="49.140625" style="3" customWidth="1"/>
    <col min="1804" max="1804" width="13.7109375" style="3" customWidth="1"/>
    <col min="1805" max="1805" width="19" style="3" customWidth="1"/>
    <col min="1806" max="1807" width="17.7109375" style="3" customWidth="1"/>
    <col min="1808" max="1808" width="8.140625" style="3" customWidth="1"/>
    <col min="1809" max="1809" width="8.42578125" style="3" customWidth="1"/>
    <col min="1810" max="1814" width="11.42578125" style="3"/>
    <col min="1815" max="1815" width="10" style="3" customWidth="1"/>
    <col min="1816" max="1816" width="8.42578125" style="3" customWidth="1"/>
    <col min="1817" max="1817" width="8.85546875" style="3" customWidth="1"/>
    <col min="1818" max="1818" width="9.42578125" style="3" customWidth="1"/>
    <col min="1819" max="1819" width="8.7109375" style="3" customWidth="1"/>
    <col min="1820" max="1820" width="19" style="3" customWidth="1"/>
    <col min="1821" max="1821" width="15.7109375" style="3" bestFit="1" customWidth="1"/>
    <col min="1822" max="1822" width="17.42578125" style="3" bestFit="1" customWidth="1"/>
    <col min="1823" max="1823" width="8.140625" style="3" customWidth="1"/>
    <col min="1824" max="1824" width="8.42578125" style="3" customWidth="1"/>
    <col min="1825" max="1829" width="11.42578125" style="3"/>
    <col min="1830" max="1830" width="10" style="3" customWidth="1"/>
    <col min="1831" max="1831" width="8.42578125" style="3" customWidth="1"/>
    <col min="1832" max="1832" width="8.85546875" style="3" customWidth="1"/>
    <col min="1833" max="1833" width="9.42578125" style="3" customWidth="1"/>
    <col min="1834" max="1834" width="8.7109375" style="3" customWidth="1"/>
    <col min="1835" max="1835" width="19.85546875" style="3" customWidth="1"/>
    <col min="1836" max="1836" width="19.28515625" style="3" customWidth="1"/>
    <col min="1837" max="1837" width="16.28515625" style="3" customWidth="1"/>
    <col min="1838" max="2048" width="11.42578125" style="3"/>
    <col min="2049" max="2049" width="2.85546875" style="3" customWidth="1"/>
    <col min="2050" max="2050" width="20.7109375" style="3" customWidth="1"/>
    <col min="2051" max="2051" width="16.28515625" style="3" customWidth="1"/>
    <col min="2052" max="2052" width="21.7109375" style="3" customWidth="1"/>
    <col min="2053" max="2053" width="16.28515625" style="3" customWidth="1"/>
    <col min="2054" max="2055" width="16.42578125" style="3" customWidth="1"/>
    <col min="2056" max="2056" width="16.7109375" style="3" customWidth="1"/>
    <col min="2057" max="2057" width="33.7109375" style="3" customWidth="1"/>
    <col min="2058" max="2058" width="16.7109375" style="3" customWidth="1"/>
    <col min="2059" max="2059" width="49.140625" style="3" customWidth="1"/>
    <col min="2060" max="2060" width="13.7109375" style="3" customWidth="1"/>
    <col min="2061" max="2061" width="19" style="3" customWidth="1"/>
    <col min="2062" max="2063" width="17.7109375" style="3" customWidth="1"/>
    <col min="2064" max="2064" width="8.140625" style="3" customWidth="1"/>
    <col min="2065" max="2065" width="8.42578125" style="3" customWidth="1"/>
    <col min="2066" max="2070" width="11.42578125" style="3"/>
    <col min="2071" max="2071" width="10" style="3" customWidth="1"/>
    <col min="2072" max="2072" width="8.42578125" style="3" customWidth="1"/>
    <col min="2073" max="2073" width="8.85546875" style="3" customWidth="1"/>
    <col min="2074" max="2074" width="9.42578125" style="3" customWidth="1"/>
    <col min="2075" max="2075" width="8.7109375" style="3" customWidth="1"/>
    <col min="2076" max="2076" width="19" style="3" customWidth="1"/>
    <col min="2077" max="2077" width="15.7109375" style="3" bestFit="1" customWidth="1"/>
    <col min="2078" max="2078" width="17.42578125" style="3" bestFit="1" customWidth="1"/>
    <col min="2079" max="2079" width="8.140625" style="3" customWidth="1"/>
    <col min="2080" max="2080" width="8.42578125" style="3" customWidth="1"/>
    <col min="2081" max="2085" width="11.42578125" style="3"/>
    <col min="2086" max="2086" width="10" style="3" customWidth="1"/>
    <col min="2087" max="2087" width="8.42578125" style="3" customWidth="1"/>
    <col min="2088" max="2088" width="8.85546875" style="3" customWidth="1"/>
    <col min="2089" max="2089" width="9.42578125" style="3" customWidth="1"/>
    <col min="2090" max="2090" width="8.7109375" style="3" customWidth="1"/>
    <col min="2091" max="2091" width="19.85546875" style="3" customWidth="1"/>
    <col min="2092" max="2092" width="19.28515625" style="3" customWidth="1"/>
    <col min="2093" max="2093" width="16.28515625" style="3" customWidth="1"/>
    <col min="2094" max="2304" width="11.42578125" style="3"/>
    <col min="2305" max="2305" width="2.85546875" style="3" customWidth="1"/>
    <col min="2306" max="2306" width="20.7109375" style="3" customWidth="1"/>
    <col min="2307" max="2307" width="16.28515625" style="3" customWidth="1"/>
    <col min="2308" max="2308" width="21.7109375" style="3" customWidth="1"/>
    <col min="2309" max="2309" width="16.28515625" style="3" customWidth="1"/>
    <col min="2310" max="2311" width="16.42578125" style="3" customWidth="1"/>
    <col min="2312" max="2312" width="16.7109375" style="3" customWidth="1"/>
    <col min="2313" max="2313" width="33.7109375" style="3" customWidth="1"/>
    <col min="2314" max="2314" width="16.7109375" style="3" customWidth="1"/>
    <col min="2315" max="2315" width="49.140625" style="3" customWidth="1"/>
    <col min="2316" max="2316" width="13.7109375" style="3" customWidth="1"/>
    <col min="2317" max="2317" width="19" style="3" customWidth="1"/>
    <col min="2318" max="2319" width="17.7109375" style="3" customWidth="1"/>
    <col min="2320" max="2320" width="8.140625" style="3" customWidth="1"/>
    <col min="2321" max="2321" width="8.42578125" style="3" customWidth="1"/>
    <col min="2322" max="2326" width="11.42578125" style="3"/>
    <col min="2327" max="2327" width="10" style="3" customWidth="1"/>
    <col min="2328" max="2328" width="8.42578125" style="3" customWidth="1"/>
    <col min="2329" max="2329" width="8.85546875" style="3" customWidth="1"/>
    <col min="2330" max="2330" width="9.42578125" style="3" customWidth="1"/>
    <col min="2331" max="2331" width="8.7109375" style="3" customWidth="1"/>
    <col min="2332" max="2332" width="19" style="3" customWidth="1"/>
    <col min="2333" max="2333" width="15.7109375" style="3" bestFit="1" customWidth="1"/>
    <col min="2334" max="2334" width="17.42578125" style="3" bestFit="1" customWidth="1"/>
    <col min="2335" max="2335" width="8.140625" style="3" customWidth="1"/>
    <col min="2336" max="2336" width="8.42578125" style="3" customWidth="1"/>
    <col min="2337" max="2341" width="11.42578125" style="3"/>
    <col min="2342" max="2342" width="10" style="3" customWidth="1"/>
    <col min="2343" max="2343" width="8.42578125" style="3" customWidth="1"/>
    <col min="2344" max="2344" width="8.85546875" style="3" customWidth="1"/>
    <col min="2345" max="2345" width="9.42578125" style="3" customWidth="1"/>
    <col min="2346" max="2346" width="8.7109375" style="3" customWidth="1"/>
    <col min="2347" max="2347" width="19.85546875" style="3" customWidth="1"/>
    <col min="2348" max="2348" width="19.28515625" style="3" customWidth="1"/>
    <col min="2349" max="2349" width="16.28515625" style="3" customWidth="1"/>
    <col min="2350" max="2560" width="11.42578125" style="3"/>
    <col min="2561" max="2561" width="2.85546875" style="3" customWidth="1"/>
    <col min="2562" max="2562" width="20.7109375" style="3" customWidth="1"/>
    <col min="2563" max="2563" width="16.28515625" style="3" customWidth="1"/>
    <col min="2564" max="2564" width="21.7109375" style="3" customWidth="1"/>
    <col min="2565" max="2565" width="16.28515625" style="3" customWidth="1"/>
    <col min="2566" max="2567" width="16.42578125" style="3" customWidth="1"/>
    <col min="2568" max="2568" width="16.7109375" style="3" customWidth="1"/>
    <col min="2569" max="2569" width="33.7109375" style="3" customWidth="1"/>
    <col min="2570" max="2570" width="16.7109375" style="3" customWidth="1"/>
    <col min="2571" max="2571" width="49.140625" style="3" customWidth="1"/>
    <col min="2572" max="2572" width="13.7109375" style="3" customWidth="1"/>
    <col min="2573" max="2573" width="19" style="3" customWidth="1"/>
    <col min="2574" max="2575" width="17.7109375" style="3" customWidth="1"/>
    <col min="2576" max="2576" width="8.140625" style="3" customWidth="1"/>
    <col min="2577" max="2577" width="8.42578125" style="3" customWidth="1"/>
    <col min="2578" max="2582" width="11.42578125" style="3"/>
    <col min="2583" max="2583" width="10" style="3" customWidth="1"/>
    <col min="2584" max="2584" width="8.42578125" style="3" customWidth="1"/>
    <col min="2585" max="2585" width="8.85546875" style="3" customWidth="1"/>
    <col min="2586" max="2586" width="9.42578125" style="3" customWidth="1"/>
    <col min="2587" max="2587" width="8.7109375" style="3" customWidth="1"/>
    <col min="2588" max="2588" width="19" style="3" customWidth="1"/>
    <col min="2589" max="2589" width="15.7109375" style="3" bestFit="1" customWidth="1"/>
    <col min="2590" max="2590" width="17.42578125" style="3" bestFit="1" customWidth="1"/>
    <col min="2591" max="2591" width="8.140625" style="3" customWidth="1"/>
    <col min="2592" max="2592" width="8.42578125" style="3" customWidth="1"/>
    <col min="2593" max="2597" width="11.42578125" style="3"/>
    <col min="2598" max="2598" width="10" style="3" customWidth="1"/>
    <col min="2599" max="2599" width="8.42578125" style="3" customWidth="1"/>
    <col min="2600" max="2600" width="8.85546875" style="3" customWidth="1"/>
    <col min="2601" max="2601" width="9.42578125" style="3" customWidth="1"/>
    <col min="2602" max="2602" width="8.7109375" style="3" customWidth="1"/>
    <col min="2603" max="2603" width="19.85546875" style="3" customWidth="1"/>
    <col min="2604" max="2604" width="19.28515625" style="3" customWidth="1"/>
    <col min="2605" max="2605" width="16.28515625" style="3" customWidth="1"/>
    <col min="2606" max="2816" width="11.42578125" style="3"/>
    <col min="2817" max="2817" width="2.85546875" style="3" customWidth="1"/>
    <col min="2818" max="2818" width="20.7109375" style="3" customWidth="1"/>
    <col min="2819" max="2819" width="16.28515625" style="3" customWidth="1"/>
    <col min="2820" max="2820" width="21.7109375" style="3" customWidth="1"/>
    <col min="2821" max="2821" width="16.28515625" style="3" customWidth="1"/>
    <col min="2822" max="2823" width="16.42578125" style="3" customWidth="1"/>
    <col min="2824" max="2824" width="16.7109375" style="3" customWidth="1"/>
    <col min="2825" max="2825" width="33.7109375" style="3" customWidth="1"/>
    <col min="2826" max="2826" width="16.7109375" style="3" customWidth="1"/>
    <col min="2827" max="2827" width="49.140625" style="3" customWidth="1"/>
    <col min="2828" max="2828" width="13.7109375" style="3" customWidth="1"/>
    <col min="2829" max="2829" width="19" style="3" customWidth="1"/>
    <col min="2830" max="2831" width="17.7109375" style="3" customWidth="1"/>
    <col min="2832" max="2832" width="8.140625" style="3" customWidth="1"/>
    <col min="2833" max="2833" width="8.42578125" style="3" customWidth="1"/>
    <col min="2834" max="2838" width="11.42578125" style="3"/>
    <col min="2839" max="2839" width="10" style="3" customWidth="1"/>
    <col min="2840" max="2840" width="8.42578125" style="3" customWidth="1"/>
    <col min="2841" max="2841" width="8.85546875" style="3" customWidth="1"/>
    <col min="2842" max="2842" width="9.42578125" style="3" customWidth="1"/>
    <col min="2843" max="2843" width="8.7109375" style="3" customWidth="1"/>
    <col min="2844" max="2844" width="19" style="3" customWidth="1"/>
    <col min="2845" max="2845" width="15.7109375" style="3" bestFit="1" customWidth="1"/>
    <col min="2846" max="2846" width="17.42578125" style="3" bestFit="1" customWidth="1"/>
    <col min="2847" max="2847" width="8.140625" style="3" customWidth="1"/>
    <col min="2848" max="2848" width="8.42578125" style="3" customWidth="1"/>
    <col min="2849" max="2853" width="11.42578125" style="3"/>
    <col min="2854" max="2854" width="10" style="3" customWidth="1"/>
    <col min="2855" max="2855" width="8.42578125" style="3" customWidth="1"/>
    <col min="2856" max="2856" width="8.85546875" style="3" customWidth="1"/>
    <col min="2857" max="2857" width="9.42578125" style="3" customWidth="1"/>
    <col min="2858" max="2858" width="8.7109375" style="3" customWidth="1"/>
    <col min="2859" max="2859" width="19.85546875" style="3" customWidth="1"/>
    <col min="2860" max="2860" width="19.28515625" style="3" customWidth="1"/>
    <col min="2861" max="2861" width="16.28515625" style="3" customWidth="1"/>
    <col min="2862" max="3072" width="11.42578125" style="3"/>
    <col min="3073" max="3073" width="2.85546875" style="3" customWidth="1"/>
    <col min="3074" max="3074" width="20.7109375" style="3" customWidth="1"/>
    <col min="3075" max="3075" width="16.28515625" style="3" customWidth="1"/>
    <col min="3076" max="3076" width="21.7109375" style="3" customWidth="1"/>
    <col min="3077" max="3077" width="16.28515625" style="3" customWidth="1"/>
    <col min="3078" max="3079" width="16.42578125" style="3" customWidth="1"/>
    <col min="3080" max="3080" width="16.7109375" style="3" customWidth="1"/>
    <col min="3081" max="3081" width="33.7109375" style="3" customWidth="1"/>
    <col min="3082" max="3082" width="16.7109375" style="3" customWidth="1"/>
    <col min="3083" max="3083" width="49.140625" style="3" customWidth="1"/>
    <col min="3084" max="3084" width="13.7109375" style="3" customWidth="1"/>
    <col min="3085" max="3085" width="19" style="3" customWidth="1"/>
    <col min="3086" max="3087" width="17.7109375" style="3" customWidth="1"/>
    <col min="3088" max="3088" width="8.140625" style="3" customWidth="1"/>
    <col min="3089" max="3089" width="8.42578125" style="3" customWidth="1"/>
    <col min="3090" max="3094" width="11.42578125" style="3"/>
    <col min="3095" max="3095" width="10" style="3" customWidth="1"/>
    <col min="3096" max="3096" width="8.42578125" style="3" customWidth="1"/>
    <col min="3097" max="3097" width="8.85546875" style="3" customWidth="1"/>
    <col min="3098" max="3098" width="9.42578125" style="3" customWidth="1"/>
    <col min="3099" max="3099" width="8.7109375" style="3" customWidth="1"/>
    <col min="3100" max="3100" width="19" style="3" customWidth="1"/>
    <col min="3101" max="3101" width="15.7109375" style="3" bestFit="1" customWidth="1"/>
    <col min="3102" max="3102" width="17.42578125" style="3" bestFit="1" customWidth="1"/>
    <col min="3103" max="3103" width="8.140625" style="3" customWidth="1"/>
    <col min="3104" max="3104" width="8.42578125" style="3" customWidth="1"/>
    <col min="3105" max="3109" width="11.42578125" style="3"/>
    <col min="3110" max="3110" width="10" style="3" customWidth="1"/>
    <col min="3111" max="3111" width="8.42578125" style="3" customWidth="1"/>
    <col min="3112" max="3112" width="8.85546875" style="3" customWidth="1"/>
    <col min="3113" max="3113" width="9.42578125" style="3" customWidth="1"/>
    <col min="3114" max="3114" width="8.7109375" style="3" customWidth="1"/>
    <col min="3115" max="3115" width="19.85546875" style="3" customWidth="1"/>
    <col min="3116" max="3116" width="19.28515625" style="3" customWidth="1"/>
    <col min="3117" max="3117" width="16.28515625" style="3" customWidth="1"/>
    <col min="3118" max="3328" width="11.42578125" style="3"/>
    <col min="3329" max="3329" width="2.85546875" style="3" customWidth="1"/>
    <col min="3330" max="3330" width="20.7109375" style="3" customWidth="1"/>
    <col min="3331" max="3331" width="16.28515625" style="3" customWidth="1"/>
    <col min="3332" max="3332" width="21.7109375" style="3" customWidth="1"/>
    <col min="3333" max="3333" width="16.28515625" style="3" customWidth="1"/>
    <col min="3334" max="3335" width="16.42578125" style="3" customWidth="1"/>
    <col min="3336" max="3336" width="16.7109375" style="3" customWidth="1"/>
    <col min="3337" max="3337" width="33.7109375" style="3" customWidth="1"/>
    <col min="3338" max="3338" width="16.7109375" style="3" customWidth="1"/>
    <col min="3339" max="3339" width="49.140625" style="3" customWidth="1"/>
    <col min="3340" max="3340" width="13.7109375" style="3" customWidth="1"/>
    <col min="3341" max="3341" width="19" style="3" customWidth="1"/>
    <col min="3342" max="3343" width="17.7109375" style="3" customWidth="1"/>
    <col min="3344" max="3344" width="8.140625" style="3" customWidth="1"/>
    <col min="3345" max="3345" width="8.42578125" style="3" customWidth="1"/>
    <col min="3346" max="3350" width="11.42578125" style="3"/>
    <col min="3351" max="3351" width="10" style="3" customWidth="1"/>
    <col min="3352" max="3352" width="8.42578125" style="3" customWidth="1"/>
    <col min="3353" max="3353" width="8.85546875" style="3" customWidth="1"/>
    <col min="3354" max="3354" width="9.42578125" style="3" customWidth="1"/>
    <col min="3355" max="3355" width="8.7109375" style="3" customWidth="1"/>
    <col min="3356" max="3356" width="19" style="3" customWidth="1"/>
    <col min="3357" max="3357" width="15.7109375" style="3" bestFit="1" customWidth="1"/>
    <col min="3358" max="3358" width="17.42578125" style="3" bestFit="1" customWidth="1"/>
    <col min="3359" max="3359" width="8.140625" style="3" customWidth="1"/>
    <col min="3360" max="3360" width="8.42578125" style="3" customWidth="1"/>
    <col min="3361" max="3365" width="11.42578125" style="3"/>
    <col min="3366" max="3366" width="10" style="3" customWidth="1"/>
    <col min="3367" max="3367" width="8.42578125" style="3" customWidth="1"/>
    <col min="3368" max="3368" width="8.85546875" style="3" customWidth="1"/>
    <col min="3369" max="3369" width="9.42578125" style="3" customWidth="1"/>
    <col min="3370" max="3370" width="8.7109375" style="3" customWidth="1"/>
    <col min="3371" max="3371" width="19.85546875" style="3" customWidth="1"/>
    <col min="3372" max="3372" width="19.28515625" style="3" customWidth="1"/>
    <col min="3373" max="3373" width="16.28515625" style="3" customWidth="1"/>
    <col min="3374" max="3584" width="11.42578125" style="3"/>
    <col min="3585" max="3585" width="2.85546875" style="3" customWidth="1"/>
    <col min="3586" max="3586" width="20.7109375" style="3" customWidth="1"/>
    <col min="3587" max="3587" width="16.28515625" style="3" customWidth="1"/>
    <col min="3588" max="3588" width="21.7109375" style="3" customWidth="1"/>
    <col min="3589" max="3589" width="16.28515625" style="3" customWidth="1"/>
    <col min="3590" max="3591" width="16.42578125" style="3" customWidth="1"/>
    <col min="3592" max="3592" width="16.7109375" style="3" customWidth="1"/>
    <col min="3593" max="3593" width="33.7109375" style="3" customWidth="1"/>
    <col min="3594" max="3594" width="16.7109375" style="3" customWidth="1"/>
    <col min="3595" max="3595" width="49.140625" style="3" customWidth="1"/>
    <col min="3596" max="3596" width="13.7109375" style="3" customWidth="1"/>
    <col min="3597" max="3597" width="19" style="3" customWidth="1"/>
    <col min="3598" max="3599" width="17.7109375" style="3" customWidth="1"/>
    <col min="3600" max="3600" width="8.140625" style="3" customWidth="1"/>
    <col min="3601" max="3601" width="8.42578125" style="3" customWidth="1"/>
    <col min="3602" max="3606" width="11.42578125" style="3"/>
    <col min="3607" max="3607" width="10" style="3" customWidth="1"/>
    <col min="3608" max="3608" width="8.42578125" style="3" customWidth="1"/>
    <col min="3609" max="3609" width="8.85546875" style="3" customWidth="1"/>
    <col min="3610" max="3610" width="9.42578125" style="3" customWidth="1"/>
    <col min="3611" max="3611" width="8.7109375" style="3" customWidth="1"/>
    <col min="3612" max="3612" width="19" style="3" customWidth="1"/>
    <col min="3613" max="3613" width="15.7109375" style="3" bestFit="1" customWidth="1"/>
    <col min="3614" max="3614" width="17.42578125" style="3" bestFit="1" customWidth="1"/>
    <col min="3615" max="3615" width="8.140625" style="3" customWidth="1"/>
    <col min="3616" max="3616" width="8.42578125" style="3" customWidth="1"/>
    <col min="3617" max="3621" width="11.42578125" style="3"/>
    <col min="3622" max="3622" width="10" style="3" customWidth="1"/>
    <col min="3623" max="3623" width="8.42578125" style="3" customWidth="1"/>
    <col min="3624" max="3624" width="8.85546875" style="3" customWidth="1"/>
    <col min="3625" max="3625" width="9.42578125" style="3" customWidth="1"/>
    <col min="3626" max="3626" width="8.7109375" style="3" customWidth="1"/>
    <col min="3627" max="3627" width="19.85546875" style="3" customWidth="1"/>
    <col min="3628" max="3628" width="19.28515625" style="3" customWidth="1"/>
    <col min="3629" max="3629" width="16.28515625" style="3" customWidth="1"/>
    <col min="3630" max="3840" width="11.42578125" style="3"/>
    <col min="3841" max="3841" width="2.85546875" style="3" customWidth="1"/>
    <col min="3842" max="3842" width="20.7109375" style="3" customWidth="1"/>
    <col min="3843" max="3843" width="16.28515625" style="3" customWidth="1"/>
    <col min="3844" max="3844" width="21.7109375" style="3" customWidth="1"/>
    <col min="3845" max="3845" width="16.28515625" style="3" customWidth="1"/>
    <col min="3846" max="3847" width="16.42578125" style="3" customWidth="1"/>
    <col min="3848" max="3848" width="16.7109375" style="3" customWidth="1"/>
    <col min="3849" max="3849" width="33.7109375" style="3" customWidth="1"/>
    <col min="3850" max="3850" width="16.7109375" style="3" customWidth="1"/>
    <col min="3851" max="3851" width="49.140625" style="3" customWidth="1"/>
    <col min="3852" max="3852" width="13.7109375" style="3" customWidth="1"/>
    <col min="3853" max="3853" width="19" style="3" customWidth="1"/>
    <col min="3854" max="3855" width="17.7109375" style="3" customWidth="1"/>
    <col min="3856" max="3856" width="8.140625" style="3" customWidth="1"/>
    <col min="3857" max="3857" width="8.42578125" style="3" customWidth="1"/>
    <col min="3858" max="3862" width="11.42578125" style="3"/>
    <col min="3863" max="3863" width="10" style="3" customWidth="1"/>
    <col min="3864" max="3864" width="8.42578125" style="3" customWidth="1"/>
    <col min="3865" max="3865" width="8.85546875" style="3" customWidth="1"/>
    <col min="3866" max="3866" width="9.42578125" style="3" customWidth="1"/>
    <col min="3867" max="3867" width="8.7109375" style="3" customWidth="1"/>
    <col min="3868" max="3868" width="19" style="3" customWidth="1"/>
    <col min="3869" max="3869" width="15.7109375" style="3" bestFit="1" customWidth="1"/>
    <col min="3870" max="3870" width="17.42578125" style="3" bestFit="1" customWidth="1"/>
    <col min="3871" max="3871" width="8.140625" style="3" customWidth="1"/>
    <col min="3872" max="3872" width="8.42578125" style="3" customWidth="1"/>
    <col min="3873" max="3877" width="11.42578125" style="3"/>
    <col min="3878" max="3878" width="10" style="3" customWidth="1"/>
    <col min="3879" max="3879" width="8.42578125" style="3" customWidth="1"/>
    <col min="3880" max="3880" width="8.85546875" style="3" customWidth="1"/>
    <col min="3881" max="3881" width="9.42578125" style="3" customWidth="1"/>
    <col min="3882" max="3882" width="8.7109375" style="3" customWidth="1"/>
    <col min="3883" max="3883" width="19.85546875" style="3" customWidth="1"/>
    <col min="3884" max="3884" width="19.28515625" style="3" customWidth="1"/>
    <col min="3885" max="3885" width="16.28515625" style="3" customWidth="1"/>
    <col min="3886" max="4096" width="11.42578125" style="3"/>
    <col min="4097" max="4097" width="2.85546875" style="3" customWidth="1"/>
    <col min="4098" max="4098" width="20.7109375" style="3" customWidth="1"/>
    <col min="4099" max="4099" width="16.28515625" style="3" customWidth="1"/>
    <col min="4100" max="4100" width="21.7109375" style="3" customWidth="1"/>
    <col min="4101" max="4101" width="16.28515625" style="3" customWidth="1"/>
    <col min="4102" max="4103" width="16.42578125" style="3" customWidth="1"/>
    <col min="4104" max="4104" width="16.7109375" style="3" customWidth="1"/>
    <col min="4105" max="4105" width="33.7109375" style="3" customWidth="1"/>
    <col min="4106" max="4106" width="16.7109375" style="3" customWidth="1"/>
    <col min="4107" max="4107" width="49.140625" style="3" customWidth="1"/>
    <col min="4108" max="4108" width="13.7109375" style="3" customWidth="1"/>
    <col min="4109" max="4109" width="19" style="3" customWidth="1"/>
    <col min="4110" max="4111" width="17.7109375" style="3" customWidth="1"/>
    <col min="4112" max="4112" width="8.140625" style="3" customWidth="1"/>
    <col min="4113" max="4113" width="8.42578125" style="3" customWidth="1"/>
    <col min="4114" max="4118" width="11.42578125" style="3"/>
    <col min="4119" max="4119" width="10" style="3" customWidth="1"/>
    <col min="4120" max="4120" width="8.42578125" style="3" customWidth="1"/>
    <col min="4121" max="4121" width="8.85546875" style="3" customWidth="1"/>
    <col min="4122" max="4122" width="9.42578125" style="3" customWidth="1"/>
    <col min="4123" max="4123" width="8.7109375" style="3" customWidth="1"/>
    <col min="4124" max="4124" width="19" style="3" customWidth="1"/>
    <col min="4125" max="4125" width="15.7109375" style="3" bestFit="1" customWidth="1"/>
    <col min="4126" max="4126" width="17.42578125" style="3" bestFit="1" customWidth="1"/>
    <col min="4127" max="4127" width="8.140625" style="3" customWidth="1"/>
    <col min="4128" max="4128" width="8.42578125" style="3" customWidth="1"/>
    <col min="4129" max="4133" width="11.42578125" style="3"/>
    <col min="4134" max="4134" width="10" style="3" customWidth="1"/>
    <col min="4135" max="4135" width="8.42578125" style="3" customWidth="1"/>
    <col min="4136" max="4136" width="8.85546875" style="3" customWidth="1"/>
    <col min="4137" max="4137" width="9.42578125" style="3" customWidth="1"/>
    <col min="4138" max="4138" width="8.7109375" style="3" customWidth="1"/>
    <col min="4139" max="4139" width="19.85546875" style="3" customWidth="1"/>
    <col min="4140" max="4140" width="19.28515625" style="3" customWidth="1"/>
    <col min="4141" max="4141" width="16.28515625" style="3" customWidth="1"/>
    <col min="4142" max="4352" width="11.42578125" style="3"/>
    <col min="4353" max="4353" width="2.85546875" style="3" customWidth="1"/>
    <col min="4354" max="4354" width="20.7109375" style="3" customWidth="1"/>
    <col min="4355" max="4355" width="16.28515625" style="3" customWidth="1"/>
    <col min="4356" max="4356" width="21.7109375" style="3" customWidth="1"/>
    <col min="4357" max="4357" width="16.28515625" style="3" customWidth="1"/>
    <col min="4358" max="4359" width="16.42578125" style="3" customWidth="1"/>
    <col min="4360" max="4360" width="16.7109375" style="3" customWidth="1"/>
    <col min="4361" max="4361" width="33.7109375" style="3" customWidth="1"/>
    <col min="4362" max="4362" width="16.7109375" style="3" customWidth="1"/>
    <col min="4363" max="4363" width="49.140625" style="3" customWidth="1"/>
    <col min="4364" max="4364" width="13.7109375" style="3" customWidth="1"/>
    <col min="4365" max="4365" width="19" style="3" customWidth="1"/>
    <col min="4366" max="4367" width="17.7109375" style="3" customWidth="1"/>
    <col min="4368" max="4368" width="8.140625" style="3" customWidth="1"/>
    <col min="4369" max="4369" width="8.42578125" style="3" customWidth="1"/>
    <col min="4370" max="4374" width="11.42578125" style="3"/>
    <col min="4375" max="4375" width="10" style="3" customWidth="1"/>
    <col min="4376" max="4376" width="8.42578125" style="3" customWidth="1"/>
    <col min="4377" max="4377" width="8.85546875" style="3" customWidth="1"/>
    <col min="4378" max="4378" width="9.42578125" style="3" customWidth="1"/>
    <col min="4379" max="4379" width="8.7109375" style="3" customWidth="1"/>
    <col min="4380" max="4380" width="19" style="3" customWidth="1"/>
    <col min="4381" max="4381" width="15.7109375" style="3" bestFit="1" customWidth="1"/>
    <col min="4382" max="4382" width="17.42578125" style="3" bestFit="1" customWidth="1"/>
    <col min="4383" max="4383" width="8.140625" style="3" customWidth="1"/>
    <col min="4384" max="4384" width="8.42578125" style="3" customWidth="1"/>
    <col min="4385" max="4389" width="11.42578125" style="3"/>
    <col min="4390" max="4390" width="10" style="3" customWidth="1"/>
    <col min="4391" max="4391" width="8.42578125" style="3" customWidth="1"/>
    <col min="4392" max="4392" width="8.85546875" style="3" customWidth="1"/>
    <col min="4393" max="4393" width="9.42578125" style="3" customWidth="1"/>
    <col min="4394" max="4394" width="8.7109375" style="3" customWidth="1"/>
    <col min="4395" max="4395" width="19.85546875" style="3" customWidth="1"/>
    <col min="4396" max="4396" width="19.28515625" style="3" customWidth="1"/>
    <col min="4397" max="4397" width="16.28515625" style="3" customWidth="1"/>
    <col min="4398" max="4608" width="11.42578125" style="3"/>
    <col min="4609" max="4609" width="2.85546875" style="3" customWidth="1"/>
    <col min="4610" max="4610" width="20.7109375" style="3" customWidth="1"/>
    <col min="4611" max="4611" width="16.28515625" style="3" customWidth="1"/>
    <col min="4612" max="4612" width="21.7109375" style="3" customWidth="1"/>
    <col min="4613" max="4613" width="16.28515625" style="3" customWidth="1"/>
    <col min="4614" max="4615" width="16.42578125" style="3" customWidth="1"/>
    <col min="4616" max="4616" width="16.7109375" style="3" customWidth="1"/>
    <col min="4617" max="4617" width="33.7109375" style="3" customWidth="1"/>
    <col min="4618" max="4618" width="16.7109375" style="3" customWidth="1"/>
    <col min="4619" max="4619" width="49.140625" style="3" customWidth="1"/>
    <col min="4620" max="4620" width="13.7109375" style="3" customWidth="1"/>
    <col min="4621" max="4621" width="19" style="3" customWidth="1"/>
    <col min="4622" max="4623" width="17.7109375" style="3" customWidth="1"/>
    <col min="4624" max="4624" width="8.140625" style="3" customWidth="1"/>
    <col min="4625" max="4625" width="8.42578125" style="3" customWidth="1"/>
    <col min="4626" max="4630" width="11.42578125" style="3"/>
    <col min="4631" max="4631" width="10" style="3" customWidth="1"/>
    <col min="4632" max="4632" width="8.42578125" style="3" customWidth="1"/>
    <col min="4633" max="4633" width="8.85546875" style="3" customWidth="1"/>
    <col min="4634" max="4634" width="9.42578125" style="3" customWidth="1"/>
    <col min="4635" max="4635" width="8.7109375" style="3" customWidth="1"/>
    <col min="4636" max="4636" width="19" style="3" customWidth="1"/>
    <col min="4637" max="4637" width="15.7109375" style="3" bestFit="1" customWidth="1"/>
    <col min="4638" max="4638" width="17.42578125" style="3" bestFit="1" customWidth="1"/>
    <col min="4639" max="4639" width="8.140625" style="3" customWidth="1"/>
    <col min="4640" max="4640" width="8.42578125" style="3" customWidth="1"/>
    <col min="4641" max="4645" width="11.42578125" style="3"/>
    <col min="4646" max="4646" width="10" style="3" customWidth="1"/>
    <col min="4647" max="4647" width="8.42578125" style="3" customWidth="1"/>
    <col min="4648" max="4648" width="8.85546875" style="3" customWidth="1"/>
    <col min="4649" max="4649" width="9.42578125" style="3" customWidth="1"/>
    <col min="4650" max="4650" width="8.7109375" style="3" customWidth="1"/>
    <col min="4651" max="4651" width="19.85546875" style="3" customWidth="1"/>
    <col min="4652" max="4652" width="19.28515625" style="3" customWidth="1"/>
    <col min="4653" max="4653" width="16.28515625" style="3" customWidth="1"/>
    <col min="4654" max="4864" width="11.42578125" style="3"/>
    <col min="4865" max="4865" width="2.85546875" style="3" customWidth="1"/>
    <col min="4866" max="4866" width="20.7109375" style="3" customWidth="1"/>
    <col min="4867" max="4867" width="16.28515625" style="3" customWidth="1"/>
    <col min="4868" max="4868" width="21.7109375" style="3" customWidth="1"/>
    <col min="4869" max="4869" width="16.28515625" style="3" customWidth="1"/>
    <col min="4870" max="4871" width="16.42578125" style="3" customWidth="1"/>
    <col min="4872" max="4872" width="16.7109375" style="3" customWidth="1"/>
    <col min="4873" max="4873" width="33.7109375" style="3" customWidth="1"/>
    <col min="4874" max="4874" width="16.7109375" style="3" customWidth="1"/>
    <col min="4875" max="4875" width="49.140625" style="3" customWidth="1"/>
    <col min="4876" max="4876" width="13.7109375" style="3" customWidth="1"/>
    <col min="4877" max="4877" width="19" style="3" customWidth="1"/>
    <col min="4878" max="4879" width="17.7109375" style="3" customWidth="1"/>
    <col min="4880" max="4880" width="8.140625" style="3" customWidth="1"/>
    <col min="4881" max="4881" width="8.42578125" style="3" customWidth="1"/>
    <col min="4882" max="4886" width="11.42578125" style="3"/>
    <col min="4887" max="4887" width="10" style="3" customWidth="1"/>
    <col min="4888" max="4888" width="8.42578125" style="3" customWidth="1"/>
    <col min="4889" max="4889" width="8.85546875" style="3" customWidth="1"/>
    <col min="4890" max="4890" width="9.42578125" style="3" customWidth="1"/>
    <col min="4891" max="4891" width="8.7109375" style="3" customWidth="1"/>
    <col min="4892" max="4892" width="19" style="3" customWidth="1"/>
    <col min="4893" max="4893" width="15.7109375" style="3" bestFit="1" customWidth="1"/>
    <col min="4894" max="4894" width="17.42578125" style="3" bestFit="1" customWidth="1"/>
    <col min="4895" max="4895" width="8.140625" style="3" customWidth="1"/>
    <col min="4896" max="4896" width="8.42578125" style="3" customWidth="1"/>
    <col min="4897" max="4901" width="11.42578125" style="3"/>
    <col min="4902" max="4902" width="10" style="3" customWidth="1"/>
    <col min="4903" max="4903" width="8.42578125" style="3" customWidth="1"/>
    <col min="4904" max="4904" width="8.85546875" style="3" customWidth="1"/>
    <col min="4905" max="4905" width="9.42578125" style="3" customWidth="1"/>
    <col min="4906" max="4906" width="8.7109375" style="3" customWidth="1"/>
    <col min="4907" max="4907" width="19.85546875" style="3" customWidth="1"/>
    <col min="4908" max="4908" width="19.28515625" style="3" customWidth="1"/>
    <col min="4909" max="4909" width="16.28515625" style="3" customWidth="1"/>
    <col min="4910" max="5120" width="11.42578125" style="3"/>
    <col min="5121" max="5121" width="2.85546875" style="3" customWidth="1"/>
    <col min="5122" max="5122" width="20.7109375" style="3" customWidth="1"/>
    <col min="5123" max="5123" width="16.28515625" style="3" customWidth="1"/>
    <col min="5124" max="5124" width="21.7109375" style="3" customWidth="1"/>
    <col min="5125" max="5125" width="16.28515625" style="3" customWidth="1"/>
    <col min="5126" max="5127" width="16.42578125" style="3" customWidth="1"/>
    <col min="5128" max="5128" width="16.7109375" style="3" customWidth="1"/>
    <col min="5129" max="5129" width="33.7109375" style="3" customWidth="1"/>
    <col min="5130" max="5130" width="16.7109375" style="3" customWidth="1"/>
    <col min="5131" max="5131" width="49.140625" style="3" customWidth="1"/>
    <col min="5132" max="5132" width="13.7109375" style="3" customWidth="1"/>
    <col min="5133" max="5133" width="19" style="3" customWidth="1"/>
    <col min="5134" max="5135" width="17.7109375" style="3" customWidth="1"/>
    <col min="5136" max="5136" width="8.140625" style="3" customWidth="1"/>
    <col min="5137" max="5137" width="8.42578125" style="3" customWidth="1"/>
    <col min="5138" max="5142" width="11.42578125" style="3"/>
    <col min="5143" max="5143" width="10" style="3" customWidth="1"/>
    <col min="5144" max="5144" width="8.42578125" style="3" customWidth="1"/>
    <col min="5145" max="5145" width="8.85546875" style="3" customWidth="1"/>
    <col min="5146" max="5146" width="9.42578125" style="3" customWidth="1"/>
    <col min="5147" max="5147" width="8.7109375" style="3" customWidth="1"/>
    <col min="5148" max="5148" width="19" style="3" customWidth="1"/>
    <col min="5149" max="5149" width="15.7109375" style="3" bestFit="1" customWidth="1"/>
    <col min="5150" max="5150" width="17.42578125" style="3" bestFit="1" customWidth="1"/>
    <col min="5151" max="5151" width="8.140625" style="3" customWidth="1"/>
    <col min="5152" max="5152" width="8.42578125" style="3" customWidth="1"/>
    <col min="5153" max="5157" width="11.42578125" style="3"/>
    <col min="5158" max="5158" width="10" style="3" customWidth="1"/>
    <col min="5159" max="5159" width="8.42578125" style="3" customWidth="1"/>
    <col min="5160" max="5160" width="8.85546875" style="3" customWidth="1"/>
    <col min="5161" max="5161" width="9.42578125" style="3" customWidth="1"/>
    <col min="5162" max="5162" width="8.7109375" style="3" customWidth="1"/>
    <col min="5163" max="5163" width="19.85546875" style="3" customWidth="1"/>
    <col min="5164" max="5164" width="19.28515625" style="3" customWidth="1"/>
    <col min="5165" max="5165" width="16.28515625" style="3" customWidth="1"/>
    <col min="5166" max="5376" width="11.42578125" style="3"/>
    <col min="5377" max="5377" width="2.85546875" style="3" customWidth="1"/>
    <col min="5378" max="5378" width="20.7109375" style="3" customWidth="1"/>
    <col min="5379" max="5379" width="16.28515625" style="3" customWidth="1"/>
    <col min="5380" max="5380" width="21.7109375" style="3" customWidth="1"/>
    <col min="5381" max="5381" width="16.28515625" style="3" customWidth="1"/>
    <col min="5382" max="5383" width="16.42578125" style="3" customWidth="1"/>
    <col min="5384" max="5384" width="16.7109375" style="3" customWidth="1"/>
    <col min="5385" max="5385" width="33.7109375" style="3" customWidth="1"/>
    <col min="5386" max="5386" width="16.7109375" style="3" customWidth="1"/>
    <col min="5387" max="5387" width="49.140625" style="3" customWidth="1"/>
    <col min="5388" max="5388" width="13.7109375" style="3" customWidth="1"/>
    <col min="5389" max="5389" width="19" style="3" customWidth="1"/>
    <col min="5390" max="5391" width="17.7109375" style="3" customWidth="1"/>
    <col min="5392" max="5392" width="8.140625" style="3" customWidth="1"/>
    <col min="5393" max="5393" width="8.42578125" style="3" customWidth="1"/>
    <col min="5394" max="5398" width="11.42578125" style="3"/>
    <col min="5399" max="5399" width="10" style="3" customWidth="1"/>
    <col min="5400" max="5400" width="8.42578125" style="3" customWidth="1"/>
    <col min="5401" max="5401" width="8.85546875" style="3" customWidth="1"/>
    <col min="5402" max="5402" width="9.42578125" style="3" customWidth="1"/>
    <col min="5403" max="5403" width="8.7109375" style="3" customWidth="1"/>
    <col min="5404" max="5404" width="19" style="3" customWidth="1"/>
    <col min="5405" max="5405" width="15.7109375" style="3" bestFit="1" customWidth="1"/>
    <col min="5406" max="5406" width="17.42578125" style="3" bestFit="1" customWidth="1"/>
    <col min="5407" max="5407" width="8.140625" style="3" customWidth="1"/>
    <col min="5408" max="5408" width="8.42578125" style="3" customWidth="1"/>
    <col min="5409" max="5413" width="11.42578125" style="3"/>
    <col min="5414" max="5414" width="10" style="3" customWidth="1"/>
    <col min="5415" max="5415" width="8.42578125" style="3" customWidth="1"/>
    <col min="5416" max="5416" width="8.85546875" style="3" customWidth="1"/>
    <col min="5417" max="5417" width="9.42578125" style="3" customWidth="1"/>
    <col min="5418" max="5418" width="8.7109375" style="3" customWidth="1"/>
    <col min="5419" max="5419" width="19.85546875" style="3" customWidth="1"/>
    <col min="5420" max="5420" width="19.28515625" style="3" customWidth="1"/>
    <col min="5421" max="5421" width="16.28515625" style="3" customWidth="1"/>
    <col min="5422" max="5632" width="11.42578125" style="3"/>
    <col min="5633" max="5633" width="2.85546875" style="3" customWidth="1"/>
    <col min="5634" max="5634" width="20.7109375" style="3" customWidth="1"/>
    <col min="5635" max="5635" width="16.28515625" style="3" customWidth="1"/>
    <col min="5636" max="5636" width="21.7109375" style="3" customWidth="1"/>
    <col min="5637" max="5637" width="16.28515625" style="3" customWidth="1"/>
    <col min="5638" max="5639" width="16.42578125" style="3" customWidth="1"/>
    <col min="5640" max="5640" width="16.7109375" style="3" customWidth="1"/>
    <col min="5641" max="5641" width="33.7109375" style="3" customWidth="1"/>
    <col min="5642" max="5642" width="16.7109375" style="3" customWidth="1"/>
    <col min="5643" max="5643" width="49.140625" style="3" customWidth="1"/>
    <col min="5644" max="5644" width="13.7109375" style="3" customWidth="1"/>
    <col min="5645" max="5645" width="19" style="3" customWidth="1"/>
    <col min="5646" max="5647" width="17.7109375" style="3" customWidth="1"/>
    <col min="5648" max="5648" width="8.140625" style="3" customWidth="1"/>
    <col min="5649" max="5649" width="8.42578125" style="3" customWidth="1"/>
    <col min="5650" max="5654" width="11.42578125" style="3"/>
    <col min="5655" max="5655" width="10" style="3" customWidth="1"/>
    <col min="5656" max="5656" width="8.42578125" style="3" customWidth="1"/>
    <col min="5657" max="5657" width="8.85546875" style="3" customWidth="1"/>
    <col min="5658" max="5658" width="9.42578125" style="3" customWidth="1"/>
    <col min="5659" max="5659" width="8.7109375" style="3" customWidth="1"/>
    <col min="5660" max="5660" width="19" style="3" customWidth="1"/>
    <col min="5661" max="5661" width="15.7109375" style="3" bestFit="1" customWidth="1"/>
    <col min="5662" max="5662" width="17.42578125" style="3" bestFit="1" customWidth="1"/>
    <col min="5663" max="5663" width="8.140625" style="3" customWidth="1"/>
    <col min="5664" max="5664" width="8.42578125" style="3" customWidth="1"/>
    <col min="5665" max="5669" width="11.42578125" style="3"/>
    <col min="5670" max="5670" width="10" style="3" customWidth="1"/>
    <col min="5671" max="5671" width="8.42578125" style="3" customWidth="1"/>
    <col min="5672" max="5672" width="8.85546875" style="3" customWidth="1"/>
    <col min="5673" max="5673" width="9.42578125" style="3" customWidth="1"/>
    <col min="5674" max="5674" width="8.7109375" style="3" customWidth="1"/>
    <col min="5675" max="5675" width="19.85546875" style="3" customWidth="1"/>
    <col min="5676" max="5676" width="19.28515625" style="3" customWidth="1"/>
    <col min="5677" max="5677" width="16.28515625" style="3" customWidth="1"/>
    <col min="5678" max="5888" width="11.42578125" style="3"/>
    <col min="5889" max="5889" width="2.85546875" style="3" customWidth="1"/>
    <col min="5890" max="5890" width="20.7109375" style="3" customWidth="1"/>
    <col min="5891" max="5891" width="16.28515625" style="3" customWidth="1"/>
    <col min="5892" max="5892" width="21.7109375" style="3" customWidth="1"/>
    <col min="5893" max="5893" width="16.28515625" style="3" customWidth="1"/>
    <col min="5894" max="5895" width="16.42578125" style="3" customWidth="1"/>
    <col min="5896" max="5896" width="16.7109375" style="3" customWidth="1"/>
    <col min="5897" max="5897" width="33.7109375" style="3" customWidth="1"/>
    <col min="5898" max="5898" width="16.7109375" style="3" customWidth="1"/>
    <col min="5899" max="5899" width="49.140625" style="3" customWidth="1"/>
    <col min="5900" max="5900" width="13.7109375" style="3" customWidth="1"/>
    <col min="5901" max="5901" width="19" style="3" customWidth="1"/>
    <col min="5902" max="5903" width="17.7109375" style="3" customWidth="1"/>
    <col min="5904" max="5904" width="8.140625" style="3" customWidth="1"/>
    <col min="5905" max="5905" width="8.42578125" style="3" customWidth="1"/>
    <col min="5906" max="5910" width="11.42578125" style="3"/>
    <col min="5911" max="5911" width="10" style="3" customWidth="1"/>
    <col min="5912" max="5912" width="8.42578125" style="3" customWidth="1"/>
    <col min="5913" max="5913" width="8.85546875" style="3" customWidth="1"/>
    <col min="5914" max="5914" width="9.42578125" style="3" customWidth="1"/>
    <col min="5915" max="5915" width="8.7109375" style="3" customWidth="1"/>
    <col min="5916" max="5916" width="19" style="3" customWidth="1"/>
    <col min="5917" max="5917" width="15.7109375" style="3" bestFit="1" customWidth="1"/>
    <col min="5918" max="5918" width="17.42578125" style="3" bestFit="1" customWidth="1"/>
    <col min="5919" max="5919" width="8.140625" style="3" customWidth="1"/>
    <col min="5920" max="5920" width="8.42578125" style="3" customWidth="1"/>
    <col min="5921" max="5925" width="11.42578125" style="3"/>
    <col min="5926" max="5926" width="10" style="3" customWidth="1"/>
    <col min="5927" max="5927" width="8.42578125" style="3" customWidth="1"/>
    <col min="5928" max="5928" width="8.85546875" style="3" customWidth="1"/>
    <col min="5929" max="5929" width="9.42578125" style="3" customWidth="1"/>
    <col min="5930" max="5930" width="8.7109375" style="3" customWidth="1"/>
    <col min="5931" max="5931" width="19.85546875" style="3" customWidth="1"/>
    <col min="5932" max="5932" width="19.28515625" style="3" customWidth="1"/>
    <col min="5933" max="5933" width="16.28515625" style="3" customWidth="1"/>
    <col min="5934" max="6144" width="11.42578125" style="3"/>
    <col min="6145" max="6145" width="2.85546875" style="3" customWidth="1"/>
    <col min="6146" max="6146" width="20.7109375" style="3" customWidth="1"/>
    <col min="6147" max="6147" width="16.28515625" style="3" customWidth="1"/>
    <col min="6148" max="6148" width="21.7109375" style="3" customWidth="1"/>
    <col min="6149" max="6149" width="16.28515625" style="3" customWidth="1"/>
    <col min="6150" max="6151" width="16.42578125" style="3" customWidth="1"/>
    <col min="6152" max="6152" width="16.7109375" style="3" customWidth="1"/>
    <col min="6153" max="6153" width="33.7109375" style="3" customWidth="1"/>
    <col min="6154" max="6154" width="16.7109375" style="3" customWidth="1"/>
    <col min="6155" max="6155" width="49.140625" style="3" customWidth="1"/>
    <col min="6156" max="6156" width="13.7109375" style="3" customWidth="1"/>
    <col min="6157" max="6157" width="19" style="3" customWidth="1"/>
    <col min="6158" max="6159" width="17.7109375" style="3" customWidth="1"/>
    <col min="6160" max="6160" width="8.140625" style="3" customWidth="1"/>
    <col min="6161" max="6161" width="8.42578125" style="3" customWidth="1"/>
    <col min="6162" max="6166" width="11.42578125" style="3"/>
    <col min="6167" max="6167" width="10" style="3" customWidth="1"/>
    <col min="6168" max="6168" width="8.42578125" style="3" customWidth="1"/>
    <col min="6169" max="6169" width="8.85546875" style="3" customWidth="1"/>
    <col min="6170" max="6170" width="9.42578125" style="3" customWidth="1"/>
    <col min="6171" max="6171" width="8.7109375" style="3" customWidth="1"/>
    <col min="6172" max="6172" width="19" style="3" customWidth="1"/>
    <col min="6173" max="6173" width="15.7109375" style="3" bestFit="1" customWidth="1"/>
    <col min="6174" max="6174" width="17.42578125" style="3" bestFit="1" customWidth="1"/>
    <col min="6175" max="6175" width="8.140625" style="3" customWidth="1"/>
    <col min="6176" max="6176" width="8.42578125" style="3" customWidth="1"/>
    <col min="6177" max="6181" width="11.42578125" style="3"/>
    <col min="6182" max="6182" width="10" style="3" customWidth="1"/>
    <col min="6183" max="6183" width="8.42578125" style="3" customWidth="1"/>
    <col min="6184" max="6184" width="8.85546875" style="3" customWidth="1"/>
    <col min="6185" max="6185" width="9.42578125" style="3" customWidth="1"/>
    <col min="6186" max="6186" width="8.7109375" style="3" customWidth="1"/>
    <col min="6187" max="6187" width="19.85546875" style="3" customWidth="1"/>
    <col min="6188" max="6188" width="19.28515625" style="3" customWidth="1"/>
    <col min="6189" max="6189" width="16.28515625" style="3" customWidth="1"/>
    <col min="6190" max="6400" width="11.42578125" style="3"/>
    <col min="6401" max="6401" width="2.85546875" style="3" customWidth="1"/>
    <col min="6402" max="6402" width="20.7109375" style="3" customWidth="1"/>
    <col min="6403" max="6403" width="16.28515625" style="3" customWidth="1"/>
    <col min="6404" max="6404" width="21.7109375" style="3" customWidth="1"/>
    <col min="6405" max="6405" width="16.28515625" style="3" customWidth="1"/>
    <col min="6406" max="6407" width="16.42578125" style="3" customWidth="1"/>
    <col min="6408" max="6408" width="16.7109375" style="3" customWidth="1"/>
    <col min="6409" max="6409" width="33.7109375" style="3" customWidth="1"/>
    <col min="6410" max="6410" width="16.7109375" style="3" customWidth="1"/>
    <col min="6411" max="6411" width="49.140625" style="3" customWidth="1"/>
    <col min="6412" max="6412" width="13.7109375" style="3" customWidth="1"/>
    <col min="6413" max="6413" width="19" style="3" customWidth="1"/>
    <col min="6414" max="6415" width="17.7109375" style="3" customWidth="1"/>
    <col min="6416" max="6416" width="8.140625" style="3" customWidth="1"/>
    <col min="6417" max="6417" width="8.42578125" style="3" customWidth="1"/>
    <col min="6418" max="6422" width="11.42578125" style="3"/>
    <col min="6423" max="6423" width="10" style="3" customWidth="1"/>
    <col min="6424" max="6424" width="8.42578125" style="3" customWidth="1"/>
    <col min="6425" max="6425" width="8.85546875" style="3" customWidth="1"/>
    <col min="6426" max="6426" width="9.42578125" style="3" customWidth="1"/>
    <col min="6427" max="6427" width="8.7109375" style="3" customWidth="1"/>
    <col min="6428" max="6428" width="19" style="3" customWidth="1"/>
    <col min="6429" max="6429" width="15.7109375" style="3" bestFit="1" customWidth="1"/>
    <col min="6430" max="6430" width="17.42578125" style="3" bestFit="1" customWidth="1"/>
    <col min="6431" max="6431" width="8.140625" style="3" customWidth="1"/>
    <col min="6432" max="6432" width="8.42578125" style="3" customWidth="1"/>
    <col min="6433" max="6437" width="11.42578125" style="3"/>
    <col min="6438" max="6438" width="10" style="3" customWidth="1"/>
    <col min="6439" max="6439" width="8.42578125" style="3" customWidth="1"/>
    <col min="6440" max="6440" width="8.85546875" style="3" customWidth="1"/>
    <col min="6441" max="6441" width="9.42578125" style="3" customWidth="1"/>
    <col min="6442" max="6442" width="8.7109375" style="3" customWidth="1"/>
    <col min="6443" max="6443" width="19.85546875" style="3" customWidth="1"/>
    <col min="6444" max="6444" width="19.28515625" style="3" customWidth="1"/>
    <col min="6445" max="6445" width="16.28515625" style="3" customWidth="1"/>
    <col min="6446" max="6656" width="11.42578125" style="3"/>
    <col min="6657" max="6657" width="2.85546875" style="3" customWidth="1"/>
    <col min="6658" max="6658" width="20.7109375" style="3" customWidth="1"/>
    <col min="6659" max="6659" width="16.28515625" style="3" customWidth="1"/>
    <col min="6660" max="6660" width="21.7109375" style="3" customWidth="1"/>
    <col min="6661" max="6661" width="16.28515625" style="3" customWidth="1"/>
    <col min="6662" max="6663" width="16.42578125" style="3" customWidth="1"/>
    <col min="6664" max="6664" width="16.7109375" style="3" customWidth="1"/>
    <col min="6665" max="6665" width="33.7109375" style="3" customWidth="1"/>
    <col min="6666" max="6666" width="16.7109375" style="3" customWidth="1"/>
    <col min="6667" max="6667" width="49.140625" style="3" customWidth="1"/>
    <col min="6668" max="6668" width="13.7109375" style="3" customWidth="1"/>
    <col min="6669" max="6669" width="19" style="3" customWidth="1"/>
    <col min="6670" max="6671" width="17.7109375" style="3" customWidth="1"/>
    <col min="6672" max="6672" width="8.140625" style="3" customWidth="1"/>
    <col min="6673" max="6673" width="8.42578125" style="3" customWidth="1"/>
    <col min="6674" max="6678" width="11.42578125" style="3"/>
    <col min="6679" max="6679" width="10" style="3" customWidth="1"/>
    <col min="6680" max="6680" width="8.42578125" style="3" customWidth="1"/>
    <col min="6681" max="6681" width="8.85546875" style="3" customWidth="1"/>
    <col min="6682" max="6682" width="9.42578125" style="3" customWidth="1"/>
    <col min="6683" max="6683" width="8.7109375" style="3" customWidth="1"/>
    <col min="6684" max="6684" width="19" style="3" customWidth="1"/>
    <col min="6685" max="6685" width="15.7109375" style="3" bestFit="1" customWidth="1"/>
    <col min="6686" max="6686" width="17.42578125" style="3" bestFit="1" customWidth="1"/>
    <col min="6687" max="6687" width="8.140625" style="3" customWidth="1"/>
    <col min="6688" max="6688" width="8.42578125" style="3" customWidth="1"/>
    <col min="6689" max="6693" width="11.42578125" style="3"/>
    <col min="6694" max="6694" width="10" style="3" customWidth="1"/>
    <col min="6695" max="6695" width="8.42578125" style="3" customWidth="1"/>
    <col min="6696" max="6696" width="8.85546875" style="3" customWidth="1"/>
    <col min="6697" max="6697" width="9.42578125" style="3" customWidth="1"/>
    <col min="6698" max="6698" width="8.7109375" style="3" customWidth="1"/>
    <col min="6699" max="6699" width="19.85546875" style="3" customWidth="1"/>
    <col min="6700" max="6700" width="19.28515625" style="3" customWidth="1"/>
    <col min="6701" max="6701" width="16.28515625" style="3" customWidth="1"/>
    <col min="6702" max="6912" width="11.42578125" style="3"/>
    <col min="6913" max="6913" width="2.85546875" style="3" customWidth="1"/>
    <col min="6914" max="6914" width="20.7109375" style="3" customWidth="1"/>
    <col min="6915" max="6915" width="16.28515625" style="3" customWidth="1"/>
    <col min="6916" max="6916" width="21.7109375" style="3" customWidth="1"/>
    <col min="6917" max="6917" width="16.28515625" style="3" customWidth="1"/>
    <col min="6918" max="6919" width="16.42578125" style="3" customWidth="1"/>
    <col min="6920" max="6920" width="16.7109375" style="3" customWidth="1"/>
    <col min="6921" max="6921" width="33.7109375" style="3" customWidth="1"/>
    <col min="6922" max="6922" width="16.7109375" style="3" customWidth="1"/>
    <col min="6923" max="6923" width="49.140625" style="3" customWidth="1"/>
    <col min="6924" max="6924" width="13.7109375" style="3" customWidth="1"/>
    <col min="6925" max="6925" width="19" style="3" customWidth="1"/>
    <col min="6926" max="6927" width="17.7109375" style="3" customWidth="1"/>
    <col min="6928" max="6928" width="8.140625" style="3" customWidth="1"/>
    <col min="6929" max="6929" width="8.42578125" style="3" customWidth="1"/>
    <col min="6930" max="6934" width="11.42578125" style="3"/>
    <col min="6935" max="6935" width="10" style="3" customWidth="1"/>
    <col min="6936" max="6936" width="8.42578125" style="3" customWidth="1"/>
    <col min="6937" max="6937" width="8.85546875" style="3" customWidth="1"/>
    <col min="6938" max="6938" width="9.42578125" style="3" customWidth="1"/>
    <col min="6939" max="6939" width="8.7109375" style="3" customWidth="1"/>
    <col min="6940" max="6940" width="19" style="3" customWidth="1"/>
    <col min="6941" max="6941" width="15.7109375" style="3" bestFit="1" customWidth="1"/>
    <col min="6942" max="6942" width="17.42578125" style="3" bestFit="1" customWidth="1"/>
    <col min="6943" max="6943" width="8.140625" style="3" customWidth="1"/>
    <col min="6944" max="6944" width="8.42578125" style="3" customWidth="1"/>
    <col min="6945" max="6949" width="11.42578125" style="3"/>
    <col min="6950" max="6950" width="10" style="3" customWidth="1"/>
    <col min="6951" max="6951" width="8.42578125" style="3" customWidth="1"/>
    <col min="6952" max="6952" width="8.85546875" style="3" customWidth="1"/>
    <col min="6953" max="6953" width="9.42578125" style="3" customWidth="1"/>
    <col min="6954" max="6954" width="8.7109375" style="3" customWidth="1"/>
    <col min="6955" max="6955" width="19.85546875" style="3" customWidth="1"/>
    <col min="6956" max="6956" width="19.28515625" style="3" customWidth="1"/>
    <col min="6957" max="6957" width="16.28515625" style="3" customWidth="1"/>
    <col min="6958" max="7168" width="11.42578125" style="3"/>
    <col min="7169" max="7169" width="2.85546875" style="3" customWidth="1"/>
    <col min="7170" max="7170" width="20.7109375" style="3" customWidth="1"/>
    <col min="7171" max="7171" width="16.28515625" style="3" customWidth="1"/>
    <col min="7172" max="7172" width="21.7109375" style="3" customWidth="1"/>
    <col min="7173" max="7173" width="16.28515625" style="3" customWidth="1"/>
    <col min="7174" max="7175" width="16.42578125" style="3" customWidth="1"/>
    <col min="7176" max="7176" width="16.7109375" style="3" customWidth="1"/>
    <col min="7177" max="7177" width="33.7109375" style="3" customWidth="1"/>
    <col min="7178" max="7178" width="16.7109375" style="3" customWidth="1"/>
    <col min="7179" max="7179" width="49.140625" style="3" customWidth="1"/>
    <col min="7180" max="7180" width="13.7109375" style="3" customWidth="1"/>
    <col min="7181" max="7181" width="19" style="3" customWidth="1"/>
    <col min="7182" max="7183" width="17.7109375" style="3" customWidth="1"/>
    <col min="7184" max="7184" width="8.140625" style="3" customWidth="1"/>
    <col min="7185" max="7185" width="8.42578125" style="3" customWidth="1"/>
    <col min="7186" max="7190" width="11.42578125" style="3"/>
    <col min="7191" max="7191" width="10" style="3" customWidth="1"/>
    <col min="7192" max="7192" width="8.42578125" style="3" customWidth="1"/>
    <col min="7193" max="7193" width="8.85546875" style="3" customWidth="1"/>
    <col min="7194" max="7194" width="9.42578125" style="3" customWidth="1"/>
    <col min="7195" max="7195" width="8.7109375" style="3" customWidth="1"/>
    <col min="7196" max="7196" width="19" style="3" customWidth="1"/>
    <col min="7197" max="7197" width="15.7109375" style="3" bestFit="1" customWidth="1"/>
    <col min="7198" max="7198" width="17.42578125" style="3" bestFit="1" customWidth="1"/>
    <col min="7199" max="7199" width="8.140625" style="3" customWidth="1"/>
    <col min="7200" max="7200" width="8.42578125" style="3" customWidth="1"/>
    <col min="7201" max="7205" width="11.42578125" style="3"/>
    <col min="7206" max="7206" width="10" style="3" customWidth="1"/>
    <col min="7207" max="7207" width="8.42578125" style="3" customWidth="1"/>
    <col min="7208" max="7208" width="8.85546875" style="3" customWidth="1"/>
    <col min="7209" max="7209" width="9.42578125" style="3" customWidth="1"/>
    <col min="7210" max="7210" width="8.7109375" style="3" customWidth="1"/>
    <col min="7211" max="7211" width="19.85546875" style="3" customWidth="1"/>
    <col min="7212" max="7212" width="19.28515625" style="3" customWidth="1"/>
    <col min="7213" max="7213" width="16.28515625" style="3" customWidth="1"/>
    <col min="7214" max="7424" width="11.42578125" style="3"/>
    <col min="7425" max="7425" width="2.85546875" style="3" customWidth="1"/>
    <col min="7426" max="7426" width="20.7109375" style="3" customWidth="1"/>
    <col min="7427" max="7427" width="16.28515625" style="3" customWidth="1"/>
    <col min="7428" max="7428" width="21.7109375" style="3" customWidth="1"/>
    <col min="7429" max="7429" width="16.28515625" style="3" customWidth="1"/>
    <col min="7430" max="7431" width="16.42578125" style="3" customWidth="1"/>
    <col min="7432" max="7432" width="16.7109375" style="3" customWidth="1"/>
    <col min="7433" max="7433" width="33.7109375" style="3" customWidth="1"/>
    <col min="7434" max="7434" width="16.7109375" style="3" customWidth="1"/>
    <col min="7435" max="7435" width="49.140625" style="3" customWidth="1"/>
    <col min="7436" max="7436" width="13.7109375" style="3" customWidth="1"/>
    <col min="7437" max="7437" width="19" style="3" customWidth="1"/>
    <col min="7438" max="7439" width="17.7109375" style="3" customWidth="1"/>
    <col min="7440" max="7440" width="8.140625" style="3" customWidth="1"/>
    <col min="7441" max="7441" width="8.42578125" style="3" customWidth="1"/>
    <col min="7442" max="7446" width="11.42578125" style="3"/>
    <col min="7447" max="7447" width="10" style="3" customWidth="1"/>
    <col min="7448" max="7448" width="8.42578125" style="3" customWidth="1"/>
    <col min="7449" max="7449" width="8.85546875" style="3" customWidth="1"/>
    <col min="7450" max="7450" width="9.42578125" style="3" customWidth="1"/>
    <col min="7451" max="7451" width="8.7109375" style="3" customWidth="1"/>
    <col min="7452" max="7452" width="19" style="3" customWidth="1"/>
    <col min="7453" max="7453" width="15.7109375" style="3" bestFit="1" customWidth="1"/>
    <col min="7454" max="7454" width="17.42578125" style="3" bestFit="1" customWidth="1"/>
    <col min="7455" max="7455" width="8.140625" style="3" customWidth="1"/>
    <col min="7456" max="7456" width="8.42578125" style="3" customWidth="1"/>
    <col min="7457" max="7461" width="11.42578125" style="3"/>
    <col min="7462" max="7462" width="10" style="3" customWidth="1"/>
    <col min="7463" max="7463" width="8.42578125" style="3" customWidth="1"/>
    <col min="7464" max="7464" width="8.85546875" style="3" customWidth="1"/>
    <col min="7465" max="7465" width="9.42578125" style="3" customWidth="1"/>
    <col min="7466" max="7466" width="8.7109375" style="3" customWidth="1"/>
    <col min="7467" max="7467" width="19.85546875" style="3" customWidth="1"/>
    <col min="7468" max="7468" width="19.28515625" style="3" customWidth="1"/>
    <col min="7469" max="7469" width="16.28515625" style="3" customWidth="1"/>
    <col min="7470" max="7680" width="11.42578125" style="3"/>
    <col min="7681" max="7681" width="2.85546875" style="3" customWidth="1"/>
    <col min="7682" max="7682" width="20.7109375" style="3" customWidth="1"/>
    <col min="7683" max="7683" width="16.28515625" style="3" customWidth="1"/>
    <col min="7684" max="7684" width="21.7109375" style="3" customWidth="1"/>
    <col min="7685" max="7685" width="16.28515625" style="3" customWidth="1"/>
    <col min="7686" max="7687" width="16.42578125" style="3" customWidth="1"/>
    <col min="7688" max="7688" width="16.7109375" style="3" customWidth="1"/>
    <col min="7689" max="7689" width="33.7109375" style="3" customWidth="1"/>
    <col min="7690" max="7690" width="16.7109375" style="3" customWidth="1"/>
    <col min="7691" max="7691" width="49.140625" style="3" customWidth="1"/>
    <col min="7692" max="7692" width="13.7109375" style="3" customWidth="1"/>
    <col min="7693" max="7693" width="19" style="3" customWidth="1"/>
    <col min="7694" max="7695" width="17.7109375" style="3" customWidth="1"/>
    <col min="7696" max="7696" width="8.140625" style="3" customWidth="1"/>
    <col min="7697" max="7697" width="8.42578125" style="3" customWidth="1"/>
    <col min="7698" max="7702" width="11.42578125" style="3"/>
    <col min="7703" max="7703" width="10" style="3" customWidth="1"/>
    <col min="7704" max="7704" width="8.42578125" style="3" customWidth="1"/>
    <col min="7705" max="7705" width="8.85546875" style="3" customWidth="1"/>
    <col min="7706" max="7706" width="9.42578125" style="3" customWidth="1"/>
    <col min="7707" max="7707" width="8.7109375" style="3" customWidth="1"/>
    <col min="7708" max="7708" width="19" style="3" customWidth="1"/>
    <col min="7709" max="7709" width="15.7109375" style="3" bestFit="1" customWidth="1"/>
    <col min="7710" max="7710" width="17.42578125" style="3" bestFit="1" customWidth="1"/>
    <col min="7711" max="7711" width="8.140625" style="3" customWidth="1"/>
    <col min="7712" max="7712" width="8.42578125" style="3" customWidth="1"/>
    <col min="7713" max="7717" width="11.42578125" style="3"/>
    <col min="7718" max="7718" width="10" style="3" customWidth="1"/>
    <col min="7719" max="7719" width="8.42578125" style="3" customWidth="1"/>
    <col min="7720" max="7720" width="8.85546875" style="3" customWidth="1"/>
    <col min="7721" max="7721" width="9.42578125" style="3" customWidth="1"/>
    <col min="7722" max="7722" width="8.7109375" style="3" customWidth="1"/>
    <col min="7723" max="7723" width="19.85546875" style="3" customWidth="1"/>
    <col min="7724" max="7724" width="19.28515625" style="3" customWidth="1"/>
    <col min="7725" max="7725" width="16.28515625" style="3" customWidth="1"/>
    <col min="7726" max="7936" width="11.42578125" style="3"/>
    <col min="7937" max="7937" width="2.85546875" style="3" customWidth="1"/>
    <col min="7938" max="7938" width="20.7109375" style="3" customWidth="1"/>
    <col min="7939" max="7939" width="16.28515625" style="3" customWidth="1"/>
    <col min="7940" max="7940" width="21.7109375" style="3" customWidth="1"/>
    <col min="7941" max="7941" width="16.28515625" style="3" customWidth="1"/>
    <col min="7942" max="7943" width="16.42578125" style="3" customWidth="1"/>
    <col min="7944" max="7944" width="16.7109375" style="3" customWidth="1"/>
    <col min="7945" max="7945" width="33.7109375" style="3" customWidth="1"/>
    <col min="7946" max="7946" width="16.7109375" style="3" customWidth="1"/>
    <col min="7947" max="7947" width="49.140625" style="3" customWidth="1"/>
    <col min="7948" max="7948" width="13.7109375" style="3" customWidth="1"/>
    <col min="7949" max="7949" width="19" style="3" customWidth="1"/>
    <col min="7950" max="7951" width="17.7109375" style="3" customWidth="1"/>
    <col min="7952" max="7952" width="8.140625" style="3" customWidth="1"/>
    <col min="7953" max="7953" width="8.42578125" style="3" customWidth="1"/>
    <col min="7954" max="7958" width="11.42578125" style="3"/>
    <col min="7959" max="7959" width="10" style="3" customWidth="1"/>
    <col min="7960" max="7960" width="8.42578125" style="3" customWidth="1"/>
    <col min="7961" max="7961" width="8.85546875" style="3" customWidth="1"/>
    <col min="7962" max="7962" width="9.42578125" style="3" customWidth="1"/>
    <col min="7963" max="7963" width="8.7109375" style="3" customWidth="1"/>
    <col min="7964" max="7964" width="19" style="3" customWidth="1"/>
    <col min="7965" max="7965" width="15.7109375" style="3" bestFit="1" customWidth="1"/>
    <col min="7966" max="7966" width="17.42578125" style="3" bestFit="1" customWidth="1"/>
    <col min="7967" max="7967" width="8.140625" style="3" customWidth="1"/>
    <col min="7968" max="7968" width="8.42578125" style="3" customWidth="1"/>
    <col min="7969" max="7973" width="11.42578125" style="3"/>
    <col min="7974" max="7974" width="10" style="3" customWidth="1"/>
    <col min="7975" max="7975" width="8.42578125" style="3" customWidth="1"/>
    <col min="7976" max="7976" width="8.85546875" style="3" customWidth="1"/>
    <col min="7977" max="7977" width="9.42578125" style="3" customWidth="1"/>
    <col min="7978" max="7978" width="8.7109375" style="3" customWidth="1"/>
    <col min="7979" max="7979" width="19.85546875" style="3" customWidth="1"/>
    <col min="7980" max="7980" width="19.28515625" style="3" customWidth="1"/>
    <col min="7981" max="7981" width="16.28515625" style="3" customWidth="1"/>
    <col min="7982" max="8192" width="11.42578125" style="3"/>
    <col min="8193" max="8193" width="2.85546875" style="3" customWidth="1"/>
    <col min="8194" max="8194" width="20.7109375" style="3" customWidth="1"/>
    <col min="8195" max="8195" width="16.28515625" style="3" customWidth="1"/>
    <col min="8196" max="8196" width="21.7109375" style="3" customWidth="1"/>
    <col min="8197" max="8197" width="16.28515625" style="3" customWidth="1"/>
    <col min="8198" max="8199" width="16.42578125" style="3" customWidth="1"/>
    <col min="8200" max="8200" width="16.7109375" style="3" customWidth="1"/>
    <col min="8201" max="8201" width="33.7109375" style="3" customWidth="1"/>
    <col min="8202" max="8202" width="16.7109375" style="3" customWidth="1"/>
    <col min="8203" max="8203" width="49.140625" style="3" customWidth="1"/>
    <col min="8204" max="8204" width="13.7109375" style="3" customWidth="1"/>
    <col min="8205" max="8205" width="19" style="3" customWidth="1"/>
    <col min="8206" max="8207" width="17.7109375" style="3" customWidth="1"/>
    <col min="8208" max="8208" width="8.140625" style="3" customWidth="1"/>
    <col min="8209" max="8209" width="8.42578125" style="3" customWidth="1"/>
    <col min="8210" max="8214" width="11.42578125" style="3"/>
    <col min="8215" max="8215" width="10" style="3" customWidth="1"/>
    <col min="8216" max="8216" width="8.42578125" style="3" customWidth="1"/>
    <col min="8217" max="8217" width="8.85546875" style="3" customWidth="1"/>
    <col min="8218" max="8218" width="9.42578125" style="3" customWidth="1"/>
    <col min="8219" max="8219" width="8.7109375" style="3" customWidth="1"/>
    <col min="8220" max="8220" width="19" style="3" customWidth="1"/>
    <col min="8221" max="8221" width="15.7109375" style="3" bestFit="1" customWidth="1"/>
    <col min="8222" max="8222" width="17.42578125" style="3" bestFit="1" customWidth="1"/>
    <col min="8223" max="8223" width="8.140625" style="3" customWidth="1"/>
    <col min="8224" max="8224" width="8.42578125" style="3" customWidth="1"/>
    <col min="8225" max="8229" width="11.42578125" style="3"/>
    <col min="8230" max="8230" width="10" style="3" customWidth="1"/>
    <col min="8231" max="8231" width="8.42578125" style="3" customWidth="1"/>
    <col min="8232" max="8232" width="8.85546875" style="3" customWidth="1"/>
    <col min="8233" max="8233" width="9.42578125" style="3" customWidth="1"/>
    <col min="8234" max="8234" width="8.7109375" style="3" customWidth="1"/>
    <col min="8235" max="8235" width="19.85546875" style="3" customWidth="1"/>
    <col min="8236" max="8236" width="19.28515625" style="3" customWidth="1"/>
    <col min="8237" max="8237" width="16.28515625" style="3" customWidth="1"/>
    <col min="8238" max="8448" width="11.42578125" style="3"/>
    <col min="8449" max="8449" width="2.85546875" style="3" customWidth="1"/>
    <col min="8450" max="8450" width="20.7109375" style="3" customWidth="1"/>
    <col min="8451" max="8451" width="16.28515625" style="3" customWidth="1"/>
    <col min="8452" max="8452" width="21.7109375" style="3" customWidth="1"/>
    <col min="8453" max="8453" width="16.28515625" style="3" customWidth="1"/>
    <col min="8454" max="8455" width="16.42578125" style="3" customWidth="1"/>
    <col min="8456" max="8456" width="16.7109375" style="3" customWidth="1"/>
    <col min="8457" max="8457" width="33.7109375" style="3" customWidth="1"/>
    <col min="8458" max="8458" width="16.7109375" style="3" customWidth="1"/>
    <col min="8459" max="8459" width="49.140625" style="3" customWidth="1"/>
    <col min="8460" max="8460" width="13.7109375" style="3" customWidth="1"/>
    <col min="8461" max="8461" width="19" style="3" customWidth="1"/>
    <col min="8462" max="8463" width="17.7109375" style="3" customWidth="1"/>
    <col min="8464" max="8464" width="8.140625" style="3" customWidth="1"/>
    <col min="8465" max="8465" width="8.42578125" style="3" customWidth="1"/>
    <col min="8466" max="8470" width="11.42578125" style="3"/>
    <col min="8471" max="8471" width="10" style="3" customWidth="1"/>
    <col min="8472" max="8472" width="8.42578125" style="3" customWidth="1"/>
    <col min="8473" max="8473" width="8.85546875" style="3" customWidth="1"/>
    <col min="8474" max="8474" width="9.42578125" style="3" customWidth="1"/>
    <col min="8475" max="8475" width="8.7109375" style="3" customWidth="1"/>
    <col min="8476" max="8476" width="19" style="3" customWidth="1"/>
    <col min="8477" max="8477" width="15.7109375" style="3" bestFit="1" customWidth="1"/>
    <col min="8478" max="8478" width="17.42578125" style="3" bestFit="1" customWidth="1"/>
    <col min="8479" max="8479" width="8.140625" style="3" customWidth="1"/>
    <col min="8480" max="8480" width="8.42578125" style="3" customWidth="1"/>
    <col min="8481" max="8485" width="11.42578125" style="3"/>
    <col min="8486" max="8486" width="10" style="3" customWidth="1"/>
    <col min="8487" max="8487" width="8.42578125" style="3" customWidth="1"/>
    <col min="8488" max="8488" width="8.85546875" style="3" customWidth="1"/>
    <col min="8489" max="8489" width="9.42578125" style="3" customWidth="1"/>
    <col min="8490" max="8490" width="8.7109375" style="3" customWidth="1"/>
    <col min="8491" max="8491" width="19.85546875" style="3" customWidth="1"/>
    <col min="8492" max="8492" width="19.28515625" style="3" customWidth="1"/>
    <col min="8493" max="8493" width="16.28515625" style="3" customWidth="1"/>
    <col min="8494" max="8704" width="11.42578125" style="3"/>
    <col min="8705" max="8705" width="2.85546875" style="3" customWidth="1"/>
    <col min="8706" max="8706" width="20.7109375" style="3" customWidth="1"/>
    <col min="8707" max="8707" width="16.28515625" style="3" customWidth="1"/>
    <col min="8708" max="8708" width="21.7109375" style="3" customWidth="1"/>
    <col min="8709" max="8709" width="16.28515625" style="3" customWidth="1"/>
    <col min="8710" max="8711" width="16.42578125" style="3" customWidth="1"/>
    <col min="8712" max="8712" width="16.7109375" style="3" customWidth="1"/>
    <col min="8713" max="8713" width="33.7109375" style="3" customWidth="1"/>
    <col min="8714" max="8714" width="16.7109375" style="3" customWidth="1"/>
    <col min="8715" max="8715" width="49.140625" style="3" customWidth="1"/>
    <col min="8716" max="8716" width="13.7109375" style="3" customWidth="1"/>
    <col min="8717" max="8717" width="19" style="3" customWidth="1"/>
    <col min="8718" max="8719" width="17.7109375" style="3" customWidth="1"/>
    <col min="8720" max="8720" width="8.140625" style="3" customWidth="1"/>
    <col min="8721" max="8721" width="8.42578125" style="3" customWidth="1"/>
    <col min="8722" max="8726" width="11.42578125" style="3"/>
    <col min="8727" max="8727" width="10" style="3" customWidth="1"/>
    <col min="8728" max="8728" width="8.42578125" style="3" customWidth="1"/>
    <col min="8729" max="8729" width="8.85546875" style="3" customWidth="1"/>
    <col min="8730" max="8730" width="9.42578125" style="3" customWidth="1"/>
    <col min="8731" max="8731" width="8.7109375" style="3" customWidth="1"/>
    <col min="8732" max="8732" width="19" style="3" customWidth="1"/>
    <col min="8733" max="8733" width="15.7109375" style="3" bestFit="1" customWidth="1"/>
    <col min="8734" max="8734" width="17.42578125" style="3" bestFit="1" customWidth="1"/>
    <col min="8735" max="8735" width="8.140625" style="3" customWidth="1"/>
    <col min="8736" max="8736" width="8.42578125" style="3" customWidth="1"/>
    <col min="8737" max="8741" width="11.42578125" style="3"/>
    <col min="8742" max="8742" width="10" style="3" customWidth="1"/>
    <col min="8743" max="8743" width="8.42578125" style="3" customWidth="1"/>
    <col min="8744" max="8744" width="8.85546875" style="3" customWidth="1"/>
    <col min="8745" max="8745" width="9.42578125" style="3" customWidth="1"/>
    <col min="8746" max="8746" width="8.7109375" style="3" customWidth="1"/>
    <col min="8747" max="8747" width="19.85546875" style="3" customWidth="1"/>
    <col min="8748" max="8748" width="19.28515625" style="3" customWidth="1"/>
    <col min="8749" max="8749" width="16.28515625" style="3" customWidth="1"/>
    <col min="8750" max="8960" width="11.42578125" style="3"/>
    <col min="8961" max="8961" width="2.85546875" style="3" customWidth="1"/>
    <col min="8962" max="8962" width="20.7109375" style="3" customWidth="1"/>
    <col min="8963" max="8963" width="16.28515625" style="3" customWidth="1"/>
    <col min="8964" max="8964" width="21.7109375" style="3" customWidth="1"/>
    <col min="8965" max="8965" width="16.28515625" style="3" customWidth="1"/>
    <col min="8966" max="8967" width="16.42578125" style="3" customWidth="1"/>
    <col min="8968" max="8968" width="16.7109375" style="3" customWidth="1"/>
    <col min="8969" max="8969" width="33.7109375" style="3" customWidth="1"/>
    <col min="8970" max="8970" width="16.7109375" style="3" customWidth="1"/>
    <col min="8971" max="8971" width="49.140625" style="3" customWidth="1"/>
    <col min="8972" max="8972" width="13.7109375" style="3" customWidth="1"/>
    <col min="8973" max="8973" width="19" style="3" customWidth="1"/>
    <col min="8974" max="8975" width="17.7109375" style="3" customWidth="1"/>
    <col min="8976" max="8976" width="8.140625" style="3" customWidth="1"/>
    <col min="8977" max="8977" width="8.42578125" style="3" customWidth="1"/>
    <col min="8978" max="8982" width="11.42578125" style="3"/>
    <col min="8983" max="8983" width="10" style="3" customWidth="1"/>
    <col min="8984" max="8984" width="8.42578125" style="3" customWidth="1"/>
    <col min="8985" max="8985" width="8.85546875" style="3" customWidth="1"/>
    <col min="8986" max="8986" width="9.42578125" style="3" customWidth="1"/>
    <col min="8987" max="8987" width="8.7109375" style="3" customWidth="1"/>
    <col min="8988" max="8988" width="19" style="3" customWidth="1"/>
    <col min="8989" max="8989" width="15.7109375" style="3" bestFit="1" customWidth="1"/>
    <col min="8990" max="8990" width="17.42578125" style="3" bestFit="1" customWidth="1"/>
    <col min="8991" max="8991" width="8.140625" style="3" customWidth="1"/>
    <col min="8992" max="8992" width="8.42578125" style="3" customWidth="1"/>
    <col min="8993" max="8997" width="11.42578125" style="3"/>
    <col min="8998" max="8998" width="10" style="3" customWidth="1"/>
    <col min="8999" max="8999" width="8.42578125" style="3" customWidth="1"/>
    <col min="9000" max="9000" width="8.85546875" style="3" customWidth="1"/>
    <col min="9001" max="9001" width="9.42578125" style="3" customWidth="1"/>
    <col min="9002" max="9002" width="8.7109375" style="3" customWidth="1"/>
    <col min="9003" max="9003" width="19.85546875" style="3" customWidth="1"/>
    <col min="9004" max="9004" width="19.28515625" style="3" customWidth="1"/>
    <col min="9005" max="9005" width="16.28515625" style="3" customWidth="1"/>
    <col min="9006" max="9216" width="11.42578125" style="3"/>
    <col min="9217" max="9217" width="2.85546875" style="3" customWidth="1"/>
    <col min="9218" max="9218" width="20.7109375" style="3" customWidth="1"/>
    <col min="9219" max="9219" width="16.28515625" style="3" customWidth="1"/>
    <col min="9220" max="9220" width="21.7109375" style="3" customWidth="1"/>
    <col min="9221" max="9221" width="16.28515625" style="3" customWidth="1"/>
    <col min="9222" max="9223" width="16.42578125" style="3" customWidth="1"/>
    <col min="9224" max="9224" width="16.7109375" style="3" customWidth="1"/>
    <col min="9225" max="9225" width="33.7109375" style="3" customWidth="1"/>
    <col min="9226" max="9226" width="16.7109375" style="3" customWidth="1"/>
    <col min="9227" max="9227" width="49.140625" style="3" customWidth="1"/>
    <col min="9228" max="9228" width="13.7109375" style="3" customWidth="1"/>
    <col min="9229" max="9229" width="19" style="3" customWidth="1"/>
    <col min="9230" max="9231" width="17.7109375" style="3" customWidth="1"/>
    <col min="9232" max="9232" width="8.140625" style="3" customWidth="1"/>
    <col min="9233" max="9233" width="8.42578125" style="3" customWidth="1"/>
    <col min="9234" max="9238" width="11.42578125" style="3"/>
    <col min="9239" max="9239" width="10" style="3" customWidth="1"/>
    <col min="9240" max="9240" width="8.42578125" style="3" customWidth="1"/>
    <col min="9241" max="9241" width="8.85546875" style="3" customWidth="1"/>
    <col min="9242" max="9242" width="9.42578125" style="3" customWidth="1"/>
    <col min="9243" max="9243" width="8.7109375" style="3" customWidth="1"/>
    <col min="9244" max="9244" width="19" style="3" customWidth="1"/>
    <col min="9245" max="9245" width="15.7109375" style="3" bestFit="1" customWidth="1"/>
    <col min="9246" max="9246" width="17.42578125" style="3" bestFit="1" customWidth="1"/>
    <col min="9247" max="9247" width="8.140625" style="3" customWidth="1"/>
    <col min="9248" max="9248" width="8.42578125" style="3" customWidth="1"/>
    <col min="9249" max="9253" width="11.42578125" style="3"/>
    <col min="9254" max="9254" width="10" style="3" customWidth="1"/>
    <col min="9255" max="9255" width="8.42578125" style="3" customWidth="1"/>
    <col min="9256" max="9256" width="8.85546875" style="3" customWidth="1"/>
    <col min="9257" max="9257" width="9.42578125" style="3" customWidth="1"/>
    <col min="9258" max="9258" width="8.7109375" style="3" customWidth="1"/>
    <col min="9259" max="9259" width="19.85546875" style="3" customWidth="1"/>
    <col min="9260" max="9260" width="19.28515625" style="3" customWidth="1"/>
    <col min="9261" max="9261" width="16.28515625" style="3" customWidth="1"/>
    <col min="9262" max="9472" width="11.42578125" style="3"/>
    <col min="9473" max="9473" width="2.85546875" style="3" customWidth="1"/>
    <col min="9474" max="9474" width="20.7109375" style="3" customWidth="1"/>
    <col min="9475" max="9475" width="16.28515625" style="3" customWidth="1"/>
    <col min="9476" max="9476" width="21.7109375" style="3" customWidth="1"/>
    <col min="9477" max="9477" width="16.28515625" style="3" customWidth="1"/>
    <col min="9478" max="9479" width="16.42578125" style="3" customWidth="1"/>
    <col min="9480" max="9480" width="16.7109375" style="3" customWidth="1"/>
    <col min="9481" max="9481" width="33.7109375" style="3" customWidth="1"/>
    <col min="9482" max="9482" width="16.7109375" style="3" customWidth="1"/>
    <col min="9483" max="9483" width="49.140625" style="3" customWidth="1"/>
    <col min="9484" max="9484" width="13.7109375" style="3" customWidth="1"/>
    <col min="9485" max="9485" width="19" style="3" customWidth="1"/>
    <col min="9486" max="9487" width="17.7109375" style="3" customWidth="1"/>
    <col min="9488" max="9488" width="8.140625" style="3" customWidth="1"/>
    <col min="9489" max="9489" width="8.42578125" style="3" customWidth="1"/>
    <col min="9490" max="9494" width="11.42578125" style="3"/>
    <col min="9495" max="9495" width="10" style="3" customWidth="1"/>
    <col min="9496" max="9496" width="8.42578125" style="3" customWidth="1"/>
    <col min="9497" max="9497" width="8.85546875" style="3" customWidth="1"/>
    <col min="9498" max="9498" width="9.42578125" style="3" customWidth="1"/>
    <col min="9499" max="9499" width="8.7109375" style="3" customWidth="1"/>
    <col min="9500" max="9500" width="19" style="3" customWidth="1"/>
    <col min="9501" max="9501" width="15.7109375" style="3" bestFit="1" customWidth="1"/>
    <col min="9502" max="9502" width="17.42578125" style="3" bestFit="1" customWidth="1"/>
    <col min="9503" max="9503" width="8.140625" style="3" customWidth="1"/>
    <col min="9504" max="9504" width="8.42578125" style="3" customWidth="1"/>
    <col min="9505" max="9509" width="11.42578125" style="3"/>
    <col min="9510" max="9510" width="10" style="3" customWidth="1"/>
    <col min="9511" max="9511" width="8.42578125" style="3" customWidth="1"/>
    <col min="9512" max="9512" width="8.85546875" style="3" customWidth="1"/>
    <col min="9513" max="9513" width="9.42578125" style="3" customWidth="1"/>
    <col min="9514" max="9514" width="8.7109375" style="3" customWidth="1"/>
    <col min="9515" max="9515" width="19.85546875" style="3" customWidth="1"/>
    <col min="9516" max="9516" width="19.28515625" style="3" customWidth="1"/>
    <col min="9517" max="9517" width="16.28515625" style="3" customWidth="1"/>
    <col min="9518" max="9728" width="11.42578125" style="3"/>
    <col min="9729" max="9729" width="2.85546875" style="3" customWidth="1"/>
    <col min="9730" max="9730" width="20.7109375" style="3" customWidth="1"/>
    <col min="9731" max="9731" width="16.28515625" style="3" customWidth="1"/>
    <col min="9732" max="9732" width="21.7109375" style="3" customWidth="1"/>
    <col min="9733" max="9733" width="16.28515625" style="3" customWidth="1"/>
    <col min="9734" max="9735" width="16.42578125" style="3" customWidth="1"/>
    <col min="9736" max="9736" width="16.7109375" style="3" customWidth="1"/>
    <col min="9737" max="9737" width="33.7109375" style="3" customWidth="1"/>
    <col min="9738" max="9738" width="16.7109375" style="3" customWidth="1"/>
    <col min="9739" max="9739" width="49.140625" style="3" customWidth="1"/>
    <col min="9740" max="9740" width="13.7109375" style="3" customWidth="1"/>
    <col min="9741" max="9741" width="19" style="3" customWidth="1"/>
    <col min="9742" max="9743" width="17.7109375" style="3" customWidth="1"/>
    <col min="9744" max="9744" width="8.140625" style="3" customWidth="1"/>
    <col min="9745" max="9745" width="8.42578125" style="3" customWidth="1"/>
    <col min="9746" max="9750" width="11.42578125" style="3"/>
    <col min="9751" max="9751" width="10" style="3" customWidth="1"/>
    <col min="9752" max="9752" width="8.42578125" style="3" customWidth="1"/>
    <col min="9753" max="9753" width="8.85546875" style="3" customWidth="1"/>
    <col min="9754" max="9754" width="9.42578125" style="3" customWidth="1"/>
    <col min="9755" max="9755" width="8.7109375" style="3" customWidth="1"/>
    <col min="9756" max="9756" width="19" style="3" customWidth="1"/>
    <col min="9757" max="9757" width="15.7109375" style="3" bestFit="1" customWidth="1"/>
    <col min="9758" max="9758" width="17.42578125" style="3" bestFit="1" customWidth="1"/>
    <col min="9759" max="9759" width="8.140625" style="3" customWidth="1"/>
    <col min="9760" max="9760" width="8.42578125" style="3" customWidth="1"/>
    <col min="9761" max="9765" width="11.42578125" style="3"/>
    <col min="9766" max="9766" width="10" style="3" customWidth="1"/>
    <col min="9767" max="9767" width="8.42578125" style="3" customWidth="1"/>
    <col min="9768" max="9768" width="8.85546875" style="3" customWidth="1"/>
    <col min="9769" max="9769" width="9.42578125" style="3" customWidth="1"/>
    <col min="9770" max="9770" width="8.7109375" style="3" customWidth="1"/>
    <col min="9771" max="9771" width="19.85546875" style="3" customWidth="1"/>
    <col min="9772" max="9772" width="19.28515625" style="3" customWidth="1"/>
    <col min="9773" max="9773" width="16.28515625" style="3" customWidth="1"/>
    <col min="9774" max="9984" width="11.42578125" style="3"/>
    <col min="9985" max="9985" width="2.85546875" style="3" customWidth="1"/>
    <col min="9986" max="9986" width="20.7109375" style="3" customWidth="1"/>
    <col min="9987" max="9987" width="16.28515625" style="3" customWidth="1"/>
    <col min="9988" max="9988" width="21.7109375" style="3" customWidth="1"/>
    <col min="9989" max="9989" width="16.28515625" style="3" customWidth="1"/>
    <col min="9990" max="9991" width="16.42578125" style="3" customWidth="1"/>
    <col min="9992" max="9992" width="16.7109375" style="3" customWidth="1"/>
    <col min="9993" max="9993" width="33.7109375" style="3" customWidth="1"/>
    <col min="9994" max="9994" width="16.7109375" style="3" customWidth="1"/>
    <col min="9995" max="9995" width="49.140625" style="3" customWidth="1"/>
    <col min="9996" max="9996" width="13.7109375" style="3" customWidth="1"/>
    <col min="9997" max="9997" width="19" style="3" customWidth="1"/>
    <col min="9998" max="9999" width="17.7109375" style="3" customWidth="1"/>
    <col min="10000" max="10000" width="8.140625" style="3" customWidth="1"/>
    <col min="10001" max="10001" width="8.42578125" style="3" customWidth="1"/>
    <col min="10002" max="10006" width="11.42578125" style="3"/>
    <col min="10007" max="10007" width="10" style="3" customWidth="1"/>
    <col min="10008" max="10008" width="8.42578125" style="3" customWidth="1"/>
    <col min="10009" max="10009" width="8.85546875" style="3" customWidth="1"/>
    <col min="10010" max="10010" width="9.42578125" style="3" customWidth="1"/>
    <col min="10011" max="10011" width="8.7109375" style="3" customWidth="1"/>
    <col min="10012" max="10012" width="19" style="3" customWidth="1"/>
    <col min="10013" max="10013" width="15.7109375" style="3" bestFit="1" customWidth="1"/>
    <col min="10014" max="10014" width="17.42578125" style="3" bestFit="1" customWidth="1"/>
    <col min="10015" max="10015" width="8.140625" style="3" customWidth="1"/>
    <col min="10016" max="10016" width="8.42578125" style="3" customWidth="1"/>
    <col min="10017" max="10021" width="11.42578125" style="3"/>
    <col min="10022" max="10022" width="10" style="3" customWidth="1"/>
    <col min="10023" max="10023" width="8.42578125" style="3" customWidth="1"/>
    <col min="10024" max="10024" width="8.85546875" style="3" customWidth="1"/>
    <col min="10025" max="10025" width="9.42578125" style="3" customWidth="1"/>
    <col min="10026" max="10026" width="8.7109375" style="3" customWidth="1"/>
    <col min="10027" max="10027" width="19.85546875" style="3" customWidth="1"/>
    <col min="10028" max="10028" width="19.28515625" style="3" customWidth="1"/>
    <col min="10029" max="10029" width="16.28515625" style="3" customWidth="1"/>
    <col min="10030" max="10240" width="11.42578125" style="3"/>
    <col min="10241" max="10241" width="2.85546875" style="3" customWidth="1"/>
    <col min="10242" max="10242" width="20.7109375" style="3" customWidth="1"/>
    <col min="10243" max="10243" width="16.28515625" style="3" customWidth="1"/>
    <col min="10244" max="10244" width="21.7109375" style="3" customWidth="1"/>
    <col min="10245" max="10245" width="16.28515625" style="3" customWidth="1"/>
    <col min="10246" max="10247" width="16.42578125" style="3" customWidth="1"/>
    <col min="10248" max="10248" width="16.7109375" style="3" customWidth="1"/>
    <col min="10249" max="10249" width="33.7109375" style="3" customWidth="1"/>
    <col min="10250" max="10250" width="16.7109375" style="3" customWidth="1"/>
    <col min="10251" max="10251" width="49.140625" style="3" customWidth="1"/>
    <col min="10252" max="10252" width="13.7109375" style="3" customWidth="1"/>
    <col min="10253" max="10253" width="19" style="3" customWidth="1"/>
    <col min="10254" max="10255" width="17.7109375" style="3" customWidth="1"/>
    <col min="10256" max="10256" width="8.140625" style="3" customWidth="1"/>
    <col min="10257" max="10257" width="8.42578125" style="3" customWidth="1"/>
    <col min="10258" max="10262" width="11.42578125" style="3"/>
    <col min="10263" max="10263" width="10" style="3" customWidth="1"/>
    <col min="10264" max="10264" width="8.42578125" style="3" customWidth="1"/>
    <col min="10265" max="10265" width="8.85546875" style="3" customWidth="1"/>
    <col min="10266" max="10266" width="9.42578125" style="3" customWidth="1"/>
    <col min="10267" max="10267" width="8.7109375" style="3" customWidth="1"/>
    <col min="10268" max="10268" width="19" style="3" customWidth="1"/>
    <col min="10269" max="10269" width="15.7109375" style="3" bestFit="1" customWidth="1"/>
    <col min="10270" max="10270" width="17.42578125" style="3" bestFit="1" customWidth="1"/>
    <col min="10271" max="10271" width="8.140625" style="3" customWidth="1"/>
    <col min="10272" max="10272" width="8.42578125" style="3" customWidth="1"/>
    <col min="10273" max="10277" width="11.42578125" style="3"/>
    <col min="10278" max="10278" width="10" style="3" customWidth="1"/>
    <col min="10279" max="10279" width="8.42578125" style="3" customWidth="1"/>
    <col min="10280" max="10280" width="8.85546875" style="3" customWidth="1"/>
    <col min="10281" max="10281" width="9.42578125" style="3" customWidth="1"/>
    <col min="10282" max="10282" width="8.7109375" style="3" customWidth="1"/>
    <col min="10283" max="10283" width="19.85546875" style="3" customWidth="1"/>
    <col min="10284" max="10284" width="19.28515625" style="3" customWidth="1"/>
    <col min="10285" max="10285" width="16.28515625" style="3" customWidth="1"/>
    <col min="10286" max="10496" width="11.42578125" style="3"/>
    <col min="10497" max="10497" width="2.85546875" style="3" customWidth="1"/>
    <col min="10498" max="10498" width="20.7109375" style="3" customWidth="1"/>
    <col min="10499" max="10499" width="16.28515625" style="3" customWidth="1"/>
    <col min="10500" max="10500" width="21.7109375" style="3" customWidth="1"/>
    <col min="10501" max="10501" width="16.28515625" style="3" customWidth="1"/>
    <col min="10502" max="10503" width="16.42578125" style="3" customWidth="1"/>
    <col min="10504" max="10504" width="16.7109375" style="3" customWidth="1"/>
    <col min="10505" max="10505" width="33.7109375" style="3" customWidth="1"/>
    <col min="10506" max="10506" width="16.7109375" style="3" customWidth="1"/>
    <col min="10507" max="10507" width="49.140625" style="3" customWidth="1"/>
    <col min="10508" max="10508" width="13.7109375" style="3" customWidth="1"/>
    <col min="10509" max="10509" width="19" style="3" customWidth="1"/>
    <col min="10510" max="10511" width="17.7109375" style="3" customWidth="1"/>
    <col min="10512" max="10512" width="8.140625" style="3" customWidth="1"/>
    <col min="10513" max="10513" width="8.42578125" style="3" customWidth="1"/>
    <col min="10514" max="10518" width="11.42578125" style="3"/>
    <col min="10519" max="10519" width="10" style="3" customWidth="1"/>
    <col min="10520" max="10520" width="8.42578125" style="3" customWidth="1"/>
    <col min="10521" max="10521" width="8.85546875" style="3" customWidth="1"/>
    <col min="10522" max="10522" width="9.42578125" style="3" customWidth="1"/>
    <col min="10523" max="10523" width="8.7109375" style="3" customWidth="1"/>
    <col min="10524" max="10524" width="19" style="3" customWidth="1"/>
    <col min="10525" max="10525" width="15.7109375" style="3" bestFit="1" customWidth="1"/>
    <col min="10526" max="10526" width="17.42578125" style="3" bestFit="1" customWidth="1"/>
    <col min="10527" max="10527" width="8.140625" style="3" customWidth="1"/>
    <col min="10528" max="10528" width="8.42578125" style="3" customWidth="1"/>
    <col min="10529" max="10533" width="11.42578125" style="3"/>
    <col min="10534" max="10534" width="10" style="3" customWidth="1"/>
    <col min="10535" max="10535" width="8.42578125" style="3" customWidth="1"/>
    <col min="10536" max="10536" width="8.85546875" style="3" customWidth="1"/>
    <col min="10537" max="10537" width="9.42578125" style="3" customWidth="1"/>
    <col min="10538" max="10538" width="8.7109375" style="3" customWidth="1"/>
    <col min="10539" max="10539" width="19.85546875" style="3" customWidth="1"/>
    <col min="10540" max="10540" width="19.28515625" style="3" customWidth="1"/>
    <col min="10541" max="10541" width="16.28515625" style="3" customWidth="1"/>
    <col min="10542" max="10752" width="11.42578125" style="3"/>
    <col min="10753" max="10753" width="2.85546875" style="3" customWidth="1"/>
    <col min="10754" max="10754" width="20.7109375" style="3" customWidth="1"/>
    <col min="10755" max="10755" width="16.28515625" style="3" customWidth="1"/>
    <col min="10756" max="10756" width="21.7109375" style="3" customWidth="1"/>
    <col min="10757" max="10757" width="16.28515625" style="3" customWidth="1"/>
    <col min="10758" max="10759" width="16.42578125" style="3" customWidth="1"/>
    <col min="10760" max="10760" width="16.7109375" style="3" customWidth="1"/>
    <col min="10761" max="10761" width="33.7109375" style="3" customWidth="1"/>
    <col min="10762" max="10762" width="16.7109375" style="3" customWidth="1"/>
    <col min="10763" max="10763" width="49.140625" style="3" customWidth="1"/>
    <col min="10764" max="10764" width="13.7109375" style="3" customWidth="1"/>
    <col min="10765" max="10765" width="19" style="3" customWidth="1"/>
    <col min="10766" max="10767" width="17.7109375" style="3" customWidth="1"/>
    <col min="10768" max="10768" width="8.140625" style="3" customWidth="1"/>
    <col min="10769" max="10769" width="8.42578125" style="3" customWidth="1"/>
    <col min="10770" max="10774" width="11.42578125" style="3"/>
    <col min="10775" max="10775" width="10" style="3" customWidth="1"/>
    <col min="10776" max="10776" width="8.42578125" style="3" customWidth="1"/>
    <col min="10777" max="10777" width="8.85546875" style="3" customWidth="1"/>
    <col min="10778" max="10778" width="9.42578125" style="3" customWidth="1"/>
    <col min="10779" max="10779" width="8.7109375" style="3" customWidth="1"/>
    <col min="10780" max="10780" width="19" style="3" customWidth="1"/>
    <col min="10781" max="10781" width="15.7109375" style="3" bestFit="1" customWidth="1"/>
    <col min="10782" max="10782" width="17.42578125" style="3" bestFit="1" customWidth="1"/>
    <col min="10783" max="10783" width="8.140625" style="3" customWidth="1"/>
    <col min="10784" max="10784" width="8.42578125" style="3" customWidth="1"/>
    <col min="10785" max="10789" width="11.42578125" style="3"/>
    <col min="10790" max="10790" width="10" style="3" customWidth="1"/>
    <col min="10791" max="10791" width="8.42578125" style="3" customWidth="1"/>
    <col min="10792" max="10792" width="8.85546875" style="3" customWidth="1"/>
    <col min="10793" max="10793" width="9.42578125" style="3" customWidth="1"/>
    <col min="10794" max="10794" width="8.7109375" style="3" customWidth="1"/>
    <col min="10795" max="10795" width="19.85546875" style="3" customWidth="1"/>
    <col min="10796" max="10796" width="19.28515625" style="3" customWidth="1"/>
    <col min="10797" max="10797" width="16.28515625" style="3" customWidth="1"/>
    <col min="10798" max="11008" width="11.42578125" style="3"/>
    <col min="11009" max="11009" width="2.85546875" style="3" customWidth="1"/>
    <col min="11010" max="11010" width="20.7109375" style="3" customWidth="1"/>
    <col min="11011" max="11011" width="16.28515625" style="3" customWidth="1"/>
    <col min="11012" max="11012" width="21.7109375" style="3" customWidth="1"/>
    <col min="11013" max="11013" width="16.28515625" style="3" customWidth="1"/>
    <col min="11014" max="11015" width="16.42578125" style="3" customWidth="1"/>
    <col min="11016" max="11016" width="16.7109375" style="3" customWidth="1"/>
    <col min="11017" max="11017" width="33.7109375" style="3" customWidth="1"/>
    <col min="11018" max="11018" width="16.7109375" style="3" customWidth="1"/>
    <col min="11019" max="11019" width="49.140625" style="3" customWidth="1"/>
    <col min="11020" max="11020" width="13.7109375" style="3" customWidth="1"/>
    <col min="11021" max="11021" width="19" style="3" customWidth="1"/>
    <col min="11022" max="11023" width="17.7109375" style="3" customWidth="1"/>
    <col min="11024" max="11024" width="8.140625" style="3" customWidth="1"/>
    <col min="11025" max="11025" width="8.42578125" style="3" customWidth="1"/>
    <col min="11026" max="11030" width="11.42578125" style="3"/>
    <col min="11031" max="11031" width="10" style="3" customWidth="1"/>
    <col min="11032" max="11032" width="8.42578125" style="3" customWidth="1"/>
    <col min="11033" max="11033" width="8.85546875" style="3" customWidth="1"/>
    <col min="11034" max="11034" width="9.42578125" style="3" customWidth="1"/>
    <col min="11035" max="11035" width="8.7109375" style="3" customWidth="1"/>
    <col min="11036" max="11036" width="19" style="3" customWidth="1"/>
    <col min="11037" max="11037" width="15.7109375" style="3" bestFit="1" customWidth="1"/>
    <col min="11038" max="11038" width="17.42578125" style="3" bestFit="1" customWidth="1"/>
    <col min="11039" max="11039" width="8.140625" style="3" customWidth="1"/>
    <col min="11040" max="11040" width="8.42578125" style="3" customWidth="1"/>
    <col min="11041" max="11045" width="11.42578125" style="3"/>
    <col min="11046" max="11046" width="10" style="3" customWidth="1"/>
    <col min="11047" max="11047" width="8.42578125" style="3" customWidth="1"/>
    <col min="11048" max="11048" width="8.85546875" style="3" customWidth="1"/>
    <col min="11049" max="11049" width="9.42578125" style="3" customWidth="1"/>
    <col min="11050" max="11050" width="8.7109375" style="3" customWidth="1"/>
    <col min="11051" max="11051" width="19.85546875" style="3" customWidth="1"/>
    <col min="11052" max="11052" width="19.28515625" style="3" customWidth="1"/>
    <col min="11053" max="11053" width="16.28515625" style="3" customWidth="1"/>
    <col min="11054" max="11264" width="11.42578125" style="3"/>
    <col min="11265" max="11265" width="2.85546875" style="3" customWidth="1"/>
    <col min="11266" max="11266" width="20.7109375" style="3" customWidth="1"/>
    <col min="11267" max="11267" width="16.28515625" style="3" customWidth="1"/>
    <col min="11268" max="11268" width="21.7109375" style="3" customWidth="1"/>
    <col min="11269" max="11269" width="16.28515625" style="3" customWidth="1"/>
    <col min="11270" max="11271" width="16.42578125" style="3" customWidth="1"/>
    <col min="11272" max="11272" width="16.7109375" style="3" customWidth="1"/>
    <col min="11273" max="11273" width="33.7109375" style="3" customWidth="1"/>
    <col min="11274" max="11274" width="16.7109375" style="3" customWidth="1"/>
    <col min="11275" max="11275" width="49.140625" style="3" customWidth="1"/>
    <col min="11276" max="11276" width="13.7109375" style="3" customWidth="1"/>
    <col min="11277" max="11277" width="19" style="3" customWidth="1"/>
    <col min="11278" max="11279" width="17.7109375" style="3" customWidth="1"/>
    <col min="11280" max="11280" width="8.140625" style="3" customWidth="1"/>
    <col min="11281" max="11281" width="8.42578125" style="3" customWidth="1"/>
    <col min="11282" max="11286" width="11.42578125" style="3"/>
    <col min="11287" max="11287" width="10" style="3" customWidth="1"/>
    <col min="11288" max="11288" width="8.42578125" style="3" customWidth="1"/>
    <col min="11289" max="11289" width="8.85546875" style="3" customWidth="1"/>
    <col min="11290" max="11290" width="9.42578125" style="3" customWidth="1"/>
    <col min="11291" max="11291" width="8.7109375" style="3" customWidth="1"/>
    <col min="11292" max="11292" width="19" style="3" customWidth="1"/>
    <col min="11293" max="11293" width="15.7109375" style="3" bestFit="1" customWidth="1"/>
    <col min="11294" max="11294" width="17.42578125" style="3" bestFit="1" customWidth="1"/>
    <col min="11295" max="11295" width="8.140625" style="3" customWidth="1"/>
    <col min="11296" max="11296" width="8.42578125" style="3" customWidth="1"/>
    <col min="11297" max="11301" width="11.42578125" style="3"/>
    <col min="11302" max="11302" width="10" style="3" customWidth="1"/>
    <col min="11303" max="11303" width="8.42578125" style="3" customWidth="1"/>
    <col min="11304" max="11304" width="8.85546875" style="3" customWidth="1"/>
    <col min="11305" max="11305" width="9.42578125" style="3" customWidth="1"/>
    <col min="11306" max="11306" width="8.7109375" style="3" customWidth="1"/>
    <col min="11307" max="11307" width="19.85546875" style="3" customWidth="1"/>
    <col min="11308" max="11308" width="19.28515625" style="3" customWidth="1"/>
    <col min="11309" max="11309" width="16.28515625" style="3" customWidth="1"/>
    <col min="11310" max="11520" width="11.42578125" style="3"/>
    <col min="11521" max="11521" width="2.85546875" style="3" customWidth="1"/>
    <col min="11522" max="11522" width="20.7109375" style="3" customWidth="1"/>
    <col min="11523" max="11523" width="16.28515625" style="3" customWidth="1"/>
    <col min="11524" max="11524" width="21.7109375" style="3" customWidth="1"/>
    <col min="11525" max="11525" width="16.28515625" style="3" customWidth="1"/>
    <col min="11526" max="11527" width="16.42578125" style="3" customWidth="1"/>
    <col min="11528" max="11528" width="16.7109375" style="3" customWidth="1"/>
    <col min="11529" max="11529" width="33.7109375" style="3" customWidth="1"/>
    <col min="11530" max="11530" width="16.7109375" style="3" customWidth="1"/>
    <col min="11531" max="11531" width="49.140625" style="3" customWidth="1"/>
    <col min="11532" max="11532" width="13.7109375" style="3" customWidth="1"/>
    <col min="11533" max="11533" width="19" style="3" customWidth="1"/>
    <col min="11534" max="11535" width="17.7109375" style="3" customWidth="1"/>
    <col min="11536" max="11536" width="8.140625" style="3" customWidth="1"/>
    <col min="11537" max="11537" width="8.42578125" style="3" customWidth="1"/>
    <col min="11538" max="11542" width="11.42578125" style="3"/>
    <col min="11543" max="11543" width="10" style="3" customWidth="1"/>
    <col min="11544" max="11544" width="8.42578125" style="3" customWidth="1"/>
    <col min="11545" max="11545" width="8.85546875" style="3" customWidth="1"/>
    <col min="11546" max="11546" width="9.42578125" style="3" customWidth="1"/>
    <col min="11547" max="11547" width="8.7109375" style="3" customWidth="1"/>
    <col min="11548" max="11548" width="19" style="3" customWidth="1"/>
    <col min="11549" max="11549" width="15.7109375" style="3" bestFit="1" customWidth="1"/>
    <col min="11550" max="11550" width="17.42578125" style="3" bestFit="1" customWidth="1"/>
    <col min="11551" max="11551" width="8.140625" style="3" customWidth="1"/>
    <col min="11552" max="11552" width="8.42578125" style="3" customWidth="1"/>
    <col min="11553" max="11557" width="11.42578125" style="3"/>
    <col min="11558" max="11558" width="10" style="3" customWidth="1"/>
    <col min="11559" max="11559" width="8.42578125" style="3" customWidth="1"/>
    <col min="11560" max="11560" width="8.85546875" style="3" customWidth="1"/>
    <col min="11561" max="11561" width="9.42578125" style="3" customWidth="1"/>
    <col min="11562" max="11562" width="8.7109375" style="3" customWidth="1"/>
    <col min="11563" max="11563" width="19.85546875" style="3" customWidth="1"/>
    <col min="11564" max="11564" width="19.28515625" style="3" customWidth="1"/>
    <col min="11565" max="11565" width="16.28515625" style="3" customWidth="1"/>
    <col min="11566" max="11776" width="11.42578125" style="3"/>
    <col min="11777" max="11777" width="2.85546875" style="3" customWidth="1"/>
    <col min="11778" max="11778" width="20.7109375" style="3" customWidth="1"/>
    <col min="11779" max="11779" width="16.28515625" style="3" customWidth="1"/>
    <col min="11780" max="11780" width="21.7109375" style="3" customWidth="1"/>
    <col min="11781" max="11781" width="16.28515625" style="3" customWidth="1"/>
    <col min="11782" max="11783" width="16.42578125" style="3" customWidth="1"/>
    <col min="11784" max="11784" width="16.7109375" style="3" customWidth="1"/>
    <col min="11785" max="11785" width="33.7109375" style="3" customWidth="1"/>
    <col min="11786" max="11786" width="16.7109375" style="3" customWidth="1"/>
    <col min="11787" max="11787" width="49.140625" style="3" customWidth="1"/>
    <col min="11788" max="11788" width="13.7109375" style="3" customWidth="1"/>
    <col min="11789" max="11789" width="19" style="3" customWidth="1"/>
    <col min="11790" max="11791" width="17.7109375" style="3" customWidth="1"/>
    <col min="11792" max="11792" width="8.140625" style="3" customWidth="1"/>
    <col min="11793" max="11793" width="8.42578125" style="3" customWidth="1"/>
    <col min="11794" max="11798" width="11.42578125" style="3"/>
    <col min="11799" max="11799" width="10" style="3" customWidth="1"/>
    <col min="11800" max="11800" width="8.42578125" style="3" customWidth="1"/>
    <col min="11801" max="11801" width="8.85546875" style="3" customWidth="1"/>
    <col min="11802" max="11802" width="9.42578125" style="3" customWidth="1"/>
    <col min="11803" max="11803" width="8.7109375" style="3" customWidth="1"/>
    <col min="11804" max="11804" width="19" style="3" customWidth="1"/>
    <col min="11805" max="11805" width="15.7109375" style="3" bestFit="1" customWidth="1"/>
    <col min="11806" max="11806" width="17.42578125" style="3" bestFit="1" customWidth="1"/>
    <col min="11807" max="11807" width="8.140625" style="3" customWidth="1"/>
    <col min="11808" max="11808" width="8.42578125" style="3" customWidth="1"/>
    <col min="11809" max="11813" width="11.42578125" style="3"/>
    <col min="11814" max="11814" width="10" style="3" customWidth="1"/>
    <col min="11815" max="11815" width="8.42578125" style="3" customWidth="1"/>
    <col min="11816" max="11816" width="8.85546875" style="3" customWidth="1"/>
    <col min="11817" max="11817" width="9.42578125" style="3" customWidth="1"/>
    <col min="11818" max="11818" width="8.7109375" style="3" customWidth="1"/>
    <col min="11819" max="11819" width="19.85546875" style="3" customWidth="1"/>
    <col min="11820" max="11820" width="19.28515625" style="3" customWidth="1"/>
    <col min="11821" max="11821" width="16.28515625" style="3" customWidth="1"/>
    <col min="11822" max="12032" width="11.42578125" style="3"/>
    <col min="12033" max="12033" width="2.85546875" style="3" customWidth="1"/>
    <col min="12034" max="12034" width="20.7109375" style="3" customWidth="1"/>
    <col min="12035" max="12035" width="16.28515625" style="3" customWidth="1"/>
    <col min="12036" max="12036" width="21.7109375" style="3" customWidth="1"/>
    <col min="12037" max="12037" width="16.28515625" style="3" customWidth="1"/>
    <col min="12038" max="12039" width="16.42578125" style="3" customWidth="1"/>
    <col min="12040" max="12040" width="16.7109375" style="3" customWidth="1"/>
    <col min="12041" max="12041" width="33.7109375" style="3" customWidth="1"/>
    <col min="12042" max="12042" width="16.7109375" style="3" customWidth="1"/>
    <col min="12043" max="12043" width="49.140625" style="3" customWidth="1"/>
    <col min="12044" max="12044" width="13.7109375" style="3" customWidth="1"/>
    <col min="12045" max="12045" width="19" style="3" customWidth="1"/>
    <col min="12046" max="12047" width="17.7109375" style="3" customWidth="1"/>
    <col min="12048" max="12048" width="8.140625" style="3" customWidth="1"/>
    <col min="12049" max="12049" width="8.42578125" style="3" customWidth="1"/>
    <col min="12050" max="12054" width="11.42578125" style="3"/>
    <col min="12055" max="12055" width="10" style="3" customWidth="1"/>
    <col min="12056" max="12056" width="8.42578125" style="3" customWidth="1"/>
    <col min="12057" max="12057" width="8.85546875" style="3" customWidth="1"/>
    <col min="12058" max="12058" width="9.42578125" style="3" customWidth="1"/>
    <col min="12059" max="12059" width="8.7109375" style="3" customWidth="1"/>
    <col min="12060" max="12060" width="19" style="3" customWidth="1"/>
    <col min="12061" max="12061" width="15.7109375" style="3" bestFit="1" customWidth="1"/>
    <col min="12062" max="12062" width="17.42578125" style="3" bestFit="1" customWidth="1"/>
    <col min="12063" max="12063" width="8.140625" style="3" customWidth="1"/>
    <col min="12064" max="12064" width="8.42578125" style="3" customWidth="1"/>
    <col min="12065" max="12069" width="11.42578125" style="3"/>
    <col min="12070" max="12070" width="10" style="3" customWidth="1"/>
    <col min="12071" max="12071" width="8.42578125" style="3" customWidth="1"/>
    <col min="12072" max="12072" width="8.85546875" style="3" customWidth="1"/>
    <col min="12073" max="12073" width="9.42578125" style="3" customWidth="1"/>
    <col min="12074" max="12074" width="8.7109375" style="3" customWidth="1"/>
    <col min="12075" max="12075" width="19.85546875" style="3" customWidth="1"/>
    <col min="12076" max="12076" width="19.28515625" style="3" customWidth="1"/>
    <col min="12077" max="12077" width="16.28515625" style="3" customWidth="1"/>
    <col min="12078" max="12288" width="11.42578125" style="3"/>
    <col min="12289" max="12289" width="2.85546875" style="3" customWidth="1"/>
    <col min="12290" max="12290" width="20.7109375" style="3" customWidth="1"/>
    <col min="12291" max="12291" width="16.28515625" style="3" customWidth="1"/>
    <col min="12292" max="12292" width="21.7109375" style="3" customWidth="1"/>
    <col min="12293" max="12293" width="16.28515625" style="3" customWidth="1"/>
    <col min="12294" max="12295" width="16.42578125" style="3" customWidth="1"/>
    <col min="12296" max="12296" width="16.7109375" style="3" customWidth="1"/>
    <col min="12297" max="12297" width="33.7109375" style="3" customWidth="1"/>
    <col min="12298" max="12298" width="16.7109375" style="3" customWidth="1"/>
    <col min="12299" max="12299" width="49.140625" style="3" customWidth="1"/>
    <col min="12300" max="12300" width="13.7109375" style="3" customWidth="1"/>
    <col min="12301" max="12301" width="19" style="3" customWidth="1"/>
    <col min="12302" max="12303" width="17.7109375" style="3" customWidth="1"/>
    <col min="12304" max="12304" width="8.140625" style="3" customWidth="1"/>
    <col min="12305" max="12305" width="8.42578125" style="3" customWidth="1"/>
    <col min="12306" max="12310" width="11.42578125" style="3"/>
    <col min="12311" max="12311" width="10" style="3" customWidth="1"/>
    <col min="12312" max="12312" width="8.42578125" style="3" customWidth="1"/>
    <col min="12313" max="12313" width="8.85546875" style="3" customWidth="1"/>
    <col min="12314" max="12314" width="9.42578125" style="3" customWidth="1"/>
    <col min="12315" max="12315" width="8.7109375" style="3" customWidth="1"/>
    <col min="12316" max="12316" width="19" style="3" customWidth="1"/>
    <col min="12317" max="12317" width="15.7109375" style="3" bestFit="1" customWidth="1"/>
    <col min="12318" max="12318" width="17.42578125" style="3" bestFit="1" customWidth="1"/>
    <col min="12319" max="12319" width="8.140625" style="3" customWidth="1"/>
    <col min="12320" max="12320" width="8.42578125" style="3" customWidth="1"/>
    <col min="12321" max="12325" width="11.42578125" style="3"/>
    <col min="12326" max="12326" width="10" style="3" customWidth="1"/>
    <col min="12327" max="12327" width="8.42578125" style="3" customWidth="1"/>
    <col min="12328" max="12328" width="8.85546875" style="3" customWidth="1"/>
    <col min="12329" max="12329" width="9.42578125" style="3" customWidth="1"/>
    <col min="12330" max="12330" width="8.7109375" style="3" customWidth="1"/>
    <col min="12331" max="12331" width="19.85546875" style="3" customWidth="1"/>
    <col min="12332" max="12332" width="19.28515625" style="3" customWidth="1"/>
    <col min="12333" max="12333" width="16.28515625" style="3" customWidth="1"/>
    <col min="12334" max="12544" width="11.42578125" style="3"/>
    <col min="12545" max="12545" width="2.85546875" style="3" customWidth="1"/>
    <col min="12546" max="12546" width="20.7109375" style="3" customWidth="1"/>
    <col min="12547" max="12547" width="16.28515625" style="3" customWidth="1"/>
    <col min="12548" max="12548" width="21.7109375" style="3" customWidth="1"/>
    <col min="12549" max="12549" width="16.28515625" style="3" customWidth="1"/>
    <col min="12550" max="12551" width="16.42578125" style="3" customWidth="1"/>
    <col min="12552" max="12552" width="16.7109375" style="3" customWidth="1"/>
    <col min="12553" max="12553" width="33.7109375" style="3" customWidth="1"/>
    <col min="12554" max="12554" width="16.7109375" style="3" customWidth="1"/>
    <col min="12555" max="12555" width="49.140625" style="3" customWidth="1"/>
    <col min="12556" max="12556" width="13.7109375" style="3" customWidth="1"/>
    <col min="12557" max="12557" width="19" style="3" customWidth="1"/>
    <col min="12558" max="12559" width="17.7109375" style="3" customWidth="1"/>
    <col min="12560" max="12560" width="8.140625" style="3" customWidth="1"/>
    <col min="12561" max="12561" width="8.42578125" style="3" customWidth="1"/>
    <col min="12562" max="12566" width="11.42578125" style="3"/>
    <col min="12567" max="12567" width="10" style="3" customWidth="1"/>
    <col min="12568" max="12568" width="8.42578125" style="3" customWidth="1"/>
    <col min="12569" max="12569" width="8.85546875" style="3" customWidth="1"/>
    <col min="12570" max="12570" width="9.42578125" style="3" customWidth="1"/>
    <col min="12571" max="12571" width="8.7109375" style="3" customWidth="1"/>
    <col min="12572" max="12572" width="19" style="3" customWidth="1"/>
    <col min="12573" max="12573" width="15.7109375" style="3" bestFit="1" customWidth="1"/>
    <col min="12574" max="12574" width="17.42578125" style="3" bestFit="1" customWidth="1"/>
    <col min="12575" max="12575" width="8.140625" style="3" customWidth="1"/>
    <col min="12576" max="12576" width="8.42578125" style="3" customWidth="1"/>
    <col min="12577" max="12581" width="11.42578125" style="3"/>
    <col min="12582" max="12582" width="10" style="3" customWidth="1"/>
    <col min="12583" max="12583" width="8.42578125" style="3" customWidth="1"/>
    <col min="12584" max="12584" width="8.85546875" style="3" customWidth="1"/>
    <col min="12585" max="12585" width="9.42578125" style="3" customWidth="1"/>
    <col min="12586" max="12586" width="8.7109375" style="3" customWidth="1"/>
    <col min="12587" max="12587" width="19.85546875" style="3" customWidth="1"/>
    <col min="12588" max="12588" width="19.28515625" style="3" customWidth="1"/>
    <col min="12589" max="12589" width="16.28515625" style="3" customWidth="1"/>
    <col min="12590" max="12800" width="11.42578125" style="3"/>
    <col min="12801" max="12801" width="2.85546875" style="3" customWidth="1"/>
    <col min="12802" max="12802" width="20.7109375" style="3" customWidth="1"/>
    <col min="12803" max="12803" width="16.28515625" style="3" customWidth="1"/>
    <col min="12804" max="12804" width="21.7109375" style="3" customWidth="1"/>
    <col min="12805" max="12805" width="16.28515625" style="3" customWidth="1"/>
    <col min="12806" max="12807" width="16.42578125" style="3" customWidth="1"/>
    <col min="12808" max="12808" width="16.7109375" style="3" customWidth="1"/>
    <col min="12809" max="12809" width="33.7109375" style="3" customWidth="1"/>
    <col min="12810" max="12810" width="16.7109375" style="3" customWidth="1"/>
    <col min="12811" max="12811" width="49.140625" style="3" customWidth="1"/>
    <col min="12812" max="12812" width="13.7109375" style="3" customWidth="1"/>
    <col min="12813" max="12813" width="19" style="3" customWidth="1"/>
    <col min="12814" max="12815" width="17.7109375" style="3" customWidth="1"/>
    <col min="12816" max="12816" width="8.140625" style="3" customWidth="1"/>
    <col min="12817" max="12817" width="8.42578125" style="3" customWidth="1"/>
    <col min="12818" max="12822" width="11.42578125" style="3"/>
    <col min="12823" max="12823" width="10" style="3" customWidth="1"/>
    <col min="12824" max="12824" width="8.42578125" style="3" customWidth="1"/>
    <col min="12825" max="12825" width="8.85546875" style="3" customWidth="1"/>
    <col min="12826" max="12826" width="9.42578125" style="3" customWidth="1"/>
    <col min="12827" max="12827" width="8.7109375" style="3" customWidth="1"/>
    <col min="12828" max="12828" width="19" style="3" customWidth="1"/>
    <col min="12829" max="12829" width="15.7109375" style="3" bestFit="1" customWidth="1"/>
    <col min="12830" max="12830" width="17.42578125" style="3" bestFit="1" customWidth="1"/>
    <col min="12831" max="12831" width="8.140625" style="3" customWidth="1"/>
    <col min="12832" max="12832" width="8.42578125" style="3" customWidth="1"/>
    <col min="12833" max="12837" width="11.42578125" style="3"/>
    <col min="12838" max="12838" width="10" style="3" customWidth="1"/>
    <col min="12839" max="12839" width="8.42578125" style="3" customWidth="1"/>
    <col min="12840" max="12840" width="8.85546875" style="3" customWidth="1"/>
    <col min="12841" max="12841" width="9.42578125" style="3" customWidth="1"/>
    <col min="12842" max="12842" width="8.7109375" style="3" customWidth="1"/>
    <col min="12843" max="12843" width="19.85546875" style="3" customWidth="1"/>
    <col min="12844" max="12844" width="19.28515625" style="3" customWidth="1"/>
    <col min="12845" max="12845" width="16.28515625" style="3" customWidth="1"/>
    <col min="12846" max="13056" width="11.42578125" style="3"/>
    <col min="13057" max="13057" width="2.85546875" style="3" customWidth="1"/>
    <col min="13058" max="13058" width="20.7109375" style="3" customWidth="1"/>
    <col min="13059" max="13059" width="16.28515625" style="3" customWidth="1"/>
    <col min="13060" max="13060" width="21.7109375" style="3" customWidth="1"/>
    <col min="13061" max="13061" width="16.28515625" style="3" customWidth="1"/>
    <col min="13062" max="13063" width="16.42578125" style="3" customWidth="1"/>
    <col min="13064" max="13064" width="16.7109375" style="3" customWidth="1"/>
    <col min="13065" max="13065" width="33.7109375" style="3" customWidth="1"/>
    <col min="13066" max="13066" width="16.7109375" style="3" customWidth="1"/>
    <col min="13067" max="13067" width="49.140625" style="3" customWidth="1"/>
    <col min="13068" max="13068" width="13.7109375" style="3" customWidth="1"/>
    <col min="13069" max="13069" width="19" style="3" customWidth="1"/>
    <col min="13070" max="13071" width="17.7109375" style="3" customWidth="1"/>
    <col min="13072" max="13072" width="8.140625" style="3" customWidth="1"/>
    <col min="13073" max="13073" width="8.42578125" style="3" customWidth="1"/>
    <col min="13074" max="13078" width="11.42578125" style="3"/>
    <col min="13079" max="13079" width="10" style="3" customWidth="1"/>
    <col min="13080" max="13080" width="8.42578125" style="3" customWidth="1"/>
    <col min="13081" max="13081" width="8.85546875" style="3" customWidth="1"/>
    <col min="13082" max="13082" width="9.42578125" style="3" customWidth="1"/>
    <col min="13083" max="13083" width="8.7109375" style="3" customWidth="1"/>
    <col min="13084" max="13084" width="19" style="3" customWidth="1"/>
    <col min="13085" max="13085" width="15.7109375" style="3" bestFit="1" customWidth="1"/>
    <col min="13086" max="13086" width="17.42578125" style="3" bestFit="1" customWidth="1"/>
    <col min="13087" max="13087" width="8.140625" style="3" customWidth="1"/>
    <col min="13088" max="13088" width="8.42578125" style="3" customWidth="1"/>
    <col min="13089" max="13093" width="11.42578125" style="3"/>
    <col min="13094" max="13094" width="10" style="3" customWidth="1"/>
    <col min="13095" max="13095" width="8.42578125" style="3" customWidth="1"/>
    <col min="13096" max="13096" width="8.85546875" style="3" customWidth="1"/>
    <col min="13097" max="13097" width="9.42578125" style="3" customWidth="1"/>
    <col min="13098" max="13098" width="8.7109375" style="3" customWidth="1"/>
    <col min="13099" max="13099" width="19.85546875" style="3" customWidth="1"/>
    <col min="13100" max="13100" width="19.28515625" style="3" customWidth="1"/>
    <col min="13101" max="13101" width="16.28515625" style="3" customWidth="1"/>
    <col min="13102" max="13312" width="11.42578125" style="3"/>
    <col min="13313" max="13313" width="2.85546875" style="3" customWidth="1"/>
    <col min="13314" max="13314" width="20.7109375" style="3" customWidth="1"/>
    <col min="13315" max="13315" width="16.28515625" style="3" customWidth="1"/>
    <col min="13316" max="13316" width="21.7109375" style="3" customWidth="1"/>
    <col min="13317" max="13317" width="16.28515625" style="3" customWidth="1"/>
    <col min="13318" max="13319" width="16.42578125" style="3" customWidth="1"/>
    <col min="13320" max="13320" width="16.7109375" style="3" customWidth="1"/>
    <col min="13321" max="13321" width="33.7109375" style="3" customWidth="1"/>
    <col min="13322" max="13322" width="16.7109375" style="3" customWidth="1"/>
    <col min="13323" max="13323" width="49.140625" style="3" customWidth="1"/>
    <col min="13324" max="13324" width="13.7109375" style="3" customWidth="1"/>
    <col min="13325" max="13325" width="19" style="3" customWidth="1"/>
    <col min="13326" max="13327" width="17.7109375" style="3" customWidth="1"/>
    <col min="13328" max="13328" width="8.140625" style="3" customWidth="1"/>
    <col min="13329" max="13329" width="8.42578125" style="3" customWidth="1"/>
    <col min="13330" max="13334" width="11.42578125" style="3"/>
    <col min="13335" max="13335" width="10" style="3" customWidth="1"/>
    <col min="13336" max="13336" width="8.42578125" style="3" customWidth="1"/>
    <col min="13337" max="13337" width="8.85546875" style="3" customWidth="1"/>
    <col min="13338" max="13338" width="9.42578125" style="3" customWidth="1"/>
    <col min="13339" max="13339" width="8.7109375" style="3" customWidth="1"/>
    <col min="13340" max="13340" width="19" style="3" customWidth="1"/>
    <col min="13341" max="13341" width="15.7109375" style="3" bestFit="1" customWidth="1"/>
    <col min="13342" max="13342" width="17.42578125" style="3" bestFit="1" customWidth="1"/>
    <col min="13343" max="13343" width="8.140625" style="3" customWidth="1"/>
    <col min="13344" max="13344" width="8.42578125" style="3" customWidth="1"/>
    <col min="13345" max="13349" width="11.42578125" style="3"/>
    <col min="13350" max="13350" width="10" style="3" customWidth="1"/>
    <col min="13351" max="13351" width="8.42578125" style="3" customWidth="1"/>
    <col min="13352" max="13352" width="8.85546875" style="3" customWidth="1"/>
    <col min="13353" max="13353" width="9.42578125" style="3" customWidth="1"/>
    <col min="13354" max="13354" width="8.7109375" style="3" customWidth="1"/>
    <col min="13355" max="13355" width="19.85546875" style="3" customWidth="1"/>
    <col min="13356" max="13356" width="19.28515625" style="3" customWidth="1"/>
    <col min="13357" max="13357" width="16.28515625" style="3" customWidth="1"/>
    <col min="13358" max="13568" width="11.42578125" style="3"/>
    <col min="13569" max="13569" width="2.85546875" style="3" customWidth="1"/>
    <col min="13570" max="13570" width="20.7109375" style="3" customWidth="1"/>
    <col min="13571" max="13571" width="16.28515625" style="3" customWidth="1"/>
    <col min="13572" max="13572" width="21.7109375" style="3" customWidth="1"/>
    <col min="13573" max="13573" width="16.28515625" style="3" customWidth="1"/>
    <col min="13574" max="13575" width="16.42578125" style="3" customWidth="1"/>
    <col min="13576" max="13576" width="16.7109375" style="3" customWidth="1"/>
    <col min="13577" max="13577" width="33.7109375" style="3" customWidth="1"/>
    <col min="13578" max="13578" width="16.7109375" style="3" customWidth="1"/>
    <col min="13579" max="13579" width="49.140625" style="3" customWidth="1"/>
    <col min="13580" max="13580" width="13.7109375" style="3" customWidth="1"/>
    <col min="13581" max="13581" width="19" style="3" customWidth="1"/>
    <col min="13582" max="13583" width="17.7109375" style="3" customWidth="1"/>
    <col min="13584" max="13584" width="8.140625" style="3" customWidth="1"/>
    <col min="13585" max="13585" width="8.42578125" style="3" customWidth="1"/>
    <col min="13586" max="13590" width="11.42578125" style="3"/>
    <col min="13591" max="13591" width="10" style="3" customWidth="1"/>
    <col min="13592" max="13592" width="8.42578125" style="3" customWidth="1"/>
    <col min="13593" max="13593" width="8.85546875" style="3" customWidth="1"/>
    <col min="13594" max="13594" width="9.42578125" style="3" customWidth="1"/>
    <col min="13595" max="13595" width="8.7109375" style="3" customWidth="1"/>
    <col min="13596" max="13596" width="19" style="3" customWidth="1"/>
    <col min="13597" max="13597" width="15.7109375" style="3" bestFit="1" customWidth="1"/>
    <col min="13598" max="13598" width="17.42578125" style="3" bestFit="1" customWidth="1"/>
    <col min="13599" max="13599" width="8.140625" style="3" customWidth="1"/>
    <col min="13600" max="13600" width="8.42578125" style="3" customWidth="1"/>
    <col min="13601" max="13605" width="11.42578125" style="3"/>
    <col min="13606" max="13606" width="10" style="3" customWidth="1"/>
    <col min="13607" max="13607" width="8.42578125" style="3" customWidth="1"/>
    <col min="13608" max="13608" width="8.85546875" style="3" customWidth="1"/>
    <col min="13609" max="13609" width="9.42578125" style="3" customWidth="1"/>
    <col min="13610" max="13610" width="8.7109375" style="3" customWidth="1"/>
    <col min="13611" max="13611" width="19.85546875" style="3" customWidth="1"/>
    <col min="13612" max="13612" width="19.28515625" style="3" customWidth="1"/>
    <col min="13613" max="13613" width="16.28515625" style="3" customWidth="1"/>
    <col min="13614" max="13824" width="11.42578125" style="3"/>
    <col min="13825" max="13825" width="2.85546875" style="3" customWidth="1"/>
    <col min="13826" max="13826" width="20.7109375" style="3" customWidth="1"/>
    <col min="13827" max="13827" width="16.28515625" style="3" customWidth="1"/>
    <col min="13828" max="13828" width="21.7109375" style="3" customWidth="1"/>
    <col min="13829" max="13829" width="16.28515625" style="3" customWidth="1"/>
    <col min="13830" max="13831" width="16.42578125" style="3" customWidth="1"/>
    <col min="13832" max="13832" width="16.7109375" style="3" customWidth="1"/>
    <col min="13833" max="13833" width="33.7109375" style="3" customWidth="1"/>
    <col min="13834" max="13834" width="16.7109375" style="3" customWidth="1"/>
    <col min="13835" max="13835" width="49.140625" style="3" customWidth="1"/>
    <col min="13836" max="13836" width="13.7109375" style="3" customWidth="1"/>
    <col min="13837" max="13837" width="19" style="3" customWidth="1"/>
    <col min="13838" max="13839" width="17.7109375" style="3" customWidth="1"/>
    <col min="13840" max="13840" width="8.140625" style="3" customWidth="1"/>
    <col min="13841" max="13841" width="8.42578125" style="3" customWidth="1"/>
    <col min="13842" max="13846" width="11.42578125" style="3"/>
    <col min="13847" max="13847" width="10" style="3" customWidth="1"/>
    <col min="13848" max="13848" width="8.42578125" style="3" customWidth="1"/>
    <col min="13849" max="13849" width="8.85546875" style="3" customWidth="1"/>
    <col min="13850" max="13850" width="9.42578125" style="3" customWidth="1"/>
    <col min="13851" max="13851" width="8.7109375" style="3" customWidth="1"/>
    <col min="13852" max="13852" width="19" style="3" customWidth="1"/>
    <col min="13853" max="13853" width="15.7109375" style="3" bestFit="1" customWidth="1"/>
    <col min="13854" max="13854" width="17.42578125" style="3" bestFit="1" customWidth="1"/>
    <col min="13855" max="13855" width="8.140625" style="3" customWidth="1"/>
    <col min="13856" max="13856" width="8.42578125" style="3" customWidth="1"/>
    <col min="13857" max="13861" width="11.42578125" style="3"/>
    <col min="13862" max="13862" width="10" style="3" customWidth="1"/>
    <col min="13863" max="13863" width="8.42578125" style="3" customWidth="1"/>
    <col min="13864" max="13864" width="8.85546875" style="3" customWidth="1"/>
    <col min="13865" max="13865" width="9.42578125" style="3" customWidth="1"/>
    <col min="13866" max="13866" width="8.7109375" style="3" customWidth="1"/>
    <col min="13867" max="13867" width="19.85546875" style="3" customWidth="1"/>
    <col min="13868" max="13868" width="19.28515625" style="3" customWidth="1"/>
    <col min="13869" max="13869" width="16.28515625" style="3" customWidth="1"/>
    <col min="13870" max="14080" width="11.42578125" style="3"/>
    <col min="14081" max="14081" width="2.85546875" style="3" customWidth="1"/>
    <col min="14082" max="14082" width="20.7109375" style="3" customWidth="1"/>
    <col min="14083" max="14083" width="16.28515625" style="3" customWidth="1"/>
    <col min="14084" max="14084" width="21.7109375" style="3" customWidth="1"/>
    <col min="14085" max="14085" width="16.28515625" style="3" customWidth="1"/>
    <col min="14086" max="14087" width="16.42578125" style="3" customWidth="1"/>
    <col min="14088" max="14088" width="16.7109375" style="3" customWidth="1"/>
    <col min="14089" max="14089" width="33.7109375" style="3" customWidth="1"/>
    <col min="14090" max="14090" width="16.7109375" style="3" customWidth="1"/>
    <col min="14091" max="14091" width="49.140625" style="3" customWidth="1"/>
    <col min="14092" max="14092" width="13.7109375" style="3" customWidth="1"/>
    <col min="14093" max="14093" width="19" style="3" customWidth="1"/>
    <col min="14094" max="14095" width="17.7109375" style="3" customWidth="1"/>
    <col min="14096" max="14096" width="8.140625" style="3" customWidth="1"/>
    <col min="14097" max="14097" width="8.42578125" style="3" customWidth="1"/>
    <col min="14098" max="14102" width="11.42578125" style="3"/>
    <col min="14103" max="14103" width="10" style="3" customWidth="1"/>
    <col min="14104" max="14104" width="8.42578125" style="3" customWidth="1"/>
    <col min="14105" max="14105" width="8.85546875" style="3" customWidth="1"/>
    <col min="14106" max="14106" width="9.42578125" style="3" customWidth="1"/>
    <col min="14107" max="14107" width="8.7109375" style="3" customWidth="1"/>
    <col min="14108" max="14108" width="19" style="3" customWidth="1"/>
    <col min="14109" max="14109" width="15.7109375" style="3" bestFit="1" customWidth="1"/>
    <col min="14110" max="14110" width="17.42578125" style="3" bestFit="1" customWidth="1"/>
    <col min="14111" max="14111" width="8.140625" style="3" customWidth="1"/>
    <col min="14112" max="14112" width="8.42578125" style="3" customWidth="1"/>
    <col min="14113" max="14117" width="11.42578125" style="3"/>
    <col min="14118" max="14118" width="10" style="3" customWidth="1"/>
    <col min="14119" max="14119" width="8.42578125" style="3" customWidth="1"/>
    <col min="14120" max="14120" width="8.85546875" style="3" customWidth="1"/>
    <col min="14121" max="14121" width="9.42578125" style="3" customWidth="1"/>
    <col min="14122" max="14122" width="8.7109375" style="3" customWidth="1"/>
    <col min="14123" max="14123" width="19.85546875" style="3" customWidth="1"/>
    <col min="14124" max="14124" width="19.28515625" style="3" customWidth="1"/>
    <col min="14125" max="14125" width="16.28515625" style="3" customWidth="1"/>
    <col min="14126" max="14336" width="11.42578125" style="3"/>
    <col min="14337" max="14337" width="2.85546875" style="3" customWidth="1"/>
    <col min="14338" max="14338" width="20.7109375" style="3" customWidth="1"/>
    <col min="14339" max="14339" width="16.28515625" style="3" customWidth="1"/>
    <col min="14340" max="14340" width="21.7109375" style="3" customWidth="1"/>
    <col min="14341" max="14341" width="16.28515625" style="3" customWidth="1"/>
    <col min="14342" max="14343" width="16.42578125" style="3" customWidth="1"/>
    <col min="14344" max="14344" width="16.7109375" style="3" customWidth="1"/>
    <col min="14345" max="14345" width="33.7109375" style="3" customWidth="1"/>
    <col min="14346" max="14346" width="16.7109375" style="3" customWidth="1"/>
    <col min="14347" max="14347" width="49.140625" style="3" customWidth="1"/>
    <col min="14348" max="14348" width="13.7109375" style="3" customWidth="1"/>
    <col min="14349" max="14349" width="19" style="3" customWidth="1"/>
    <col min="14350" max="14351" width="17.7109375" style="3" customWidth="1"/>
    <col min="14352" max="14352" width="8.140625" style="3" customWidth="1"/>
    <col min="14353" max="14353" width="8.42578125" style="3" customWidth="1"/>
    <col min="14354" max="14358" width="11.42578125" style="3"/>
    <col min="14359" max="14359" width="10" style="3" customWidth="1"/>
    <col min="14360" max="14360" width="8.42578125" style="3" customWidth="1"/>
    <col min="14361" max="14361" width="8.85546875" style="3" customWidth="1"/>
    <col min="14362" max="14362" width="9.42578125" style="3" customWidth="1"/>
    <col min="14363" max="14363" width="8.7109375" style="3" customWidth="1"/>
    <col min="14364" max="14364" width="19" style="3" customWidth="1"/>
    <col min="14365" max="14365" width="15.7109375" style="3" bestFit="1" customWidth="1"/>
    <col min="14366" max="14366" width="17.42578125" style="3" bestFit="1" customWidth="1"/>
    <col min="14367" max="14367" width="8.140625" style="3" customWidth="1"/>
    <col min="14368" max="14368" width="8.42578125" style="3" customWidth="1"/>
    <col min="14369" max="14373" width="11.42578125" style="3"/>
    <col min="14374" max="14374" width="10" style="3" customWidth="1"/>
    <col min="14375" max="14375" width="8.42578125" style="3" customWidth="1"/>
    <col min="14376" max="14376" width="8.85546875" style="3" customWidth="1"/>
    <col min="14377" max="14377" width="9.42578125" style="3" customWidth="1"/>
    <col min="14378" max="14378" width="8.7109375" style="3" customWidth="1"/>
    <col min="14379" max="14379" width="19.85546875" style="3" customWidth="1"/>
    <col min="14380" max="14380" width="19.28515625" style="3" customWidth="1"/>
    <col min="14381" max="14381" width="16.28515625" style="3" customWidth="1"/>
    <col min="14382" max="14592" width="11.42578125" style="3"/>
    <col min="14593" max="14593" width="2.85546875" style="3" customWidth="1"/>
    <col min="14594" max="14594" width="20.7109375" style="3" customWidth="1"/>
    <col min="14595" max="14595" width="16.28515625" style="3" customWidth="1"/>
    <col min="14596" max="14596" width="21.7109375" style="3" customWidth="1"/>
    <col min="14597" max="14597" width="16.28515625" style="3" customWidth="1"/>
    <col min="14598" max="14599" width="16.42578125" style="3" customWidth="1"/>
    <col min="14600" max="14600" width="16.7109375" style="3" customWidth="1"/>
    <col min="14601" max="14601" width="33.7109375" style="3" customWidth="1"/>
    <col min="14602" max="14602" width="16.7109375" style="3" customWidth="1"/>
    <col min="14603" max="14603" width="49.140625" style="3" customWidth="1"/>
    <col min="14604" max="14604" width="13.7109375" style="3" customWidth="1"/>
    <col min="14605" max="14605" width="19" style="3" customWidth="1"/>
    <col min="14606" max="14607" width="17.7109375" style="3" customWidth="1"/>
    <col min="14608" max="14608" width="8.140625" style="3" customWidth="1"/>
    <col min="14609" max="14609" width="8.42578125" style="3" customWidth="1"/>
    <col min="14610" max="14614" width="11.42578125" style="3"/>
    <col min="14615" max="14615" width="10" style="3" customWidth="1"/>
    <col min="14616" max="14616" width="8.42578125" style="3" customWidth="1"/>
    <col min="14617" max="14617" width="8.85546875" style="3" customWidth="1"/>
    <col min="14618" max="14618" width="9.42578125" style="3" customWidth="1"/>
    <col min="14619" max="14619" width="8.7109375" style="3" customWidth="1"/>
    <col min="14620" max="14620" width="19" style="3" customWidth="1"/>
    <col min="14621" max="14621" width="15.7109375" style="3" bestFit="1" customWidth="1"/>
    <col min="14622" max="14622" width="17.42578125" style="3" bestFit="1" customWidth="1"/>
    <col min="14623" max="14623" width="8.140625" style="3" customWidth="1"/>
    <col min="14624" max="14624" width="8.42578125" style="3" customWidth="1"/>
    <col min="14625" max="14629" width="11.42578125" style="3"/>
    <col min="14630" max="14630" width="10" style="3" customWidth="1"/>
    <col min="14631" max="14631" width="8.42578125" style="3" customWidth="1"/>
    <col min="14632" max="14632" width="8.85546875" style="3" customWidth="1"/>
    <col min="14633" max="14633" width="9.42578125" style="3" customWidth="1"/>
    <col min="14634" max="14634" width="8.7109375" style="3" customWidth="1"/>
    <col min="14635" max="14635" width="19.85546875" style="3" customWidth="1"/>
    <col min="14636" max="14636" width="19.28515625" style="3" customWidth="1"/>
    <col min="14637" max="14637" width="16.28515625" style="3" customWidth="1"/>
    <col min="14638" max="14848" width="11.42578125" style="3"/>
    <col min="14849" max="14849" width="2.85546875" style="3" customWidth="1"/>
    <col min="14850" max="14850" width="20.7109375" style="3" customWidth="1"/>
    <col min="14851" max="14851" width="16.28515625" style="3" customWidth="1"/>
    <col min="14852" max="14852" width="21.7109375" style="3" customWidth="1"/>
    <col min="14853" max="14853" width="16.28515625" style="3" customWidth="1"/>
    <col min="14854" max="14855" width="16.42578125" style="3" customWidth="1"/>
    <col min="14856" max="14856" width="16.7109375" style="3" customWidth="1"/>
    <col min="14857" max="14857" width="33.7109375" style="3" customWidth="1"/>
    <col min="14858" max="14858" width="16.7109375" style="3" customWidth="1"/>
    <col min="14859" max="14859" width="49.140625" style="3" customWidth="1"/>
    <col min="14860" max="14860" width="13.7109375" style="3" customWidth="1"/>
    <col min="14861" max="14861" width="19" style="3" customWidth="1"/>
    <col min="14862" max="14863" width="17.7109375" style="3" customWidth="1"/>
    <col min="14864" max="14864" width="8.140625" style="3" customWidth="1"/>
    <col min="14865" max="14865" width="8.42578125" style="3" customWidth="1"/>
    <col min="14866" max="14870" width="11.42578125" style="3"/>
    <col min="14871" max="14871" width="10" style="3" customWidth="1"/>
    <col min="14872" max="14872" width="8.42578125" style="3" customWidth="1"/>
    <col min="14873" max="14873" width="8.85546875" style="3" customWidth="1"/>
    <col min="14874" max="14874" width="9.42578125" style="3" customWidth="1"/>
    <col min="14875" max="14875" width="8.7109375" style="3" customWidth="1"/>
    <col min="14876" max="14876" width="19" style="3" customWidth="1"/>
    <col min="14877" max="14877" width="15.7109375" style="3" bestFit="1" customWidth="1"/>
    <col min="14878" max="14878" width="17.42578125" style="3" bestFit="1" customWidth="1"/>
    <col min="14879" max="14879" width="8.140625" style="3" customWidth="1"/>
    <col min="14880" max="14880" width="8.42578125" style="3" customWidth="1"/>
    <col min="14881" max="14885" width="11.42578125" style="3"/>
    <col min="14886" max="14886" width="10" style="3" customWidth="1"/>
    <col min="14887" max="14887" width="8.42578125" style="3" customWidth="1"/>
    <col min="14888" max="14888" width="8.85546875" style="3" customWidth="1"/>
    <col min="14889" max="14889" width="9.42578125" style="3" customWidth="1"/>
    <col min="14890" max="14890" width="8.7109375" style="3" customWidth="1"/>
    <col min="14891" max="14891" width="19.85546875" style="3" customWidth="1"/>
    <col min="14892" max="14892" width="19.28515625" style="3" customWidth="1"/>
    <col min="14893" max="14893" width="16.28515625" style="3" customWidth="1"/>
    <col min="14894" max="15104" width="11.42578125" style="3"/>
    <col min="15105" max="15105" width="2.85546875" style="3" customWidth="1"/>
    <col min="15106" max="15106" width="20.7109375" style="3" customWidth="1"/>
    <col min="15107" max="15107" width="16.28515625" style="3" customWidth="1"/>
    <col min="15108" max="15108" width="21.7109375" style="3" customWidth="1"/>
    <col min="15109" max="15109" width="16.28515625" style="3" customWidth="1"/>
    <col min="15110" max="15111" width="16.42578125" style="3" customWidth="1"/>
    <col min="15112" max="15112" width="16.7109375" style="3" customWidth="1"/>
    <col min="15113" max="15113" width="33.7109375" style="3" customWidth="1"/>
    <col min="15114" max="15114" width="16.7109375" style="3" customWidth="1"/>
    <col min="15115" max="15115" width="49.140625" style="3" customWidth="1"/>
    <col min="15116" max="15116" width="13.7109375" style="3" customWidth="1"/>
    <col min="15117" max="15117" width="19" style="3" customWidth="1"/>
    <col min="15118" max="15119" width="17.7109375" style="3" customWidth="1"/>
    <col min="15120" max="15120" width="8.140625" style="3" customWidth="1"/>
    <col min="15121" max="15121" width="8.42578125" style="3" customWidth="1"/>
    <col min="15122" max="15126" width="11.42578125" style="3"/>
    <col min="15127" max="15127" width="10" style="3" customWidth="1"/>
    <col min="15128" max="15128" width="8.42578125" style="3" customWidth="1"/>
    <col min="15129" max="15129" width="8.85546875" style="3" customWidth="1"/>
    <col min="15130" max="15130" width="9.42578125" style="3" customWidth="1"/>
    <col min="15131" max="15131" width="8.7109375" style="3" customWidth="1"/>
    <col min="15132" max="15132" width="19" style="3" customWidth="1"/>
    <col min="15133" max="15133" width="15.7109375" style="3" bestFit="1" customWidth="1"/>
    <col min="15134" max="15134" width="17.42578125" style="3" bestFit="1" customWidth="1"/>
    <col min="15135" max="15135" width="8.140625" style="3" customWidth="1"/>
    <col min="15136" max="15136" width="8.42578125" style="3" customWidth="1"/>
    <col min="15137" max="15141" width="11.42578125" style="3"/>
    <col min="15142" max="15142" width="10" style="3" customWidth="1"/>
    <col min="15143" max="15143" width="8.42578125" style="3" customWidth="1"/>
    <col min="15144" max="15144" width="8.85546875" style="3" customWidth="1"/>
    <col min="15145" max="15145" width="9.42578125" style="3" customWidth="1"/>
    <col min="15146" max="15146" width="8.7109375" style="3" customWidth="1"/>
    <col min="15147" max="15147" width="19.85546875" style="3" customWidth="1"/>
    <col min="15148" max="15148" width="19.28515625" style="3" customWidth="1"/>
    <col min="15149" max="15149" width="16.28515625" style="3" customWidth="1"/>
    <col min="15150" max="15360" width="11.42578125" style="3"/>
    <col min="15361" max="15361" width="2.85546875" style="3" customWidth="1"/>
    <col min="15362" max="15362" width="20.7109375" style="3" customWidth="1"/>
    <col min="15363" max="15363" width="16.28515625" style="3" customWidth="1"/>
    <col min="15364" max="15364" width="21.7109375" style="3" customWidth="1"/>
    <col min="15365" max="15365" width="16.28515625" style="3" customWidth="1"/>
    <col min="15366" max="15367" width="16.42578125" style="3" customWidth="1"/>
    <col min="15368" max="15368" width="16.7109375" style="3" customWidth="1"/>
    <col min="15369" max="15369" width="33.7109375" style="3" customWidth="1"/>
    <col min="15370" max="15370" width="16.7109375" style="3" customWidth="1"/>
    <col min="15371" max="15371" width="49.140625" style="3" customWidth="1"/>
    <col min="15372" max="15372" width="13.7109375" style="3" customWidth="1"/>
    <col min="15373" max="15373" width="19" style="3" customWidth="1"/>
    <col min="15374" max="15375" width="17.7109375" style="3" customWidth="1"/>
    <col min="15376" max="15376" width="8.140625" style="3" customWidth="1"/>
    <col min="15377" max="15377" width="8.42578125" style="3" customWidth="1"/>
    <col min="15378" max="15382" width="11.42578125" style="3"/>
    <col min="15383" max="15383" width="10" style="3" customWidth="1"/>
    <col min="15384" max="15384" width="8.42578125" style="3" customWidth="1"/>
    <col min="15385" max="15385" width="8.85546875" style="3" customWidth="1"/>
    <col min="15386" max="15386" width="9.42578125" style="3" customWidth="1"/>
    <col min="15387" max="15387" width="8.7109375" style="3" customWidth="1"/>
    <col min="15388" max="15388" width="19" style="3" customWidth="1"/>
    <col min="15389" max="15389" width="15.7109375" style="3" bestFit="1" customWidth="1"/>
    <col min="15390" max="15390" width="17.42578125" style="3" bestFit="1" customWidth="1"/>
    <col min="15391" max="15391" width="8.140625" style="3" customWidth="1"/>
    <col min="15392" max="15392" width="8.42578125" style="3" customWidth="1"/>
    <col min="15393" max="15397" width="11.42578125" style="3"/>
    <col min="15398" max="15398" width="10" style="3" customWidth="1"/>
    <col min="15399" max="15399" width="8.42578125" style="3" customWidth="1"/>
    <col min="15400" max="15400" width="8.85546875" style="3" customWidth="1"/>
    <col min="15401" max="15401" width="9.42578125" style="3" customWidth="1"/>
    <col min="15402" max="15402" width="8.7109375" style="3" customWidth="1"/>
    <col min="15403" max="15403" width="19.85546875" style="3" customWidth="1"/>
    <col min="15404" max="15404" width="19.28515625" style="3" customWidth="1"/>
    <col min="15405" max="15405" width="16.28515625" style="3" customWidth="1"/>
    <col min="15406" max="15616" width="11.42578125" style="3"/>
    <col min="15617" max="15617" width="2.85546875" style="3" customWidth="1"/>
    <col min="15618" max="15618" width="20.7109375" style="3" customWidth="1"/>
    <col min="15619" max="15619" width="16.28515625" style="3" customWidth="1"/>
    <col min="15620" max="15620" width="21.7109375" style="3" customWidth="1"/>
    <col min="15621" max="15621" width="16.28515625" style="3" customWidth="1"/>
    <col min="15622" max="15623" width="16.42578125" style="3" customWidth="1"/>
    <col min="15624" max="15624" width="16.7109375" style="3" customWidth="1"/>
    <col min="15625" max="15625" width="33.7109375" style="3" customWidth="1"/>
    <col min="15626" max="15626" width="16.7109375" style="3" customWidth="1"/>
    <col min="15627" max="15627" width="49.140625" style="3" customWidth="1"/>
    <col min="15628" max="15628" width="13.7109375" style="3" customWidth="1"/>
    <col min="15629" max="15629" width="19" style="3" customWidth="1"/>
    <col min="15630" max="15631" width="17.7109375" style="3" customWidth="1"/>
    <col min="15632" max="15632" width="8.140625" style="3" customWidth="1"/>
    <col min="15633" max="15633" width="8.42578125" style="3" customWidth="1"/>
    <col min="15634" max="15638" width="11.42578125" style="3"/>
    <col min="15639" max="15639" width="10" style="3" customWidth="1"/>
    <col min="15640" max="15640" width="8.42578125" style="3" customWidth="1"/>
    <col min="15641" max="15641" width="8.85546875" style="3" customWidth="1"/>
    <col min="15642" max="15642" width="9.42578125" style="3" customWidth="1"/>
    <col min="15643" max="15643" width="8.7109375" style="3" customWidth="1"/>
    <col min="15644" max="15644" width="19" style="3" customWidth="1"/>
    <col min="15645" max="15645" width="15.7109375" style="3" bestFit="1" customWidth="1"/>
    <col min="15646" max="15646" width="17.42578125" style="3" bestFit="1" customWidth="1"/>
    <col min="15647" max="15647" width="8.140625" style="3" customWidth="1"/>
    <col min="15648" max="15648" width="8.42578125" style="3" customWidth="1"/>
    <col min="15649" max="15653" width="11.42578125" style="3"/>
    <col min="15654" max="15654" width="10" style="3" customWidth="1"/>
    <col min="15655" max="15655" width="8.42578125" style="3" customWidth="1"/>
    <col min="15656" max="15656" width="8.85546875" style="3" customWidth="1"/>
    <col min="15657" max="15657" width="9.42578125" style="3" customWidth="1"/>
    <col min="15658" max="15658" width="8.7109375" style="3" customWidth="1"/>
    <col min="15659" max="15659" width="19.85546875" style="3" customWidth="1"/>
    <col min="15660" max="15660" width="19.28515625" style="3" customWidth="1"/>
    <col min="15661" max="15661" width="16.28515625" style="3" customWidth="1"/>
    <col min="15662" max="15872" width="11.42578125" style="3"/>
    <col min="15873" max="15873" width="2.85546875" style="3" customWidth="1"/>
    <col min="15874" max="15874" width="20.7109375" style="3" customWidth="1"/>
    <col min="15875" max="15875" width="16.28515625" style="3" customWidth="1"/>
    <col min="15876" max="15876" width="21.7109375" style="3" customWidth="1"/>
    <col min="15877" max="15877" width="16.28515625" style="3" customWidth="1"/>
    <col min="15878" max="15879" width="16.42578125" style="3" customWidth="1"/>
    <col min="15880" max="15880" width="16.7109375" style="3" customWidth="1"/>
    <col min="15881" max="15881" width="33.7109375" style="3" customWidth="1"/>
    <col min="15882" max="15882" width="16.7109375" style="3" customWidth="1"/>
    <col min="15883" max="15883" width="49.140625" style="3" customWidth="1"/>
    <col min="15884" max="15884" width="13.7109375" style="3" customWidth="1"/>
    <col min="15885" max="15885" width="19" style="3" customWidth="1"/>
    <col min="15886" max="15887" width="17.7109375" style="3" customWidth="1"/>
    <col min="15888" max="15888" width="8.140625" style="3" customWidth="1"/>
    <col min="15889" max="15889" width="8.42578125" style="3" customWidth="1"/>
    <col min="15890" max="15894" width="11.42578125" style="3"/>
    <col min="15895" max="15895" width="10" style="3" customWidth="1"/>
    <col min="15896" max="15896" width="8.42578125" style="3" customWidth="1"/>
    <col min="15897" max="15897" width="8.85546875" style="3" customWidth="1"/>
    <col min="15898" max="15898" width="9.42578125" style="3" customWidth="1"/>
    <col min="15899" max="15899" width="8.7109375" style="3" customWidth="1"/>
    <col min="15900" max="15900" width="19" style="3" customWidth="1"/>
    <col min="15901" max="15901" width="15.7109375" style="3" bestFit="1" customWidth="1"/>
    <col min="15902" max="15902" width="17.42578125" style="3" bestFit="1" customWidth="1"/>
    <col min="15903" max="15903" width="8.140625" style="3" customWidth="1"/>
    <col min="15904" max="15904" width="8.42578125" style="3" customWidth="1"/>
    <col min="15905" max="15909" width="11.42578125" style="3"/>
    <col min="15910" max="15910" width="10" style="3" customWidth="1"/>
    <col min="15911" max="15911" width="8.42578125" style="3" customWidth="1"/>
    <col min="15912" max="15912" width="8.85546875" style="3" customWidth="1"/>
    <col min="15913" max="15913" width="9.42578125" style="3" customWidth="1"/>
    <col min="15914" max="15914" width="8.7109375" style="3" customWidth="1"/>
    <col min="15915" max="15915" width="19.85546875" style="3" customWidth="1"/>
    <col min="15916" max="15916" width="19.28515625" style="3" customWidth="1"/>
    <col min="15917" max="15917" width="16.28515625" style="3" customWidth="1"/>
    <col min="15918" max="16128" width="11.42578125" style="3"/>
    <col min="16129" max="16129" width="2.85546875" style="3" customWidth="1"/>
    <col min="16130" max="16130" width="20.7109375" style="3" customWidth="1"/>
    <col min="16131" max="16131" width="16.28515625" style="3" customWidth="1"/>
    <col min="16132" max="16132" width="21.7109375" style="3" customWidth="1"/>
    <col min="16133" max="16133" width="16.28515625" style="3" customWidth="1"/>
    <col min="16134" max="16135" width="16.42578125" style="3" customWidth="1"/>
    <col min="16136" max="16136" width="16.7109375" style="3" customWidth="1"/>
    <col min="16137" max="16137" width="33.7109375" style="3" customWidth="1"/>
    <col min="16138" max="16138" width="16.7109375" style="3" customWidth="1"/>
    <col min="16139" max="16139" width="49.140625" style="3" customWidth="1"/>
    <col min="16140" max="16140" width="13.7109375" style="3" customWidth="1"/>
    <col min="16141" max="16141" width="19" style="3" customWidth="1"/>
    <col min="16142" max="16143" width="17.7109375" style="3" customWidth="1"/>
    <col min="16144" max="16144" width="8.140625" style="3" customWidth="1"/>
    <col min="16145" max="16145" width="8.42578125" style="3" customWidth="1"/>
    <col min="16146" max="16150" width="11.42578125" style="3"/>
    <col min="16151" max="16151" width="10" style="3" customWidth="1"/>
    <col min="16152" max="16152" width="8.42578125" style="3" customWidth="1"/>
    <col min="16153" max="16153" width="8.85546875" style="3" customWidth="1"/>
    <col min="16154" max="16154" width="9.42578125" style="3" customWidth="1"/>
    <col min="16155" max="16155" width="8.7109375" style="3" customWidth="1"/>
    <col min="16156" max="16156" width="19" style="3" customWidth="1"/>
    <col min="16157" max="16157" width="15.7109375" style="3" bestFit="1" customWidth="1"/>
    <col min="16158" max="16158" width="17.42578125" style="3" bestFit="1" customWidth="1"/>
    <col min="16159" max="16159" width="8.140625" style="3" customWidth="1"/>
    <col min="16160" max="16160" width="8.42578125" style="3" customWidth="1"/>
    <col min="16161" max="16165" width="11.42578125" style="3"/>
    <col min="16166" max="16166" width="10" style="3" customWidth="1"/>
    <col min="16167" max="16167" width="8.42578125" style="3" customWidth="1"/>
    <col min="16168" max="16168" width="8.85546875" style="3" customWidth="1"/>
    <col min="16169" max="16169" width="9.42578125" style="3" customWidth="1"/>
    <col min="16170" max="16170" width="8.7109375" style="3" customWidth="1"/>
    <col min="16171" max="16171" width="19.85546875" style="3" customWidth="1"/>
    <col min="16172" max="16172" width="19.28515625" style="3" customWidth="1"/>
    <col min="16173" max="16173" width="16.28515625" style="3" customWidth="1"/>
    <col min="16174" max="16384" width="11.42578125" style="3"/>
  </cols>
  <sheetData>
    <row r="1" spans="2:207">
      <c r="AD1" s="119"/>
    </row>
    <row r="2" spans="2:207">
      <c r="K2" s="120"/>
      <c r="L2" s="120"/>
      <c r="N2" s="121"/>
      <c r="P2" s="121"/>
      <c r="AC2" s="121"/>
      <c r="AD2" s="119"/>
      <c r="AE2" s="121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</row>
    <row r="3" spans="2:207">
      <c r="B3" s="3"/>
      <c r="K3" s="120"/>
      <c r="L3" s="120"/>
      <c r="N3" s="121"/>
      <c r="P3" s="121"/>
      <c r="AC3" s="121"/>
      <c r="AD3" s="119"/>
      <c r="AE3" s="121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</row>
    <row r="4" spans="2:207">
      <c r="B4" s="693" t="s">
        <v>0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122"/>
      <c r="AB4" s="123"/>
      <c r="AC4" s="122"/>
      <c r="AD4" s="123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</row>
    <row r="5" spans="2:207">
      <c r="B5" s="693" t="s">
        <v>1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122"/>
      <c r="AB5" s="123"/>
      <c r="AC5" s="122"/>
      <c r="AD5" s="123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</row>
    <row r="6" spans="2:207">
      <c r="B6" s="618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2"/>
      <c r="AB6" s="125"/>
      <c r="AC6" s="124"/>
      <c r="AD6" s="125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2"/>
      <c r="AQ6" s="122"/>
      <c r="AR6" s="122"/>
      <c r="AS6" s="122"/>
    </row>
    <row r="7" spans="2:207" ht="17.25" customHeight="1" thickBot="1">
      <c r="B7" s="700" t="s">
        <v>297</v>
      </c>
      <c r="C7" s="700"/>
      <c r="D7" s="700"/>
      <c r="E7" s="700"/>
      <c r="F7" s="700"/>
      <c r="G7" s="700"/>
      <c r="H7" s="700"/>
      <c r="I7" s="700"/>
      <c r="J7" s="994" t="s">
        <v>1223</v>
      </c>
      <c r="K7" s="994"/>
      <c r="L7" s="994"/>
      <c r="M7" s="126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5"/>
      <c r="AC7" s="124"/>
      <c r="AD7" s="125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7"/>
    </row>
    <row r="8" spans="2:207" ht="13.5" thickBot="1">
      <c r="B8" s="685" t="s">
        <v>72</v>
      </c>
      <c r="C8" s="686"/>
      <c r="D8" s="686"/>
      <c r="E8" s="686"/>
      <c r="F8" s="686"/>
      <c r="G8" s="686"/>
      <c r="H8" s="686"/>
      <c r="I8" s="686"/>
      <c r="J8" s="686"/>
      <c r="K8" s="686"/>
      <c r="L8" s="687"/>
      <c r="M8" s="854" t="s">
        <v>4</v>
      </c>
      <c r="N8" s="980" t="s">
        <v>5</v>
      </c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1"/>
      <c r="Z8" s="981"/>
      <c r="AA8" s="981"/>
      <c r="AB8" s="844" t="s">
        <v>298</v>
      </c>
      <c r="AC8" s="980" t="s">
        <v>5</v>
      </c>
      <c r="AD8" s="981"/>
      <c r="AE8" s="981"/>
      <c r="AF8" s="981"/>
      <c r="AG8" s="981"/>
      <c r="AH8" s="981"/>
      <c r="AI8" s="981"/>
      <c r="AJ8" s="981"/>
      <c r="AK8" s="981"/>
      <c r="AL8" s="981"/>
      <c r="AM8" s="981"/>
      <c r="AN8" s="981"/>
      <c r="AO8" s="981"/>
      <c r="AP8" s="981"/>
      <c r="AQ8" s="982" t="s">
        <v>8</v>
      </c>
      <c r="AR8" s="983"/>
      <c r="AS8" s="984"/>
    </row>
    <row r="9" spans="2:207" ht="13.5" thickBot="1">
      <c r="B9" s="701" t="s">
        <v>9</v>
      </c>
      <c r="C9" s="848" t="s">
        <v>10</v>
      </c>
      <c r="D9" s="850" t="s">
        <v>11</v>
      </c>
      <c r="E9" s="850" t="s">
        <v>12</v>
      </c>
      <c r="F9" s="842" t="s">
        <v>13</v>
      </c>
      <c r="G9" s="850" t="s">
        <v>14</v>
      </c>
      <c r="H9" s="842" t="s">
        <v>15</v>
      </c>
      <c r="I9" s="842" t="s">
        <v>16</v>
      </c>
      <c r="J9" s="842" t="s">
        <v>17</v>
      </c>
      <c r="K9" s="850" t="s">
        <v>18</v>
      </c>
      <c r="L9" s="852" t="s">
        <v>19</v>
      </c>
      <c r="M9" s="855"/>
      <c r="N9" s="837" t="s">
        <v>20</v>
      </c>
      <c r="O9" s="838"/>
      <c r="P9" s="837" t="s">
        <v>21</v>
      </c>
      <c r="Q9" s="839"/>
      <c r="R9" s="839"/>
      <c r="S9" s="839"/>
      <c r="T9" s="839"/>
      <c r="U9" s="839"/>
      <c r="V9" s="839"/>
      <c r="W9" s="839"/>
      <c r="X9" s="840" t="s">
        <v>22</v>
      </c>
      <c r="Y9" s="842" t="s">
        <v>23</v>
      </c>
      <c r="Z9" s="842" t="s">
        <v>24</v>
      </c>
      <c r="AA9" s="842" t="s">
        <v>25</v>
      </c>
      <c r="AB9" s="845"/>
      <c r="AC9" s="837" t="s">
        <v>20</v>
      </c>
      <c r="AD9" s="838"/>
      <c r="AE9" s="837" t="s">
        <v>21</v>
      </c>
      <c r="AF9" s="839"/>
      <c r="AG9" s="839"/>
      <c r="AH9" s="839"/>
      <c r="AI9" s="839"/>
      <c r="AJ9" s="839"/>
      <c r="AK9" s="839"/>
      <c r="AL9" s="839"/>
      <c r="AM9" s="840" t="s">
        <v>22</v>
      </c>
      <c r="AN9" s="842" t="s">
        <v>23</v>
      </c>
      <c r="AO9" s="842" t="s">
        <v>24</v>
      </c>
      <c r="AP9" s="842" t="s">
        <v>25</v>
      </c>
      <c r="AQ9" s="842" t="s">
        <v>26</v>
      </c>
      <c r="AR9" s="842" t="s">
        <v>27</v>
      </c>
      <c r="AS9" s="852" t="s">
        <v>28</v>
      </c>
    </row>
    <row r="10" spans="2:207" ht="93" thickBot="1">
      <c r="B10" s="847"/>
      <c r="C10" s="849"/>
      <c r="D10" s="851"/>
      <c r="E10" s="851"/>
      <c r="F10" s="843"/>
      <c r="G10" s="851"/>
      <c r="H10" s="843"/>
      <c r="I10" s="843"/>
      <c r="J10" s="843"/>
      <c r="K10" s="851"/>
      <c r="L10" s="853"/>
      <c r="M10" s="856"/>
      <c r="N10" s="128" t="s">
        <v>29</v>
      </c>
      <c r="O10" s="129" t="s">
        <v>30</v>
      </c>
      <c r="P10" s="128" t="s">
        <v>31</v>
      </c>
      <c r="Q10" s="624" t="s">
        <v>32</v>
      </c>
      <c r="R10" s="624" t="s">
        <v>33</v>
      </c>
      <c r="S10" s="624" t="s">
        <v>34</v>
      </c>
      <c r="T10" s="624" t="s">
        <v>35</v>
      </c>
      <c r="U10" s="624" t="s">
        <v>36</v>
      </c>
      <c r="V10" s="624" t="s">
        <v>37</v>
      </c>
      <c r="W10" s="624" t="s">
        <v>39</v>
      </c>
      <c r="X10" s="841"/>
      <c r="Y10" s="843"/>
      <c r="Z10" s="843"/>
      <c r="AA10" s="843"/>
      <c r="AB10" s="846"/>
      <c r="AC10" s="128" t="s">
        <v>29</v>
      </c>
      <c r="AD10" s="130" t="s">
        <v>30</v>
      </c>
      <c r="AE10" s="128" t="s">
        <v>31</v>
      </c>
      <c r="AF10" s="624" t="s">
        <v>32</v>
      </c>
      <c r="AG10" s="624" t="s">
        <v>33</v>
      </c>
      <c r="AH10" s="624" t="s">
        <v>34</v>
      </c>
      <c r="AI10" s="624" t="s">
        <v>35</v>
      </c>
      <c r="AJ10" s="624" t="s">
        <v>36</v>
      </c>
      <c r="AK10" s="624" t="s">
        <v>37</v>
      </c>
      <c r="AL10" s="624" t="s">
        <v>39</v>
      </c>
      <c r="AM10" s="841"/>
      <c r="AN10" s="843"/>
      <c r="AO10" s="843"/>
      <c r="AP10" s="843"/>
      <c r="AQ10" s="843"/>
      <c r="AR10" s="843"/>
      <c r="AS10" s="853"/>
    </row>
    <row r="11" spans="2:207" ht="76.5">
      <c r="B11" s="104" t="s">
        <v>299</v>
      </c>
      <c r="C11" s="131" t="s">
        <v>300</v>
      </c>
      <c r="D11" s="131" t="s">
        <v>301</v>
      </c>
      <c r="E11" s="131" t="s">
        <v>302</v>
      </c>
      <c r="F11" s="132">
        <v>2020730010050</v>
      </c>
      <c r="G11" s="131" t="s">
        <v>303</v>
      </c>
      <c r="H11" s="132" t="s">
        <v>304</v>
      </c>
      <c r="I11" s="132" t="s">
        <v>57</v>
      </c>
      <c r="J11" s="133" t="s">
        <v>305</v>
      </c>
      <c r="K11" s="134" t="s">
        <v>306</v>
      </c>
      <c r="L11" s="985">
        <v>5</v>
      </c>
      <c r="M11" s="135">
        <v>58050000</v>
      </c>
      <c r="N11" s="131"/>
      <c r="O11" s="136">
        <v>58050000</v>
      </c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7">
        <f>+AD11</f>
        <v>26312500</v>
      </c>
      <c r="AC11" s="131"/>
      <c r="AD11" s="138">
        <f>[2]MUJER!$E$18+[2]MUJER!$E$20+[2]MUJER!$E$22</f>
        <v>26312500</v>
      </c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9" t="s">
        <v>307</v>
      </c>
      <c r="AR11" s="139" t="s">
        <v>308</v>
      </c>
      <c r="AS11" s="140" t="s">
        <v>309</v>
      </c>
    </row>
    <row r="12" spans="2:207" ht="76.5">
      <c r="B12" s="104" t="s">
        <v>299</v>
      </c>
      <c r="C12" s="131" t="s">
        <v>300</v>
      </c>
      <c r="D12" s="131" t="s">
        <v>301</v>
      </c>
      <c r="E12" s="131" t="s">
        <v>302</v>
      </c>
      <c r="F12" s="132">
        <v>2020730010050</v>
      </c>
      <c r="G12" s="131" t="s">
        <v>303</v>
      </c>
      <c r="H12" s="132" t="s">
        <v>310</v>
      </c>
      <c r="I12" s="141" t="s">
        <v>57</v>
      </c>
      <c r="J12" s="133" t="s">
        <v>311</v>
      </c>
      <c r="K12" s="142" t="s">
        <v>312</v>
      </c>
      <c r="L12" s="986">
        <v>1</v>
      </c>
      <c r="M12" s="143">
        <v>93000000</v>
      </c>
      <c r="N12" s="131"/>
      <c r="O12" s="136">
        <v>93000000</v>
      </c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7">
        <v>88562500</v>
      </c>
      <c r="AC12" s="131"/>
      <c r="AD12" s="137">
        <v>88562500</v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9" t="s">
        <v>307</v>
      </c>
      <c r="AR12" s="139" t="s">
        <v>308</v>
      </c>
      <c r="AS12" s="140" t="s">
        <v>309</v>
      </c>
    </row>
    <row r="13" spans="2:207" ht="76.5">
      <c r="B13" s="104" t="s">
        <v>299</v>
      </c>
      <c r="C13" s="131" t="s">
        <v>300</v>
      </c>
      <c r="D13" s="131" t="s">
        <v>301</v>
      </c>
      <c r="E13" s="131" t="s">
        <v>302</v>
      </c>
      <c r="F13" s="132">
        <v>2020730010050</v>
      </c>
      <c r="G13" s="131" t="s">
        <v>303</v>
      </c>
      <c r="H13" s="132" t="s">
        <v>310</v>
      </c>
      <c r="I13" s="132" t="s">
        <v>57</v>
      </c>
      <c r="J13" s="133" t="s">
        <v>313</v>
      </c>
      <c r="K13" s="134" t="s">
        <v>314</v>
      </c>
      <c r="L13" s="987">
        <v>40</v>
      </c>
      <c r="M13" s="135">
        <f t="shared" ref="M13:M19" si="0">SUM(N13:AA13)</f>
        <v>80000000</v>
      </c>
      <c r="N13" s="131"/>
      <c r="O13" s="136">
        <f>[2]MUJER!$E$27+[2]MUJER!$E$29</f>
        <v>80000000</v>
      </c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7">
        <f>+AD13</f>
        <v>65800000</v>
      </c>
      <c r="AC13" s="131"/>
      <c r="AD13" s="138">
        <f>[2]MUJER!$E$28+[2]MUJER!$E$30</f>
        <v>65800000</v>
      </c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9" t="s">
        <v>307</v>
      </c>
      <c r="AR13" s="139" t="s">
        <v>308</v>
      </c>
      <c r="AS13" s="140" t="s">
        <v>309</v>
      </c>
    </row>
    <row r="14" spans="2:207" ht="76.5">
      <c r="B14" s="104" t="s">
        <v>299</v>
      </c>
      <c r="C14" s="131" t="s">
        <v>300</v>
      </c>
      <c r="D14" s="131" t="s">
        <v>301</v>
      </c>
      <c r="E14" s="131" t="s">
        <v>302</v>
      </c>
      <c r="F14" s="132">
        <v>2020730010050</v>
      </c>
      <c r="G14" s="131" t="s">
        <v>303</v>
      </c>
      <c r="H14" s="132" t="s">
        <v>310</v>
      </c>
      <c r="I14" s="132" t="s">
        <v>57</v>
      </c>
      <c r="J14" s="133" t="s">
        <v>315</v>
      </c>
      <c r="K14" s="134" t="s">
        <v>316</v>
      </c>
      <c r="L14" s="987">
        <v>100</v>
      </c>
      <c r="M14" s="135">
        <f t="shared" si="0"/>
        <v>174500000</v>
      </c>
      <c r="N14" s="131"/>
      <c r="O14" s="136">
        <f>[2]MUJER!$E$31+[2]MUJER!$E$33+[2]MUJER!$E$35</f>
        <v>174500000</v>
      </c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7">
        <v>129000000</v>
      </c>
      <c r="AC14" s="131"/>
      <c r="AD14" s="138">
        <v>129000000</v>
      </c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9" t="s">
        <v>307</v>
      </c>
      <c r="AR14" s="139" t="s">
        <v>308</v>
      </c>
      <c r="AS14" s="140" t="s">
        <v>309</v>
      </c>
    </row>
    <row r="15" spans="2:207" ht="76.5">
      <c r="B15" s="104" t="s">
        <v>299</v>
      </c>
      <c r="C15" s="131" t="s">
        <v>300</v>
      </c>
      <c r="D15" s="131" t="s">
        <v>301</v>
      </c>
      <c r="E15" s="131" t="s">
        <v>302</v>
      </c>
      <c r="F15" s="132">
        <v>2020730010050</v>
      </c>
      <c r="G15" s="131" t="s">
        <v>303</v>
      </c>
      <c r="H15" s="132" t="s">
        <v>310</v>
      </c>
      <c r="I15" s="132" t="s">
        <v>57</v>
      </c>
      <c r="J15" s="133" t="s">
        <v>317</v>
      </c>
      <c r="K15" s="134" t="s">
        <v>318</v>
      </c>
      <c r="L15" s="987">
        <v>1</v>
      </c>
      <c r="M15" s="135">
        <f t="shared" si="0"/>
        <v>45500000</v>
      </c>
      <c r="N15" s="131"/>
      <c r="O15" s="136">
        <f>[2]MUJER!$E$37+[2]MUJER!$E$39</f>
        <v>45500000</v>
      </c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7">
        <v>6138333</v>
      </c>
      <c r="AC15" s="131"/>
      <c r="AD15" s="138">
        <v>6138333</v>
      </c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9" t="s">
        <v>307</v>
      </c>
      <c r="AR15" s="139" t="s">
        <v>308</v>
      </c>
      <c r="AS15" s="140" t="s">
        <v>309</v>
      </c>
    </row>
    <row r="16" spans="2:207" ht="76.5">
      <c r="B16" s="104" t="s">
        <v>299</v>
      </c>
      <c r="C16" s="131" t="s">
        <v>300</v>
      </c>
      <c r="D16" s="131" t="s">
        <v>301</v>
      </c>
      <c r="E16" s="131" t="s">
        <v>302</v>
      </c>
      <c r="F16" s="132">
        <v>2020730010050</v>
      </c>
      <c r="G16" s="131" t="s">
        <v>303</v>
      </c>
      <c r="H16" s="132" t="s">
        <v>310</v>
      </c>
      <c r="I16" s="132" t="s">
        <v>57</v>
      </c>
      <c r="J16" s="133" t="s">
        <v>319</v>
      </c>
      <c r="K16" s="134" t="s">
        <v>320</v>
      </c>
      <c r="L16" s="987">
        <v>1</v>
      </c>
      <c r="M16" s="135">
        <v>200000000</v>
      </c>
      <c r="N16" s="131"/>
      <c r="O16" s="136">
        <v>200000000</v>
      </c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7">
        <v>200000000</v>
      </c>
      <c r="AC16" s="131"/>
      <c r="AD16" s="138">
        <v>200000000</v>
      </c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9" t="s">
        <v>307</v>
      </c>
      <c r="AR16" s="139" t="s">
        <v>308</v>
      </c>
      <c r="AS16" s="140" t="s">
        <v>309</v>
      </c>
    </row>
    <row r="17" spans="2:45" ht="76.5">
      <c r="B17" s="104" t="s">
        <v>299</v>
      </c>
      <c r="C17" s="131" t="s">
        <v>300</v>
      </c>
      <c r="D17" s="131" t="s">
        <v>301</v>
      </c>
      <c r="E17" s="131" t="s">
        <v>302</v>
      </c>
      <c r="F17" s="132">
        <v>2020730010050</v>
      </c>
      <c r="G17" s="131" t="s">
        <v>303</v>
      </c>
      <c r="H17" s="132" t="s">
        <v>310</v>
      </c>
      <c r="I17" s="132" t="s">
        <v>57</v>
      </c>
      <c r="J17" s="133" t="s">
        <v>321</v>
      </c>
      <c r="K17" s="134" t="s">
        <v>322</v>
      </c>
      <c r="L17" s="987">
        <v>1</v>
      </c>
      <c r="M17" s="135">
        <f t="shared" si="0"/>
        <v>100000000</v>
      </c>
      <c r="N17" s="131"/>
      <c r="O17" s="136">
        <f>[2]MUJER!$E$43</f>
        <v>100000000</v>
      </c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7">
        <v>93000000</v>
      </c>
      <c r="AC17" s="131"/>
      <c r="AD17" s="138">
        <v>93000000</v>
      </c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9" t="s">
        <v>307</v>
      </c>
      <c r="AR17" s="139" t="s">
        <v>308</v>
      </c>
      <c r="AS17" s="140" t="s">
        <v>309</v>
      </c>
    </row>
    <row r="18" spans="2:45" ht="76.5">
      <c r="B18" s="104" t="s">
        <v>299</v>
      </c>
      <c r="C18" s="131" t="s">
        <v>300</v>
      </c>
      <c r="D18" s="131" t="s">
        <v>301</v>
      </c>
      <c r="E18" s="131" t="s">
        <v>302</v>
      </c>
      <c r="F18" s="132">
        <v>2020730010050</v>
      </c>
      <c r="G18" s="131" t="s">
        <v>303</v>
      </c>
      <c r="H18" s="132" t="s">
        <v>310</v>
      </c>
      <c r="I18" s="132" t="s">
        <v>57</v>
      </c>
      <c r="J18" s="133" t="s">
        <v>323</v>
      </c>
      <c r="K18" s="134" t="s">
        <v>324</v>
      </c>
      <c r="L18" s="987">
        <v>1</v>
      </c>
      <c r="M18" s="135">
        <v>283000000</v>
      </c>
      <c r="N18" s="131"/>
      <c r="O18" s="136">
        <v>283000000</v>
      </c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7">
        <v>282650000</v>
      </c>
      <c r="AC18" s="131"/>
      <c r="AD18" s="138">
        <v>282650000</v>
      </c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9" t="s">
        <v>307</v>
      </c>
      <c r="AR18" s="139" t="s">
        <v>308</v>
      </c>
      <c r="AS18" s="140" t="s">
        <v>309</v>
      </c>
    </row>
    <row r="19" spans="2:45" ht="76.5">
      <c r="B19" s="104" t="s">
        <v>299</v>
      </c>
      <c r="C19" s="131" t="s">
        <v>300</v>
      </c>
      <c r="D19" s="131" t="s">
        <v>301</v>
      </c>
      <c r="E19" s="131" t="s">
        <v>302</v>
      </c>
      <c r="F19" s="132">
        <v>2020730010050</v>
      </c>
      <c r="G19" s="131" t="s">
        <v>303</v>
      </c>
      <c r="H19" s="132" t="s">
        <v>310</v>
      </c>
      <c r="I19" s="132" t="s">
        <v>57</v>
      </c>
      <c r="J19" s="133" t="s">
        <v>325</v>
      </c>
      <c r="K19" s="133" t="s">
        <v>326</v>
      </c>
      <c r="L19" s="988">
        <v>45</v>
      </c>
      <c r="M19" s="135">
        <f t="shared" si="0"/>
        <v>20000000</v>
      </c>
      <c r="N19" s="131"/>
      <c r="O19" s="136">
        <f>[2]MUJER!$E$49</f>
        <v>20000000</v>
      </c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7">
        <f>+AD19</f>
        <v>0</v>
      </c>
      <c r="AC19" s="131"/>
      <c r="AD19" s="138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9" t="s">
        <v>307</v>
      </c>
      <c r="AR19" s="139" t="s">
        <v>308</v>
      </c>
      <c r="AS19" s="140" t="s">
        <v>309</v>
      </c>
    </row>
    <row r="20" spans="2:45" ht="76.5">
      <c r="B20" s="104" t="s">
        <v>299</v>
      </c>
      <c r="C20" s="131" t="s">
        <v>300</v>
      </c>
      <c r="D20" s="131" t="s">
        <v>301</v>
      </c>
      <c r="E20" s="131" t="s">
        <v>302</v>
      </c>
      <c r="F20" s="132">
        <v>2020730010050</v>
      </c>
      <c r="G20" s="131" t="s">
        <v>303</v>
      </c>
      <c r="H20" s="132" t="s">
        <v>327</v>
      </c>
      <c r="I20" s="132" t="s">
        <v>328</v>
      </c>
      <c r="J20" s="133" t="s">
        <v>329</v>
      </c>
      <c r="K20" s="144" t="s">
        <v>330</v>
      </c>
      <c r="L20" s="988">
        <v>50</v>
      </c>
      <c r="M20" s="135">
        <v>1525000</v>
      </c>
      <c r="N20" s="131"/>
      <c r="O20" s="136">
        <v>1525000</v>
      </c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7">
        <f>+AD20</f>
        <v>0</v>
      </c>
      <c r="AC20" s="131"/>
      <c r="AD20" s="138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9" t="s">
        <v>307</v>
      </c>
      <c r="AR20" s="139" t="s">
        <v>308</v>
      </c>
      <c r="AS20" s="140" t="s">
        <v>309</v>
      </c>
    </row>
    <row r="21" spans="2:45" ht="76.5">
      <c r="B21" s="104" t="s">
        <v>299</v>
      </c>
      <c r="C21" s="131" t="s">
        <v>300</v>
      </c>
      <c r="D21" s="131" t="s">
        <v>301</v>
      </c>
      <c r="E21" s="131" t="s">
        <v>302</v>
      </c>
      <c r="F21" s="132">
        <v>2020730010050</v>
      </c>
      <c r="G21" s="131" t="s">
        <v>303</v>
      </c>
      <c r="H21" s="132" t="s">
        <v>304</v>
      </c>
      <c r="I21" s="132" t="s">
        <v>57</v>
      </c>
      <c r="J21" s="133" t="s">
        <v>329</v>
      </c>
      <c r="K21" s="134" t="s">
        <v>330</v>
      </c>
      <c r="L21" s="989"/>
      <c r="M21" s="135">
        <v>1525000</v>
      </c>
      <c r="N21" s="131"/>
      <c r="O21" s="136">
        <v>1525000</v>
      </c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7">
        <f>+AD21</f>
        <v>0</v>
      </c>
      <c r="AC21" s="131"/>
      <c r="AD21" s="138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9" t="s">
        <v>307</v>
      </c>
      <c r="AR21" s="139" t="s">
        <v>308</v>
      </c>
      <c r="AS21" s="140" t="s">
        <v>309</v>
      </c>
    </row>
    <row r="22" spans="2:45" ht="76.5">
      <c r="B22" s="104" t="s">
        <v>299</v>
      </c>
      <c r="C22" s="131" t="s">
        <v>300</v>
      </c>
      <c r="D22" s="131" t="s">
        <v>301</v>
      </c>
      <c r="E22" s="145" t="s">
        <v>331</v>
      </c>
      <c r="F22" s="132">
        <v>2020730010053</v>
      </c>
      <c r="G22" s="146" t="s">
        <v>332</v>
      </c>
      <c r="H22" s="132" t="s">
        <v>304</v>
      </c>
      <c r="I22" s="147" t="s">
        <v>57</v>
      </c>
      <c r="J22" s="148" t="s">
        <v>333</v>
      </c>
      <c r="K22" s="149" t="s">
        <v>334</v>
      </c>
      <c r="L22" s="989">
        <v>1</v>
      </c>
      <c r="M22" s="150">
        <v>120000000</v>
      </c>
      <c r="N22" s="131"/>
      <c r="O22" s="150">
        <v>120000000</v>
      </c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50">
        <v>17333333</v>
      </c>
      <c r="AC22" s="131"/>
      <c r="AD22" s="15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4" t="s">
        <v>307</v>
      </c>
      <c r="AR22" s="139" t="s">
        <v>335</v>
      </c>
      <c r="AS22" s="140" t="s">
        <v>336</v>
      </c>
    </row>
    <row r="23" spans="2:45" ht="76.5">
      <c r="B23" s="104" t="s">
        <v>299</v>
      </c>
      <c r="C23" s="131" t="s">
        <v>300</v>
      </c>
      <c r="D23" s="131" t="s">
        <v>301</v>
      </c>
      <c r="E23" s="145" t="s">
        <v>331</v>
      </c>
      <c r="F23" s="132">
        <v>2020730010053</v>
      </c>
      <c r="G23" s="131" t="s">
        <v>332</v>
      </c>
      <c r="H23" s="132" t="s">
        <v>304</v>
      </c>
      <c r="I23" s="147" t="s">
        <v>57</v>
      </c>
      <c r="J23" s="148" t="s">
        <v>337</v>
      </c>
      <c r="K23" s="134" t="s">
        <v>338</v>
      </c>
      <c r="L23" s="987">
        <v>100</v>
      </c>
      <c r="M23" s="150">
        <v>120000000</v>
      </c>
      <c r="N23" s="131"/>
      <c r="O23" s="150">
        <v>120000000</v>
      </c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50">
        <v>33900000</v>
      </c>
      <c r="AC23" s="131"/>
      <c r="AD23" s="15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4" t="s">
        <v>307</v>
      </c>
      <c r="AR23" s="139" t="s">
        <v>335</v>
      </c>
      <c r="AS23" s="140" t="s">
        <v>336</v>
      </c>
    </row>
    <row r="24" spans="2:45" ht="76.5">
      <c r="B24" s="104" t="s">
        <v>299</v>
      </c>
      <c r="C24" s="131" t="s">
        <v>300</v>
      </c>
      <c r="D24" s="131" t="s">
        <v>301</v>
      </c>
      <c r="E24" s="145" t="s">
        <v>331</v>
      </c>
      <c r="F24" s="132">
        <v>2020730010053</v>
      </c>
      <c r="G24" s="131" t="s">
        <v>332</v>
      </c>
      <c r="H24" s="132" t="s">
        <v>304</v>
      </c>
      <c r="I24" s="147" t="s">
        <v>57</v>
      </c>
      <c r="J24" s="148" t="s">
        <v>339</v>
      </c>
      <c r="K24" s="134" t="s">
        <v>340</v>
      </c>
      <c r="L24" s="987">
        <v>1</v>
      </c>
      <c r="M24" s="150">
        <v>50640000</v>
      </c>
      <c r="N24" s="131"/>
      <c r="O24" s="150">
        <v>50640000</v>
      </c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50">
        <v>0</v>
      </c>
      <c r="AC24" s="131"/>
      <c r="AD24" s="15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4" t="s">
        <v>307</v>
      </c>
      <c r="AR24" s="139" t="s">
        <v>335</v>
      </c>
      <c r="AS24" s="140" t="s">
        <v>336</v>
      </c>
    </row>
    <row r="25" spans="2:45" ht="76.5">
      <c r="B25" s="104" t="s">
        <v>299</v>
      </c>
      <c r="C25" s="131" t="s">
        <v>300</v>
      </c>
      <c r="D25" s="131" t="s">
        <v>301</v>
      </c>
      <c r="E25" s="145" t="s">
        <v>331</v>
      </c>
      <c r="F25" s="132">
        <v>2020730010053</v>
      </c>
      <c r="G25" s="152" t="s">
        <v>332</v>
      </c>
      <c r="H25" s="132" t="s">
        <v>304</v>
      </c>
      <c r="I25" s="147" t="s">
        <v>57</v>
      </c>
      <c r="J25" s="148" t="s">
        <v>341</v>
      </c>
      <c r="K25" s="133" t="s">
        <v>342</v>
      </c>
      <c r="L25" s="988">
        <v>1</v>
      </c>
      <c r="M25" s="150">
        <f>SUM(N25:AA25)</f>
        <v>83250000</v>
      </c>
      <c r="N25" s="131"/>
      <c r="O25" s="153">
        <v>83250000</v>
      </c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50">
        <v>13250000</v>
      </c>
      <c r="AC25" s="131"/>
      <c r="AD25" s="15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4" t="s">
        <v>307</v>
      </c>
      <c r="AR25" s="139" t="s">
        <v>335</v>
      </c>
      <c r="AS25" s="140" t="s">
        <v>336</v>
      </c>
    </row>
    <row r="26" spans="2:45" ht="76.5">
      <c r="B26" s="104" t="s">
        <v>299</v>
      </c>
      <c r="C26" s="131" t="s">
        <v>300</v>
      </c>
      <c r="D26" s="131" t="s">
        <v>301</v>
      </c>
      <c r="E26" s="131" t="s">
        <v>343</v>
      </c>
      <c r="F26" s="132">
        <v>2020730010057</v>
      </c>
      <c r="G26" s="131" t="s">
        <v>344</v>
      </c>
      <c r="H26" s="132" t="s">
        <v>327</v>
      </c>
      <c r="I26" s="132" t="s">
        <v>328</v>
      </c>
      <c r="J26" s="154" t="s">
        <v>345</v>
      </c>
      <c r="K26" s="144" t="s">
        <v>346</v>
      </c>
      <c r="L26" s="990">
        <v>1</v>
      </c>
      <c r="M26" s="155">
        <f>SUM(N26:AA26)</f>
        <v>250000</v>
      </c>
      <c r="N26" s="131"/>
      <c r="O26" s="153">
        <v>250000</v>
      </c>
      <c r="P26" s="131"/>
      <c r="Q26" s="131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7"/>
      <c r="AC26" s="156"/>
      <c r="AD26" s="151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8" t="s">
        <v>307</v>
      </c>
      <c r="AR26" s="159" t="s">
        <v>335</v>
      </c>
      <c r="AS26" s="160" t="s">
        <v>336</v>
      </c>
    </row>
    <row r="27" spans="2:45" ht="76.5">
      <c r="B27" s="104" t="s">
        <v>299</v>
      </c>
      <c r="C27" s="131" t="s">
        <v>300</v>
      </c>
      <c r="D27" s="131" t="s">
        <v>301</v>
      </c>
      <c r="E27" s="131" t="s">
        <v>343</v>
      </c>
      <c r="F27" s="132">
        <v>2020730010057</v>
      </c>
      <c r="G27" s="131" t="s">
        <v>344</v>
      </c>
      <c r="H27" s="132" t="s">
        <v>347</v>
      </c>
      <c r="I27" s="132" t="s">
        <v>230</v>
      </c>
      <c r="J27" s="154" t="s">
        <v>345</v>
      </c>
      <c r="K27" s="144" t="s">
        <v>346</v>
      </c>
      <c r="L27" s="991"/>
      <c r="M27" s="155">
        <f>SUM(N27:AA27)</f>
        <v>200000</v>
      </c>
      <c r="N27" s="131"/>
      <c r="O27" s="153">
        <v>200000</v>
      </c>
      <c r="P27" s="131"/>
      <c r="Q27" s="131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7"/>
      <c r="AC27" s="156"/>
      <c r="AD27" s="151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8" t="s">
        <v>307</v>
      </c>
      <c r="AR27" s="159" t="s">
        <v>335</v>
      </c>
      <c r="AS27" s="160" t="s">
        <v>336</v>
      </c>
    </row>
    <row r="28" spans="2:45" ht="76.5">
      <c r="B28" s="104" t="s">
        <v>299</v>
      </c>
      <c r="C28" s="131" t="s">
        <v>300</v>
      </c>
      <c r="D28" s="131" t="s">
        <v>301</v>
      </c>
      <c r="E28" s="131" t="s">
        <v>343</v>
      </c>
      <c r="F28" s="132">
        <v>2020730010057</v>
      </c>
      <c r="G28" s="131" t="s">
        <v>344</v>
      </c>
      <c r="H28" s="132" t="s">
        <v>348</v>
      </c>
      <c r="I28" s="132" t="s">
        <v>349</v>
      </c>
      <c r="J28" s="154" t="s">
        <v>345</v>
      </c>
      <c r="K28" s="144" t="s">
        <v>346</v>
      </c>
      <c r="L28" s="991"/>
      <c r="M28" s="155">
        <f>SUM(N28:AA28)</f>
        <v>0</v>
      </c>
      <c r="N28" s="131"/>
      <c r="O28" s="153">
        <v>0</v>
      </c>
      <c r="P28" s="131"/>
      <c r="Q28" s="131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7"/>
      <c r="AC28" s="156"/>
      <c r="AD28" s="151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8" t="s">
        <v>307</v>
      </c>
      <c r="AR28" s="159" t="s">
        <v>335</v>
      </c>
      <c r="AS28" s="160" t="s">
        <v>336</v>
      </c>
    </row>
    <row r="29" spans="2:45" ht="76.5">
      <c r="B29" s="104" t="s">
        <v>299</v>
      </c>
      <c r="C29" s="131" t="s">
        <v>300</v>
      </c>
      <c r="D29" s="131" t="s">
        <v>301</v>
      </c>
      <c r="E29" s="131" t="s">
        <v>343</v>
      </c>
      <c r="F29" s="132">
        <v>2020730010057</v>
      </c>
      <c r="G29" s="131" t="s">
        <v>344</v>
      </c>
      <c r="H29" s="132" t="s">
        <v>304</v>
      </c>
      <c r="I29" s="132" t="s">
        <v>350</v>
      </c>
      <c r="J29" s="154" t="s">
        <v>345</v>
      </c>
      <c r="K29" s="144" t="s">
        <v>346</v>
      </c>
      <c r="L29" s="992"/>
      <c r="M29" s="155">
        <f>SUM(N29:AA29)</f>
        <v>287000000</v>
      </c>
      <c r="N29" s="131"/>
      <c r="O29" s="153">
        <v>287000000</v>
      </c>
      <c r="P29" s="131"/>
      <c r="Q29" s="131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7">
        <v>209372741</v>
      </c>
      <c r="AC29" s="156"/>
      <c r="AD29" s="151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8" t="s">
        <v>307</v>
      </c>
      <c r="AR29" s="159" t="s">
        <v>335</v>
      </c>
      <c r="AS29" s="160" t="s">
        <v>336</v>
      </c>
    </row>
    <row r="30" spans="2:45" ht="76.5">
      <c r="B30" s="104" t="s">
        <v>299</v>
      </c>
      <c r="C30" s="131" t="s">
        <v>300</v>
      </c>
      <c r="D30" s="131" t="s">
        <v>301</v>
      </c>
      <c r="E30" s="131" t="s">
        <v>343</v>
      </c>
      <c r="F30" s="132">
        <v>2020730010057</v>
      </c>
      <c r="G30" s="131" t="s">
        <v>344</v>
      </c>
      <c r="H30" s="132" t="s">
        <v>304</v>
      </c>
      <c r="I30" s="132" t="s">
        <v>57</v>
      </c>
      <c r="J30" s="148" t="s">
        <v>351</v>
      </c>
      <c r="K30" s="134" t="s">
        <v>352</v>
      </c>
      <c r="L30" s="989">
        <v>50</v>
      </c>
      <c r="M30" s="150">
        <v>36800000</v>
      </c>
      <c r="N30" s="131"/>
      <c r="O30" s="153">
        <v>36800000</v>
      </c>
      <c r="P30" s="131"/>
      <c r="Q30" s="131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61">
        <v>26700000</v>
      </c>
      <c r="AC30" s="156"/>
      <c r="AD30" s="151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8" t="s">
        <v>307</v>
      </c>
      <c r="AR30" s="159" t="s">
        <v>335</v>
      </c>
      <c r="AS30" s="160" t="s">
        <v>336</v>
      </c>
    </row>
    <row r="31" spans="2:45" ht="76.5">
      <c r="B31" s="104" t="s">
        <v>299</v>
      </c>
      <c r="C31" s="131" t="s">
        <v>300</v>
      </c>
      <c r="D31" s="131" t="s">
        <v>301</v>
      </c>
      <c r="E31" s="131" t="s">
        <v>343</v>
      </c>
      <c r="F31" s="132">
        <v>2020730010057</v>
      </c>
      <c r="G31" s="131" t="s">
        <v>344</v>
      </c>
      <c r="H31" s="132" t="s">
        <v>304</v>
      </c>
      <c r="I31" s="132" t="s">
        <v>57</v>
      </c>
      <c r="J31" s="148" t="s">
        <v>353</v>
      </c>
      <c r="K31" s="133" t="s">
        <v>354</v>
      </c>
      <c r="L31" s="988">
        <v>2</v>
      </c>
      <c r="M31" s="150">
        <v>94270000</v>
      </c>
      <c r="N31" s="131"/>
      <c r="O31" s="150">
        <v>94270000</v>
      </c>
      <c r="P31" s="131"/>
      <c r="Q31" s="131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61">
        <v>10000000</v>
      </c>
      <c r="AC31" s="156"/>
      <c r="AD31" s="151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8" t="s">
        <v>307</v>
      </c>
      <c r="AR31" s="159" t="s">
        <v>335</v>
      </c>
      <c r="AS31" s="160" t="s">
        <v>336</v>
      </c>
    </row>
    <row r="32" spans="2:45" ht="76.5">
      <c r="B32" s="104" t="s">
        <v>299</v>
      </c>
      <c r="C32" s="131" t="s">
        <v>300</v>
      </c>
      <c r="D32" s="131" t="s">
        <v>301</v>
      </c>
      <c r="E32" s="131" t="s">
        <v>343</v>
      </c>
      <c r="F32" s="132">
        <v>2020730010057</v>
      </c>
      <c r="G32" s="131" t="s">
        <v>344</v>
      </c>
      <c r="H32" s="132" t="s">
        <v>304</v>
      </c>
      <c r="I32" s="132" t="s">
        <v>57</v>
      </c>
      <c r="J32" s="154" t="s">
        <v>355</v>
      </c>
      <c r="K32" s="133" t="s">
        <v>356</v>
      </c>
      <c r="L32" s="988">
        <v>10</v>
      </c>
      <c r="M32" s="150">
        <f>SUM(O32:AA32)</f>
        <v>79000000</v>
      </c>
      <c r="N32" s="131"/>
      <c r="O32" s="150">
        <v>79000000</v>
      </c>
      <c r="P32" s="131"/>
      <c r="Q32" s="131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61">
        <v>0</v>
      </c>
      <c r="AC32" s="156"/>
      <c r="AD32" s="151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8" t="s">
        <v>307</v>
      </c>
      <c r="AR32" s="159" t="s">
        <v>335</v>
      </c>
      <c r="AS32" s="160" t="s">
        <v>336</v>
      </c>
    </row>
    <row r="33" spans="2:45" ht="76.5">
      <c r="B33" s="104" t="s">
        <v>299</v>
      </c>
      <c r="C33" s="131" t="s">
        <v>300</v>
      </c>
      <c r="D33" s="131" t="s">
        <v>301</v>
      </c>
      <c r="E33" s="131" t="s">
        <v>343</v>
      </c>
      <c r="F33" s="132">
        <v>2020730010057</v>
      </c>
      <c r="G33" s="131" t="s">
        <v>344</v>
      </c>
      <c r="H33" s="132" t="s">
        <v>327</v>
      </c>
      <c r="I33" s="132" t="s">
        <v>328</v>
      </c>
      <c r="J33" s="154" t="s">
        <v>355</v>
      </c>
      <c r="K33" s="133" t="s">
        <v>356</v>
      </c>
      <c r="L33" s="985"/>
      <c r="M33" s="150">
        <f>SUM(O33:AA33)</f>
        <v>1000000</v>
      </c>
      <c r="N33" s="131"/>
      <c r="O33" s="150">
        <v>1000000</v>
      </c>
      <c r="P33" s="131"/>
      <c r="Q33" s="131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61">
        <v>0</v>
      </c>
      <c r="AC33" s="156"/>
      <c r="AD33" s="151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8" t="s">
        <v>307</v>
      </c>
      <c r="AR33" s="159" t="s">
        <v>335</v>
      </c>
      <c r="AS33" s="160" t="s">
        <v>336</v>
      </c>
    </row>
    <row r="34" spans="2:45" ht="89.25">
      <c r="B34" s="104" t="s">
        <v>299</v>
      </c>
      <c r="C34" s="131" t="s">
        <v>300</v>
      </c>
      <c r="D34" s="131" t="s">
        <v>357</v>
      </c>
      <c r="E34" s="139" t="s">
        <v>358</v>
      </c>
      <c r="F34" s="132">
        <v>2020730010040</v>
      </c>
      <c r="G34" s="131" t="s">
        <v>359</v>
      </c>
      <c r="H34" s="132" t="s">
        <v>304</v>
      </c>
      <c r="I34" s="132" t="s">
        <v>57</v>
      </c>
      <c r="J34" s="154" t="s">
        <v>360</v>
      </c>
      <c r="K34" s="144" t="s">
        <v>361</v>
      </c>
      <c r="L34" s="990">
        <v>1</v>
      </c>
      <c r="M34" s="155">
        <f>SUM(N34:AA34)</f>
        <v>462610000</v>
      </c>
      <c r="N34" s="153">
        <v>368110000</v>
      </c>
      <c r="O34" s="153">
        <v>94500000</v>
      </c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55">
        <v>217054000</v>
      </c>
      <c r="AC34" s="162"/>
      <c r="AD34" s="15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4" t="s">
        <v>307</v>
      </c>
      <c r="AR34" s="139" t="s">
        <v>335</v>
      </c>
      <c r="AS34" s="140" t="s">
        <v>336</v>
      </c>
    </row>
    <row r="35" spans="2:45" ht="89.25">
      <c r="B35" s="104" t="s">
        <v>299</v>
      </c>
      <c r="C35" s="131" t="s">
        <v>300</v>
      </c>
      <c r="D35" s="131" t="s">
        <v>357</v>
      </c>
      <c r="E35" s="139" t="s">
        <v>358</v>
      </c>
      <c r="F35" s="132">
        <v>2020730010040</v>
      </c>
      <c r="G35" s="131" t="s">
        <v>359</v>
      </c>
      <c r="H35" s="132" t="s">
        <v>362</v>
      </c>
      <c r="I35" s="132" t="s">
        <v>57</v>
      </c>
      <c r="J35" s="148" t="s">
        <v>363</v>
      </c>
      <c r="K35" s="134" t="s">
        <v>364</v>
      </c>
      <c r="L35" s="987">
        <v>3</v>
      </c>
      <c r="M35" s="150">
        <f>SUM(N35:AA35)</f>
        <v>3906978170</v>
      </c>
      <c r="N35" s="153">
        <v>3309378170</v>
      </c>
      <c r="O35" s="153">
        <v>597600000</v>
      </c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50">
        <v>3415800000</v>
      </c>
      <c r="AC35" s="162"/>
      <c r="AD35" s="15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4" t="s">
        <v>307</v>
      </c>
      <c r="AR35" s="139" t="s">
        <v>335</v>
      </c>
      <c r="AS35" s="140" t="s">
        <v>336</v>
      </c>
    </row>
    <row r="36" spans="2:45" ht="89.25">
      <c r="B36" s="104" t="s">
        <v>299</v>
      </c>
      <c r="C36" s="131" t="s">
        <v>300</v>
      </c>
      <c r="D36" s="131" t="s">
        <v>357</v>
      </c>
      <c r="E36" s="139" t="s">
        <v>358</v>
      </c>
      <c r="F36" s="132">
        <v>2020730010040</v>
      </c>
      <c r="G36" s="131" t="s">
        <v>359</v>
      </c>
      <c r="H36" s="132" t="s">
        <v>365</v>
      </c>
      <c r="I36" s="132" t="s">
        <v>366</v>
      </c>
      <c r="J36" s="154" t="s">
        <v>367</v>
      </c>
      <c r="K36" s="144" t="s">
        <v>368</v>
      </c>
      <c r="L36" s="988">
        <v>500</v>
      </c>
      <c r="M36" s="155">
        <f>SUM(N36:AA36)</f>
        <v>1000</v>
      </c>
      <c r="N36" s="153">
        <v>0</v>
      </c>
      <c r="O36" s="153">
        <v>1000</v>
      </c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55">
        <v>0</v>
      </c>
      <c r="AC36" s="162"/>
      <c r="AD36" s="15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4" t="s">
        <v>307</v>
      </c>
      <c r="AR36" s="139" t="s">
        <v>335</v>
      </c>
      <c r="AS36" s="140" t="s">
        <v>336</v>
      </c>
    </row>
    <row r="37" spans="2:45" ht="89.25">
      <c r="B37" s="104" t="s">
        <v>299</v>
      </c>
      <c r="C37" s="131" t="s">
        <v>300</v>
      </c>
      <c r="D37" s="131" t="s">
        <v>357</v>
      </c>
      <c r="E37" s="139" t="s">
        <v>358</v>
      </c>
      <c r="F37" s="132">
        <v>2020730010040</v>
      </c>
      <c r="G37" s="131" t="s">
        <v>359</v>
      </c>
      <c r="H37" s="132" t="s">
        <v>369</v>
      </c>
      <c r="I37" s="132" t="s">
        <v>57</v>
      </c>
      <c r="J37" s="154" t="s">
        <v>367</v>
      </c>
      <c r="K37" s="144" t="s">
        <v>368</v>
      </c>
      <c r="L37" s="149"/>
      <c r="M37" s="155">
        <f>SUM(N37:AA37)</f>
        <v>662999000</v>
      </c>
      <c r="N37" s="153">
        <v>628900000</v>
      </c>
      <c r="O37" s="153">
        <v>34099000</v>
      </c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55">
        <v>47666666</v>
      </c>
      <c r="AC37" s="162"/>
      <c r="AD37" s="15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4" t="s">
        <v>307</v>
      </c>
      <c r="AR37" s="139" t="s">
        <v>335</v>
      </c>
      <c r="AS37" s="140" t="s">
        <v>336</v>
      </c>
    </row>
    <row r="38" spans="2:45" ht="89.25">
      <c r="B38" s="104" t="s">
        <v>299</v>
      </c>
      <c r="C38" s="131" t="s">
        <v>300</v>
      </c>
      <c r="D38" s="131" t="s">
        <v>357</v>
      </c>
      <c r="E38" s="131" t="s">
        <v>370</v>
      </c>
      <c r="F38" s="132">
        <v>2020730010052</v>
      </c>
      <c r="G38" s="131" t="s">
        <v>371</v>
      </c>
      <c r="H38" s="132" t="s">
        <v>372</v>
      </c>
      <c r="I38" s="132" t="s">
        <v>230</v>
      </c>
      <c r="J38" s="154" t="s">
        <v>373</v>
      </c>
      <c r="K38" s="163" t="s">
        <v>374</v>
      </c>
      <c r="L38" s="988">
        <v>10</v>
      </c>
      <c r="M38" s="150">
        <f>SUM(N38:AA38)</f>
        <v>0</v>
      </c>
      <c r="N38" s="131"/>
      <c r="O38" s="153">
        <v>0</v>
      </c>
      <c r="P38" s="131"/>
      <c r="Q38" s="131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61"/>
      <c r="AC38" s="156"/>
      <c r="AD38" s="151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8" t="s">
        <v>307</v>
      </c>
      <c r="AR38" s="159" t="s">
        <v>335</v>
      </c>
      <c r="AS38" s="160" t="s">
        <v>336</v>
      </c>
    </row>
    <row r="39" spans="2:45" ht="89.25">
      <c r="B39" s="104" t="s">
        <v>299</v>
      </c>
      <c r="C39" s="131" t="s">
        <v>300</v>
      </c>
      <c r="D39" s="131" t="s">
        <v>357</v>
      </c>
      <c r="E39" s="131" t="s">
        <v>370</v>
      </c>
      <c r="F39" s="132">
        <v>2020730010052</v>
      </c>
      <c r="G39" s="131" t="s">
        <v>371</v>
      </c>
      <c r="H39" s="132" t="s">
        <v>304</v>
      </c>
      <c r="I39" s="132" t="s">
        <v>57</v>
      </c>
      <c r="J39" s="154" t="s">
        <v>373</v>
      </c>
      <c r="K39" s="163" t="s">
        <v>374</v>
      </c>
      <c r="L39" s="989"/>
      <c r="M39" s="150">
        <f t="shared" ref="M39:M45" si="1">SUM(N39:AA39)</f>
        <v>30010000</v>
      </c>
      <c r="N39" s="131"/>
      <c r="O39" s="153">
        <v>30010000</v>
      </c>
      <c r="P39" s="131"/>
      <c r="Q39" s="131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61">
        <v>30000000</v>
      </c>
      <c r="AC39" s="156"/>
      <c r="AD39" s="151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8" t="s">
        <v>307</v>
      </c>
      <c r="AR39" s="159" t="s">
        <v>335</v>
      </c>
      <c r="AS39" s="160" t="s">
        <v>336</v>
      </c>
    </row>
    <row r="40" spans="2:45" ht="89.25">
      <c r="B40" s="104" t="s">
        <v>299</v>
      </c>
      <c r="C40" s="131" t="s">
        <v>300</v>
      </c>
      <c r="D40" s="131" t="s">
        <v>357</v>
      </c>
      <c r="E40" s="131" t="s">
        <v>370</v>
      </c>
      <c r="F40" s="132">
        <v>2020730010052</v>
      </c>
      <c r="G40" s="131" t="s">
        <v>371</v>
      </c>
      <c r="H40" s="132" t="s">
        <v>304</v>
      </c>
      <c r="I40" s="132" t="s">
        <v>57</v>
      </c>
      <c r="J40" s="148" t="s">
        <v>375</v>
      </c>
      <c r="K40" s="134" t="s">
        <v>376</v>
      </c>
      <c r="L40" s="989">
        <v>1</v>
      </c>
      <c r="M40" s="150">
        <f t="shared" si="1"/>
        <v>42700000</v>
      </c>
      <c r="N40" s="131"/>
      <c r="O40" s="153">
        <v>42700000</v>
      </c>
      <c r="P40" s="131"/>
      <c r="Q40" s="131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61">
        <v>23000000</v>
      </c>
      <c r="AC40" s="156"/>
      <c r="AD40" s="151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8" t="s">
        <v>307</v>
      </c>
      <c r="AR40" s="159" t="s">
        <v>335</v>
      </c>
      <c r="AS40" s="160" t="s">
        <v>336</v>
      </c>
    </row>
    <row r="41" spans="2:45" ht="89.25">
      <c r="B41" s="104" t="s">
        <v>299</v>
      </c>
      <c r="C41" s="131" t="s">
        <v>300</v>
      </c>
      <c r="D41" s="131" t="s">
        <v>357</v>
      </c>
      <c r="E41" s="131" t="s">
        <v>370</v>
      </c>
      <c r="F41" s="132">
        <v>2020730010052</v>
      </c>
      <c r="G41" s="131" t="s">
        <v>371</v>
      </c>
      <c r="H41" s="132" t="s">
        <v>304</v>
      </c>
      <c r="I41" s="132" t="s">
        <v>57</v>
      </c>
      <c r="J41" s="148" t="s">
        <v>377</v>
      </c>
      <c r="K41" s="134" t="s">
        <v>378</v>
      </c>
      <c r="L41" s="987">
        <v>1</v>
      </c>
      <c r="M41" s="150">
        <f t="shared" si="1"/>
        <v>5000000</v>
      </c>
      <c r="N41" s="131"/>
      <c r="O41" s="153">
        <v>5000000</v>
      </c>
      <c r="P41" s="131"/>
      <c r="Q41" s="131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61">
        <v>0</v>
      </c>
      <c r="AC41" s="156"/>
      <c r="AD41" s="151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8" t="s">
        <v>307</v>
      </c>
      <c r="AR41" s="159" t="s">
        <v>335</v>
      </c>
      <c r="AS41" s="160" t="s">
        <v>336</v>
      </c>
    </row>
    <row r="42" spans="2:45" ht="89.25">
      <c r="B42" s="104" t="s">
        <v>299</v>
      </c>
      <c r="C42" s="131" t="s">
        <v>300</v>
      </c>
      <c r="D42" s="131" t="s">
        <v>357</v>
      </c>
      <c r="E42" s="131" t="s">
        <v>370</v>
      </c>
      <c r="F42" s="132">
        <v>2020730010052</v>
      </c>
      <c r="G42" s="131" t="s">
        <v>371</v>
      </c>
      <c r="H42" s="132" t="s">
        <v>304</v>
      </c>
      <c r="I42" s="132" t="s">
        <v>57</v>
      </c>
      <c r="J42" s="148" t="s">
        <v>379</v>
      </c>
      <c r="K42" s="134" t="s">
        <v>380</v>
      </c>
      <c r="L42" s="987">
        <v>100</v>
      </c>
      <c r="M42" s="150">
        <f t="shared" si="1"/>
        <v>30000000</v>
      </c>
      <c r="N42" s="131"/>
      <c r="O42" s="153">
        <v>30000000</v>
      </c>
      <c r="P42" s="131"/>
      <c r="Q42" s="131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61">
        <v>17000000</v>
      </c>
      <c r="AC42" s="156"/>
      <c r="AD42" s="151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8" t="s">
        <v>307</v>
      </c>
      <c r="AR42" s="159" t="s">
        <v>335</v>
      </c>
      <c r="AS42" s="160" t="s">
        <v>336</v>
      </c>
    </row>
    <row r="43" spans="2:45" ht="89.25">
      <c r="B43" s="104" t="s">
        <v>299</v>
      </c>
      <c r="C43" s="131" t="s">
        <v>300</v>
      </c>
      <c r="D43" s="131" t="s">
        <v>357</v>
      </c>
      <c r="E43" s="131" t="s">
        <v>370</v>
      </c>
      <c r="F43" s="132">
        <v>2020730010052</v>
      </c>
      <c r="G43" s="131" t="s">
        <v>371</v>
      </c>
      <c r="H43" s="132" t="s">
        <v>304</v>
      </c>
      <c r="I43" s="132" t="s">
        <v>57</v>
      </c>
      <c r="J43" s="148" t="s">
        <v>381</v>
      </c>
      <c r="K43" s="134" t="s">
        <v>382</v>
      </c>
      <c r="L43" s="987">
        <v>50</v>
      </c>
      <c r="M43" s="150">
        <f t="shared" si="1"/>
        <v>22300000</v>
      </c>
      <c r="N43" s="131"/>
      <c r="O43" s="153">
        <v>22300000</v>
      </c>
      <c r="P43" s="131"/>
      <c r="Q43" s="131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61">
        <v>8000000</v>
      </c>
      <c r="AC43" s="156"/>
      <c r="AD43" s="151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8" t="s">
        <v>307</v>
      </c>
      <c r="AR43" s="159" t="s">
        <v>335</v>
      </c>
      <c r="AS43" s="160" t="s">
        <v>336</v>
      </c>
    </row>
    <row r="44" spans="2:45" ht="89.25">
      <c r="B44" s="104" t="s">
        <v>299</v>
      </c>
      <c r="C44" s="131" t="s">
        <v>300</v>
      </c>
      <c r="D44" s="131" t="s">
        <v>357</v>
      </c>
      <c r="E44" s="131" t="s">
        <v>370</v>
      </c>
      <c r="F44" s="132">
        <v>2020730010052</v>
      </c>
      <c r="G44" s="131" t="s">
        <v>371</v>
      </c>
      <c r="H44" s="132" t="s">
        <v>304</v>
      </c>
      <c r="I44" s="132" t="s">
        <v>57</v>
      </c>
      <c r="J44" s="148" t="s">
        <v>383</v>
      </c>
      <c r="K44" s="133" t="s">
        <v>384</v>
      </c>
      <c r="L44" s="988">
        <v>1</v>
      </c>
      <c r="M44" s="150">
        <f t="shared" si="1"/>
        <v>16000000</v>
      </c>
      <c r="N44" s="131"/>
      <c r="O44" s="153">
        <v>16000000</v>
      </c>
      <c r="P44" s="131"/>
      <c r="Q44" s="131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61">
        <v>0</v>
      </c>
      <c r="AC44" s="156"/>
      <c r="AD44" s="151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8" t="s">
        <v>307</v>
      </c>
      <c r="AR44" s="159" t="s">
        <v>335</v>
      </c>
      <c r="AS44" s="160" t="s">
        <v>336</v>
      </c>
    </row>
    <row r="45" spans="2:45" ht="89.25">
      <c r="B45" s="104" t="s">
        <v>299</v>
      </c>
      <c r="C45" s="131" t="s">
        <v>300</v>
      </c>
      <c r="D45" s="131" t="s">
        <v>357</v>
      </c>
      <c r="E45" s="131" t="s">
        <v>370</v>
      </c>
      <c r="F45" s="132">
        <v>2020730010052</v>
      </c>
      <c r="G45" s="131" t="s">
        <v>371</v>
      </c>
      <c r="H45" s="132" t="s">
        <v>304</v>
      </c>
      <c r="I45" s="132" t="s">
        <v>57</v>
      </c>
      <c r="J45" s="154" t="s">
        <v>385</v>
      </c>
      <c r="K45" s="134" t="s">
        <v>386</v>
      </c>
      <c r="L45" s="987">
        <v>1</v>
      </c>
      <c r="M45" s="150">
        <f t="shared" si="1"/>
        <v>700000000</v>
      </c>
      <c r="N45" s="131"/>
      <c r="O45" s="153">
        <v>700000000</v>
      </c>
      <c r="P45" s="131"/>
      <c r="Q45" s="131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61">
        <v>700000000</v>
      </c>
      <c r="AC45" s="156"/>
      <c r="AD45" s="151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8" t="s">
        <v>307</v>
      </c>
      <c r="AR45" s="159" t="s">
        <v>335</v>
      </c>
      <c r="AS45" s="160" t="s">
        <v>336</v>
      </c>
    </row>
    <row r="46" spans="2:45" ht="89.25">
      <c r="B46" s="104" t="s">
        <v>299</v>
      </c>
      <c r="C46" s="131" t="s">
        <v>300</v>
      </c>
      <c r="D46" s="131" t="s">
        <v>357</v>
      </c>
      <c r="E46" s="131" t="s">
        <v>387</v>
      </c>
      <c r="F46" s="132">
        <v>2020730010039</v>
      </c>
      <c r="G46" s="131" t="s">
        <v>388</v>
      </c>
      <c r="H46" s="132" t="s">
        <v>304</v>
      </c>
      <c r="I46" s="132" t="s">
        <v>57</v>
      </c>
      <c r="J46" s="148" t="s">
        <v>389</v>
      </c>
      <c r="K46" s="149" t="s">
        <v>390</v>
      </c>
      <c r="L46" s="989">
        <v>1</v>
      </c>
      <c r="M46" s="150">
        <f>SUM(N46:AA46)</f>
        <v>23333333</v>
      </c>
      <c r="N46" s="131"/>
      <c r="O46" s="153">
        <v>23333333</v>
      </c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50">
        <v>23333333</v>
      </c>
      <c r="AC46" s="131"/>
      <c r="AD46" s="15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4" t="s">
        <v>307</v>
      </c>
      <c r="AR46" s="139" t="s">
        <v>335</v>
      </c>
      <c r="AS46" s="140" t="s">
        <v>336</v>
      </c>
    </row>
    <row r="47" spans="2:45" ht="89.25">
      <c r="B47" s="104" t="s">
        <v>299</v>
      </c>
      <c r="C47" s="131" t="s">
        <v>300</v>
      </c>
      <c r="D47" s="131" t="s">
        <v>357</v>
      </c>
      <c r="E47" s="131" t="s">
        <v>387</v>
      </c>
      <c r="F47" s="132">
        <v>2020730010039</v>
      </c>
      <c r="G47" s="131" t="s">
        <v>388</v>
      </c>
      <c r="H47" s="132" t="s">
        <v>304</v>
      </c>
      <c r="I47" s="132" t="s">
        <v>57</v>
      </c>
      <c r="J47" s="148" t="s">
        <v>391</v>
      </c>
      <c r="K47" s="134" t="s">
        <v>392</v>
      </c>
      <c r="L47" s="987">
        <v>1</v>
      </c>
      <c r="M47" s="150">
        <f t="shared" ref="M47:M78" si="2">SUM(N47:AA47)</f>
        <v>60000000</v>
      </c>
      <c r="N47" s="131"/>
      <c r="O47" s="153">
        <v>60000000</v>
      </c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50">
        <v>30000000</v>
      </c>
      <c r="AC47" s="131"/>
      <c r="AD47" s="15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4" t="s">
        <v>307</v>
      </c>
      <c r="AR47" s="139" t="s">
        <v>335</v>
      </c>
      <c r="AS47" s="140" t="s">
        <v>336</v>
      </c>
    </row>
    <row r="48" spans="2:45" ht="89.25">
      <c r="B48" s="104" t="s">
        <v>299</v>
      </c>
      <c r="C48" s="131" t="s">
        <v>300</v>
      </c>
      <c r="D48" s="131" t="s">
        <v>357</v>
      </c>
      <c r="E48" s="131" t="s">
        <v>387</v>
      </c>
      <c r="F48" s="132">
        <v>2020730010039</v>
      </c>
      <c r="G48" s="131" t="s">
        <v>388</v>
      </c>
      <c r="H48" s="132" t="s">
        <v>304</v>
      </c>
      <c r="I48" s="132" t="s">
        <v>57</v>
      </c>
      <c r="J48" s="148" t="s">
        <v>393</v>
      </c>
      <c r="K48" s="134" t="s">
        <v>394</v>
      </c>
      <c r="L48" s="987">
        <v>1</v>
      </c>
      <c r="M48" s="150">
        <f t="shared" si="2"/>
        <v>222616667</v>
      </c>
      <c r="N48" s="131"/>
      <c r="O48" s="153">
        <v>222616667</v>
      </c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50">
        <v>0</v>
      </c>
      <c r="AC48" s="131"/>
      <c r="AD48" s="15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4" t="s">
        <v>307</v>
      </c>
      <c r="AR48" s="139" t="s">
        <v>335</v>
      </c>
      <c r="AS48" s="140" t="s">
        <v>336</v>
      </c>
    </row>
    <row r="49" spans="2:45" ht="89.25">
      <c r="B49" s="104" t="s">
        <v>299</v>
      </c>
      <c r="C49" s="131" t="s">
        <v>300</v>
      </c>
      <c r="D49" s="131" t="s">
        <v>357</v>
      </c>
      <c r="E49" s="131" t="s">
        <v>387</v>
      </c>
      <c r="F49" s="132">
        <v>2020730010039</v>
      </c>
      <c r="G49" s="131" t="s">
        <v>388</v>
      </c>
      <c r="H49" s="132" t="s">
        <v>304</v>
      </c>
      <c r="I49" s="132" t="s">
        <v>57</v>
      </c>
      <c r="J49" s="148" t="s">
        <v>395</v>
      </c>
      <c r="K49" s="134" t="s">
        <v>396</v>
      </c>
      <c r="L49" s="987">
        <v>1</v>
      </c>
      <c r="M49" s="150">
        <f t="shared" si="2"/>
        <v>24050000</v>
      </c>
      <c r="N49" s="131"/>
      <c r="O49" s="153">
        <v>24050000</v>
      </c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50">
        <v>24050000</v>
      </c>
      <c r="AC49" s="131"/>
      <c r="AD49" s="15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4" t="s">
        <v>307</v>
      </c>
      <c r="AR49" s="139" t="s">
        <v>335</v>
      </c>
      <c r="AS49" s="140" t="s">
        <v>336</v>
      </c>
    </row>
    <row r="50" spans="2:45" ht="76.5">
      <c r="B50" s="104" t="s">
        <v>299</v>
      </c>
      <c r="C50" s="131" t="s">
        <v>300</v>
      </c>
      <c r="D50" s="131" t="s">
        <v>397</v>
      </c>
      <c r="E50" s="131" t="s">
        <v>398</v>
      </c>
      <c r="F50" s="132">
        <v>2020730010051</v>
      </c>
      <c r="G50" s="146" t="s">
        <v>399</v>
      </c>
      <c r="H50" s="132" t="s">
        <v>304</v>
      </c>
      <c r="I50" s="147" t="s">
        <v>57</v>
      </c>
      <c r="J50" s="148" t="s">
        <v>400</v>
      </c>
      <c r="K50" s="149" t="s">
        <v>401</v>
      </c>
      <c r="L50" s="992">
        <v>1</v>
      </c>
      <c r="M50" s="150">
        <f t="shared" si="2"/>
        <v>859209257</v>
      </c>
      <c r="N50" s="131"/>
      <c r="O50" s="153">
        <v>859209257</v>
      </c>
      <c r="P50" s="131"/>
      <c r="Q50" s="131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61">
        <v>607916668</v>
      </c>
      <c r="AC50" s="156"/>
      <c r="AD50" s="151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8" t="s">
        <v>307</v>
      </c>
      <c r="AR50" s="159" t="s">
        <v>335</v>
      </c>
      <c r="AS50" s="160" t="s">
        <v>336</v>
      </c>
    </row>
    <row r="51" spans="2:45" ht="76.5">
      <c r="B51" s="104" t="s">
        <v>299</v>
      </c>
      <c r="C51" s="131" t="s">
        <v>300</v>
      </c>
      <c r="D51" s="131" t="s">
        <v>397</v>
      </c>
      <c r="E51" s="131" t="s">
        <v>398</v>
      </c>
      <c r="F51" s="132">
        <v>2020730010051</v>
      </c>
      <c r="G51" s="131" t="s">
        <v>399</v>
      </c>
      <c r="H51" s="132" t="s">
        <v>304</v>
      </c>
      <c r="I51" s="147" t="s">
        <v>57</v>
      </c>
      <c r="J51" s="148" t="s">
        <v>402</v>
      </c>
      <c r="K51" s="134" t="s">
        <v>403</v>
      </c>
      <c r="L51" s="993">
        <v>1</v>
      </c>
      <c r="M51" s="150">
        <f t="shared" si="2"/>
        <v>31900000</v>
      </c>
      <c r="N51" s="131"/>
      <c r="O51" s="153">
        <v>31900000</v>
      </c>
      <c r="P51" s="131"/>
      <c r="Q51" s="131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61">
        <v>31900000</v>
      </c>
      <c r="AC51" s="156"/>
      <c r="AD51" s="151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8" t="s">
        <v>307</v>
      </c>
      <c r="AR51" s="159" t="s">
        <v>335</v>
      </c>
      <c r="AS51" s="160" t="s">
        <v>336</v>
      </c>
    </row>
    <row r="52" spans="2:45" ht="76.5">
      <c r="B52" s="104" t="s">
        <v>299</v>
      </c>
      <c r="C52" s="131" t="s">
        <v>300</v>
      </c>
      <c r="D52" s="131" t="s">
        <v>397</v>
      </c>
      <c r="E52" s="131" t="s">
        <v>398</v>
      </c>
      <c r="F52" s="132">
        <v>2020730010051</v>
      </c>
      <c r="G52" s="131" t="s">
        <v>399</v>
      </c>
      <c r="H52" s="132" t="s">
        <v>304</v>
      </c>
      <c r="I52" s="147" t="s">
        <v>57</v>
      </c>
      <c r="J52" s="148" t="s">
        <v>404</v>
      </c>
      <c r="K52" s="134" t="s">
        <v>405</v>
      </c>
      <c r="L52" s="987">
        <v>1</v>
      </c>
      <c r="M52" s="150">
        <f t="shared" si="2"/>
        <v>13500000</v>
      </c>
      <c r="N52" s="131"/>
      <c r="O52" s="153">
        <v>13500000</v>
      </c>
      <c r="P52" s="131"/>
      <c r="Q52" s="131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61">
        <v>10000000</v>
      </c>
      <c r="AC52" s="156"/>
      <c r="AD52" s="151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8" t="s">
        <v>307</v>
      </c>
      <c r="AR52" s="159" t="s">
        <v>335</v>
      </c>
      <c r="AS52" s="160" t="s">
        <v>336</v>
      </c>
    </row>
    <row r="53" spans="2:45" ht="76.5">
      <c r="B53" s="104" t="s">
        <v>299</v>
      </c>
      <c r="C53" s="131" t="s">
        <v>300</v>
      </c>
      <c r="D53" s="131" t="s">
        <v>397</v>
      </c>
      <c r="E53" s="131" t="s">
        <v>398</v>
      </c>
      <c r="F53" s="132">
        <v>2020730010051</v>
      </c>
      <c r="G53" s="131" t="s">
        <v>399</v>
      </c>
      <c r="H53" s="132" t="s">
        <v>304</v>
      </c>
      <c r="I53" s="147" t="s">
        <v>57</v>
      </c>
      <c r="J53" s="148" t="s">
        <v>406</v>
      </c>
      <c r="K53" s="134" t="s">
        <v>407</v>
      </c>
      <c r="L53" s="987">
        <v>1</v>
      </c>
      <c r="M53" s="150">
        <f t="shared" si="2"/>
        <v>0</v>
      </c>
      <c r="N53" s="131"/>
      <c r="O53" s="153"/>
      <c r="P53" s="131"/>
      <c r="Q53" s="131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61">
        <v>0</v>
      </c>
      <c r="AC53" s="156"/>
      <c r="AD53" s="151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8" t="s">
        <v>307</v>
      </c>
      <c r="AR53" s="159" t="s">
        <v>335</v>
      </c>
      <c r="AS53" s="160" t="s">
        <v>336</v>
      </c>
    </row>
    <row r="54" spans="2:45" ht="76.5">
      <c r="B54" s="104" t="s">
        <v>299</v>
      </c>
      <c r="C54" s="131" t="s">
        <v>300</v>
      </c>
      <c r="D54" s="131" t="s">
        <v>397</v>
      </c>
      <c r="E54" s="131" t="s">
        <v>398</v>
      </c>
      <c r="F54" s="132">
        <v>2020730010051</v>
      </c>
      <c r="G54" s="131" t="s">
        <v>399</v>
      </c>
      <c r="H54" s="132" t="s">
        <v>304</v>
      </c>
      <c r="I54" s="147" t="s">
        <v>57</v>
      </c>
      <c r="J54" s="148" t="s">
        <v>408</v>
      </c>
      <c r="K54" s="134" t="s">
        <v>409</v>
      </c>
      <c r="L54" s="987">
        <v>2</v>
      </c>
      <c r="M54" s="150">
        <f t="shared" si="2"/>
        <v>50000000</v>
      </c>
      <c r="N54" s="131"/>
      <c r="O54" s="153">
        <v>50000000</v>
      </c>
      <c r="P54" s="131"/>
      <c r="Q54" s="131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61">
        <v>0</v>
      </c>
      <c r="AC54" s="156"/>
      <c r="AD54" s="151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8" t="s">
        <v>307</v>
      </c>
      <c r="AR54" s="159" t="s">
        <v>335</v>
      </c>
      <c r="AS54" s="160" t="s">
        <v>336</v>
      </c>
    </row>
    <row r="55" spans="2:45" ht="76.5">
      <c r="B55" s="104" t="s">
        <v>299</v>
      </c>
      <c r="C55" s="131" t="s">
        <v>300</v>
      </c>
      <c r="D55" s="131" t="s">
        <v>397</v>
      </c>
      <c r="E55" s="131" t="s">
        <v>398</v>
      </c>
      <c r="F55" s="132">
        <v>2020730010051</v>
      </c>
      <c r="G55" s="131" t="s">
        <v>399</v>
      </c>
      <c r="H55" s="132" t="s">
        <v>304</v>
      </c>
      <c r="I55" s="147" t="s">
        <v>57</v>
      </c>
      <c r="J55" s="148" t="s">
        <v>410</v>
      </c>
      <c r="K55" s="134" t="s">
        <v>411</v>
      </c>
      <c r="L55" s="987">
        <v>1</v>
      </c>
      <c r="M55" s="150">
        <f>SUM(N55:AA55)</f>
        <v>171390743</v>
      </c>
      <c r="N55" s="131"/>
      <c r="O55" s="153">
        <v>171390743</v>
      </c>
      <c r="P55" s="131"/>
      <c r="Q55" s="131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61">
        <v>92699511</v>
      </c>
      <c r="AC55" s="156"/>
      <c r="AD55" s="151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8" t="s">
        <v>307</v>
      </c>
      <c r="AR55" s="159" t="s">
        <v>335</v>
      </c>
      <c r="AS55" s="160" t="s">
        <v>336</v>
      </c>
    </row>
    <row r="56" spans="2:45" ht="76.5">
      <c r="B56" s="104" t="s">
        <v>299</v>
      </c>
      <c r="C56" s="131" t="s">
        <v>300</v>
      </c>
      <c r="D56" s="131" t="s">
        <v>397</v>
      </c>
      <c r="E56" s="131" t="s">
        <v>398</v>
      </c>
      <c r="F56" s="132">
        <v>2020730010051</v>
      </c>
      <c r="G56" s="131" t="s">
        <v>399</v>
      </c>
      <c r="H56" s="132" t="s">
        <v>304</v>
      </c>
      <c r="I56" s="147" t="s">
        <v>57</v>
      </c>
      <c r="J56" s="148" t="s">
        <v>412</v>
      </c>
      <c r="K56" s="134" t="s">
        <v>413</v>
      </c>
      <c r="L56" s="987">
        <v>1</v>
      </c>
      <c r="M56" s="150">
        <f t="shared" si="2"/>
        <v>5000000</v>
      </c>
      <c r="N56" s="131"/>
      <c r="O56" s="153">
        <v>5000000</v>
      </c>
      <c r="P56" s="131"/>
      <c r="Q56" s="131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61">
        <v>2800000</v>
      </c>
      <c r="AC56" s="156"/>
      <c r="AD56" s="151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8" t="s">
        <v>307</v>
      </c>
      <c r="AR56" s="159" t="s">
        <v>335</v>
      </c>
      <c r="AS56" s="160" t="s">
        <v>336</v>
      </c>
    </row>
    <row r="57" spans="2:45" ht="76.5">
      <c r="B57" s="104" t="s">
        <v>299</v>
      </c>
      <c r="C57" s="131" t="s">
        <v>300</v>
      </c>
      <c r="D57" s="131" t="s">
        <v>397</v>
      </c>
      <c r="E57" s="131" t="s">
        <v>398</v>
      </c>
      <c r="F57" s="132">
        <v>2020730010051</v>
      </c>
      <c r="G57" s="131" t="s">
        <v>399</v>
      </c>
      <c r="H57" s="132" t="s">
        <v>304</v>
      </c>
      <c r="I57" s="147" t="s">
        <v>57</v>
      </c>
      <c r="J57" s="148" t="s">
        <v>414</v>
      </c>
      <c r="K57" s="134" t="s">
        <v>415</v>
      </c>
      <c r="L57" s="987">
        <v>2</v>
      </c>
      <c r="M57" s="150">
        <f t="shared" si="2"/>
        <v>50000000</v>
      </c>
      <c r="N57" s="131"/>
      <c r="O57" s="153">
        <v>50000000</v>
      </c>
      <c r="P57" s="131"/>
      <c r="Q57" s="131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61">
        <v>0</v>
      </c>
      <c r="AC57" s="156"/>
      <c r="AD57" s="151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8" t="s">
        <v>307</v>
      </c>
      <c r="AR57" s="159" t="s">
        <v>335</v>
      </c>
      <c r="AS57" s="160" t="s">
        <v>336</v>
      </c>
    </row>
    <row r="58" spans="2:45" ht="76.5">
      <c r="B58" s="104" t="s">
        <v>299</v>
      </c>
      <c r="C58" s="131" t="s">
        <v>300</v>
      </c>
      <c r="D58" s="131" t="s">
        <v>397</v>
      </c>
      <c r="E58" s="131" t="s">
        <v>398</v>
      </c>
      <c r="F58" s="132">
        <v>2020730010051</v>
      </c>
      <c r="G58" s="131" t="s">
        <v>399</v>
      </c>
      <c r="H58" s="132" t="s">
        <v>304</v>
      </c>
      <c r="I58" s="147" t="s">
        <v>57</v>
      </c>
      <c r="J58" s="148" t="s">
        <v>416</v>
      </c>
      <c r="K58" s="134" t="s">
        <v>417</v>
      </c>
      <c r="L58" s="987">
        <v>1</v>
      </c>
      <c r="M58" s="150">
        <f t="shared" si="2"/>
        <v>14000000</v>
      </c>
      <c r="N58" s="131"/>
      <c r="O58" s="153">
        <v>14000000</v>
      </c>
      <c r="P58" s="131"/>
      <c r="Q58" s="131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61">
        <v>14000000</v>
      </c>
      <c r="AC58" s="156"/>
      <c r="AD58" s="151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8" t="s">
        <v>307</v>
      </c>
      <c r="AR58" s="159" t="s">
        <v>335</v>
      </c>
      <c r="AS58" s="160" t="s">
        <v>336</v>
      </c>
    </row>
    <row r="59" spans="2:45" ht="76.5">
      <c r="B59" s="104" t="s">
        <v>299</v>
      </c>
      <c r="C59" s="131" t="s">
        <v>300</v>
      </c>
      <c r="D59" s="131" t="s">
        <v>397</v>
      </c>
      <c r="E59" s="131" t="s">
        <v>398</v>
      </c>
      <c r="F59" s="132">
        <v>2020730010051</v>
      </c>
      <c r="G59" s="131" t="s">
        <v>399</v>
      </c>
      <c r="H59" s="132" t="s">
        <v>304</v>
      </c>
      <c r="I59" s="147" t="s">
        <v>57</v>
      </c>
      <c r="J59" s="164" t="s">
        <v>418</v>
      </c>
      <c r="K59" s="134" t="s">
        <v>419</v>
      </c>
      <c r="L59" s="990">
        <v>1</v>
      </c>
      <c r="M59" s="150">
        <f t="shared" si="2"/>
        <v>15000000</v>
      </c>
      <c r="N59" s="131"/>
      <c r="O59" s="153">
        <v>15000000</v>
      </c>
      <c r="P59" s="131"/>
      <c r="Q59" s="131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61">
        <v>10000000</v>
      </c>
      <c r="AC59" s="156"/>
      <c r="AD59" s="151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8" t="s">
        <v>307</v>
      </c>
      <c r="AR59" s="159" t="s">
        <v>335</v>
      </c>
      <c r="AS59" s="160" t="s">
        <v>336</v>
      </c>
    </row>
    <row r="60" spans="2:45" ht="89.25">
      <c r="B60" s="24" t="s">
        <v>299</v>
      </c>
      <c r="C60" s="131" t="s">
        <v>300</v>
      </c>
      <c r="D60" s="131" t="s">
        <v>420</v>
      </c>
      <c r="E60" s="131" t="s">
        <v>421</v>
      </c>
      <c r="F60" s="132">
        <v>2020730010055</v>
      </c>
      <c r="G60" s="131" t="s">
        <v>422</v>
      </c>
      <c r="H60" s="132" t="s">
        <v>423</v>
      </c>
      <c r="I60" s="132" t="s">
        <v>57</v>
      </c>
      <c r="J60" s="134" t="s">
        <v>424</v>
      </c>
      <c r="K60" s="134" t="s">
        <v>425</v>
      </c>
      <c r="L60" s="987">
        <v>1</v>
      </c>
      <c r="M60" s="135">
        <f t="shared" si="2"/>
        <v>200000000</v>
      </c>
      <c r="N60" s="131"/>
      <c r="O60" s="136">
        <v>200000000</v>
      </c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7">
        <f t="shared" ref="AB60:AB86" si="3">+AD60</f>
        <v>88458333</v>
      </c>
      <c r="AC60" s="131"/>
      <c r="AD60" s="138">
        <v>88458333</v>
      </c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4" t="s">
        <v>307</v>
      </c>
      <c r="AR60" s="139" t="s">
        <v>426</v>
      </c>
      <c r="AS60" s="131" t="s">
        <v>427</v>
      </c>
    </row>
    <row r="61" spans="2:45" ht="89.25">
      <c r="B61" s="24" t="s">
        <v>299</v>
      </c>
      <c r="C61" s="131" t="s">
        <v>300</v>
      </c>
      <c r="D61" s="131" t="s">
        <v>420</v>
      </c>
      <c r="E61" s="131" t="s">
        <v>421</v>
      </c>
      <c r="F61" s="132">
        <v>2020730010055</v>
      </c>
      <c r="G61" s="131" t="s">
        <v>422</v>
      </c>
      <c r="H61" s="132" t="s">
        <v>423</v>
      </c>
      <c r="I61" s="132" t="s">
        <v>57</v>
      </c>
      <c r="J61" s="148" t="s">
        <v>428</v>
      </c>
      <c r="K61" s="134" t="s">
        <v>429</v>
      </c>
      <c r="L61" s="987">
        <v>1</v>
      </c>
      <c r="M61" s="135">
        <f t="shared" si="2"/>
        <v>142900000</v>
      </c>
      <c r="N61" s="131"/>
      <c r="O61" s="136">
        <v>142900000</v>
      </c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7">
        <f t="shared" si="3"/>
        <v>101300000</v>
      </c>
      <c r="AC61" s="131"/>
      <c r="AD61" s="138">
        <v>101300000</v>
      </c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4" t="s">
        <v>307</v>
      </c>
      <c r="AR61" s="139" t="s">
        <v>426</v>
      </c>
      <c r="AS61" s="131" t="s">
        <v>427</v>
      </c>
    </row>
    <row r="62" spans="2:45" ht="89.25">
      <c r="B62" s="24" t="s">
        <v>299</v>
      </c>
      <c r="C62" s="131" t="s">
        <v>300</v>
      </c>
      <c r="D62" s="131" t="s">
        <v>420</v>
      </c>
      <c r="E62" s="131" t="s">
        <v>421</v>
      </c>
      <c r="F62" s="132">
        <v>2020730010055</v>
      </c>
      <c r="G62" s="131" t="s">
        <v>422</v>
      </c>
      <c r="H62" s="132" t="s">
        <v>423</v>
      </c>
      <c r="I62" s="132" t="s">
        <v>57</v>
      </c>
      <c r="J62" s="148" t="s">
        <v>430</v>
      </c>
      <c r="K62" s="134" t="s">
        <v>431</v>
      </c>
      <c r="L62" s="987">
        <v>1</v>
      </c>
      <c r="M62" s="135">
        <f t="shared" si="2"/>
        <v>120000000</v>
      </c>
      <c r="N62" s="131"/>
      <c r="O62" s="136">
        <v>120000000</v>
      </c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7">
        <f t="shared" si="3"/>
        <v>32816667</v>
      </c>
      <c r="AC62" s="131"/>
      <c r="AD62" s="138">
        <v>32816667</v>
      </c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4" t="s">
        <v>307</v>
      </c>
      <c r="AR62" s="139" t="s">
        <v>426</v>
      </c>
      <c r="AS62" s="131" t="s">
        <v>427</v>
      </c>
    </row>
    <row r="63" spans="2:45" ht="89.25">
      <c r="B63" s="24" t="s">
        <v>299</v>
      </c>
      <c r="C63" s="131" t="s">
        <v>300</v>
      </c>
      <c r="D63" s="131" t="s">
        <v>420</v>
      </c>
      <c r="E63" s="131" t="s">
        <v>421</v>
      </c>
      <c r="F63" s="132">
        <v>2020730010055</v>
      </c>
      <c r="G63" s="131" t="s">
        <v>422</v>
      </c>
      <c r="H63" s="132" t="s">
        <v>423</v>
      </c>
      <c r="I63" s="132" t="s">
        <v>57</v>
      </c>
      <c r="J63" s="148" t="s">
        <v>432</v>
      </c>
      <c r="K63" s="134" t="s">
        <v>433</v>
      </c>
      <c r="L63" s="987">
        <v>1</v>
      </c>
      <c r="M63" s="135">
        <f t="shared" si="2"/>
        <v>110000000</v>
      </c>
      <c r="N63" s="131"/>
      <c r="O63" s="136">
        <v>110000000</v>
      </c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7">
        <f t="shared" si="3"/>
        <v>85000000</v>
      </c>
      <c r="AC63" s="131"/>
      <c r="AD63" s="138">
        <v>85000000</v>
      </c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4" t="s">
        <v>307</v>
      </c>
      <c r="AR63" s="139" t="s">
        <v>426</v>
      </c>
      <c r="AS63" s="131" t="s">
        <v>427</v>
      </c>
    </row>
    <row r="64" spans="2:45" ht="89.25">
      <c r="B64" s="24" t="s">
        <v>299</v>
      </c>
      <c r="C64" s="131" t="s">
        <v>300</v>
      </c>
      <c r="D64" s="131" t="s">
        <v>420</v>
      </c>
      <c r="E64" s="131" t="s">
        <v>421</v>
      </c>
      <c r="F64" s="132">
        <v>2020730010055</v>
      </c>
      <c r="G64" s="131" t="s">
        <v>422</v>
      </c>
      <c r="H64" s="132" t="s">
        <v>423</v>
      </c>
      <c r="I64" s="132" t="s">
        <v>57</v>
      </c>
      <c r="J64" s="148" t="s">
        <v>434</v>
      </c>
      <c r="K64" s="134" t="s">
        <v>435</v>
      </c>
      <c r="L64" s="987">
        <v>1</v>
      </c>
      <c r="M64" s="135">
        <f t="shared" si="2"/>
        <v>10000000</v>
      </c>
      <c r="N64" s="131"/>
      <c r="O64" s="136">
        <v>10000000</v>
      </c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7">
        <f t="shared" si="3"/>
        <v>0</v>
      </c>
      <c r="AC64" s="131"/>
      <c r="AD64" s="138">
        <v>0</v>
      </c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4" t="s">
        <v>307</v>
      </c>
      <c r="AR64" s="139" t="s">
        <v>426</v>
      </c>
      <c r="AS64" s="131" t="s">
        <v>427</v>
      </c>
    </row>
    <row r="65" spans="2:45" ht="102">
      <c r="B65" s="165" t="s">
        <v>299</v>
      </c>
      <c r="C65" s="166" t="s">
        <v>300</v>
      </c>
      <c r="D65" s="166" t="s">
        <v>420</v>
      </c>
      <c r="E65" s="166" t="s">
        <v>421</v>
      </c>
      <c r="F65" s="167">
        <v>2020730010055</v>
      </c>
      <c r="G65" s="166" t="s">
        <v>422</v>
      </c>
      <c r="H65" s="167" t="s">
        <v>436</v>
      </c>
      <c r="I65" s="167" t="s">
        <v>328</v>
      </c>
      <c r="J65" s="168" t="s">
        <v>437</v>
      </c>
      <c r="K65" s="169" t="s">
        <v>438</v>
      </c>
      <c r="L65" s="987">
        <v>1</v>
      </c>
      <c r="M65" s="150">
        <f t="shared" si="2"/>
        <v>18150000</v>
      </c>
      <c r="N65" s="166"/>
      <c r="O65" s="153">
        <v>18150000</v>
      </c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70">
        <f t="shared" si="3"/>
        <v>106100000</v>
      </c>
      <c r="AC65" s="166"/>
      <c r="AD65" s="171">
        <v>106100000</v>
      </c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9" t="s">
        <v>307</v>
      </c>
      <c r="AR65" s="172" t="s">
        <v>426</v>
      </c>
      <c r="AS65" s="166" t="s">
        <v>427</v>
      </c>
    </row>
    <row r="66" spans="2:45" ht="102">
      <c r="B66" s="165" t="s">
        <v>299</v>
      </c>
      <c r="C66" s="166" t="s">
        <v>300</v>
      </c>
      <c r="D66" s="166" t="s">
        <v>420</v>
      </c>
      <c r="E66" s="166" t="s">
        <v>421</v>
      </c>
      <c r="F66" s="167">
        <v>2020730010055</v>
      </c>
      <c r="G66" s="166" t="s">
        <v>422</v>
      </c>
      <c r="H66" s="167" t="s">
        <v>423</v>
      </c>
      <c r="I66" s="167" t="s">
        <v>57</v>
      </c>
      <c r="J66" s="168" t="s">
        <v>437</v>
      </c>
      <c r="K66" s="169" t="s">
        <v>438</v>
      </c>
      <c r="L66" s="987"/>
      <c r="M66" s="150">
        <f t="shared" si="2"/>
        <v>200000000</v>
      </c>
      <c r="N66" s="166"/>
      <c r="O66" s="153">
        <v>200000000</v>
      </c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70">
        <f t="shared" si="3"/>
        <v>0</v>
      </c>
      <c r="AC66" s="166"/>
      <c r="AD66" s="171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9" t="s">
        <v>307</v>
      </c>
      <c r="AR66" s="172" t="s">
        <v>426</v>
      </c>
      <c r="AS66" s="166" t="s">
        <v>427</v>
      </c>
    </row>
    <row r="67" spans="2:45" ht="89.25">
      <c r="B67" s="24" t="s">
        <v>299</v>
      </c>
      <c r="C67" s="131" t="s">
        <v>300</v>
      </c>
      <c r="D67" s="131" t="s">
        <v>420</v>
      </c>
      <c r="E67" s="131" t="s">
        <v>421</v>
      </c>
      <c r="F67" s="132">
        <v>2020730010055</v>
      </c>
      <c r="G67" s="131" t="s">
        <v>422</v>
      </c>
      <c r="H67" s="132" t="s">
        <v>423</v>
      </c>
      <c r="I67" s="132" t="s">
        <v>57</v>
      </c>
      <c r="J67" s="148" t="s">
        <v>439</v>
      </c>
      <c r="K67" s="134" t="s">
        <v>440</v>
      </c>
      <c r="L67" s="987">
        <v>1</v>
      </c>
      <c r="M67" s="135">
        <f t="shared" si="2"/>
        <v>25000000</v>
      </c>
      <c r="N67" s="131"/>
      <c r="O67" s="136">
        <v>25000000</v>
      </c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7">
        <f t="shared" si="3"/>
        <v>14816667</v>
      </c>
      <c r="AC67" s="131"/>
      <c r="AD67" s="138">
        <v>14816667</v>
      </c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4" t="s">
        <v>307</v>
      </c>
      <c r="AR67" s="139" t="s">
        <v>426</v>
      </c>
      <c r="AS67" s="131" t="s">
        <v>427</v>
      </c>
    </row>
    <row r="68" spans="2:45" ht="89.25">
      <c r="B68" s="24" t="s">
        <v>299</v>
      </c>
      <c r="C68" s="131" t="s">
        <v>300</v>
      </c>
      <c r="D68" s="131" t="s">
        <v>420</v>
      </c>
      <c r="E68" s="131" t="s">
        <v>421</v>
      </c>
      <c r="F68" s="132">
        <v>2020730010055</v>
      </c>
      <c r="G68" s="131" t="s">
        <v>422</v>
      </c>
      <c r="H68" s="132" t="s">
        <v>423</v>
      </c>
      <c r="I68" s="132" t="s">
        <v>57</v>
      </c>
      <c r="J68" s="148" t="s">
        <v>441</v>
      </c>
      <c r="K68" s="134" t="s">
        <v>442</v>
      </c>
      <c r="L68" s="987">
        <v>1</v>
      </c>
      <c r="M68" s="135">
        <f t="shared" si="2"/>
        <v>486339254</v>
      </c>
      <c r="N68" s="131"/>
      <c r="O68" s="136">
        <v>486339254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7">
        <f>+AD68</f>
        <v>380300000</v>
      </c>
      <c r="AC68" s="131"/>
      <c r="AD68" s="138">
        <v>380300000</v>
      </c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4" t="s">
        <v>307</v>
      </c>
      <c r="AR68" s="139" t="s">
        <v>426</v>
      </c>
      <c r="AS68" s="131" t="s">
        <v>427</v>
      </c>
    </row>
    <row r="69" spans="2:45" ht="89.25">
      <c r="B69" s="24" t="s">
        <v>299</v>
      </c>
      <c r="C69" s="131" t="s">
        <v>300</v>
      </c>
      <c r="D69" s="131" t="s">
        <v>420</v>
      </c>
      <c r="E69" s="131" t="s">
        <v>421</v>
      </c>
      <c r="F69" s="132">
        <v>2020730010055</v>
      </c>
      <c r="G69" s="131" t="s">
        <v>422</v>
      </c>
      <c r="H69" s="132" t="s">
        <v>423</v>
      </c>
      <c r="I69" s="132" t="s">
        <v>57</v>
      </c>
      <c r="J69" s="148" t="s">
        <v>443</v>
      </c>
      <c r="K69" s="134" t="s">
        <v>444</v>
      </c>
      <c r="L69" s="987">
        <v>1</v>
      </c>
      <c r="M69" s="135">
        <f t="shared" si="2"/>
        <v>48000000</v>
      </c>
      <c r="N69" s="131"/>
      <c r="O69" s="136">
        <v>48000000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7">
        <f t="shared" si="3"/>
        <v>7408333</v>
      </c>
      <c r="AC69" s="131"/>
      <c r="AD69" s="138">
        <v>7408333</v>
      </c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4" t="s">
        <v>307</v>
      </c>
      <c r="AR69" s="139" t="s">
        <v>426</v>
      </c>
      <c r="AS69" s="131" t="s">
        <v>427</v>
      </c>
    </row>
    <row r="70" spans="2:45" ht="89.25">
      <c r="B70" s="24" t="s">
        <v>299</v>
      </c>
      <c r="C70" s="131" t="s">
        <v>300</v>
      </c>
      <c r="D70" s="131" t="s">
        <v>420</v>
      </c>
      <c r="E70" s="131" t="s">
        <v>421</v>
      </c>
      <c r="F70" s="132">
        <v>2020730010055</v>
      </c>
      <c r="G70" s="131" t="s">
        <v>422</v>
      </c>
      <c r="H70" s="132" t="s">
        <v>445</v>
      </c>
      <c r="I70" s="132" t="s">
        <v>446</v>
      </c>
      <c r="J70" s="148" t="s">
        <v>447</v>
      </c>
      <c r="K70" s="134" t="s">
        <v>448</v>
      </c>
      <c r="L70" s="987">
        <v>1</v>
      </c>
      <c r="M70" s="135">
        <f t="shared" si="2"/>
        <v>0</v>
      </c>
      <c r="N70" s="131"/>
      <c r="O70" s="136">
        <v>0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7">
        <f t="shared" si="3"/>
        <v>0</v>
      </c>
      <c r="AC70" s="131"/>
      <c r="AD70" s="138">
        <v>0</v>
      </c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4" t="s">
        <v>307</v>
      </c>
      <c r="AR70" s="139" t="s">
        <v>426</v>
      </c>
      <c r="AS70" s="131" t="s">
        <v>427</v>
      </c>
    </row>
    <row r="71" spans="2:45" ht="89.25">
      <c r="B71" s="24" t="s">
        <v>299</v>
      </c>
      <c r="C71" s="131" t="s">
        <v>300</v>
      </c>
      <c r="D71" s="131" t="s">
        <v>420</v>
      </c>
      <c r="E71" s="131" t="s">
        <v>421</v>
      </c>
      <c r="F71" s="132">
        <v>2020730010055</v>
      </c>
      <c r="G71" s="131" t="s">
        <v>422</v>
      </c>
      <c r="H71" s="132" t="s">
        <v>445</v>
      </c>
      <c r="I71" s="132" t="s">
        <v>446</v>
      </c>
      <c r="J71" s="148" t="s">
        <v>449</v>
      </c>
      <c r="K71" s="134" t="s">
        <v>450</v>
      </c>
      <c r="L71" s="987">
        <v>1</v>
      </c>
      <c r="M71" s="135">
        <f>+O71</f>
        <v>1500000000</v>
      </c>
      <c r="N71" s="131"/>
      <c r="O71" s="136">
        <v>1500000000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7">
        <f t="shared" si="3"/>
        <v>1000000000</v>
      </c>
      <c r="AC71" s="131"/>
      <c r="AD71" s="138">
        <v>1000000000</v>
      </c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4" t="s">
        <v>307</v>
      </c>
      <c r="AR71" s="139" t="s">
        <v>426</v>
      </c>
      <c r="AS71" s="131" t="s">
        <v>427</v>
      </c>
    </row>
    <row r="72" spans="2:45" ht="89.25">
      <c r="B72" s="24" t="s">
        <v>299</v>
      </c>
      <c r="C72" s="131" t="s">
        <v>300</v>
      </c>
      <c r="D72" s="131" t="s">
        <v>420</v>
      </c>
      <c r="E72" s="131" t="s">
        <v>421</v>
      </c>
      <c r="F72" s="132">
        <v>2020730010055</v>
      </c>
      <c r="G72" s="131" t="s">
        <v>422</v>
      </c>
      <c r="H72" s="132" t="s">
        <v>423</v>
      </c>
      <c r="I72" s="132" t="s">
        <v>57</v>
      </c>
      <c r="J72" s="148" t="s">
        <v>451</v>
      </c>
      <c r="K72" s="134" t="s">
        <v>452</v>
      </c>
      <c r="L72" s="987">
        <v>1</v>
      </c>
      <c r="M72" s="135">
        <f t="shared" si="2"/>
        <v>5000000</v>
      </c>
      <c r="N72" s="131"/>
      <c r="O72" s="136">
        <v>5000000</v>
      </c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7">
        <f t="shared" si="3"/>
        <v>0</v>
      </c>
      <c r="AC72" s="131"/>
      <c r="AD72" s="138">
        <v>0</v>
      </c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4" t="s">
        <v>307</v>
      </c>
      <c r="AR72" s="139" t="s">
        <v>426</v>
      </c>
      <c r="AS72" s="131" t="s">
        <v>427</v>
      </c>
    </row>
    <row r="73" spans="2:45" ht="89.25">
      <c r="B73" s="24" t="s">
        <v>299</v>
      </c>
      <c r="C73" s="131" t="s">
        <v>300</v>
      </c>
      <c r="D73" s="131" t="s">
        <v>420</v>
      </c>
      <c r="E73" s="131" t="s">
        <v>421</v>
      </c>
      <c r="F73" s="132">
        <v>2020730010055</v>
      </c>
      <c r="G73" s="131" t="s">
        <v>422</v>
      </c>
      <c r="H73" s="132" t="s">
        <v>423</v>
      </c>
      <c r="I73" s="132" t="s">
        <v>57</v>
      </c>
      <c r="J73" s="148" t="s">
        <v>453</v>
      </c>
      <c r="K73" s="134" t="s">
        <v>454</v>
      </c>
      <c r="L73" s="987">
        <v>1</v>
      </c>
      <c r="M73" s="135">
        <f t="shared" si="2"/>
        <v>65000000</v>
      </c>
      <c r="N73" s="131"/>
      <c r="O73" s="136">
        <v>65000000</v>
      </c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7">
        <f t="shared" si="3"/>
        <v>0</v>
      </c>
      <c r="AC73" s="131"/>
      <c r="AD73" s="138">
        <v>0</v>
      </c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4" t="s">
        <v>307</v>
      </c>
      <c r="AR73" s="139" t="s">
        <v>426</v>
      </c>
      <c r="AS73" s="131" t="s">
        <v>427</v>
      </c>
    </row>
    <row r="74" spans="2:45" ht="89.25">
      <c r="B74" s="24" t="s">
        <v>299</v>
      </c>
      <c r="C74" s="131" t="s">
        <v>300</v>
      </c>
      <c r="D74" s="131" t="s">
        <v>420</v>
      </c>
      <c r="E74" s="131" t="s">
        <v>421</v>
      </c>
      <c r="F74" s="132">
        <v>2020730010055</v>
      </c>
      <c r="G74" s="131" t="s">
        <v>422</v>
      </c>
      <c r="H74" s="132" t="s">
        <v>423</v>
      </c>
      <c r="I74" s="132" t="s">
        <v>57</v>
      </c>
      <c r="J74" s="148" t="s">
        <v>455</v>
      </c>
      <c r="K74" s="134" t="s">
        <v>456</v>
      </c>
      <c r="L74" s="987">
        <v>1</v>
      </c>
      <c r="M74" s="135">
        <f t="shared" si="2"/>
        <v>50000000</v>
      </c>
      <c r="N74" s="131"/>
      <c r="O74" s="136">
        <v>50000000</v>
      </c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7">
        <f t="shared" si="3"/>
        <v>6000000</v>
      </c>
      <c r="AC74" s="131"/>
      <c r="AD74" s="138">
        <v>6000000</v>
      </c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4" t="s">
        <v>307</v>
      </c>
      <c r="AR74" s="139" t="s">
        <v>426</v>
      </c>
      <c r="AS74" s="131" t="s">
        <v>427</v>
      </c>
    </row>
    <row r="75" spans="2:45" ht="89.25">
      <c r="B75" s="24" t="s">
        <v>299</v>
      </c>
      <c r="C75" s="131" t="s">
        <v>300</v>
      </c>
      <c r="D75" s="131" t="s">
        <v>420</v>
      </c>
      <c r="E75" s="131" t="s">
        <v>421</v>
      </c>
      <c r="F75" s="132">
        <v>2020730010055</v>
      </c>
      <c r="G75" s="131" t="s">
        <v>422</v>
      </c>
      <c r="H75" s="132" t="s">
        <v>445</v>
      </c>
      <c r="I75" s="132" t="s">
        <v>446</v>
      </c>
      <c r="J75" s="148" t="s">
        <v>457</v>
      </c>
      <c r="K75" s="134" t="s">
        <v>458</v>
      </c>
      <c r="L75" s="172">
        <v>60</v>
      </c>
      <c r="M75" s="135">
        <f t="shared" si="2"/>
        <v>563883333</v>
      </c>
      <c r="N75" s="131"/>
      <c r="O75" s="136">
        <v>563883333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7">
        <f t="shared" si="3"/>
        <v>50400000</v>
      </c>
      <c r="AC75" s="131"/>
      <c r="AD75" s="138">
        <v>50400000</v>
      </c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4" t="s">
        <v>307</v>
      </c>
      <c r="AR75" s="139" t="s">
        <v>426</v>
      </c>
      <c r="AS75" s="131" t="s">
        <v>427</v>
      </c>
    </row>
    <row r="76" spans="2:45" ht="89.25">
      <c r="B76" s="24" t="s">
        <v>299</v>
      </c>
      <c r="C76" s="131" t="s">
        <v>300</v>
      </c>
      <c r="D76" s="131" t="s">
        <v>420</v>
      </c>
      <c r="E76" s="131" t="s">
        <v>421</v>
      </c>
      <c r="F76" s="132">
        <v>2020730010055</v>
      </c>
      <c r="G76" s="131" t="s">
        <v>422</v>
      </c>
      <c r="H76" s="132" t="s">
        <v>423</v>
      </c>
      <c r="I76" s="132" t="s">
        <v>57</v>
      </c>
      <c r="J76" s="148" t="s">
        <v>457</v>
      </c>
      <c r="K76" s="134" t="s">
        <v>458</v>
      </c>
      <c r="L76" s="172">
        <v>60</v>
      </c>
      <c r="M76" s="135">
        <f>SUM(N76:AA76)</f>
        <v>0</v>
      </c>
      <c r="N76" s="131"/>
      <c r="O76" s="136">
        <v>0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7">
        <f t="shared" si="3"/>
        <v>0</v>
      </c>
      <c r="AC76" s="131"/>
      <c r="AD76" s="138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4" t="s">
        <v>307</v>
      </c>
      <c r="AR76" s="139" t="s">
        <v>426</v>
      </c>
      <c r="AS76" s="131" t="s">
        <v>427</v>
      </c>
    </row>
    <row r="77" spans="2:45" ht="89.25">
      <c r="B77" s="24" t="s">
        <v>299</v>
      </c>
      <c r="C77" s="131" t="s">
        <v>300</v>
      </c>
      <c r="D77" s="131" t="s">
        <v>420</v>
      </c>
      <c r="E77" s="131" t="s">
        <v>421</v>
      </c>
      <c r="F77" s="132">
        <v>2020730010055</v>
      </c>
      <c r="G77" s="131" t="s">
        <v>422</v>
      </c>
      <c r="H77" s="132" t="s">
        <v>423</v>
      </c>
      <c r="I77" s="132" t="s">
        <v>57</v>
      </c>
      <c r="J77" s="148" t="s">
        <v>459</v>
      </c>
      <c r="K77" s="134" t="s">
        <v>460</v>
      </c>
      <c r="L77" s="987">
        <v>1</v>
      </c>
      <c r="M77" s="135">
        <f t="shared" si="2"/>
        <v>20000000</v>
      </c>
      <c r="N77" s="131"/>
      <c r="O77" s="136">
        <v>20000000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7">
        <f t="shared" si="3"/>
        <v>19308333</v>
      </c>
      <c r="AC77" s="131"/>
      <c r="AD77" s="138">
        <v>19308333</v>
      </c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4" t="s">
        <v>307</v>
      </c>
      <c r="AR77" s="139" t="s">
        <v>426</v>
      </c>
      <c r="AS77" s="131" t="s">
        <v>427</v>
      </c>
    </row>
    <row r="78" spans="2:45" ht="89.25">
      <c r="B78" s="24" t="s">
        <v>299</v>
      </c>
      <c r="C78" s="131" t="s">
        <v>300</v>
      </c>
      <c r="D78" s="131" t="s">
        <v>420</v>
      </c>
      <c r="E78" s="131" t="s">
        <v>421</v>
      </c>
      <c r="F78" s="132">
        <v>2020730010055</v>
      </c>
      <c r="G78" s="131" t="s">
        <v>422</v>
      </c>
      <c r="H78" s="132" t="s">
        <v>423</v>
      </c>
      <c r="I78" s="132" t="s">
        <v>57</v>
      </c>
      <c r="J78" s="148" t="s">
        <v>461</v>
      </c>
      <c r="K78" s="134" t="s">
        <v>462</v>
      </c>
      <c r="L78" s="987">
        <v>1</v>
      </c>
      <c r="M78" s="135">
        <f t="shared" si="2"/>
        <v>82216667</v>
      </c>
      <c r="N78" s="131"/>
      <c r="O78" s="136">
        <v>82216667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7">
        <f t="shared" si="3"/>
        <v>82216667</v>
      </c>
      <c r="AC78" s="131"/>
      <c r="AD78" s="138">
        <v>82216667</v>
      </c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4" t="s">
        <v>307</v>
      </c>
      <c r="AR78" s="139" t="s">
        <v>426</v>
      </c>
      <c r="AS78" s="131" t="s">
        <v>427</v>
      </c>
    </row>
    <row r="79" spans="2:45" ht="76.5">
      <c r="B79" s="24" t="s">
        <v>299</v>
      </c>
      <c r="C79" s="131" t="s">
        <v>300</v>
      </c>
      <c r="D79" s="131" t="s">
        <v>420</v>
      </c>
      <c r="E79" s="131" t="s">
        <v>463</v>
      </c>
      <c r="F79" s="132">
        <v>2020730010056</v>
      </c>
      <c r="G79" s="131" t="s">
        <v>464</v>
      </c>
      <c r="H79" s="131" t="s">
        <v>327</v>
      </c>
      <c r="I79" s="131" t="s">
        <v>328</v>
      </c>
      <c r="J79" s="131" t="s">
        <v>465</v>
      </c>
      <c r="K79" s="131" t="s">
        <v>466</v>
      </c>
      <c r="L79" s="987">
        <v>1</v>
      </c>
      <c r="M79" s="173">
        <f t="shared" ref="M79:M86" si="4">SUM(N79:AA79)</f>
        <v>24200000</v>
      </c>
      <c r="N79" s="173"/>
      <c r="O79" s="173">
        <v>24200000</v>
      </c>
      <c r="P79" s="173"/>
      <c r="Q79" s="173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>
        <f t="shared" si="3"/>
        <v>0</v>
      </c>
      <c r="AC79" s="174"/>
      <c r="AD79" s="174"/>
      <c r="AE79" s="174"/>
      <c r="AF79" s="174"/>
      <c r="AG79" s="174"/>
      <c r="AH79" s="174"/>
      <c r="AI79" s="174"/>
      <c r="AJ79" s="174"/>
      <c r="AK79" s="156"/>
      <c r="AL79" s="156"/>
      <c r="AM79" s="156"/>
      <c r="AN79" s="156"/>
      <c r="AO79" s="156"/>
      <c r="AP79" s="156"/>
      <c r="AQ79" s="156" t="s">
        <v>307</v>
      </c>
      <c r="AR79" s="156" t="s">
        <v>467</v>
      </c>
      <c r="AS79" s="156" t="s">
        <v>427</v>
      </c>
    </row>
    <row r="80" spans="2:45" ht="76.5">
      <c r="B80" s="24" t="s">
        <v>299</v>
      </c>
      <c r="C80" s="131" t="s">
        <v>300</v>
      </c>
      <c r="D80" s="131" t="s">
        <v>420</v>
      </c>
      <c r="E80" s="131" t="s">
        <v>463</v>
      </c>
      <c r="F80" s="132">
        <v>2020730010056</v>
      </c>
      <c r="G80" s="131" t="s">
        <v>464</v>
      </c>
      <c r="H80" s="131" t="s">
        <v>372</v>
      </c>
      <c r="I80" s="131" t="s">
        <v>230</v>
      </c>
      <c r="J80" s="131" t="s">
        <v>465</v>
      </c>
      <c r="K80" s="131" t="s">
        <v>466</v>
      </c>
      <c r="L80" s="987">
        <v>1</v>
      </c>
      <c r="M80" s="173">
        <f t="shared" si="4"/>
        <v>145200000</v>
      </c>
      <c r="N80" s="173"/>
      <c r="O80" s="173">
        <v>145200000</v>
      </c>
      <c r="P80" s="173"/>
      <c r="Q80" s="173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>
        <f t="shared" si="3"/>
        <v>73600000</v>
      </c>
      <c r="AC80" s="174"/>
      <c r="AD80" s="174">
        <v>73600000</v>
      </c>
      <c r="AE80" s="174"/>
      <c r="AF80" s="174"/>
      <c r="AG80" s="174"/>
      <c r="AH80" s="174"/>
      <c r="AI80" s="174"/>
      <c r="AJ80" s="174"/>
      <c r="AK80" s="156"/>
      <c r="AL80" s="156"/>
      <c r="AM80" s="156"/>
      <c r="AN80" s="156"/>
      <c r="AO80" s="156"/>
      <c r="AP80" s="156"/>
      <c r="AQ80" s="156" t="s">
        <v>307</v>
      </c>
      <c r="AR80" s="156" t="s">
        <v>467</v>
      </c>
      <c r="AS80" s="156" t="s">
        <v>427</v>
      </c>
    </row>
    <row r="81" spans="2:45" ht="76.5">
      <c r="B81" s="24" t="s">
        <v>299</v>
      </c>
      <c r="C81" s="131" t="s">
        <v>300</v>
      </c>
      <c r="D81" s="131" t="s">
        <v>420</v>
      </c>
      <c r="E81" s="131" t="s">
        <v>463</v>
      </c>
      <c r="F81" s="132">
        <v>2020730010056</v>
      </c>
      <c r="G81" s="131" t="s">
        <v>464</v>
      </c>
      <c r="H81" s="131" t="s">
        <v>304</v>
      </c>
      <c r="I81" s="131" t="s">
        <v>57</v>
      </c>
      <c r="J81" s="131" t="s">
        <v>465</v>
      </c>
      <c r="K81" s="131" t="s">
        <v>466</v>
      </c>
      <c r="L81" s="987">
        <v>1</v>
      </c>
      <c r="M81" s="173">
        <f t="shared" si="4"/>
        <v>700000000</v>
      </c>
      <c r="N81" s="173"/>
      <c r="O81" s="173">
        <v>700000000</v>
      </c>
      <c r="P81" s="173"/>
      <c r="Q81" s="173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>
        <f t="shared" si="3"/>
        <v>318500000</v>
      </c>
      <c r="AC81" s="174"/>
      <c r="AD81" s="174">
        <f>392100000-73600000</f>
        <v>318500000</v>
      </c>
      <c r="AE81" s="174"/>
      <c r="AF81" s="174"/>
      <c r="AG81" s="174"/>
      <c r="AH81" s="174"/>
      <c r="AI81" s="174"/>
      <c r="AJ81" s="174"/>
      <c r="AK81" s="156"/>
      <c r="AL81" s="156"/>
      <c r="AM81" s="156"/>
      <c r="AN81" s="156"/>
      <c r="AO81" s="156"/>
      <c r="AP81" s="156"/>
      <c r="AQ81" s="156" t="s">
        <v>307</v>
      </c>
      <c r="AR81" s="156" t="s">
        <v>467</v>
      </c>
      <c r="AS81" s="156" t="s">
        <v>427</v>
      </c>
    </row>
    <row r="82" spans="2:45" ht="76.5">
      <c r="B82" s="24" t="s">
        <v>299</v>
      </c>
      <c r="C82" s="131" t="s">
        <v>300</v>
      </c>
      <c r="D82" s="131" t="s">
        <v>420</v>
      </c>
      <c r="E82" s="131" t="s">
        <v>463</v>
      </c>
      <c r="F82" s="132">
        <v>2020730010056</v>
      </c>
      <c r="G82" s="131" t="s">
        <v>464</v>
      </c>
      <c r="H82" s="132" t="s">
        <v>310</v>
      </c>
      <c r="I82" s="132" t="s">
        <v>57</v>
      </c>
      <c r="J82" s="148" t="s">
        <v>468</v>
      </c>
      <c r="K82" s="134" t="s">
        <v>469</v>
      </c>
      <c r="L82" s="987">
        <v>1</v>
      </c>
      <c r="M82" s="137">
        <f t="shared" si="4"/>
        <v>90000000</v>
      </c>
      <c r="N82" s="173"/>
      <c r="O82" s="138">
        <v>90000000</v>
      </c>
      <c r="P82" s="173"/>
      <c r="Q82" s="173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5">
        <f t="shared" si="3"/>
        <v>58800000</v>
      </c>
      <c r="AC82" s="174"/>
      <c r="AD82" s="151">
        <v>58800000</v>
      </c>
      <c r="AE82" s="174"/>
      <c r="AF82" s="174"/>
      <c r="AG82" s="174"/>
      <c r="AH82" s="174"/>
      <c r="AI82" s="174"/>
      <c r="AJ82" s="174"/>
      <c r="AK82" s="156"/>
      <c r="AL82" s="156"/>
      <c r="AM82" s="156"/>
      <c r="AN82" s="156"/>
      <c r="AO82" s="156"/>
      <c r="AP82" s="156"/>
      <c r="AQ82" s="158" t="s">
        <v>307</v>
      </c>
      <c r="AR82" s="159" t="s">
        <v>467</v>
      </c>
      <c r="AS82" s="156" t="s">
        <v>427</v>
      </c>
    </row>
    <row r="83" spans="2:45" ht="76.5">
      <c r="B83" s="24" t="s">
        <v>299</v>
      </c>
      <c r="C83" s="131" t="s">
        <v>300</v>
      </c>
      <c r="D83" s="131" t="s">
        <v>420</v>
      </c>
      <c r="E83" s="131" t="s">
        <v>463</v>
      </c>
      <c r="F83" s="132">
        <v>2020730010056</v>
      </c>
      <c r="G83" s="131" t="s">
        <v>464</v>
      </c>
      <c r="H83" s="132" t="s">
        <v>310</v>
      </c>
      <c r="I83" s="132" t="s">
        <v>57</v>
      </c>
      <c r="J83" s="148" t="s">
        <v>470</v>
      </c>
      <c r="K83" s="134" t="s">
        <v>471</v>
      </c>
      <c r="L83" s="987">
        <v>1</v>
      </c>
      <c r="M83" s="137">
        <f t="shared" si="4"/>
        <v>50000000</v>
      </c>
      <c r="N83" s="173"/>
      <c r="O83" s="138">
        <v>50000000</v>
      </c>
      <c r="P83" s="173"/>
      <c r="Q83" s="173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5">
        <f t="shared" si="3"/>
        <v>0</v>
      </c>
      <c r="AC83" s="174"/>
      <c r="AD83" s="151"/>
      <c r="AE83" s="174"/>
      <c r="AF83" s="174"/>
      <c r="AG83" s="174"/>
      <c r="AH83" s="174"/>
      <c r="AI83" s="174"/>
      <c r="AJ83" s="174"/>
      <c r="AK83" s="156"/>
      <c r="AL83" s="156"/>
      <c r="AM83" s="156"/>
      <c r="AN83" s="156"/>
      <c r="AO83" s="156"/>
      <c r="AP83" s="156"/>
      <c r="AQ83" s="158" t="s">
        <v>307</v>
      </c>
      <c r="AR83" s="159" t="s">
        <v>467</v>
      </c>
      <c r="AS83" s="156" t="s">
        <v>427</v>
      </c>
    </row>
    <row r="84" spans="2:45" ht="76.5">
      <c r="B84" s="24" t="s">
        <v>299</v>
      </c>
      <c r="C84" s="131" t="s">
        <v>300</v>
      </c>
      <c r="D84" s="131" t="s">
        <v>420</v>
      </c>
      <c r="E84" s="131" t="s">
        <v>463</v>
      </c>
      <c r="F84" s="132">
        <v>2020730010056</v>
      </c>
      <c r="G84" s="131" t="s">
        <v>464</v>
      </c>
      <c r="H84" s="132" t="s">
        <v>310</v>
      </c>
      <c r="I84" s="132" t="s">
        <v>57</v>
      </c>
      <c r="J84" s="148" t="s">
        <v>472</v>
      </c>
      <c r="K84" s="134" t="s">
        <v>473</v>
      </c>
      <c r="L84" s="987">
        <v>100</v>
      </c>
      <c r="M84" s="137">
        <f t="shared" si="4"/>
        <v>450000000</v>
      </c>
      <c r="N84" s="173"/>
      <c r="O84" s="138">
        <v>450000000</v>
      </c>
      <c r="P84" s="173"/>
      <c r="Q84" s="173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5">
        <f t="shared" si="3"/>
        <v>21816666</v>
      </c>
      <c r="AC84" s="174"/>
      <c r="AD84" s="151">
        <v>21816666</v>
      </c>
      <c r="AE84" s="174"/>
      <c r="AF84" s="174"/>
      <c r="AG84" s="174"/>
      <c r="AH84" s="174"/>
      <c r="AI84" s="174"/>
      <c r="AJ84" s="174"/>
      <c r="AK84" s="156"/>
      <c r="AL84" s="156"/>
      <c r="AM84" s="156"/>
      <c r="AN84" s="156"/>
      <c r="AO84" s="156"/>
      <c r="AP84" s="156"/>
      <c r="AQ84" s="158" t="s">
        <v>307</v>
      </c>
      <c r="AR84" s="159" t="s">
        <v>467</v>
      </c>
      <c r="AS84" s="156" t="s">
        <v>427</v>
      </c>
    </row>
    <row r="85" spans="2:45" ht="76.5">
      <c r="B85" s="24" t="s">
        <v>299</v>
      </c>
      <c r="C85" s="131" t="s">
        <v>300</v>
      </c>
      <c r="D85" s="131" t="s">
        <v>420</v>
      </c>
      <c r="E85" s="131" t="s">
        <v>463</v>
      </c>
      <c r="F85" s="132">
        <v>2020730010056</v>
      </c>
      <c r="G85" s="131" t="s">
        <v>464</v>
      </c>
      <c r="H85" s="132" t="s">
        <v>310</v>
      </c>
      <c r="I85" s="132" t="s">
        <v>57</v>
      </c>
      <c r="J85" s="148" t="s">
        <v>474</v>
      </c>
      <c r="K85" s="134" t="s">
        <v>475</v>
      </c>
      <c r="L85" s="987">
        <v>1</v>
      </c>
      <c r="M85" s="137">
        <f t="shared" si="4"/>
        <v>28475000</v>
      </c>
      <c r="N85" s="173"/>
      <c r="O85" s="138">
        <v>28475000</v>
      </c>
      <c r="P85" s="173"/>
      <c r="Q85" s="173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5">
        <f t="shared" si="3"/>
        <v>21816668</v>
      </c>
      <c r="AC85" s="174"/>
      <c r="AD85" s="151">
        <v>21816668</v>
      </c>
      <c r="AE85" s="174"/>
      <c r="AF85" s="174"/>
      <c r="AG85" s="174"/>
      <c r="AH85" s="174"/>
      <c r="AI85" s="174"/>
      <c r="AJ85" s="174"/>
      <c r="AK85" s="156"/>
      <c r="AL85" s="156"/>
      <c r="AM85" s="156"/>
      <c r="AN85" s="156"/>
      <c r="AO85" s="156"/>
      <c r="AP85" s="156"/>
      <c r="AQ85" s="158" t="s">
        <v>307</v>
      </c>
      <c r="AR85" s="159" t="s">
        <v>467</v>
      </c>
      <c r="AS85" s="156" t="s">
        <v>427</v>
      </c>
    </row>
    <row r="86" spans="2:45" ht="76.5">
      <c r="B86" s="24" t="s">
        <v>299</v>
      </c>
      <c r="C86" s="131" t="s">
        <v>300</v>
      </c>
      <c r="D86" s="131" t="s">
        <v>420</v>
      </c>
      <c r="E86" s="131" t="s">
        <v>463</v>
      </c>
      <c r="F86" s="132">
        <v>2020730010056</v>
      </c>
      <c r="G86" s="131" t="s">
        <v>464</v>
      </c>
      <c r="H86" s="132" t="s">
        <v>310</v>
      </c>
      <c r="I86" s="132" t="s">
        <v>57</v>
      </c>
      <c r="J86" s="148" t="s">
        <v>476</v>
      </c>
      <c r="K86" s="134" t="s">
        <v>477</v>
      </c>
      <c r="L86" s="987">
        <v>1</v>
      </c>
      <c r="M86" s="137">
        <f t="shared" si="4"/>
        <v>70000000</v>
      </c>
      <c r="N86" s="176"/>
      <c r="O86" s="138">
        <v>70000000</v>
      </c>
      <c r="P86" s="138"/>
      <c r="Q86" s="138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5">
        <f t="shared" si="3"/>
        <v>30566666</v>
      </c>
      <c r="AC86" s="178"/>
      <c r="AD86" s="151">
        <v>30566666</v>
      </c>
      <c r="AE86" s="177"/>
      <c r="AF86" s="177"/>
      <c r="AG86" s="177"/>
      <c r="AH86" s="177"/>
      <c r="AI86" s="177"/>
      <c r="AJ86" s="177"/>
      <c r="AK86" s="159"/>
      <c r="AL86" s="159"/>
      <c r="AM86" s="159"/>
      <c r="AN86" s="159"/>
      <c r="AO86" s="159"/>
      <c r="AP86" s="159"/>
      <c r="AQ86" s="158" t="s">
        <v>307</v>
      </c>
      <c r="AR86" s="159" t="s">
        <v>467</v>
      </c>
      <c r="AS86" s="156" t="s">
        <v>427</v>
      </c>
    </row>
    <row r="87" spans="2:45" ht="13.5" thickBot="1">
      <c r="B87" s="834" t="s">
        <v>478</v>
      </c>
      <c r="C87" s="835"/>
      <c r="D87" s="835"/>
      <c r="E87" s="835"/>
      <c r="F87" s="835"/>
      <c r="G87" s="835"/>
      <c r="H87" s="835"/>
      <c r="I87" s="835"/>
      <c r="J87" s="835"/>
      <c r="K87" s="835"/>
      <c r="L87" s="836"/>
      <c r="M87" s="179">
        <f>SUM(M11:M86)</f>
        <v>14552472424</v>
      </c>
      <c r="N87" s="179">
        <f t="shared" ref="N87:AA87" si="5">SUM(N11:N86)</f>
        <v>4306388170</v>
      </c>
      <c r="O87" s="179">
        <f t="shared" si="5"/>
        <v>10246084254</v>
      </c>
      <c r="P87" s="179">
        <f t="shared" si="5"/>
        <v>0</v>
      </c>
      <c r="Q87" s="179">
        <f t="shared" si="5"/>
        <v>0</v>
      </c>
      <c r="R87" s="179">
        <f t="shared" si="5"/>
        <v>0</v>
      </c>
      <c r="S87" s="179">
        <f t="shared" si="5"/>
        <v>0</v>
      </c>
      <c r="T87" s="179">
        <f t="shared" si="5"/>
        <v>0</v>
      </c>
      <c r="U87" s="179">
        <f t="shared" si="5"/>
        <v>0</v>
      </c>
      <c r="V87" s="179">
        <f t="shared" si="5"/>
        <v>0</v>
      </c>
      <c r="W87" s="179">
        <f t="shared" si="5"/>
        <v>0</v>
      </c>
      <c r="X87" s="179">
        <f t="shared" si="5"/>
        <v>0</v>
      </c>
      <c r="Y87" s="179">
        <f t="shared" si="5"/>
        <v>0</v>
      </c>
      <c r="Z87" s="179">
        <f t="shared" si="5"/>
        <v>0</v>
      </c>
      <c r="AA87" s="179">
        <f t="shared" si="5"/>
        <v>0</v>
      </c>
      <c r="AB87" s="180">
        <f>SUM(AB11:AB86)</f>
        <v>9006464585</v>
      </c>
      <c r="AC87" s="179">
        <f t="shared" ref="AC87:AP87" si="6">SUM(AC11:AC86)</f>
        <v>0</v>
      </c>
      <c r="AD87" s="181">
        <f t="shared" si="6"/>
        <v>3390688333</v>
      </c>
      <c r="AE87" s="179">
        <f t="shared" si="6"/>
        <v>0</v>
      </c>
      <c r="AF87" s="179">
        <f t="shared" si="6"/>
        <v>0</v>
      </c>
      <c r="AG87" s="179">
        <f t="shared" si="6"/>
        <v>0</v>
      </c>
      <c r="AH87" s="179">
        <f t="shared" si="6"/>
        <v>0</v>
      </c>
      <c r="AI87" s="179">
        <f t="shared" si="6"/>
        <v>0</v>
      </c>
      <c r="AJ87" s="179">
        <f t="shared" si="6"/>
        <v>0</v>
      </c>
      <c r="AK87" s="179">
        <f t="shared" si="6"/>
        <v>0</v>
      </c>
      <c r="AL87" s="179">
        <f t="shared" si="6"/>
        <v>0</v>
      </c>
      <c r="AM87" s="179">
        <f t="shared" si="6"/>
        <v>0</v>
      </c>
      <c r="AN87" s="179">
        <f t="shared" si="6"/>
        <v>0</v>
      </c>
      <c r="AO87" s="179">
        <f t="shared" si="6"/>
        <v>0</v>
      </c>
      <c r="AP87" s="179">
        <f t="shared" si="6"/>
        <v>0</v>
      </c>
    </row>
  </sheetData>
  <mergeCells count="37">
    <mergeCell ref="B4:Z4"/>
    <mergeCell ref="B5:Z5"/>
    <mergeCell ref="B7:I7"/>
    <mergeCell ref="B8:L8"/>
    <mergeCell ref="M8:M10"/>
    <mergeCell ref="N8:AA8"/>
    <mergeCell ref="I9:I10"/>
    <mergeCell ref="J9:J10"/>
    <mergeCell ref="K9:K10"/>
    <mergeCell ref="L9:L10"/>
    <mergeCell ref="J7:L7"/>
    <mergeCell ref="AQ8:AS8"/>
    <mergeCell ref="B9:B10"/>
    <mergeCell ref="C9:C10"/>
    <mergeCell ref="D9:D10"/>
    <mergeCell ref="E9:E10"/>
    <mergeCell ref="F9:F10"/>
    <mergeCell ref="G9:G10"/>
    <mergeCell ref="H9:H10"/>
    <mergeCell ref="AQ9:AQ10"/>
    <mergeCell ref="AR9:AR10"/>
    <mergeCell ref="AS9:AS10"/>
    <mergeCell ref="AO9:AO10"/>
    <mergeCell ref="AP9:AP10"/>
    <mergeCell ref="B87:L87"/>
    <mergeCell ref="AC9:AD9"/>
    <mergeCell ref="AE9:AL9"/>
    <mergeCell ref="AM9:AM10"/>
    <mergeCell ref="AN9:AN10"/>
    <mergeCell ref="N9:O9"/>
    <mergeCell ref="P9:W9"/>
    <mergeCell ref="X9:X10"/>
    <mergeCell ref="Y9:Y10"/>
    <mergeCell ref="Z9:Z10"/>
    <mergeCell ref="AA9:AA10"/>
    <mergeCell ref="AB8:AB10"/>
    <mergeCell ref="AC8:AP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U40"/>
  <sheetViews>
    <sheetView zoomScale="90" zoomScaleNormal="90" workbookViewId="0">
      <selection activeCell="J7" sqref="J7:L7"/>
    </sheetView>
  </sheetViews>
  <sheetFormatPr baseColWidth="10" defaultRowHeight="12.75"/>
  <cols>
    <col min="1" max="1" width="2.85546875" style="4" customWidth="1"/>
    <col min="2" max="2" width="20.7109375" style="183" customWidth="1"/>
    <col min="3" max="3" width="16.28515625" style="4" customWidth="1"/>
    <col min="4" max="4" width="21.7109375" style="4" customWidth="1"/>
    <col min="5" max="5" width="16.28515625" style="4" customWidth="1"/>
    <col min="6" max="6" width="16.5703125" style="4" customWidth="1"/>
    <col min="7" max="7" width="31.28515625" style="4" customWidth="1"/>
    <col min="8" max="10" width="16.7109375" style="4" customWidth="1"/>
    <col min="11" max="11" width="32.28515625" style="4" customWidth="1"/>
    <col min="12" max="13" width="13.7109375" style="4" customWidth="1"/>
    <col min="14" max="15" width="21.42578125" style="4" customWidth="1"/>
    <col min="16" max="16" width="14.42578125" style="4" customWidth="1"/>
    <col min="17" max="17" width="17.28515625" style="4" customWidth="1"/>
    <col min="18" max="18" width="8.140625" style="4" customWidth="1"/>
    <col min="19" max="19" width="8.5703125" style="4" customWidth="1"/>
    <col min="20" max="24" width="11.42578125" style="4" customWidth="1"/>
    <col min="25" max="25" width="10" style="4" customWidth="1"/>
    <col min="26" max="26" width="8.42578125" style="4" customWidth="1"/>
    <col min="27" max="27" width="8.85546875" style="4" customWidth="1"/>
    <col min="28" max="28" width="9.42578125" style="4" customWidth="1"/>
    <col min="29" max="29" width="8.7109375" style="4" customWidth="1"/>
    <col min="30" max="30" width="16.5703125" style="4" customWidth="1"/>
    <col min="31" max="31" width="9.7109375" style="4" customWidth="1"/>
    <col min="32" max="32" width="19.85546875" style="4" customWidth="1"/>
    <col min="33" max="33" width="8.140625" style="4" customWidth="1"/>
    <col min="34" max="34" width="8.5703125" style="4" customWidth="1"/>
    <col min="35" max="39" width="11.42578125" style="4" customWidth="1"/>
    <col min="40" max="40" width="10" style="4" customWidth="1"/>
    <col min="41" max="41" width="8.42578125" style="4" customWidth="1"/>
    <col min="42" max="42" width="8.85546875" style="4" customWidth="1"/>
    <col min="43" max="43" width="9.42578125" style="4" customWidth="1"/>
    <col min="44" max="44" width="8.7109375" style="4" customWidth="1"/>
    <col min="45" max="45" width="19.85546875" style="4" customWidth="1"/>
    <col min="46" max="46" width="19.28515625" style="4" customWidth="1"/>
    <col min="47" max="47" width="16.28515625" style="4" customWidth="1"/>
    <col min="48" max="270" width="11.42578125" style="4"/>
    <col min="271" max="271" width="2.85546875" style="4" customWidth="1"/>
    <col min="272" max="272" width="20.7109375" style="4" customWidth="1"/>
    <col min="273" max="273" width="16.28515625" style="4" customWidth="1"/>
    <col min="274" max="274" width="21.7109375" style="4" customWidth="1"/>
    <col min="275" max="275" width="16.28515625" style="4" customWidth="1"/>
    <col min="276" max="277" width="16.5703125" style="4" customWidth="1"/>
    <col min="278" max="280" width="16.7109375" style="4" customWidth="1"/>
    <col min="281" max="281" width="29.7109375" style="4" customWidth="1"/>
    <col min="282" max="283" width="13.7109375" style="4" customWidth="1"/>
    <col min="284" max="284" width="21.42578125" style="4" customWidth="1"/>
    <col min="285" max="285" width="22.140625" style="4" customWidth="1"/>
    <col min="286" max="286" width="14.42578125" style="4" customWidth="1"/>
    <col min="287" max="287" width="15.42578125" style="4" customWidth="1"/>
    <col min="288" max="299" width="0" style="4" hidden="1" customWidth="1"/>
    <col min="300" max="300" width="22.7109375" style="4" customWidth="1"/>
    <col min="301" max="301" width="19.85546875" style="4" customWidth="1"/>
    <col min="302" max="302" width="19.28515625" style="4" customWidth="1"/>
    <col min="303" max="303" width="16.28515625" style="4" customWidth="1"/>
    <col min="304" max="526" width="11.42578125" style="4"/>
    <col min="527" max="527" width="2.85546875" style="4" customWidth="1"/>
    <col min="528" max="528" width="20.7109375" style="4" customWidth="1"/>
    <col min="529" max="529" width="16.28515625" style="4" customWidth="1"/>
    <col min="530" max="530" width="21.7109375" style="4" customWidth="1"/>
    <col min="531" max="531" width="16.28515625" style="4" customWidth="1"/>
    <col min="532" max="533" width="16.5703125" style="4" customWidth="1"/>
    <col min="534" max="536" width="16.7109375" style="4" customWidth="1"/>
    <col min="537" max="537" width="29.7109375" style="4" customWidth="1"/>
    <col min="538" max="539" width="13.7109375" style="4" customWidth="1"/>
    <col min="540" max="540" width="21.42578125" style="4" customWidth="1"/>
    <col min="541" max="541" width="22.140625" style="4" customWidth="1"/>
    <col min="542" max="542" width="14.42578125" style="4" customWidth="1"/>
    <col min="543" max="543" width="15.42578125" style="4" customWidth="1"/>
    <col min="544" max="555" width="0" style="4" hidden="1" customWidth="1"/>
    <col min="556" max="556" width="22.7109375" style="4" customWidth="1"/>
    <col min="557" max="557" width="19.85546875" style="4" customWidth="1"/>
    <col min="558" max="558" width="19.28515625" style="4" customWidth="1"/>
    <col min="559" max="559" width="16.28515625" style="4" customWidth="1"/>
    <col min="560" max="782" width="11.42578125" style="4"/>
    <col min="783" max="783" width="2.85546875" style="4" customWidth="1"/>
    <col min="784" max="784" width="20.7109375" style="4" customWidth="1"/>
    <col min="785" max="785" width="16.28515625" style="4" customWidth="1"/>
    <col min="786" max="786" width="21.7109375" style="4" customWidth="1"/>
    <col min="787" max="787" width="16.28515625" style="4" customWidth="1"/>
    <col min="788" max="789" width="16.5703125" style="4" customWidth="1"/>
    <col min="790" max="792" width="16.7109375" style="4" customWidth="1"/>
    <col min="793" max="793" width="29.7109375" style="4" customWidth="1"/>
    <col min="794" max="795" width="13.7109375" style="4" customWidth="1"/>
    <col min="796" max="796" width="21.42578125" style="4" customWidth="1"/>
    <col min="797" max="797" width="22.140625" style="4" customWidth="1"/>
    <col min="798" max="798" width="14.42578125" style="4" customWidth="1"/>
    <col min="799" max="799" width="15.42578125" style="4" customWidth="1"/>
    <col min="800" max="811" width="0" style="4" hidden="1" customWidth="1"/>
    <col min="812" max="812" width="22.7109375" style="4" customWidth="1"/>
    <col min="813" max="813" width="19.85546875" style="4" customWidth="1"/>
    <col min="814" max="814" width="19.28515625" style="4" customWidth="1"/>
    <col min="815" max="815" width="16.28515625" style="4" customWidth="1"/>
    <col min="816" max="1038" width="11.42578125" style="4"/>
    <col min="1039" max="1039" width="2.85546875" style="4" customWidth="1"/>
    <col min="1040" max="1040" width="20.7109375" style="4" customWidth="1"/>
    <col min="1041" max="1041" width="16.28515625" style="4" customWidth="1"/>
    <col min="1042" max="1042" width="21.7109375" style="4" customWidth="1"/>
    <col min="1043" max="1043" width="16.28515625" style="4" customWidth="1"/>
    <col min="1044" max="1045" width="16.5703125" style="4" customWidth="1"/>
    <col min="1046" max="1048" width="16.7109375" style="4" customWidth="1"/>
    <col min="1049" max="1049" width="29.7109375" style="4" customWidth="1"/>
    <col min="1050" max="1051" width="13.7109375" style="4" customWidth="1"/>
    <col min="1052" max="1052" width="21.42578125" style="4" customWidth="1"/>
    <col min="1053" max="1053" width="22.140625" style="4" customWidth="1"/>
    <col min="1054" max="1054" width="14.42578125" style="4" customWidth="1"/>
    <col min="1055" max="1055" width="15.42578125" style="4" customWidth="1"/>
    <col min="1056" max="1067" width="0" style="4" hidden="1" customWidth="1"/>
    <col min="1068" max="1068" width="22.7109375" style="4" customWidth="1"/>
    <col min="1069" max="1069" width="19.85546875" style="4" customWidth="1"/>
    <col min="1070" max="1070" width="19.28515625" style="4" customWidth="1"/>
    <col min="1071" max="1071" width="16.28515625" style="4" customWidth="1"/>
    <col min="1072" max="1294" width="11.42578125" style="4"/>
    <col min="1295" max="1295" width="2.85546875" style="4" customWidth="1"/>
    <col min="1296" max="1296" width="20.7109375" style="4" customWidth="1"/>
    <col min="1297" max="1297" width="16.28515625" style="4" customWidth="1"/>
    <col min="1298" max="1298" width="21.7109375" style="4" customWidth="1"/>
    <col min="1299" max="1299" width="16.28515625" style="4" customWidth="1"/>
    <col min="1300" max="1301" width="16.5703125" style="4" customWidth="1"/>
    <col min="1302" max="1304" width="16.7109375" style="4" customWidth="1"/>
    <col min="1305" max="1305" width="29.7109375" style="4" customWidth="1"/>
    <col min="1306" max="1307" width="13.7109375" style="4" customWidth="1"/>
    <col min="1308" max="1308" width="21.42578125" style="4" customWidth="1"/>
    <col min="1309" max="1309" width="22.140625" style="4" customWidth="1"/>
    <col min="1310" max="1310" width="14.42578125" style="4" customWidth="1"/>
    <col min="1311" max="1311" width="15.42578125" style="4" customWidth="1"/>
    <col min="1312" max="1323" width="0" style="4" hidden="1" customWidth="1"/>
    <col min="1324" max="1324" width="22.7109375" style="4" customWidth="1"/>
    <col min="1325" max="1325" width="19.85546875" style="4" customWidth="1"/>
    <col min="1326" max="1326" width="19.28515625" style="4" customWidth="1"/>
    <col min="1327" max="1327" width="16.28515625" style="4" customWidth="1"/>
    <col min="1328" max="1550" width="11.42578125" style="4"/>
    <col min="1551" max="1551" width="2.85546875" style="4" customWidth="1"/>
    <col min="1552" max="1552" width="20.7109375" style="4" customWidth="1"/>
    <col min="1553" max="1553" width="16.28515625" style="4" customWidth="1"/>
    <col min="1554" max="1554" width="21.7109375" style="4" customWidth="1"/>
    <col min="1555" max="1555" width="16.28515625" style="4" customWidth="1"/>
    <col min="1556" max="1557" width="16.5703125" style="4" customWidth="1"/>
    <col min="1558" max="1560" width="16.7109375" style="4" customWidth="1"/>
    <col min="1561" max="1561" width="29.7109375" style="4" customWidth="1"/>
    <col min="1562" max="1563" width="13.7109375" style="4" customWidth="1"/>
    <col min="1564" max="1564" width="21.42578125" style="4" customWidth="1"/>
    <col min="1565" max="1565" width="22.140625" style="4" customWidth="1"/>
    <col min="1566" max="1566" width="14.42578125" style="4" customWidth="1"/>
    <col min="1567" max="1567" width="15.42578125" style="4" customWidth="1"/>
    <col min="1568" max="1579" width="0" style="4" hidden="1" customWidth="1"/>
    <col min="1580" max="1580" width="22.7109375" style="4" customWidth="1"/>
    <col min="1581" max="1581" width="19.85546875" style="4" customWidth="1"/>
    <col min="1582" max="1582" width="19.28515625" style="4" customWidth="1"/>
    <col min="1583" max="1583" width="16.28515625" style="4" customWidth="1"/>
    <col min="1584" max="1806" width="11.42578125" style="4"/>
    <col min="1807" max="1807" width="2.85546875" style="4" customWidth="1"/>
    <col min="1808" max="1808" width="20.7109375" style="4" customWidth="1"/>
    <col min="1809" max="1809" width="16.28515625" style="4" customWidth="1"/>
    <col min="1810" max="1810" width="21.7109375" style="4" customWidth="1"/>
    <col min="1811" max="1811" width="16.28515625" style="4" customWidth="1"/>
    <col min="1812" max="1813" width="16.5703125" style="4" customWidth="1"/>
    <col min="1814" max="1816" width="16.7109375" style="4" customWidth="1"/>
    <col min="1817" max="1817" width="29.7109375" style="4" customWidth="1"/>
    <col min="1818" max="1819" width="13.7109375" style="4" customWidth="1"/>
    <col min="1820" max="1820" width="21.42578125" style="4" customWidth="1"/>
    <col min="1821" max="1821" width="22.140625" style="4" customWidth="1"/>
    <col min="1822" max="1822" width="14.42578125" style="4" customWidth="1"/>
    <col min="1823" max="1823" width="15.42578125" style="4" customWidth="1"/>
    <col min="1824" max="1835" width="0" style="4" hidden="1" customWidth="1"/>
    <col min="1836" max="1836" width="22.7109375" style="4" customWidth="1"/>
    <col min="1837" max="1837" width="19.85546875" style="4" customWidth="1"/>
    <col min="1838" max="1838" width="19.28515625" style="4" customWidth="1"/>
    <col min="1839" max="1839" width="16.28515625" style="4" customWidth="1"/>
    <col min="1840" max="2062" width="11.42578125" style="4"/>
    <col min="2063" max="2063" width="2.85546875" style="4" customWidth="1"/>
    <col min="2064" max="2064" width="20.7109375" style="4" customWidth="1"/>
    <col min="2065" max="2065" width="16.28515625" style="4" customWidth="1"/>
    <col min="2066" max="2066" width="21.7109375" style="4" customWidth="1"/>
    <col min="2067" max="2067" width="16.28515625" style="4" customWidth="1"/>
    <col min="2068" max="2069" width="16.5703125" style="4" customWidth="1"/>
    <col min="2070" max="2072" width="16.7109375" style="4" customWidth="1"/>
    <col min="2073" max="2073" width="29.7109375" style="4" customWidth="1"/>
    <col min="2074" max="2075" width="13.7109375" style="4" customWidth="1"/>
    <col min="2076" max="2076" width="21.42578125" style="4" customWidth="1"/>
    <col min="2077" max="2077" width="22.140625" style="4" customWidth="1"/>
    <col min="2078" max="2078" width="14.42578125" style="4" customWidth="1"/>
    <col min="2079" max="2079" width="15.42578125" style="4" customWidth="1"/>
    <col min="2080" max="2091" width="0" style="4" hidden="1" customWidth="1"/>
    <col min="2092" max="2092" width="22.7109375" style="4" customWidth="1"/>
    <col min="2093" max="2093" width="19.85546875" style="4" customWidth="1"/>
    <col min="2094" max="2094" width="19.28515625" style="4" customWidth="1"/>
    <col min="2095" max="2095" width="16.28515625" style="4" customWidth="1"/>
    <col min="2096" max="2318" width="11.42578125" style="4"/>
    <col min="2319" max="2319" width="2.85546875" style="4" customWidth="1"/>
    <col min="2320" max="2320" width="20.7109375" style="4" customWidth="1"/>
    <col min="2321" max="2321" width="16.28515625" style="4" customWidth="1"/>
    <col min="2322" max="2322" width="21.7109375" style="4" customWidth="1"/>
    <col min="2323" max="2323" width="16.28515625" style="4" customWidth="1"/>
    <col min="2324" max="2325" width="16.5703125" style="4" customWidth="1"/>
    <col min="2326" max="2328" width="16.7109375" style="4" customWidth="1"/>
    <col min="2329" max="2329" width="29.7109375" style="4" customWidth="1"/>
    <col min="2330" max="2331" width="13.7109375" style="4" customWidth="1"/>
    <col min="2332" max="2332" width="21.42578125" style="4" customWidth="1"/>
    <col min="2333" max="2333" width="22.140625" style="4" customWidth="1"/>
    <col min="2334" max="2334" width="14.42578125" style="4" customWidth="1"/>
    <col min="2335" max="2335" width="15.42578125" style="4" customWidth="1"/>
    <col min="2336" max="2347" width="0" style="4" hidden="1" customWidth="1"/>
    <col min="2348" max="2348" width="22.7109375" style="4" customWidth="1"/>
    <col min="2349" max="2349" width="19.85546875" style="4" customWidth="1"/>
    <col min="2350" max="2350" width="19.28515625" style="4" customWidth="1"/>
    <col min="2351" max="2351" width="16.28515625" style="4" customWidth="1"/>
    <col min="2352" max="2574" width="11.42578125" style="4"/>
    <col min="2575" max="2575" width="2.85546875" style="4" customWidth="1"/>
    <col min="2576" max="2576" width="20.7109375" style="4" customWidth="1"/>
    <col min="2577" max="2577" width="16.28515625" style="4" customWidth="1"/>
    <col min="2578" max="2578" width="21.7109375" style="4" customWidth="1"/>
    <col min="2579" max="2579" width="16.28515625" style="4" customWidth="1"/>
    <col min="2580" max="2581" width="16.5703125" style="4" customWidth="1"/>
    <col min="2582" max="2584" width="16.7109375" style="4" customWidth="1"/>
    <col min="2585" max="2585" width="29.7109375" style="4" customWidth="1"/>
    <col min="2586" max="2587" width="13.7109375" style="4" customWidth="1"/>
    <col min="2588" max="2588" width="21.42578125" style="4" customWidth="1"/>
    <col min="2589" max="2589" width="22.140625" style="4" customWidth="1"/>
    <col min="2590" max="2590" width="14.42578125" style="4" customWidth="1"/>
    <col min="2591" max="2591" width="15.42578125" style="4" customWidth="1"/>
    <col min="2592" max="2603" width="0" style="4" hidden="1" customWidth="1"/>
    <col min="2604" max="2604" width="22.7109375" style="4" customWidth="1"/>
    <col min="2605" max="2605" width="19.85546875" style="4" customWidth="1"/>
    <col min="2606" max="2606" width="19.28515625" style="4" customWidth="1"/>
    <col min="2607" max="2607" width="16.28515625" style="4" customWidth="1"/>
    <col min="2608" max="2830" width="11.42578125" style="4"/>
    <col min="2831" max="2831" width="2.85546875" style="4" customWidth="1"/>
    <col min="2832" max="2832" width="20.7109375" style="4" customWidth="1"/>
    <col min="2833" max="2833" width="16.28515625" style="4" customWidth="1"/>
    <col min="2834" max="2834" width="21.7109375" style="4" customWidth="1"/>
    <col min="2835" max="2835" width="16.28515625" style="4" customWidth="1"/>
    <col min="2836" max="2837" width="16.5703125" style="4" customWidth="1"/>
    <col min="2838" max="2840" width="16.7109375" style="4" customWidth="1"/>
    <col min="2841" max="2841" width="29.7109375" style="4" customWidth="1"/>
    <col min="2842" max="2843" width="13.7109375" style="4" customWidth="1"/>
    <col min="2844" max="2844" width="21.42578125" style="4" customWidth="1"/>
    <col min="2845" max="2845" width="22.140625" style="4" customWidth="1"/>
    <col min="2846" max="2846" width="14.42578125" style="4" customWidth="1"/>
    <col min="2847" max="2847" width="15.42578125" style="4" customWidth="1"/>
    <col min="2848" max="2859" width="0" style="4" hidden="1" customWidth="1"/>
    <col min="2860" max="2860" width="22.7109375" style="4" customWidth="1"/>
    <col min="2861" max="2861" width="19.85546875" style="4" customWidth="1"/>
    <col min="2862" max="2862" width="19.28515625" style="4" customWidth="1"/>
    <col min="2863" max="2863" width="16.28515625" style="4" customWidth="1"/>
    <col min="2864" max="3086" width="11.42578125" style="4"/>
    <col min="3087" max="3087" width="2.85546875" style="4" customWidth="1"/>
    <col min="3088" max="3088" width="20.7109375" style="4" customWidth="1"/>
    <col min="3089" max="3089" width="16.28515625" style="4" customWidth="1"/>
    <col min="3090" max="3090" width="21.7109375" style="4" customWidth="1"/>
    <col min="3091" max="3091" width="16.28515625" style="4" customWidth="1"/>
    <col min="3092" max="3093" width="16.5703125" style="4" customWidth="1"/>
    <col min="3094" max="3096" width="16.7109375" style="4" customWidth="1"/>
    <col min="3097" max="3097" width="29.7109375" style="4" customWidth="1"/>
    <col min="3098" max="3099" width="13.7109375" style="4" customWidth="1"/>
    <col min="3100" max="3100" width="21.42578125" style="4" customWidth="1"/>
    <col min="3101" max="3101" width="22.140625" style="4" customWidth="1"/>
    <col min="3102" max="3102" width="14.42578125" style="4" customWidth="1"/>
    <col min="3103" max="3103" width="15.42578125" style="4" customWidth="1"/>
    <col min="3104" max="3115" width="0" style="4" hidden="1" customWidth="1"/>
    <col min="3116" max="3116" width="22.7109375" style="4" customWidth="1"/>
    <col min="3117" max="3117" width="19.85546875" style="4" customWidth="1"/>
    <col min="3118" max="3118" width="19.28515625" style="4" customWidth="1"/>
    <col min="3119" max="3119" width="16.28515625" style="4" customWidth="1"/>
    <col min="3120" max="3342" width="11.42578125" style="4"/>
    <col min="3343" max="3343" width="2.85546875" style="4" customWidth="1"/>
    <col min="3344" max="3344" width="20.7109375" style="4" customWidth="1"/>
    <col min="3345" max="3345" width="16.28515625" style="4" customWidth="1"/>
    <col min="3346" max="3346" width="21.7109375" style="4" customWidth="1"/>
    <col min="3347" max="3347" width="16.28515625" style="4" customWidth="1"/>
    <col min="3348" max="3349" width="16.5703125" style="4" customWidth="1"/>
    <col min="3350" max="3352" width="16.7109375" style="4" customWidth="1"/>
    <col min="3353" max="3353" width="29.7109375" style="4" customWidth="1"/>
    <col min="3354" max="3355" width="13.7109375" style="4" customWidth="1"/>
    <col min="3356" max="3356" width="21.42578125" style="4" customWidth="1"/>
    <col min="3357" max="3357" width="22.140625" style="4" customWidth="1"/>
    <col min="3358" max="3358" width="14.42578125" style="4" customWidth="1"/>
    <col min="3359" max="3359" width="15.42578125" style="4" customWidth="1"/>
    <col min="3360" max="3371" width="0" style="4" hidden="1" customWidth="1"/>
    <col min="3372" max="3372" width="22.7109375" style="4" customWidth="1"/>
    <col min="3373" max="3373" width="19.85546875" style="4" customWidth="1"/>
    <col min="3374" max="3374" width="19.28515625" style="4" customWidth="1"/>
    <col min="3375" max="3375" width="16.28515625" style="4" customWidth="1"/>
    <col min="3376" max="3598" width="11.42578125" style="4"/>
    <col min="3599" max="3599" width="2.85546875" style="4" customWidth="1"/>
    <col min="3600" max="3600" width="20.7109375" style="4" customWidth="1"/>
    <col min="3601" max="3601" width="16.28515625" style="4" customWidth="1"/>
    <col min="3602" max="3602" width="21.7109375" style="4" customWidth="1"/>
    <col min="3603" max="3603" width="16.28515625" style="4" customWidth="1"/>
    <col min="3604" max="3605" width="16.5703125" style="4" customWidth="1"/>
    <col min="3606" max="3608" width="16.7109375" style="4" customWidth="1"/>
    <col min="3609" max="3609" width="29.7109375" style="4" customWidth="1"/>
    <col min="3610" max="3611" width="13.7109375" style="4" customWidth="1"/>
    <col min="3612" max="3612" width="21.42578125" style="4" customWidth="1"/>
    <col min="3613" max="3613" width="22.140625" style="4" customWidth="1"/>
    <col min="3614" max="3614" width="14.42578125" style="4" customWidth="1"/>
    <col min="3615" max="3615" width="15.42578125" style="4" customWidth="1"/>
    <col min="3616" max="3627" width="0" style="4" hidden="1" customWidth="1"/>
    <col min="3628" max="3628" width="22.7109375" style="4" customWidth="1"/>
    <col min="3629" max="3629" width="19.85546875" style="4" customWidth="1"/>
    <col min="3630" max="3630" width="19.28515625" style="4" customWidth="1"/>
    <col min="3631" max="3631" width="16.28515625" style="4" customWidth="1"/>
    <col min="3632" max="3854" width="11.42578125" style="4"/>
    <col min="3855" max="3855" width="2.85546875" style="4" customWidth="1"/>
    <col min="3856" max="3856" width="20.7109375" style="4" customWidth="1"/>
    <col min="3857" max="3857" width="16.28515625" style="4" customWidth="1"/>
    <col min="3858" max="3858" width="21.7109375" style="4" customWidth="1"/>
    <col min="3859" max="3859" width="16.28515625" style="4" customWidth="1"/>
    <col min="3860" max="3861" width="16.5703125" style="4" customWidth="1"/>
    <col min="3862" max="3864" width="16.7109375" style="4" customWidth="1"/>
    <col min="3865" max="3865" width="29.7109375" style="4" customWidth="1"/>
    <col min="3866" max="3867" width="13.7109375" style="4" customWidth="1"/>
    <col min="3868" max="3868" width="21.42578125" style="4" customWidth="1"/>
    <col min="3869" max="3869" width="22.140625" style="4" customWidth="1"/>
    <col min="3870" max="3870" width="14.42578125" style="4" customWidth="1"/>
    <col min="3871" max="3871" width="15.42578125" style="4" customWidth="1"/>
    <col min="3872" max="3883" width="0" style="4" hidden="1" customWidth="1"/>
    <col min="3884" max="3884" width="22.7109375" style="4" customWidth="1"/>
    <col min="3885" max="3885" width="19.85546875" style="4" customWidth="1"/>
    <col min="3886" max="3886" width="19.28515625" style="4" customWidth="1"/>
    <col min="3887" max="3887" width="16.28515625" style="4" customWidth="1"/>
    <col min="3888" max="4110" width="11.42578125" style="4"/>
    <col min="4111" max="4111" width="2.85546875" style="4" customWidth="1"/>
    <col min="4112" max="4112" width="20.7109375" style="4" customWidth="1"/>
    <col min="4113" max="4113" width="16.28515625" style="4" customWidth="1"/>
    <col min="4114" max="4114" width="21.7109375" style="4" customWidth="1"/>
    <col min="4115" max="4115" width="16.28515625" style="4" customWidth="1"/>
    <col min="4116" max="4117" width="16.5703125" style="4" customWidth="1"/>
    <col min="4118" max="4120" width="16.7109375" style="4" customWidth="1"/>
    <col min="4121" max="4121" width="29.7109375" style="4" customWidth="1"/>
    <col min="4122" max="4123" width="13.7109375" style="4" customWidth="1"/>
    <col min="4124" max="4124" width="21.42578125" style="4" customWidth="1"/>
    <col min="4125" max="4125" width="22.140625" style="4" customWidth="1"/>
    <col min="4126" max="4126" width="14.42578125" style="4" customWidth="1"/>
    <col min="4127" max="4127" width="15.42578125" style="4" customWidth="1"/>
    <col min="4128" max="4139" width="0" style="4" hidden="1" customWidth="1"/>
    <col min="4140" max="4140" width="22.7109375" style="4" customWidth="1"/>
    <col min="4141" max="4141" width="19.85546875" style="4" customWidth="1"/>
    <col min="4142" max="4142" width="19.28515625" style="4" customWidth="1"/>
    <col min="4143" max="4143" width="16.28515625" style="4" customWidth="1"/>
    <col min="4144" max="4366" width="11.42578125" style="4"/>
    <col min="4367" max="4367" width="2.85546875" style="4" customWidth="1"/>
    <col min="4368" max="4368" width="20.7109375" style="4" customWidth="1"/>
    <col min="4369" max="4369" width="16.28515625" style="4" customWidth="1"/>
    <col min="4370" max="4370" width="21.7109375" style="4" customWidth="1"/>
    <col min="4371" max="4371" width="16.28515625" style="4" customWidth="1"/>
    <col min="4372" max="4373" width="16.5703125" style="4" customWidth="1"/>
    <col min="4374" max="4376" width="16.7109375" style="4" customWidth="1"/>
    <col min="4377" max="4377" width="29.7109375" style="4" customWidth="1"/>
    <col min="4378" max="4379" width="13.7109375" style="4" customWidth="1"/>
    <col min="4380" max="4380" width="21.42578125" style="4" customWidth="1"/>
    <col min="4381" max="4381" width="22.140625" style="4" customWidth="1"/>
    <col min="4382" max="4382" width="14.42578125" style="4" customWidth="1"/>
    <col min="4383" max="4383" width="15.42578125" style="4" customWidth="1"/>
    <col min="4384" max="4395" width="0" style="4" hidden="1" customWidth="1"/>
    <col min="4396" max="4396" width="22.7109375" style="4" customWidth="1"/>
    <col min="4397" max="4397" width="19.85546875" style="4" customWidth="1"/>
    <col min="4398" max="4398" width="19.28515625" style="4" customWidth="1"/>
    <col min="4399" max="4399" width="16.28515625" style="4" customWidth="1"/>
    <col min="4400" max="4622" width="11.42578125" style="4"/>
    <col min="4623" max="4623" width="2.85546875" style="4" customWidth="1"/>
    <col min="4624" max="4624" width="20.7109375" style="4" customWidth="1"/>
    <col min="4625" max="4625" width="16.28515625" style="4" customWidth="1"/>
    <col min="4626" max="4626" width="21.7109375" style="4" customWidth="1"/>
    <col min="4627" max="4627" width="16.28515625" style="4" customWidth="1"/>
    <col min="4628" max="4629" width="16.5703125" style="4" customWidth="1"/>
    <col min="4630" max="4632" width="16.7109375" style="4" customWidth="1"/>
    <col min="4633" max="4633" width="29.7109375" style="4" customWidth="1"/>
    <col min="4634" max="4635" width="13.7109375" style="4" customWidth="1"/>
    <col min="4636" max="4636" width="21.42578125" style="4" customWidth="1"/>
    <col min="4637" max="4637" width="22.140625" style="4" customWidth="1"/>
    <col min="4638" max="4638" width="14.42578125" style="4" customWidth="1"/>
    <col min="4639" max="4639" width="15.42578125" style="4" customWidth="1"/>
    <col min="4640" max="4651" width="0" style="4" hidden="1" customWidth="1"/>
    <col min="4652" max="4652" width="22.7109375" style="4" customWidth="1"/>
    <col min="4653" max="4653" width="19.85546875" style="4" customWidth="1"/>
    <col min="4654" max="4654" width="19.28515625" style="4" customWidth="1"/>
    <col min="4655" max="4655" width="16.28515625" style="4" customWidth="1"/>
    <col min="4656" max="4878" width="11.42578125" style="4"/>
    <col min="4879" max="4879" width="2.85546875" style="4" customWidth="1"/>
    <col min="4880" max="4880" width="20.7109375" style="4" customWidth="1"/>
    <col min="4881" max="4881" width="16.28515625" style="4" customWidth="1"/>
    <col min="4882" max="4882" width="21.7109375" style="4" customWidth="1"/>
    <col min="4883" max="4883" width="16.28515625" style="4" customWidth="1"/>
    <col min="4884" max="4885" width="16.5703125" style="4" customWidth="1"/>
    <col min="4886" max="4888" width="16.7109375" style="4" customWidth="1"/>
    <col min="4889" max="4889" width="29.7109375" style="4" customWidth="1"/>
    <col min="4890" max="4891" width="13.7109375" style="4" customWidth="1"/>
    <col min="4892" max="4892" width="21.42578125" style="4" customWidth="1"/>
    <col min="4893" max="4893" width="22.140625" style="4" customWidth="1"/>
    <col min="4894" max="4894" width="14.42578125" style="4" customWidth="1"/>
    <col min="4895" max="4895" width="15.42578125" style="4" customWidth="1"/>
    <col min="4896" max="4907" width="0" style="4" hidden="1" customWidth="1"/>
    <col min="4908" max="4908" width="22.7109375" style="4" customWidth="1"/>
    <col min="4909" max="4909" width="19.85546875" style="4" customWidth="1"/>
    <col min="4910" max="4910" width="19.28515625" style="4" customWidth="1"/>
    <col min="4911" max="4911" width="16.28515625" style="4" customWidth="1"/>
    <col min="4912" max="5134" width="11.42578125" style="4"/>
    <col min="5135" max="5135" width="2.85546875" style="4" customWidth="1"/>
    <col min="5136" max="5136" width="20.7109375" style="4" customWidth="1"/>
    <col min="5137" max="5137" width="16.28515625" style="4" customWidth="1"/>
    <col min="5138" max="5138" width="21.7109375" style="4" customWidth="1"/>
    <col min="5139" max="5139" width="16.28515625" style="4" customWidth="1"/>
    <col min="5140" max="5141" width="16.5703125" style="4" customWidth="1"/>
    <col min="5142" max="5144" width="16.7109375" style="4" customWidth="1"/>
    <col min="5145" max="5145" width="29.7109375" style="4" customWidth="1"/>
    <col min="5146" max="5147" width="13.7109375" style="4" customWidth="1"/>
    <col min="5148" max="5148" width="21.42578125" style="4" customWidth="1"/>
    <col min="5149" max="5149" width="22.140625" style="4" customWidth="1"/>
    <col min="5150" max="5150" width="14.42578125" style="4" customWidth="1"/>
    <col min="5151" max="5151" width="15.42578125" style="4" customWidth="1"/>
    <col min="5152" max="5163" width="0" style="4" hidden="1" customWidth="1"/>
    <col min="5164" max="5164" width="22.7109375" style="4" customWidth="1"/>
    <col min="5165" max="5165" width="19.85546875" style="4" customWidth="1"/>
    <col min="5166" max="5166" width="19.28515625" style="4" customWidth="1"/>
    <col min="5167" max="5167" width="16.28515625" style="4" customWidth="1"/>
    <col min="5168" max="5390" width="11.42578125" style="4"/>
    <col min="5391" max="5391" width="2.85546875" style="4" customWidth="1"/>
    <col min="5392" max="5392" width="20.7109375" style="4" customWidth="1"/>
    <col min="5393" max="5393" width="16.28515625" style="4" customWidth="1"/>
    <col min="5394" max="5394" width="21.7109375" style="4" customWidth="1"/>
    <col min="5395" max="5395" width="16.28515625" style="4" customWidth="1"/>
    <col min="5396" max="5397" width="16.5703125" style="4" customWidth="1"/>
    <col min="5398" max="5400" width="16.7109375" style="4" customWidth="1"/>
    <col min="5401" max="5401" width="29.7109375" style="4" customWidth="1"/>
    <col min="5402" max="5403" width="13.7109375" style="4" customWidth="1"/>
    <col min="5404" max="5404" width="21.42578125" style="4" customWidth="1"/>
    <col min="5405" max="5405" width="22.140625" style="4" customWidth="1"/>
    <col min="5406" max="5406" width="14.42578125" style="4" customWidth="1"/>
    <col min="5407" max="5407" width="15.42578125" style="4" customWidth="1"/>
    <col min="5408" max="5419" width="0" style="4" hidden="1" customWidth="1"/>
    <col min="5420" max="5420" width="22.7109375" style="4" customWidth="1"/>
    <col min="5421" max="5421" width="19.85546875" style="4" customWidth="1"/>
    <col min="5422" max="5422" width="19.28515625" style="4" customWidth="1"/>
    <col min="5423" max="5423" width="16.28515625" style="4" customWidth="1"/>
    <col min="5424" max="5646" width="11.42578125" style="4"/>
    <col min="5647" max="5647" width="2.85546875" style="4" customWidth="1"/>
    <col min="5648" max="5648" width="20.7109375" style="4" customWidth="1"/>
    <col min="5649" max="5649" width="16.28515625" style="4" customWidth="1"/>
    <col min="5650" max="5650" width="21.7109375" style="4" customWidth="1"/>
    <col min="5651" max="5651" width="16.28515625" style="4" customWidth="1"/>
    <col min="5652" max="5653" width="16.5703125" style="4" customWidth="1"/>
    <col min="5654" max="5656" width="16.7109375" style="4" customWidth="1"/>
    <col min="5657" max="5657" width="29.7109375" style="4" customWidth="1"/>
    <col min="5658" max="5659" width="13.7109375" style="4" customWidth="1"/>
    <col min="5660" max="5660" width="21.42578125" style="4" customWidth="1"/>
    <col min="5661" max="5661" width="22.140625" style="4" customWidth="1"/>
    <col min="5662" max="5662" width="14.42578125" style="4" customWidth="1"/>
    <col min="5663" max="5663" width="15.42578125" style="4" customWidth="1"/>
    <col min="5664" max="5675" width="0" style="4" hidden="1" customWidth="1"/>
    <col min="5676" max="5676" width="22.7109375" style="4" customWidth="1"/>
    <col min="5677" max="5677" width="19.85546875" style="4" customWidth="1"/>
    <col min="5678" max="5678" width="19.28515625" style="4" customWidth="1"/>
    <col min="5679" max="5679" width="16.28515625" style="4" customWidth="1"/>
    <col min="5680" max="5902" width="11.42578125" style="4"/>
    <col min="5903" max="5903" width="2.85546875" style="4" customWidth="1"/>
    <col min="5904" max="5904" width="20.7109375" style="4" customWidth="1"/>
    <col min="5905" max="5905" width="16.28515625" style="4" customWidth="1"/>
    <col min="5906" max="5906" width="21.7109375" style="4" customWidth="1"/>
    <col min="5907" max="5907" width="16.28515625" style="4" customWidth="1"/>
    <col min="5908" max="5909" width="16.5703125" style="4" customWidth="1"/>
    <col min="5910" max="5912" width="16.7109375" style="4" customWidth="1"/>
    <col min="5913" max="5913" width="29.7109375" style="4" customWidth="1"/>
    <col min="5914" max="5915" width="13.7109375" style="4" customWidth="1"/>
    <col min="5916" max="5916" width="21.42578125" style="4" customWidth="1"/>
    <col min="5917" max="5917" width="22.140625" style="4" customWidth="1"/>
    <col min="5918" max="5918" width="14.42578125" style="4" customWidth="1"/>
    <col min="5919" max="5919" width="15.42578125" style="4" customWidth="1"/>
    <col min="5920" max="5931" width="0" style="4" hidden="1" customWidth="1"/>
    <col min="5932" max="5932" width="22.7109375" style="4" customWidth="1"/>
    <col min="5933" max="5933" width="19.85546875" style="4" customWidth="1"/>
    <col min="5934" max="5934" width="19.28515625" style="4" customWidth="1"/>
    <col min="5935" max="5935" width="16.28515625" style="4" customWidth="1"/>
    <col min="5936" max="6158" width="11.42578125" style="4"/>
    <col min="6159" max="6159" width="2.85546875" style="4" customWidth="1"/>
    <col min="6160" max="6160" width="20.7109375" style="4" customWidth="1"/>
    <col min="6161" max="6161" width="16.28515625" style="4" customWidth="1"/>
    <col min="6162" max="6162" width="21.7109375" style="4" customWidth="1"/>
    <col min="6163" max="6163" width="16.28515625" style="4" customWidth="1"/>
    <col min="6164" max="6165" width="16.5703125" style="4" customWidth="1"/>
    <col min="6166" max="6168" width="16.7109375" style="4" customWidth="1"/>
    <col min="6169" max="6169" width="29.7109375" style="4" customWidth="1"/>
    <col min="6170" max="6171" width="13.7109375" style="4" customWidth="1"/>
    <col min="6172" max="6172" width="21.42578125" style="4" customWidth="1"/>
    <col min="6173" max="6173" width="22.140625" style="4" customWidth="1"/>
    <col min="6174" max="6174" width="14.42578125" style="4" customWidth="1"/>
    <col min="6175" max="6175" width="15.42578125" style="4" customWidth="1"/>
    <col min="6176" max="6187" width="0" style="4" hidden="1" customWidth="1"/>
    <col min="6188" max="6188" width="22.7109375" style="4" customWidth="1"/>
    <col min="6189" max="6189" width="19.85546875" style="4" customWidth="1"/>
    <col min="6190" max="6190" width="19.28515625" style="4" customWidth="1"/>
    <col min="6191" max="6191" width="16.28515625" style="4" customWidth="1"/>
    <col min="6192" max="6414" width="11.42578125" style="4"/>
    <col min="6415" max="6415" width="2.85546875" style="4" customWidth="1"/>
    <col min="6416" max="6416" width="20.7109375" style="4" customWidth="1"/>
    <col min="6417" max="6417" width="16.28515625" style="4" customWidth="1"/>
    <col min="6418" max="6418" width="21.7109375" style="4" customWidth="1"/>
    <col min="6419" max="6419" width="16.28515625" style="4" customWidth="1"/>
    <col min="6420" max="6421" width="16.5703125" style="4" customWidth="1"/>
    <col min="6422" max="6424" width="16.7109375" style="4" customWidth="1"/>
    <col min="6425" max="6425" width="29.7109375" style="4" customWidth="1"/>
    <col min="6426" max="6427" width="13.7109375" style="4" customWidth="1"/>
    <col min="6428" max="6428" width="21.42578125" style="4" customWidth="1"/>
    <col min="6429" max="6429" width="22.140625" style="4" customWidth="1"/>
    <col min="6430" max="6430" width="14.42578125" style="4" customWidth="1"/>
    <col min="6431" max="6431" width="15.42578125" style="4" customWidth="1"/>
    <col min="6432" max="6443" width="0" style="4" hidden="1" customWidth="1"/>
    <col min="6444" max="6444" width="22.7109375" style="4" customWidth="1"/>
    <col min="6445" max="6445" width="19.85546875" style="4" customWidth="1"/>
    <col min="6446" max="6446" width="19.28515625" style="4" customWidth="1"/>
    <col min="6447" max="6447" width="16.28515625" style="4" customWidth="1"/>
    <col min="6448" max="6670" width="11.42578125" style="4"/>
    <col min="6671" max="6671" width="2.85546875" style="4" customWidth="1"/>
    <col min="6672" max="6672" width="20.7109375" style="4" customWidth="1"/>
    <col min="6673" max="6673" width="16.28515625" style="4" customWidth="1"/>
    <col min="6674" max="6674" width="21.7109375" style="4" customWidth="1"/>
    <col min="6675" max="6675" width="16.28515625" style="4" customWidth="1"/>
    <col min="6676" max="6677" width="16.5703125" style="4" customWidth="1"/>
    <col min="6678" max="6680" width="16.7109375" style="4" customWidth="1"/>
    <col min="6681" max="6681" width="29.7109375" style="4" customWidth="1"/>
    <col min="6682" max="6683" width="13.7109375" style="4" customWidth="1"/>
    <col min="6684" max="6684" width="21.42578125" style="4" customWidth="1"/>
    <col min="6685" max="6685" width="22.140625" style="4" customWidth="1"/>
    <col min="6686" max="6686" width="14.42578125" style="4" customWidth="1"/>
    <col min="6687" max="6687" width="15.42578125" style="4" customWidth="1"/>
    <col min="6688" max="6699" width="0" style="4" hidden="1" customWidth="1"/>
    <col min="6700" max="6700" width="22.7109375" style="4" customWidth="1"/>
    <col min="6701" max="6701" width="19.85546875" style="4" customWidth="1"/>
    <col min="6702" max="6702" width="19.28515625" style="4" customWidth="1"/>
    <col min="6703" max="6703" width="16.28515625" style="4" customWidth="1"/>
    <col min="6704" max="6926" width="11.42578125" style="4"/>
    <col min="6927" max="6927" width="2.85546875" style="4" customWidth="1"/>
    <col min="6928" max="6928" width="20.7109375" style="4" customWidth="1"/>
    <col min="6929" max="6929" width="16.28515625" style="4" customWidth="1"/>
    <col min="6930" max="6930" width="21.7109375" style="4" customWidth="1"/>
    <col min="6931" max="6931" width="16.28515625" style="4" customWidth="1"/>
    <col min="6932" max="6933" width="16.5703125" style="4" customWidth="1"/>
    <col min="6934" max="6936" width="16.7109375" style="4" customWidth="1"/>
    <col min="6937" max="6937" width="29.7109375" style="4" customWidth="1"/>
    <col min="6938" max="6939" width="13.7109375" style="4" customWidth="1"/>
    <col min="6940" max="6940" width="21.42578125" style="4" customWidth="1"/>
    <col min="6941" max="6941" width="22.140625" style="4" customWidth="1"/>
    <col min="6942" max="6942" width="14.42578125" style="4" customWidth="1"/>
    <col min="6943" max="6943" width="15.42578125" style="4" customWidth="1"/>
    <col min="6944" max="6955" width="0" style="4" hidden="1" customWidth="1"/>
    <col min="6956" max="6956" width="22.7109375" style="4" customWidth="1"/>
    <col min="6957" max="6957" width="19.85546875" style="4" customWidth="1"/>
    <col min="6958" max="6958" width="19.28515625" style="4" customWidth="1"/>
    <col min="6959" max="6959" width="16.28515625" style="4" customWidth="1"/>
    <col min="6960" max="7182" width="11.42578125" style="4"/>
    <col min="7183" max="7183" width="2.85546875" style="4" customWidth="1"/>
    <col min="7184" max="7184" width="20.7109375" style="4" customWidth="1"/>
    <col min="7185" max="7185" width="16.28515625" style="4" customWidth="1"/>
    <col min="7186" max="7186" width="21.7109375" style="4" customWidth="1"/>
    <col min="7187" max="7187" width="16.28515625" style="4" customWidth="1"/>
    <col min="7188" max="7189" width="16.5703125" style="4" customWidth="1"/>
    <col min="7190" max="7192" width="16.7109375" style="4" customWidth="1"/>
    <col min="7193" max="7193" width="29.7109375" style="4" customWidth="1"/>
    <col min="7194" max="7195" width="13.7109375" style="4" customWidth="1"/>
    <col min="7196" max="7196" width="21.42578125" style="4" customWidth="1"/>
    <col min="7197" max="7197" width="22.140625" style="4" customWidth="1"/>
    <col min="7198" max="7198" width="14.42578125" style="4" customWidth="1"/>
    <col min="7199" max="7199" width="15.42578125" style="4" customWidth="1"/>
    <col min="7200" max="7211" width="0" style="4" hidden="1" customWidth="1"/>
    <col min="7212" max="7212" width="22.7109375" style="4" customWidth="1"/>
    <col min="7213" max="7213" width="19.85546875" style="4" customWidth="1"/>
    <col min="7214" max="7214" width="19.28515625" style="4" customWidth="1"/>
    <col min="7215" max="7215" width="16.28515625" style="4" customWidth="1"/>
    <col min="7216" max="7438" width="11.42578125" style="4"/>
    <col min="7439" max="7439" width="2.85546875" style="4" customWidth="1"/>
    <col min="7440" max="7440" width="20.7109375" style="4" customWidth="1"/>
    <col min="7441" max="7441" width="16.28515625" style="4" customWidth="1"/>
    <col min="7442" max="7442" width="21.7109375" style="4" customWidth="1"/>
    <col min="7443" max="7443" width="16.28515625" style="4" customWidth="1"/>
    <col min="7444" max="7445" width="16.5703125" style="4" customWidth="1"/>
    <col min="7446" max="7448" width="16.7109375" style="4" customWidth="1"/>
    <col min="7449" max="7449" width="29.7109375" style="4" customWidth="1"/>
    <col min="7450" max="7451" width="13.7109375" style="4" customWidth="1"/>
    <col min="7452" max="7452" width="21.42578125" style="4" customWidth="1"/>
    <col min="7453" max="7453" width="22.140625" style="4" customWidth="1"/>
    <col min="7454" max="7454" width="14.42578125" style="4" customWidth="1"/>
    <col min="7455" max="7455" width="15.42578125" style="4" customWidth="1"/>
    <col min="7456" max="7467" width="0" style="4" hidden="1" customWidth="1"/>
    <col min="7468" max="7468" width="22.7109375" style="4" customWidth="1"/>
    <col min="7469" max="7469" width="19.85546875" style="4" customWidth="1"/>
    <col min="7470" max="7470" width="19.28515625" style="4" customWidth="1"/>
    <col min="7471" max="7471" width="16.28515625" style="4" customWidth="1"/>
    <col min="7472" max="7694" width="11.42578125" style="4"/>
    <col min="7695" max="7695" width="2.85546875" style="4" customWidth="1"/>
    <col min="7696" max="7696" width="20.7109375" style="4" customWidth="1"/>
    <col min="7697" max="7697" width="16.28515625" style="4" customWidth="1"/>
    <col min="7698" max="7698" width="21.7109375" style="4" customWidth="1"/>
    <col min="7699" max="7699" width="16.28515625" style="4" customWidth="1"/>
    <col min="7700" max="7701" width="16.5703125" style="4" customWidth="1"/>
    <col min="7702" max="7704" width="16.7109375" style="4" customWidth="1"/>
    <col min="7705" max="7705" width="29.7109375" style="4" customWidth="1"/>
    <col min="7706" max="7707" width="13.7109375" style="4" customWidth="1"/>
    <col min="7708" max="7708" width="21.42578125" style="4" customWidth="1"/>
    <col min="7709" max="7709" width="22.140625" style="4" customWidth="1"/>
    <col min="7710" max="7710" width="14.42578125" style="4" customWidth="1"/>
    <col min="7711" max="7711" width="15.42578125" style="4" customWidth="1"/>
    <col min="7712" max="7723" width="0" style="4" hidden="1" customWidth="1"/>
    <col min="7724" max="7724" width="22.7109375" style="4" customWidth="1"/>
    <col min="7725" max="7725" width="19.85546875" style="4" customWidth="1"/>
    <col min="7726" max="7726" width="19.28515625" style="4" customWidth="1"/>
    <col min="7727" max="7727" width="16.28515625" style="4" customWidth="1"/>
    <col min="7728" max="7950" width="11.42578125" style="4"/>
    <col min="7951" max="7951" width="2.85546875" style="4" customWidth="1"/>
    <col min="7952" max="7952" width="20.7109375" style="4" customWidth="1"/>
    <col min="7953" max="7953" width="16.28515625" style="4" customWidth="1"/>
    <col min="7954" max="7954" width="21.7109375" style="4" customWidth="1"/>
    <col min="7955" max="7955" width="16.28515625" style="4" customWidth="1"/>
    <col min="7956" max="7957" width="16.5703125" style="4" customWidth="1"/>
    <col min="7958" max="7960" width="16.7109375" style="4" customWidth="1"/>
    <col min="7961" max="7961" width="29.7109375" style="4" customWidth="1"/>
    <col min="7962" max="7963" width="13.7109375" style="4" customWidth="1"/>
    <col min="7964" max="7964" width="21.42578125" style="4" customWidth="1"/>
    <col min="7965" max="7965" width="22.140625" style="4" customWidth="1"/>
    <col min="7966" max="7966" width="14.42578125" style="4" customWidth="1"/>
    <col min="7967" max="7967" width="15.42578125" style="4" customWidth="1"/>
    <col min="7968" max="7979" width="0" style="4" hidden="1" customWidth="1"/>
    <col min="7980" max="7980" width="22.7109375" style="4" customWidth="1"/>
    <col min="7981" max="7981" width="19.85546875" style="4" customWidth="1"/>
    <col min="7982" max="7982" width="19.28515625" style="4" customWidth="1"/>
    <col min="7983" max="7983" width="16.28515625" style="4" customWidth="1"/>
    <col min="7984" max="8206" width="11.42578125" style="4"/>
    <col min="8207" max="8207" width="2.85546875" style="4" customWidth="1"/>
    <col min="8208" max="8208" width="20.7109375" style="4" customWidth="1"/>
    <col min="8209" max="8209" width="16.28515625" style="4" customWidth="1"/>
    <col min="8210" max="8210" width="21.7109375" style="4" customWidth="1"/>
    <col min="8211" max="8211" width="16.28515625" style="4" customWidth="1"/>
    <col min="8212" max="8213" width="16.5703125" style="4" customWidth="1"/>
    <col min="8214" max="8216" width="16.7109375" style="4" customWidth="1"/>
    <col min="8217" max="8217" width="29.7109375" style="4" customWidth="1"/>
    <col min="8218" max="8219" width="13.7109375" style="4" customWidth="1"/>
    <col min="8220" max="8220" width="21.42578125" style="4" customWidth="1"/>
    <col min="8221" max="8221" width="22.140625" style="4" customWidth="1"/>
    <col min="8222" max="8222" width="14.42578125" style="4" customWidth="1"/>
    <col min="8223" max="8223" width="15.42578125" style="4" customWidth="1"/>
    <col min="8224" max="8235" width="0" style="4" hidden="1" customWidth="1"/>
    <col min="8236" max="8236" width="22.7109375" style="4" customWidth="1"/>
    <col min="8237" max="8237" width="19.85546875" style="4" customWidth="1"/>
    <col min="8238" max="8238" width="19.28515625" style="4" customWidth="1"/>
    <col min="8239" max="8239" width="16.28515625" style="4" customWidth="1"/>
    <col min="8240" max="8462" width="11.42578125" style="4"/>
    <col min="8463" max="8463" width="2.85546875" style="4" customWidth="1"/>
    <col min="8464" max="8464" width="20.7109375" style="4" customWidth="1"/>
    <col min="8465" max="8465" width="16.28515625" style="4" customWidth="1"/>
    <col min="8466" max="8466" width="21.7109375" style="4" customWidth="1"/>
    <col min="8467" max="8467" width="16.28515625" style="4" customWidth="1"/>
    <col min="8468" max="8469" width="16.5703125" style="4" customWidth="1"/>
    <col min="8470" max="8472" width="16.7109375" style="4" customWidth="1"/>
    <col min="8473" max="8473" width="29.7109375" style="4" customWidth="1"/>
    <col min="8474" max="8475" width="13.7109375" style="4" customWidth="1"/>
    <col min="8476" max="8476" width="21.42578125" style="4" customWidth="1"/>
    <col min="8477" max="8477" width="22.140625" style="4" customWidth="1"/>
    <col min="8478" max="8478" width="14.42578125" style="4" customWidth="1"/>
    <col min="8479" max="8479" width="15.42578125" style="4" customWidth="1"/>
    <col min="8480" max="8491" width="0" style="4" hidden="1" customWidth="1"/>
    <col min="8492" max="8492" width="22.7109375" style="4" customWidth="1"/>
    <col min="8493" max="8493" width="19.85546875" style="4" customWidth="1"/>
    <col min="8494" max="8494" width="19.28515625" style="4" customWidth="1"/>
    <col min="8495" max="8495" width="16.28515625" style="4" customWidth="1"/>
    <col min="8496" max="8718" width="11.42578125" style="4"/>
    <col min="8719" max="8719" width="2.85546875" style="4" customWidth="1"/>
    <col min="8720" max="8720" width="20.7109375" style="4" customWidth="1"/>
    <col min="8721" max="8721" width="16.28515625" style="4" customWidth="1"/>
    <col min="8722" max="8722" width="21.7109375" style="4" customWidth="1"/>
    <col min="8723" max="8723" width="16.28515625" style="4" customWidth="1"/>
    <col min="8724" max="8725" width="16.5703125" style="4" customWidth="1"/>
    <col min="8726" max="8728" width="16.7109375" style="4" customWidth="1"/>
    <col min="8729" max="8729" width="29.7109375" style="4" customWidth="1"/>
    <col min="8730" max="8731" width="13.7109375" style="4" customWidth="1"/>
    <col min="8732" max="8732" width="21.42578125" style="4" customWidth="1"/>
    <col min="8733" max="8733" width="22.140625" style="4" customWidth="1"/>
    <col min="8734" max="8734" width="14.42578125" style="4" customWidth="1"/>
    <col min="8735" max="8735" width="15.42578125" style="4" customWidth="1"/>
    <col min="8736" max="8747" width="0" style="4" hidden="1" customWidth="1"/>
    <col min="8748" max="8748" width="22.7109375" style="4" customWidth="1"/>
    <col min="8749" max="8749" width="19.85546875" style="4" customWidth="1"/>
    <col min="8750" max="8750" width="19.28515625" style="4" customWidth="1"/>
    <col min="8751" max="8751" width="16.28515625" style="4" customWidth="1"/>
    <col min="8752" max="8974" width="11.42578125" style="4"/>
    <col min="8975" max="8975" width="2.85546875" style="4" customWidth="1"/>
    <col min="8976" max="8976" width="20.7109375" style="4" customWidth="1"/>
    <col min="8977" max="8977" width="16.28515625" style="4" customWidth="1"/>
    <col min="8978" max="8978" width="21.7109375" style="4" customWidth="1"/>
    <col min="8979" max="8979" width="16.28515625" style="4" customWidth="1"/>
    <col min="8980" max="8981" width="16.5703125" style="4" customWidth="1"/>
    <col min="8982" max="8984" width="16.7109375" style="4" customWidth="1"/>
    <col min="8985" max="8985" width="29.7109375" style="4" customWidth="1"/>
    <col min="8986" max="8987" width="13.7109375" style="4" customWidth="1"/>
    <col min="8988" max="8988" width="21.42578125" style="4" customWidth="1"/>
    <col min="8989" max="8989" width="22.140625" style="4" customWidth="1"/>
    <col min="8990" max="8990" width="14.42578125" style="4" customWidth="1"/>
    <col min="8991" max="8991" width="15.42578125" style="4" customWidth="1"/>
    <col min="8992" max="9003" width="0" style="4" hidden="1" customWidth="1"/>
    <col min="9004" max="9004" width="22.7109375" style="4" customWidth="1"/>
    <col min="9005" max="9005" width="19.85546875" style="4" customWidth="1"/>
    <col min="9006" max="9006" width="19.28515625" style="4" customWidth="1"/>
    <col min="9007" max="9007" width="16.28515625" style="4" customWidth="1"/>
    <col min="9008" max="9230" width="11.42578125" style="4"/>
    <col min="9231" max="9231" width="2.85546875" style="4" customWidth="1"/>
    <col min="9232" max="9232" width="20.7109375" style="4" customWidth="1"/>
    <col min="9233" max="9233" width="16.28515625" style="4" customWidth="1"/>
    <col min="9234" max="9234" width="21.7109375" style="4" customWidth="1"/>
    <col min="9235" max="9235" width="16.28515625" style="4" customWidth="1"/>
    <col min="9236" max="9237" width="16.5703125" style="4" customWidth="1"/>
    <col min="9238" max="9240" width="16.7109375" style="4" customWidth="1"/>
    <col min="9241" max="9241" width="29.7109375" style="4" customWidth="1"/>
    <col min="9242" max="9243" width="13.7109375" style="4" customWidth="1"/>
    <col min="9244" max="9244" width="21.42578125" style="4" customWidth="1"/>
    <col min="9245" max="9245" width="22.140625" style="4" customWidth="1"/>
    <col min="9246" max="9246" width="14.42578125" style="4" customWidth="1"/>
    <col min="9247" max="9247" width="15.42578125" style="4" customWidth="1"/>
    <col min="9248" max="9259" width="0" style="4" hidden="1" customWidth="1"/>
    <col min="9260" max="9260" width="22.7109375" style="4" customWidth="1"/>
    <col min="9261" max="9261" width="19.85546875" style="4" customWidth="1"/>
    <col min="9262" max="9262" width="19.28515625" style="4" customWidth="1"/>
    <col min="9263" max="9263" width="16.28515625" style="4" customWidth="1"/>
    <col min="9264" max="9486" width="11.42578125" style="4"/>
    <col min="9487" max="9487" width="2.85546875" style="4" customWidth="1"/>
    <col min="9488" max="9488" width="20.7109375" style="4" customWidth="1"/>
    <col min="9489" max="9489" width="16.28515625" style="4" customWidth="1"/>
    <col min="9490" max="9490" width="21.7109375" style="4" customWidth="1"/>
    <col min="9491" max="9491" width="16.28515625" style="4" customWidth="1"/>
    <col min="9492" max="9493" width="16.5703125" style="4" customWidth="1"/>
    <col min="9494" max="9496" width="16.7109375" style="4" customWidth="1"/>
    <col min="9497" max="9497" width="29.7109375" style="4" customWidth="1"/>
    <col min="9498" max="9499" width="13.7109375" style="4" customWidth="1"/>
    <col min="9500" max="9500" width="21.42578125" style="4" customWidth="1"/>
    <col min="9501" max="9501" width="22.140625" style="4" customWidth="1"/>
    <col min="9502" max="9502" width="14.42578125" style="4" customWidth="1"/>
    <col min="9503" max="9503" width="15.42578125" style="4" customWidth="1"/>
    <col min="9504" max="9515" width="0" style="4" hidden="1" customWidth="1"/>
    <col min="9516" max="9516" width="22.7109375" style="4" customWidth="1"/>
    <col min="9517" max="9517" width="19.85546875" style="4" customWidth="1"/>
    <col min="9518" max="9518" width="19.28515625" style="4" customWidth="1"/>
    <col min="9519" max="9519" width="16.28515625" style="4" customWidth="1"/>
    <col min="9520" max="9742" width="11.42578125" style="4"/>
    <col min="9743" max="9743" width="2.85546875" style="4" customWidth="1"/>
    <col min="9744" max="9744" width="20.7109375" style="4" customWidth="1"/>
    <col min="9745" max="9745" width="16.28515625" style="4" customWidth="1"/>
    <col min="9746" max="9746" width="21.7109375" style="4" customWidth="1"/>
    <col min="9747" max="9747" width="16.28515625" style="4" customWidth="1"/>
    <col min="9748" max="9749" width="16.5703125" style="4" customWidth="1"/>
    <col min="9750" max="9752" width="16.7109375" style="4" customWidth="1"/>
    <col min="9753" max="9753" width="29.7109375" style="4" customWidth="1"/>
    <col min="9754" max="9755" width="13.7109375" style="4" customWidth="1"/>
    <col min="9756" max="9756" width="21.42578125" style="4" customWidth="1"/>
    <col min="9757" max="9757" width="22.140625" style="4" customWidth="1"/>
    <col min="9758" max="9758" width="14.42578125" style="4" customWidth="1"/>
    <col min="9759" max="9759" width="15.42578125" style="4" customWidth="1"/>
    <col min="9760" max="9771" width="0" style="4" hidden="1" customWidth="1"/>
    <col min="9772" max="9772" width="22.7109375" style="4" customWidth="1"/>
    <col min="9773" max="9773" width="19.85546875" style="4" customWidth="1"/>
    <col min="9774" max="9774" width="19.28515625" style="4" customWidth="1"/>
    <col min="9775" max="9775" width="16.28515625" style="4" customWidth="1"/>
    <col min="9776" max="9998" width="11.42578125" style="4"/>
    <col min="9999" max="9999" width="2.85546875" style="4" customWidth="1"/>
    <col min="10000" max="10000" width="20.7109375" style="4" customWidth="1"/>
    <col min="10001" max="10001" width="16.28515625" style="4" customWidth="1"/>
    <col min="10002" max="10002" width="21.7109375" style="4" customWidth="1"/>
    <col min="10003" max="10003" width="16.28515625" style="4" customWidth="1"/>
    <col min="10004" max="10005" width="16.5703125" style="4" customWidth="1"/>
    <col min="10006" max="10008" width="16.7109375" style="4" customWidth="1"/>
    <col min="10009" max="10009" width="29.7109375" style="4" customWidth="1"/>
    <col min="10010" max="10011" width="13.7109375" style="4" customWidth="1"/>
    <col min="10012" max="10012" width="21.42578125" style="4" customWidth="1"/>
    <col min="10013" max="10013" width="22.140625" style="4" customWidth="1"/>
    <col min="10014" max="10014" width="14.42578125" style="4" customWidth="1"/>
    <col min="10015" max="10015" width="15.42578125" style="4" customWidth="1"/>
    <col min="10016" max="10027" width="0" style="4" hidden="1" customWidth="1"/>
    <col min="10028" max="10028" width="22.7109375" style="4" customWidth="1"/>
    <col min="10029" max="10029" width="19.85546875" style="4" customWidth="1"/>
    <col min="10030" max="10030" width="19.28515625" style="4" customWidth="1"/>
    <col min="10031" max="10031" width="16.28515625" style="4" customWidth="1"/>
    <col min="10032" max="10254" width="11.42578125" style="4"/>
    <col min="10255" max="10255" width="2.85546875" style="4" customWidth="1"/>
    <col min="10256" max="10256" width="20.7109375" style="4" customWidth="1"/>
    <col min="10257" max="10257" width="16.28515625" style="4" customWidth="1"/>
    <col min="10258" max="10258" width="21.7109375" style="4" customWidth="1"/>
    <col min="10259" max="10259" width="16.28515625" style="4" customWidth="1"/>
    <col min="10260" max="10261" width="16.5703125" style="4" customWidth="1"/>
    <col min="10262" max="10264" width="16.7109375" style="4" customWidth="1"/>
    <col min="10265" max="10265" width="29.7109375" style="4" customWidth="1"/>
    <col min="10266" max="10267" width="13.7109375" style="4" customWidth="1"/>
    <col min="10268" max="10268" width="21.42578125" style="4" customWidth="1"/>
    <col min="10269" max="10269" width="22.140625" style="4" customWidth="1"/>
    <col min="10270" max="10270" width="14.42578125" style="4" customWidth="1"/>
    <col min="10271" max="10271" width="15.42578125" style="4" customWidth="1"/>
    <col min="10272" max="10283" width="0" style="4" hidden="1" customWidth="1"/>
    <col min="10284" max="10284" width="22.7109375" style="4" customWidth="1"/>
    <col min="10285" max="10285" width="19.85546875" style="4" customWidth="1"/>
    <col min="10286" max="10286" width="19.28515625" style="4" customWidth="1"/>
    <col min="10287" max="10287" width="16.28515625" style="4" customWidth="1"/>
    <col min="10288" max="10510" width="11.42578125" style="4"/>
    <col min="10511" max="10511" width="2.85546875" style="4" customWidth="1"/>
    <col min="10512" max="10512" width="20.7109375" style="4" customWidth="1"/>
    <col min="10513" max="10513" width="16.28515625" style="4" customWidth="1"/>
    <col min="10514" max="10514" width="21.7109375" style="4" customWidth="1"/>
    <col min="10515" max="10515" width="16.28515625" style="4" customWidth="1"/>
    <col min="10516" max="10517" width="16.5703125" style="4" customWidth="1"/>
    <col min="10518" max="10520" width="16.7109375" style="4" customWidth="1"/>
    <col min="10521" max="10521" width="29.7109375" style="4" customWidth="1"/>
    <col min="10522" max="10523" width="13.7109375" style="4" customWidth="1"/>
    <col min="10524" max="10524" width="21.42578125" style="4" customWidth="1"/>
    <col min="10525" max="10525" width="22.140625" style="4" customWidth="1"/>
    <col min="10526" max="10526" width="14.42578125" style="4" customWidth="1"/>
    <col min="10527" max="10527" width="15.42578125" style="4" customWidth="1"/>
    <col min="10528" max="10539" width="0" style="4" hidden="1" customWidth="1"/>
    <col min="10540" max="10540" width="22.7109375" style="4" customWidth="1"/>
    <col min="10541" max="10541" width="19.85546875" style="4" customWidth="1"/>
    <col min="10542" max="10542" width="19.28515625" style="4" customWidth="1"/>
    <col min="10543" max="10543" width="16.28515625" style="4" customWidth="1"/>
    <col min="10544" max="10766" width="11.42578125" style="4"/>
    <col min="10767" max="10767" width="2.85546875" style="4" customWidth="1"/>
    <col min="10768" max="10768" width="20.7109375" style="4" customWidth="1"/>
    <col min="10769" max="10769" width="16.28515625" style="4" customWidth="1"/>
    <col min="10770" max="10770" width="21.7109375" style="4" customWidth="1"/>
    <col min="10771" max="10771" width="16.28515625" style="4" customWidth="1"/>
    <col min="10772" max="10773" width="16.5703125" style="4" customWidth="1"/>
    <col min="10774" max="10776" width="16.7109375" style="4" customWidth="1"/>
    <col min="10777" max="10777" width="29.7109375" style="4" customWidth="1"/>
    <col min="10778" max="10779" width="13.7109375" style="4" customWidth="1"/>
    <col min="10780" max="10780" width="21.42578125" style="4" customWidth="1"/>
    <col min="10781" max="10781" width="22.140625" style="4" customWidth="1"/>
    <col min="10782" max="10782" width="14.42578125" style="4" customWidth="1"/>
    <col min="10783" max="10783" width="15.42578125" style="4" customWidth="1"/>
    <col min="10784" max="10795" width="0" style="4" hidden="1" customWidth="1"/>
    <col min="10796" max="10796" width="22.7109375" style="4" customWidth="1"/>
    <col min="10797" max="10797" width="19.85546875" style="4" customWidth="1"/>
    <col min="10798" max="10798" width="19.28515625" style="4" customWidth="1"/>
    <col min="10799" max="10799" width="16.28515625" style="4" customWidth="1"/>
    <col min="10800" max="11022" width="11.42578125" style="4"/>
    <col min="11023" max="11023" width="2.85546875" style="4" customWidth="1"/>
    <col min="11024" max="11024" width="20.7109375" style="4" customWidth="1"/>
    <col min="11025" max="11025" width="16.28515625" style="4" customWidth="1"/>
    <col min="11026" max="11026" width="21.7109375" style="4" customWidth="1"/>
    <col min="11027" max="11027" width="16.28515625" style="4" customWidth="1"/>
    <col min="11028" max="11029" width="16.5703125" style="4" customWidth="1"/>
    <col min="11030" max="11032" width="16.7109375" style="4" customWidth="1"/>
    <col min="11033" max="11033" width="29.7109375" style="4" customWidth="1"/>
    <col min="11034" max="11035" width="13.7109375" style="4" customWidth="1"/>
    <col min="11036" max="11036" width="21.42578125" style="4" customWidth="1"/>
    <col min="11037" max="11037" width="22.140625" style="4" customWidth="1"/>
    <col min="11038" max="11038" width="14.42578125" style="4" customWidth="1"/>
    <col min="11039" max="11039" width="15.42578125" style="4" customWidth="1"/>
    <col min="11040" max="11051" width="0" style="4" hidden="1" customWidth="1"/>
    <col min="11052" max="11052" width="22.7109375" style="4" customWidth="1"/>
    <col min="11053" max="11053" width="19.85546875" style="4" customWidth="1"/>
    <col min="11054" max="11054" width="19.28515625" style="4" customWidth="1"/>
    <col min="11055" max="11055" width="16.28515625" style="4" customWidth="1"/>
    <col min="11056" max="11278" width="11.42578125" style="4"/>
    <col min="11279" max="11279" width="2.85546875" style="4" customWidth="1"/>
    <col min="11280" max="11280" width="20.7109375" style="4" customWidth="1"/>
    <col min="11281" max="11281" width="16.28515625" style="4" customWidth="1"/>
    <col min="11282" max="11282" width="21.7109375" style="4" customWidth="1"/>
    <col min="11283" max="11283" width="16.28515625" style="4" customWidth="1"/>
    <col min="11284" max="11285" width="16.5703125" style="4" customWidth="1"/>
    <col min="11286" max="11288" width="16.7109375" style="4" customWidth="1"/>
    <col min="11289" max="11289" width="29.7109375" style="4" customWidth="1"/>
    <col min="11290" max="11291" width="13.7109375" style="4" customWidth="1"/>
    <col min="11292" max="11292" width="21.42578125" style="4" customWidth="1"/>
    <col min="11293" max="11293" width="22.140625" style="4" customWidth="1"/>
    <col min="11294" max="11294" width="14.42578125" style="4" customWidth="1"/>
    <col min="11295" max="11295" width="15.42578125" style="4" customWidth="1"/>
    <col min="11296" max="11307" width="0" style="4" hidden="1" customWidth="1"/>
    <col min="11308" max="11308" width="22.7109375" style="4" customWidth="1"/>
    <col min="11309" max="11309" width="19.85546875" style="4" customWidth="1"/>
    <col min="11310" max="11310" width="19.28515625" style="4" customWidth="1"/>
    <col min="11311" max="11311" width="16.28515625" style="4" customWidth="1"/>
    <col min="11312" max="11534" width="11.42578125" style="4"/>
    <col min="11535" max="11535" width="2.85546875" style="4" customWidth="1"/>
    <col min="11536" max="11536" width="20.7109375" style="4" customWidth="1"/>
    <col min="11537" max="11537" width="16.28515625" style="4" customWidth="1"/>
    <col min="11538" max="11538" width="21.7109375" style="4" customWidth="1"/>
    <col min="11539" max="11539" width="16.28515625" style="4" customWidth="1"/>
    <col min="11540" max="11541" width="16.5703125" style="4" customWidth="1"/>
    <col min="11542" max="11544" width="16.7109375" style="4" customWidth="1"/>
    <col min="11545" max="11545" width="29.7109375" style="4" customWidth="1"/>
    <col min="11546" max="11547" width="13.7109375" style="4" customWidth="1"/>
    <col min="11548" max="11548" width="21.42578125" style="4" customWidth="1"/>
    <col min="11549" max="11549" width="22.140625" style="4" customWidth="1"/>
    <col min="11550" max="11550" width="14.42578125" style="4" customWidth="1"/>
    <col min="11551" max="11551" width="15.42578125" style="4" customWidth="1"/>
    <col min="11552" max="11563" width="0" style="4" hidden="1" customWidth="1"/>
    <col min="11564" max="11564" width="22.7109375" style="4" customWidth="1"/>
    <col min="11565" max="11565" width="19.85546875" style="4" customWidth="1"/>
    <col min="11566" max="11566" width="19.28515625" style="4" customWidth="1"/>
    <col min="11567" max="11567" width="16.28515625" style="4" customWidth="1"/>
    <col min="11568" max="11790" width="11.42578125" style="4"/>
    <col min="11791" max="11791" width="2.85546875" style="4" customWidth="1"/>
    <col min="11792" max="11792" width="20.7109375" style="4" customWidth="1"/>
    <col min="11793" max="11793" width="16.28515625" style="4" customWidth="1"/>
    <col min="11794" max="11794" width="21.7109375" style="4" customWidth="1"/>
    <col min="11795" max="11795" width="16.28515625" style="4" customWidth="1"/>
    <col min="11796" max="11797" width="16.5703125" style="4" customWidth="1"/>
    <col min="11798" max="11800" width="16.7109375" style="4" customWidth="1"/>
    <col min="11801" max="11801" width="29.7109375" style="4" customWidth="1"/>
    <col min="11802" max="11803" width="13.7109375" style="4" customWidth="1"/>
    <col min="11804" max="11804" width="21.42578125" style="4" customWidth="1"/>
    <col min="11805" max="11805" width="22.140625" style="4" customWidth="1"/>
    <col min="11806" max="11806" width="14.42578125" style="4" customWidth="1"/>
    <col min="11807" max="11807" width="15.42578125" style="4" customWidth="1"/>
    <col min="11808" max="11819" width="0" style="4" hidden="1" customWidth="1"/>
    <col min="11820" max="11820" width="22.7109375" style="4" customWidth="1"/>
    <col min="11821" max="11821" width="19.85546875" style="4" customWidth="1"/>
    <col min="11822" max="11822" width="19.28515625" style="4" customWidth="1"/>
    <col min="11823" max="11823" width="16.28515625" style="4" customWidth="1"/>
    <col min="11824" max="12046" width="11.42578125" style="4"/>
    <col min="12047" max="12047" width="2.85546875" style="4" customWidth="1"/>
    <col min="12048" max="12048" width="20.7109375" style="4" customWidth="1"/>
    <col min="12049" max="12049" width="16.28515625" style="4" customWidth="1"/>
    <col min="12050" max="12050" width="21.7109375" style="4" customWidth="1"/>
    <col min="12051" max="12051" width="16.28515625" style="4" customWidth="1"/>
    <col min="12052" max="12053" width="16.5703125" style="4" customWidth="1"/>
    <col min="12054" max="12056" width="16.7109375" style="4" customWidth="1"/>
    <col min="12057" max="12057" width="29.7109375" style="4" customWidth="1"/>
    <col min="12058" max="12059" width="13.7109375" style="4" customWidth="1"/>
    <col min="12060" max="12060" width="21.42578125" style="4" customWidth="1"/>
    <col min="12061" max="12061" width="22.140625" style="4" customWidth="1"/>
    <col min="12062" max="12062" width="14.42578125" style="4" customWidth="1"/>
    <col min="12063" max="12063" width="15.42578125" style="4" customWidth="1"/>
    <col min="12064" max="12075" width="0" style="4" hidden="1" customWidth="1"/>
    <col min="12076" max="12076" width="22.7109375" style="4" customWidth="1"/>
    <col min="12077" max="12077" width="19.85546875" style="4" customWidth="1"/>
    <col min="12078" max="12078" width="19.28515625" style="4" customWidth="1"/>
    <col min="12079" max="12079" width="16.28515625" style="4" customWidth="1"/>
    <col min="12080" max="12302" width="11.42578125" style="4"/>
    <col min="12303" max="12303" width="2.85546875" style="4" customWidth="1"/>
    <col min="12304" max="12304" width="20.7109375" style="4" customWidth="1"/>
    <col min="12305" max="12305" width="16.28515625" style="4" customWidth="1"/>
    <col min="12306" max="12306" width="21.7109375" style="4" customWidth="1"/>
    <col min="12307" max="12307" width="16.28515625" style="4" customWidth="1"/>
    <col min="12308" max="12309" width="16.5703125" style="4" customWidth="1"/>
    <col min="12310" max="12312" width="16.7109375" style="4" customWidth="1"/>
    <col min="12313" max="12313" width="29.7109375" style="4" customWidth="1"/>
    <col min="12314" max="12315" width="13.7109375" style="4" customWidth="1"/>
    <col min="12316" max="12316" width="21.42578125" style="4" customWidth="1"/>
    <col min="12317" max="12317" width="22.140625" style="4" customWidth="1"/>
    <col min="12318" max="12318" width="14.42578125" style="4" customWidth="1"/>
    <col min="12319" max="12319" width="15.42578125" style="4" customWidth="1"/>
    <col min="12320" max="12331" width="0" style="4" hidden="1" customWidth="1"/>
    <col min="12332" max="12332" width="22.7109375" style="4" customWidth="1"/>
    <col min="12333" max="12333" width="19.85546875" style="4" customWidth="1"/>
    <col min="12334" max="12334" width="19.28515625" style="4" customWidth="1"/>
    <col min="12335" max="12335" width="16.28515625" style="4" customWidth="1"/>
    <col min="12336" max="12558" width="11.42578125" style="4"/>
    <col min="12559" max="12559" width="2.85546875" style="4" customWidth="1"/>
    <col min="12560" max="12560" width="20.7109375" style="4" customWidth="1"/>
    <col min="12561" max="12561" width="16.28515625" style="4" customWidth="1"/>
    <col min="12562" max="12562" width="21.7109375" style="4" customWidth="1"/>
    <col min="12563" max="12563" width="16.28515625" style="4" customWidth="1"/>
    <col min="12564" max="12565" width="16.5703125" style="4" customWidth="1"/>
    <col min="12566" max="12568" width="16.7109375" style="4" customWidth="1"/>
    <col min="12569" max="12569" width="29.7109375" style="4" customWidth="1"/>
    <col min="12570" max="12571" width="13.7109375" style="4" customWidth="1"/>
    <col min="12572" max="12572" width="21.42578125" style="4" customWidth="1"/>
    <col min="12573" max="12573" width="22.140625" style="4" customWidth="1"/>
    <col min="12574" max="12574" width="14.42578125" style="4" customWidth="1"/>
    <col min="12575" max="12575" width="15.42578125" style="4" customWidth="1"/>
    <col min="12576" max="12587" width="0" style="4" hidden="1" customWidth="1"/>
    <col min="12588" max="12588" width="22.7109375" style="4" customWidth="1"/>
    <col min="12589" max="12589" width="19.85546875" style="4" customWidth="1"/>
    <col min="12590" max="12590" width="19.28515625" style="4" customWidth="1"/>
    <col min="12591" max="12591" width="16.28515625" style="4" customWidth="1"/>
    <col min="12592" max="12814" width="11.42578125" style="4"/>
    <col min="12815" max="12815" width="2.85546875" style="4" customWidth="1"/>
    <col min="12816" max="12816" width="20.7109375" style="4" customWidth="1"/>
    <col min="12817" max="12817" width="16.28515625" style="4" customWidth="1"/>
    <col min="12818" max="12818" width="21.7109375" style="4" customWidth="1"/>
    <col min="12819" max="12819" width="16.28515625" style="4" customWidth="1"/>
    <col min="12820" max="12821" width="16.5703125" style="4" customWidth="1"/>
    <col min="12822" max="12824" width="16.7109375" style="4" customWidth="1"/>
    <col min="12825" max="12825" width="29.7109375" style="4" customWidth="1"/>
    <col min="12826" max="12827" width="13.7109375" style="4" customWidth="1"/>
    <col min="12828" max="12828" width="21.42578125" style="4" customWidth="1"/>
    <col min="12829" max="12829" width="22.140625" style="4" customWidth="1"/>
    <col min="12830" max="12830" width="14.42578125" style="4" customWidth="1"/>
    <col min="12831" max="12831" width="15.42578125" style="4" customWidth="1"/>
    <col min="12832" max="12843" width="0" style="4" hidden="1" customWidth="1"/>
    <col min="12844" max="12844" width="22.7109375" style="4" customWidth="1"/>
    <col min="12845" max="12845" width="19.85546875" style="4" customWidth="1"/>
    <col min="12846" max="12846" width="19.28515625" style="4" customWidth="1"/>
    <col min="12847" max="12847" width="16.28515625" style="4" customWidth="1"/>
    <col min="12848" max="13070" width="11.42578125" style="4"/>
    <col min="13071" max="13071" width="2.85546875" style="4" customWidth="1"/>
    <col min="13072" max="13072" width="20.7109375" style="4" customWidth="1"/>
    <col min="13073" max="13073" width="16.28515625" style="4" customWidth="1"/>
    <col min="13074" max="13074" width="21.7109375" style="4" customWidth="1"/>
    <col min="13075" max="13075" width="16.28515625" style="4" customWidth="1"/>
    <col min="13076" max="13077" width="16.5703125" style="4" customWidth="1"/>
    <col min="13078" max="13080" width="16.7109375" style="4" customWidth="1"/>
    <col min="13081" max="13081" width="29.7109375" style="4" customWidth="1"/>
    <col min="13082" max="13083" width="13.7109375" style="4" customWidth="1"/>
    <col min="13084" max="13084" width="21.42578125" style="4" customWidth="1"/>
    <col min="13085" max="13085" width="22.140625" style="4" customWidth="1"/>
    <col min="13086" max="13086" width="14.42578125" style="4" customWidth="1"/>
    <col min="13087" max="13087" width="15.42578125" style="4" customWidth="1"/>
    <col min="13088" max="13099" width="0" style="4" hidden="1" customWidth="1"/>
    <col min="13100" max="13100" width="22.7109375" style="4" customWidth="1"/>
    <col min="13101" max="13101" width="19.85546875" style="4" customWidth="1"/>
    <col min="13102" max="13102" width="19.28515625" style="4" customWidth="1"/>
    <col min="13103" max="13103" width="16.28515625" style="4" customWidth="1"/>
    <col min="13104" max="13326" width="11.42578125" style="4"/>
    <col min="13327" max="13327" width="2.85546875" style="4" customWidth="1"/>
    <col min="13328" max="13328" width="20.7109375" style="4" customWidth="1"/>
    <col min="13329" max="13329" width="16.28515625" style="4" customWidth="1"/>
    <col min="13330" max="13330" width="21.7109375" style="4" customWidth="1"/>
    <col min="13331" max="13331" width="16.28515625" style="4" customWidth="1"/>
    <col min="13332" max="13333" width="16.5703125" style="4" customWidth="1"/>
    <col min="13334" max="13336" width="16.7109375" style="4" customWidth="1"/>
    <col min="13337" max="13337" width="29.7109375" style="4" customWidth="1"/>
    <col min="13338" max="13339" width="13.7109375" style="4" customWidth="1"/>
    <col min="13340" max="13340" width="21.42578125" style="4" customWidth="1"/>
    <col min="13341" max="13341" width="22.140625" style="4" customWidth="1"/>
    <col min="13342" max="13342" width="14.42578125" style="4" customWidth="1"/>
    <col min="13343" max="13343" width="15.42578125" style="4" customWidth="1"/>
    <col min="13344" max="13355" width="0" style="4" hidden="1" customWidth="1"/>
    <col min="13356" max="13356" width="22.7109375" style="4" customWidth="1"/>
    <col min="13357" max="13357" width="19.85546875" style="4" customWidth="1"/>
    <col min="13358" max="13358" width="19.28515625" style="4" customWidth="1"/>
    <col min="13359" max="13359" width="16.28515625" style="4" customWidth="1"/>
    <col min="13360" max="13582" width="11.42578125" style="4"/>
    <col min="13583" max="13583" width="2.85546875" style="4" customWidth="1"/>
    <col min="13584" max="13584" width="20.7109375" style="4" customWidth="1"/>
    <col min="13585" max="13585" width="16.28515625" style="4" customWidth="1"/>
    <col min="13586" max="13586" width="21.7109375" style="4" customWidth="1"/>
    <col min="13587" max="13587" width="16.28515625" style="4" customWidth="1"/>
    <col min="13588" max="13589" width="16.5703125" style="4" customWidth="1"/>
    <col min="13590" max="13592" width="16.7109375" style="4" customWidth="1"/>
    <col min="13593" max="13593" width="29.7109375" style="4" customWidth="1"/>
    <col min="13594" max="13595" width="13.7109375" style="4" customWidth="1"/>
    <col min="13596" max="13596" width="21.42578125" style="4" customWidth="1"/>
    <col min="13597" max="13597" width="22.140625" style="4" customWidth="1"/>
    <col min="13598" max="13598" width="14.42578125" style="4" customWidth="1"/>
    <col min="13599" max="13599" width="15.42578125" style="4" customWidth="1"/>
    <col min="13600" max="13611" width="0" style="4" hidden="1" customWidth="1"/>
    <col min="13612" max="13612" width="22.7109375" style="4" customWidth="1"/>
    <col min="13613" max="13613" width="19.85546875" style="4" customWidth="1"/>
    <col min="13614" max="13614" width="19.28515625" style="4" customWidth="1"/>
    <col min="13615" max="13615" width="16.28515625" style="4" customWidth="1"/>
    <col min="13616" max="13838" width="11.42578125" style="4"/>
    <col min="13839" max="13839" width="2.85546875" style="4" customWidth="1"/>
    <col min="13840" max="13840" width="20.7109375" style="4" customWidth="1"/>
    <col min="13841" max="13841" width="16.28515625" style="4" customWidth="1"/>
    <col min="13842" max="13842" width="21.7109375" style="4" customWidth="1"/>
    <col min="13843" max="13843" width="16.28515625" style="4" customWidth="1"/>
    <col min="13844" max="13845" width="16.5703125" style="4" customWidth="1"/>
    <col min="13846" max="13848" width="16.7109375" style="4" customWidth="1"/>
    <col min="13849" max="13849" width="29.7109375" style="4" customWidth="1"/>
    <col min="13850" max="13851" width="13.7109375" style="4" customWidth="1"/>
    <col min="13852" max="13852" width="21.42578125" style="4" customWidth="1"/>
    <col min="13853" max="13853" width="22.140625" style="4" customWidth="1"/>
    <col min="13854" max="13854" width="14.42578125" style="4" customWidth="1"/>
    <col min="13855" max="13855" width="15.42578125" style="4" customWidth="1"/>
    <col min="13856" max="13867" width="0" style="4" hidden="1" customWidth="1"/>
    <col min="13868" max="13868" width="22.7109375" style="4" customWidth="1"/>
    <col min="13869" max="13869" width="19.85546875" style="4" customWidth="1"/>
    <col min="13870" max="13870" width="19.28515625" style="4" customWidth="1"/>
    <col min="13871" max="13871" width="16.28515625" style="4" customWidth="1"/>
    <col min="13872" max="14094" width="11.42578125" style="4"/>
    <col min="14095" max="14095" width="2.85546875" style="4" customWidth="1"/>
    <col min="14096" max="14096" width="20.7109375" style="4" customWidth="1"/>
    <col min="14097" max="14097" width="16.28515625" style="4" customWidth="1"/>
    <col min="14098" max="14098" width="21.7109375" style="4" customWidth="1"/>
    <col min="14099" max="14099" width="16.28515625" style="4" customWidth="1"/>
    <col min="14100" max="14101" width="16.5703125" style="4" customWidth="1"/>
    <col min="14102" max="14104" width="16.7109375" style="4" customWidth="1"/>
    <col min="14105" max="14105" width="29.7109375" style="4" customWidth="1"/>
    <col min="14106" max="14107" width="13.7109375" style="4" customWidth="1"/>
    <col min="14108" max="14108" width="21.42578125" style="4" customWidth="1"/>
    <col min="14109" max="14109" width="22.140625" style="4" customWidth="1"/>
    <col min="14110" max="14110" width="14.42578125" style="4" customWidth="1"/>
    <col min="14111" max="14111" width="15.42578125" style="4" customWidth="1"/>
    <col min="14112" max="14123" width="0" style="4" hidden="1" customWidth="1"/>
    <col min="14124" max="14124" width="22.7109375" style="4" customWidth="1"/>
    <col min="14125" max="14125" width="19.85546875" style="4" customWidth="1"/>
    <col min="14126" max="14126" width="19.28515625" style="4" customWidth="1"/>
    <col min="14127" max="14127" width="16.28515625" style="4" customWidth="1"/>
    <col min="14128" max="14350" width="11.42578125" style="4"/>
    <col min="14351" max="14351" width="2.85546875" style="4" customWidth="1"/>
    <col min="14352" max="14352" width="20.7109375" style="4" customWidth="1"/>
    <col min="14353" max="14353" width="16.28515625" style="4" customWidth="1"/>
    <col min="14354" max="14354" width="21.7109375" style="4" customWidth="1"/>
    <col min="14355" max="14355" width="16.28515625" style="4" customWidth="1"/>
    <col min="14356" max="14357" width="16.5703125" style="4" customWidth="1"/>
    <col min="14358" max="14360" width="16.7109375" style="4" customWidth="1"/>
    <col min="14361" max="14361" width="29.7109375" style="4" customWidth="1"/>
    <col min="14362" max="14363" width="13.7109375" style="4" customWidth="1"/>
    <col min="14364" max="14364" width="21.42578125" style="4" customWidth="1"/>
    <col min="14365" max="14365" width="22.140625" style="4" customWidth="1"/>
    <col min="14366" max="14366" width="14.42578125" style="4" customWidth="1"/>
    <col min="14367" max="14367" width="15.42578125" style="4" customWidth="1"/>
    <col min="14368" max="14379" width="0" style="4" hidden="1" customWidth="1"/>
    <col min="14380" max="14380" width="22.7109375" style="4" customWidth="1"/>
    <col min="14381" max="14381" width="19.85546875" style="4" customWidth="1"/>
    <col min="14382" max="14382" width="19.28515625" style="4" customWidth="1"/>
    <col min="14383" max="14383" width="16.28515625" style="4" customWidth="1"/>
    <col min="14384" max="14606" width="11.42578125" style="4"/>
    <col min="14607" max="14607" width="2.85546875" style="4" customWidth="1"/>
    <col min="14608" max="14608" width="20.7109375" style="4" customWidth="1"/>
    <col min="14609" max="14609" width="16.28515625" style="4" customWidth="1"/>
    <col min="14610" max="14610" width="21.7109375" style="4" customWidth="1"/>
    <col min="14611" max="14611" width="16.28515625" style="4" customWidth="1"/>
    <col min="14612" max="14613" width="16.5703125" style="4" customWidth="1"/>
    <col min="14614" max="14616" width="16.7109375" style="4" customWidth="1"/>
    <col min="14617" max="14617" width="29.7109375" style="4" customWidth="1"/>
    <col min="14618" max="14619" width="13.7109375" style="4" customWidth="1"/>
    <col min="14620" max="14620" width="21.42578125" style="4" customWidth="1"/>
    <col min="14621" max="14621" width="22.140625" style="4" customWidth="1"/>
    <col min="14622" max="14622" width="14.42578125" style="4" customWidth="1"/>
    <col min="14623" max="14623" width="15.42578125" style="4" customWidth="1"/>
    <col min="14624" max="14635" width="0" style="4" hidden="1" customWidth="1"/>
    <col min="14636" max="14636" width="22.7109375" style="4" customWidth="1"/>
    <col min="14637" max="14637" width="19.85546875" style="4" customWidth="1"/>
    <col min="14638" max="14638" width="19.28515625" style="4" customWidth="1"/>
    <col min="14639" max="14639" width="16.28515625" style="4" customWidth="1"/>
    <col min="14640" max="14862" width="11.42578125" style="4"/>
    <col min="14863" max="14863" width="2.85546875" style="4" customWidth="1"/>
    <col min="14864" max="14864" width="20.7109375" style="4" customWidth="1"/>
    <col min="14865" max="14865" width="16.28515625" style="4" customWidth="1"/>
    <col min="14866" max="14866" width="21.7109375" style="4" customWidth="1"/>
    <col min="14867" max="14867" width="16.28515625" style="4" customWidth="1"/>
    <col min="14868" max="14869" width="16.5703125" style="4" customWidth="1"/>
    <col min="14870" max="14872" width="16.7109375" style="4" customWidth="1"/>
    <col min="14873" max="14873" width="29.7109375" style="4" customWidth="1"/>
    <col min="14874" max="14875" width="13.7109375" style="4" customWidth="1"/>
    <col min="14876" max="14876" width="21.42578125" style="4" customWidth="1"/>
    <col min="14877" max="14877" width="22.140625" style="4" customWidth="1"/>
    <col min="14878" max="14878" width="14.42578125" style="4" customWidth="1"/>
    <col min="14879" max="14879" width="15.42578125" style="4" customWidth="1"/>
    <col min="14880" max="14891" width="0" style="4" hidden="1" customWidth="1"/>
    <col min="14892" max="14892" width="22.7109375" style="4" customWidth="1"/>
    <col min="14893" max="14893" width="19.85546875" style="4" customWidth="1"/>
    <col min="14894" max="14894" width="19.28515625" style="4" customWidth="1"/>
    <col min="14895" max="14895" width="16.28515625" style="4" customWidth="1"/>
    <col min="14896" max="15118" width="11.42578125" style="4"/>
    <col min="15119" max="15119" width="2.85546875" style="4" customWidth="1"/>
    <col min="15120" max="15120" width="20.7109375" style="4" customWidth="1"/>
    <col min="15121" max="15121" width="16.28515625" style="4" customWidth="1"/>
    <col min="15122" max="15122" width="21.7109375" style="4" customWidth="1"/>
    <col min="15123" max="15123" width="16.28515625" style="4" customWidth="1"/>
    <col min="15124" max="15125" width="16.5703125" style="4" customWidth="1"/>
    <col min="15126" max="15128" width="16.7109375" style="4" customWidth="1"/>
    <col min="15129" max="15129" width="29.7109375" style="4" customWidth="1"/>
    <col min="15130" max="15131" width="13.7109375" style="4" customWidth="1"/>
    <col min="15132" max="15132" width="21.42578125" style="4" customWidth="1"/>
    <col min="15133" max="15133" width="22.140625" style="4" customWidth="1"/>
    <col min="15134" max="15134" width="14.42578125" style="4" customWidth="1"/>
    <col min="15135" max="15135" width="15.42578125" style="4" customWidth="1"/>
    <col min="15136" max="15147" width="0" style="4" hidden="1" customWidth="1"/>
    <col min="15148" max="15148" width="22.7109375" style="4" customWidth="1"/>
    <col min="15149" max="15149" width="19.85546875" style="4" customWidth="1"/>
    <col min="15150" max="15150" width="19.28515625" style="4" customWidth="1"/>
    <col min="15151" max="15151" width="16.28515625" style="4" customWidth="1"/>
    <col min="15152" max="15374" width="11.42578125" style="4"/>
    <col min="15375" max="15375" width="2.85546875" style="4" customWidth="1"/>
    <col min="15376" max="15376" width="20.7109375" style="4" customWidth="1"/>
    <col min="15377" max="15377" width="16.28515625" style="4" customWidth="1"/>
    <col min="15378" max="15378" width="21.7109375" style="4" customWidth="1"/>
    <col min="15379" max="15379" width="16.28515625" style="4" customWidth="1"/>
    <col min="15380" max="15381" width="16.5703125" style="4" customWidth="1"/>
    <col min="15382" max="15384" width="16.7109375" style="4" customWidth="1"/>
    <col min="15385" max="15385" width="29.7109375" style="4" customWidth="1"/>
    <col min="15386" max="15387" width="13.7109375" style="4" customWidth="1"/>
    <col min="15388" max="15388" width="21.42578125" style="4" customWidth="1"/>
    <col min="15389" max="15389" width="22.140625" style="4" customWidth="1"/>
    <col min="15390" max="15390" width="14.42578125" style="4" customWidth="1"/>
    <col min="15391" max="15391" width="15.42578125" style="4" customWidth="1"/>
    <col min="15392" max="15403" width="0" style="4" hidden="1" customWidth="1"/>
    <col min="15404" max="15404" width="22.7109375" style="4" customWidth="1"/>
    <col min="15405" max="15405" width="19.85546875" style="4" customWidth="1"/>
    <col min="15406" max="15406" width="19.28515625" style="4" customWidth="1"/>
    <col min="15407" max="15407" width="16.28515625" style="4" customWidth="1"/>
    <col min="15408" max="15630" width="11.42578125" style="4"/>
    <col min="15631" max="15631" width="2.85546875" style="4" customWidth="1"/>
    <col min="15632" max="15632" width="20.7109375" style="4" customWidth="1"/>
    <col min="15633" max="15633" width="16.28515625" style="4" customWidth="1"/>
    <col min="15634" max="15634" width="21.7109375" style="4" customWidth="1"/>
    <col min="15635" max="15635" width="16.28515625" style="4" customWidth="1"/>
    <col min="15636" max="15637" width="16.5703125" style="4" customWidth="1"/>
    <col min="15638" max="15640" width="16.7109375" style="4" customWidth="1"/>
    <col min="15641" max="15641" width="29.7109375" style="4" customWidth="1"/>
    <col min="15642" max="15643" width="13.7109375" style="4" customWidth="1"/>
    <col min="15644" max="15644" width="21.42578125" style="4" customWidth="1"/>
    <col min="15645" max="15645" width="22.140625" style="4" customWidth="1"/>
    <col min="15646" max="15646" width="14.42578125" style="4" customWidth="1"/>
    <col min="15647" max="15647" width="15.42578125" style="4" customWidth="1"/>
    <col min="15648" max="15659" width="0" style="4" hidden="1" customWidth="1"/>
    <col min="15660" max="15660" width="22.7109375" style="4" customWidth="1"/>
    <col min="15661" max="15661" width="19.85546875" style="4" customWidth="1"/>
    <col min="15662" max="15662" width="19.28515625" style="4" customWidth="1"/>
    <col min="15663" max="15663" width="16.28515625" style="4" customWidth="1"/>
    <col min="15664" max="15886" width="11.42578125" style="4"/>
    <col min="15887" max="15887" width="2.85546875" style="4" customWidth="1"/>
    <col min="15888" max="15888" width="20.7109375" style="4" customWidth="1"/>
    <col min="15889" max="15889" width="16.28515625" style="4" customWidth="1"/>
    <col min="15890" max="15890" width="21.7109375" style="4" customWidth="1"/>
    <col min="15891" max="15891" width="16.28515625" style="4" customWidth="1"/>
    <col min="15892" max="15893" width="16.5703125" style="4" customWidth="1"/>
    <col min="15894" max="15896" width="16.7109375" style="4" customWidth="1"/>
    <col min="15897" max="15897" width="29.7109375" style="4" customWidth="1"/>
    <col min="15898" max="15899" width="13.7109375" style="4" customWidth="1"/>
    <col min="15900" max="15900" width="21.42578125" style="4" customWidth="1"/>
    <col min="15901" max="15901" width="22.140625" style="4" customWidth="1"/>
    <col min="15902" max="15902" width="14.42578125" style="4" customWidth="1"/>
    <col min="15903" max="15903" width="15.42578125" style="4" customWidth="1"/>
    <col min="15904" max="15915" width="0" style="4" hidden="1" customWidth="1"/>
    <col min="15916" max="15916" width="22.7109375" style="4" customWidth="1"/>
    <col min="15917" max="15917" width="19.85546875" style="4" customWidth="1"/>
    <col min="15918" max="15918" width="19.28515625" style="4" customWidth="1"/>
    <col min="15919" max="15919" width="16.28515625" style="4" customWidth="1"/>
    <col min="15920" max="16142" width="11.42578125" style="4"/>
    <col min="16143" max="16143" width="2.85546875" style="4" customWidth="1"/>
    <col min="16144" max="16144" width="20.7109375" style="4" customWidth="1"/>
    <col min="16145" max="16145" width="16.28515625" style="4" customWidth="1"/>
    <col min="16146" max="16146" width="21.7109375" style="4" customWidth="1"/>
    <col min="16147" max="16147" width="16.28515625" style="4" customWidth="1"/>
    <col min="16148" max="16149" width="16.5703125" style="4" customWidth="1"/>
    <col min="16150" max="16152" width="16.7109375" style="4" customWidth="1"/>
    <col min="16153" max="16153" width="29.7109375" style="4" customWidth="1"/>
    <col min="16154" max="16155" width="13.7109375" style="4" customWidth="1"/>
    <col min="16156" max="16156" width="21.42578125" style="4" customWidth="1"/>
    <col min="16157" max="16157" width="22.140625" style="4" customWidth="1"/>
    <col min="16158" max="16158" width="14.42578125" style="4" customWidth="1"/>
    <col min="16159" max="16159" width="15.42578125" style="4" customWidth="1"/>
    <col min="16160" max="16171" width="0" style="4" hidden="1" customWidth="1"/>
    <col min="16172" max="16172" width="22.7109375" style="4" customWidth="1"/>
    <col min="16173" max="16173" width="19.85546875" style="4" customWidth="1"/>
    <col min="16174" max="16174" width="19.28515625" style="4" customWidth="1"/>
    <col min="16175" max="16175" width="16.28515625" style="4" customWidth="1"/>
    <col min="16176" max="16384" width="11.42578125" style="4"/>
  </cols>
  <sheetData>
    <row r="2" spans="2:47" ht="14.25" customHeight="1">
      <c r="K2" s="184"/>
      <c r="L2" s="184"/>
      <c r="M2" s="184"/>
      <c r="P2" s="185"/>
      <c r="R2" s="185"/>
      <c r="AE2" s="185"/>
      <c r="AG2" s="185"/>
    </row>
    <row r="3" spans="2:47">
      <c r="B3" s="4"/>
      <c r="K3" s="184"/>
      <c r="L3" s="184"/>
      <c r="M3" s="184"/>
      <c r="P3" s="185"/>
      <c r="R3" s="185"/>
      <c r="AE3" s="185"/>
      <c r="AG3" s="185"/>
    </row>
    <row r="4" spans="2:47" ht="12.75" customHeight="1">
      <c r="B4" s="878" t="s">
        <v>0</v>
      </c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186"/>
      <c r="AS4" s="186"/>
      <c r="AT4" s="186"/>
      <c r="AU4" s="186"/>
    </row>
    <row r="5" spans="2:47">
      <c r="B5" s="878" t="s">
        <v>1</v>
      </c>
      <c r="C5" s="878"/>
      <c r="D5" s="878"/>
      <c r="E5" s="878"/>
      <c r="F5" s="878"/>
      <c r="G5" s="878"/>
      <c r="H5" s="878"/>
      <c r="I5" s="878"/>
      <c r="J5" s="878"/>
      <c r="K5" s="878"/>
      <c r="L5" s="878"/>
      <c r="M5" s="878"/>
      <c r="N5" s="878"/>
      <c r="O5" s="878"/>
      <c r="P5" s="878"/>
      <c r="Q5" s="878"/>
      <c r="R5" s="878"/>
      <c r="S5" s="878"/>
      <c r="T5" s="878"/>
      <c r="U5" s="878"/>
      <c r="V5" s="878"/>
      <c r="W5" s="878"/>
      <c r="X5" s="878"/>
      <c r="Y5" s="878"/>
      <c r="Z5" s="878"/>
      <c r="AA5" s="878"/>
      <c r="AB5" s="878"/>
      <c r="AC5" s="878"/>
      <c r="AD5" s="878"/>
      <c r="AE5" s="878"/>
      <c r="AF5" s="878"/>
      <c r="AG5" s="878"/>
      <c r="AH5" s="878"/>
      <c r="AI5" s="878"/>
      <c r="AJ5" s="878"/>
      <c r="AK5" s="878"/>
      <c r="AL5" s="878"/>
      <c r="AM5" s="878"/>
      <c r="AN5" s="878"/>
      <c r="AO5" s="878"/>
      <c r="AP5" s="878"/>
      <c r="AQ5" s="878"/>
      <c r="AR5" s="186"/>
      <c r="AS5" s="186"/>
      <c r="AT5" s="186"/>
      <c r="AU5" s="186"/>
    </row>
    <row r="6" spans="2:47"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186"/>
      <c r="AD6" s="186"/>
      <c r="AE6" s="625"/>
      <c r="AF6" s="625"/>
      <c r="AG6" s="625"/>
      <c r="AH6" s="625"/>
      <c r="AI6" s="625"/>
      <c r="AJ6" s="625"/>
      <c r="AK6" s="625"/>
      <c r="AL6" s="625"/>
      <c r="AM6" s="625"/>
      <c r="AN6" s="625"/>
      <c r="AO6" s="625"/>
      <c r="AP6" s="625"/>
      <c r="AQ6" s="625"/>
      <c r="AR6" s="186"/>
      <c r="AS6" s="186"/>
      <c r="AT6" s="186"/>
      <c r="AU6" s="186"/>
    </row>
    <row r="7" spans="2:47" ht="25.5" customHeight="1" thickBot="1">
      <c r="B7" s="879" t="s">
        <v>479</v>
      </c>
      <c r="C7" s="879"/>
      <c r="D7" s="879"/>
      <c r="E7" s="879"/>
      <c r="F7" s="879"/>
      <c r="G7" s="879"/>
      <c r="H7" s="879"/>
      <c r="I7" s="879"/>
      <c r="J7" s="879" t="s">
        <v>1223</v>
      </c>
      <c r="K7" s="879"/>
      <c r="L7" s="879"/>
      <c r="M7" s="625"/>
      <c r="N7" s="10"/>
      <c r="O7" s="10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187"/>
    </row>
    <row r="8" spans="2:47" ht="17.25" customHeight="1" thickBot="1">
      <c r="B8" s="995" t="s">
        <v>72</v>
      </c>
      <c r="C8" s="996"/>
      <c r="D8" s="996"/>
      <c r="E8" s="996"/>
      <c r="F8" s="996"/>
      <c r="G8" s="996"/>
      <c r="H8" s="996"/>
      <c r="I8" s="996"/>
      <c r="J8" s="996"/>
      <c r="K8" s="996"/>
      <c r="L8" s="996"/>
      <c r="M8" s="997"/>
      <c r="N8" s="964" t="s">
        <v>4</v>
      </c>
      <c r="O8" s="880" t="s">
        <v>480</v>
      </c>
      <c r="P8" s="883" t="s">
        <v>5</v>
      </c>
      <c r="Q8" s="884"/>
      <c r="R8" s="884"/>
      <c r="S8" s="884"/>
      <c r="T8" s="884"/>
      <c r="U8" s="884"/>
      <c r="V8" s="884"/>
      <c r="W8" s="884"/>
      <c r="X8" s="884"/>
      <c r="Y8" s="884"/>
      <c r="Z8" s="884"/>
      <c r="AA8" s="884"/>
      <c r="AB8" s="884"/>
      <c r="AC8" s="867"/>
      <c r="AD8" s="999" t="s">
        <v>481</v>
      </c>
      <c r="AE8" s="883" t="s">
        <v>5</v>
      </c>
      <c r="AF8" s="884"/>
      <c r="AG8" s="884"/>
      <c r="AH8" s="884"/>
      <c r="AI8" s="884"/>
      <c r="AJ8" s="884"/>
      <c r="AK8" s="884"/>
      <c r="AL8" s="884"/>
      <c r="AM8" s="884"/>
      <c r="AN8" s="884"/>
      <c r="AO8" s="884"/>
      <c r="AP8" s="884"/>
      <c r="AQ8" s="884"/>
      <c r="AR8" s="884"/>
      <c r="AS8" s="867" t="s">
        <v>8</v>
      </c>
      <c r="AT8" s="868"/>
      <c r="AU8" s="869"/>
    </row>
    <row r="9" spans="2:47" ht="12.75" customHeight="1" thickBot="1">
      <c r="B9" s="870" t="s">
        <v>9</v>
      </c>
      <c r="C9" s="872" t="s">
        <v>10</v>
      </c>
      <c r="D9" s="874" t="s">
        <v>11</v>
      </c>
      <c r="E9" s="874" t="s">
        <v>12</v>
      </c>
      <c r="F9" s="857" t="s">
        <v>13</v>
      </c>
      <c r="G9" s="874" t="s">
        <v>14</v>
      </c>
      <c r="H9" s="857" t="s">
        <v>15</v>
      </c>
      <c r="I9" s="857" t="s">
        <v>16</v>
      </c>
      <c r="J9" s="857" t="s">
        <v>17</v>
      </c>
      <c r="K9" s="874" t="s">
        <v>18</v>
      </c>
      <c r="L9" s="859" t="s">
        <v>75</v>
      </c>
      <c r="M9" s="859" t="s">
        <v>482</v>
      </c>
      <c r="N9" s="965"/>
      <c r="O9" s="881"/>
      <c r="P9" s="865" t="s">
        <v>20</v>
      </c>
      <c r="Q9" s="864"/>
      <c r="R9" s="865" t="s">
        <v>21</v>
      </c>
      <c r="S9" s="866"/>
      <c r="T9" s="866"/>
      <c r="U9" s="866"/>
      <c r="V9" s="866"/>
      <c r="W9" s="866"/>
      <c r="X9" s="866"/>
      <c r="Y9" s="866"/>
      <c r="Z9" s="876" t="s">
        <v>22</v>
      </c>
      <c r="AA9" s="857" t="s">
        <v>23</v>
      </c>
      <c r="AB9" s="857" t="s">
        <v>24</v>
      </c>
      <c r="AC9" s="861" t="s">
        <v>25</v>
      </c>
      <c r="AD9" s="1000"/>
      <c r="AE9" s="863" t="s">
        <v>20</v>
      </c>
      <c r="AF9" s="864"/>
      <c r="AG9" s="865" t="s">
        <v>21</v>
      </c>
      <c r="AH9" s="866"/>
      <c r="AI9" s="866"/>
      <c r="AJ9" s="866"/>
      <c r="AK9" s="866"/>
      <c r="AL9" s="866"/>
      <c r="AM9" s="866"/>
      <c r="AN9" s="866"/>
      <c r="AO9" s="876" t="s">
        <v>22</v>
      </c>
      <c r="AP9" s="857" t="s">
        <v>23</v>
      </c>
      <c r="AQ9" s="857" t="s">
        <v>24</v>
      </c>
      <c r="AR9" s="857" t="s">
        <v>25</v>
      </c>
      <c r="AS9" s="857" t="s">
        <v>26</v>
      </c>
      <c r="AT9" s="857" t="s">
        <v>27</v>
      </c>
      <c r="AU9" s="859" t="s">
        <v>28</v>
      </c>
    </row>
    <row r="10" spans="2:47" ht="100.5" customHeight="1" thickBot="1">
      <c r="B10" s="871"/>
      <c r="C10" s="873"/>
      <c r="D10" s="875"/>
      <c r="E10" s="875"/>
      <c r="F10" s="858"/>
      <c r="G10" s="875"/>
      <c r="H10" s="858"/>
      <c r="I10" s="858"/>
      <c r="J10" s="858"/>
      <c r="K10" s="875"/>
      <c r="L10" s="860"/>
      <c r="M10" s="860"/>
      <c r="N10" s="998"/>
      <c r="O10" s="882"/>
      <c r="P10" s="188" t="s">
        <v>29</v>
      </c>
      <c r="Q10" s="189" t="s">
        <v>30</v>
      </c>
      <c r="R10" s="188" t="s">
        <v>31</v>
      </c>
      <c r="S10" s="626" t="s">
        <v>32</v>
      </c>
      <c r="T10" s="626" t="s">
        <v>33</v>
      </c>
      <c r="U10" s="626" t="s">
        <v>34</v>
      </c>
      <c r="V10" s="626" t="s">
        <v>35</v>
      </c>
      <c r="W10" s="626" t="s">
        <v>36</v>
      </c>
      <c r="X10" s="626" t="s">
        <v>37</v>
      </c>
      <c r="Y10" s="626" t="s">
        <v>39</v>
      </c>
      <c r="Z10" s="877"/>
      <c r="AA10" s="858"/>
      <c r="AB10" s="858"/>
      <c r="AC10" s="862"/>
      <c r="AD10" s="1000"/>
      <c r="AE10" s="190" t="s">
        <v>29</v>
      </c>
      <c r="AF10" s="189" t="s">
        <v>30</v>
      </c>
      <c r="AG10" s="188" t="s">
        <v>31</v>
      </c>
      <c r="AH10" s="626" t="s">
        <v>32</v>
      </c>
      <c r="AI10" s="626" t="s">
        <v>33</v>
      </c>
      <c r="AJ10" s="626" t="s">
        <v>34</v>
      </c>
      <c r="AK10" s="626" t="s">
        <v>35</v>
      </c>
      <c r="AL10" s="626" t="s">
        <v>36</v>
      </c>
      <c r="AM10" s="626" t="s">
        <v>37</v>
      </c>
      <c r="AN10" s="626" t="s">
        <v>39</v>
      </c>
      <c r="AO10" s="877"/>
      <c r="AP10" s="858"/>
      <c r="AQ10" s="858"/>
      <c r="AR10" s="858"/>
      <c r="AS10" s="858"/>
      <c r="AT10" s="858"/>
      <c r="AU10" s="860"/>
    </row>
    <row r="11" spans="2:47" ht="90" thickBot="1">
      <c r="B11" s="191" t="s">
        <v>76</v>
      </c>
      <c r="C11" s="192" t="s">
        <v>483</v>
      </c>
      <c r="D11" s="192" t="s">
        <v>484</v>
      </c>
      <c r="E11" s="192" t="s">
        <v>485</v>
      </c>
      <c r="F11" s="193">
        <v>2020730010048</v>
      </c>
      <c r="G11" s="193" t="s">
        <v>486</v>
      </c>
      <c r="H11" s="193">
        <v>220320202009</v>
      </c>
      <c r="I11" s="193" t="s">
        <v>57</v>
      </c>
      <c r="J11" s="193" t="s">
        <v>487</v>
      </c>
      <c r="K11" s="192" t="s">
        <v>488</v>
      </c>
      <c r="L11" s="194">
        <v>1000</v>
      </c>
      <c r="M11" s="194">
        <v>0</v>
      </c>
      <c r="N11" s="195">
        <f>SUM(P11:AC11)</f>
        <v>421350250</v>
      </c>
      <c r="O11" s="195">
        <v>46200000</v>
      </c>
      <c r="P11" s="196"/>
      <c r="Q11" s="195">
        <v>421350250</v>
      </c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5">
        <f>SUM(AE11:AR11)</f>
        <v>412950250</v>
      </c>
      <c r="AE11" s="196"/>
      <c r="AF11" s="195">
        <v>412950250</v>
      </c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7" t="s">
        <v>489</v>
      </c>
      <c r="AT11" s="194" t="s">
        <v>490</v>
      </c>
      <c r="AU11" s="198" t="s">
        <v>491</v>
      </c>
    </row>
    <row r="12" spans="2:47" ht="90" thickBot="1">
      <c r="B12" s="199" t="s">
        <v>76</v>
      </c>
      <c r="C12" s="26" t="s">
        <v>483</v>
      </c>
      <c r="D12" s="26" t="s">
        <v>484</v>
      </c>
      <c r="E12" s="26" t="s">
        <v>485</v>
      </c>
      <c r="F12" s="200">
        <v>2020730010048</v>
      </c>
      <c r="G12" s="200" t="s">
        <v>486</v>
      </c>
      <c r="H12" s="200">
        <v>220320202009</v>
      </c>
      <c r="I12" s="200" t="s">
        <v>57</v>
      </c>
      <c r="J12" s="200" t="s">
        <v>492</v>
      </c>
      <c r="K12" s="26" t="s">
        <v>493</v>
      </c>
      <c r="L12" s="201">
        <v>1</v>
      </c>
      <c r="M12" s="201">
        <v>0</v>
      </c>
      <c r="N12" s="202">
        <f t="shared" ref="N12:N35" si="0">SUM(P12:AC12)</f>
        <v>369600108</v>
      </c>
      <c r="O12" s="202">
        <v>23600000</v>
      </c>
      <c r="P12" s="203"/>
      <c r="Q12" s="202">
        <v>369600108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02">
        <f t="shared" ref="AD12:AD35" si="1">SUM(AE12:AR12)</f>
        <v>369600108</v>
      </c>
      <c r="AE12" s="203"/>
      <c r="AF12" s="202">
        <v>369600108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04" t="s">
        <v>489</v>
      </c>
      <c r="AT12" s="201" t="s">
        <v>490</v>
      </c>
      <c r="AU12" s="198" t="s">
        <v>491</v>
      </c>
    </row>
    <row r="13" spans="2:47" ht="90" thickBot="1">
      <c r="B13" s="199" t="s">
        <v>76</v>
      </c>
      <c r="C13" s="26" t="s">
        <v>483</v>
      </c>
      <c r="D13" s="26" t="s">
        <v>484</v>
      </c>
      <c r="E13" s="26" t="s">
        <v>485</v>
      </c>
      <c r="F13" s="200">
        <v>2020730010048</v>
      </c>
      <c r="G13" s="200" t="s">
        <v>486</v>
      </c>
      <c r="H13" s="200">
        <v>220320202009</v>
      </c>
      <c r="I13" s="200" t="s">
        <v>57</v>
      </c>
      <c r="J13" s="200" t="s">
        <v>494</v>
      </c>
      <c r="K13" s="26" t="s">
        <v>495</v>
      </c>
      <c r="L13" s="201">
        <v>1</v>
      </c>
      <c r="M13" s="201">
        <v>0</v>
      </c>
      <c r="N13" s="202">
        <f t="shared" si="0"/>
        <v>24500157</v>
      </c>
      <c r="O13" s="202"/>
      <c r="P13" s="203"/>
      <c r="Q13" s="202">
        <v>24500157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02">
        <f t="shared" si="1"/>
        <v>24500157</v>
      </c>
      <c r="AE13" s="203"/>
      <c r="AF13" s="202">
        <v>24500157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04" t="s">
        <v>489</v>
      </c>
      <c r="AT13" s="201" t="s">
        <v>490</v>
      </c>
      <c r="AU13" s="198" t="s">
        <v>491</v>
      </c>
    </row>
    <row r="14" spans="2:47" ht="90" thickBot="1">
      <c r="B14" s="199" t="s">
        <v>76</v>
      </c>
      <c r="C14" s="26" t="s">
        <v>483</v>
      </c>
      <c r="D14" s="26" t="s">
        <v>484</v>
      </c>
      <c r="E14" s="26" t="s">
        <v>485</v>
      </c>
      <c r="F14" s="200">
        <v>2020730010048</v>
      </c>
      <c r="G14" s="200" t="s">
        <v>486</v>
      </c>
      <c r="H14" s="200">
        <v>220320202009</v>
      </c>
      <c r="I14" s="200" t="s">
        <v>57</v>
      </c>
      <c r="J14" s="200" t="s">
        <v>496</v>
      </c>
      <c r="K14" s="201" t="s">
        <v>497</v>
      </c>
      <c r="L14" s="65">
        <v>1</v>
      </c>
      <c r="M14" s="65">
        <v>0</v>
      </c>
      <c r="N14" s="202">
        <f>SUM(P14:AC14)</f>
        <v>123000000</v>
      </c>
      <c r="O14" s="202"/>
      <c r="P14" s="205"/>
      <c r="Q14" s="202">
        <v>123000000</v>
      </c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2">
        <f>SUM(AE14:AR14)</f>
        <v>23000000</v>
      </c>
      <c r="AE14" s="205"/>
      <c r="AF14" s="206">
        <v>23000000</v>
      </c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4" t="s">
        <v>489</v>
      </c>
      <c r="AT14" s="201" t="s">
        <v>490</v>
      </c>
      <c r="AU14" s="198" t="s">
        <v>491</v>
      </c>
    </row>
    <row r="15" spans="2:47" ht="90" thickBot="1">
      <c r="B15" s="199" t="s">
        <v>76</v>
      </c>
      <c r="C15" s="26" t="s">
        <v>483</v>
      </c>
      <c r="D15" s="26" t="s">
        <v>484</v>
      </c>
      <c r="E15" s="26" t="s">
        <v>485</v>
      </c>
      <c r="F15" s="200">
        <v>2020730010048</v>
      </c>
      <c r="G15" s="200" t="s">
        <v>486</v>
      </c>
      <c r="H15" s="200">
        <v>220320202009</v>
      </c>
      <c r="I15" s="200" t="s">
        <v>57</v>
      </c>
      <c r="J15" s="200" t="s">
        <v>498</v>
      </c>
      <c r="K15" s="201" t="s">
        <v>499</v>
      </c>
      <c r="L15" s="65">
        <v>25</v>
      </c>
      <c r="M15" s="65">
        <v>0</v>
      </c>
      <c r="N15" s="202">
        <f t="shared" si="0"/>
        <v>137909843</v>
      </c>
      <c r="O15" s="202">
        <v>24600000</v>
      </c>
      <c r="P15" s="205"/>
      <c r="Q15" s="202">
        <v>137909843</v>
      </c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2">
        <f t="shared" si="1"/>
        <v>100600000</v>
      </c>
      <c r="AE15" s="205"/>
      <c r="AF15" s="202">
        <v>100600000</v>
      </c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4" t="s">
        <v>489</v>
      </c>
      <c r="AT15" s="201" t="s">
        <v>490</v>
      </c>
      <c r="AU15" s="198" t="s">
        <v>491</v>
      </c>
    </row>
    <row r="16" spans="2:47" ht="90" thickBot="1">
      <c r="B16" s="199" t="s">
        <v>76</v>
      </c>
      <c r="C16" s="26" t="s">
        <v>483</v>
      </c>
      <c r="D16" s="26" t="s">
        <v>484</v>
      </c>
      <c r="E16" s="26" t="s">
        <v>485</v>
      </c>
      <c r="F16" s="200">
        <v>2020730010048</v>
      </c>
      <c r="G16" s="200" t="s">
        <v>486</v>
      </c>
      <c r="H16" s="200">
        <v>220320202009</v>
      </c>
      <c r="I16" s="200" t="s">
        <v>57</v>
      </c>
      <c r="J16" s="200" t="s">
        <v>500</v>
      </c>
      <c r="K16" s="201" t="s">
        <v>501</v>
      </c>
      <c r="L16" s="65">
        <v>50</v>
      </c>
      <c r="M16" s="65">
        <v>0</v>
      </c>
      <c r="N16" s="202">
        <f t="shared" si="0"/>
        <v>138800202</v>
      </c>
      <c r="O16" s="202">
        <v>14400000</v>
      </c>
      <c r="P16" s="205"/>
      <c r="Q16" s="202">
        <v>138800202</v>
      </c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2">
        <f t="shared" si="1"/>
        <v>138800202</v>
      </c>
      <c r="AE16" s="205"/>
      <c r="AF16" s="206">
        <v>138800202</v>
      </c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4" t="s">
        <v>489</v>
      </c>
      <c r="AT16" s="201" t="s">
        <v>490</v>
      </c>
      <c r="AU16" s="198" t="s">
        <v>491</v>
      </c>
    </row>
    <row r="17" spans="2:47" ht="90" thickBot="1">
      <c r="B17" s="199" t="s">
        <v>76</v>
      </c>
      <c r="C17" s="26" t="s">
        <v>483</v>
      </c>
      <c r="D17" s="26" t="s">
        <v>484</v>
      </c>
      <c r="E17" s="26" t="s">
        <v>485</v>
      </c>
      <c r="F17" s="200">
        <v>2020730010048</v>
      </c>
      <c r="G17" s="200" t="s">
        <v>486</v>
      </c>
      <c r="H17" s="200">
        <v>220320202009</v>
      </c>
      <c r="I17" s="200" t="s">
        <v>57</v>
      </c>
      <c r="J17" s="200" t="s">
        <v>502</v>
      </c>
      <c r="K17" s="201" t="s">
        <v>503</v>
      </c>
      <c r="L17" s="65">
        <v>1</v>
      </c>
      <c r="M17" s="65">
        <v>0</v>
      </c>
      <c r="N17" s="202">
        <f t="shared" si="0"/>
        <v>88069440</v>
      </c>
      <c r="O17" s="202"/>
      <c r="P17" s="205"/>
      <c r="Q17" s="202">
        <v>88069440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2">
        <f t="shared" si="1"/>
        <v>88069440</v>
      </c>
      <c r="AE17" s="205"/>
      <c r="AF17" s="202">
        <v>88069440</v>
      </c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4" t="s">
        <v>489</v>
      </c>
      <c r="AT17" s="201" t="s">
        <v>490</v>
      </c>
      <c r="AU17" s="198" t="s">
        <v>491</v>
      </c>
    </row>
    <row r="18" spans="2:47" ht="90" thickBot="1">
      <c r="B18" s="199" t="s">
        <v>76</v>
      </c>
      <c r="C18" s="26" t="s">
        <v>483</v>
      </c>
      <c r="D18" s="26" t="s">
        <v>484</v>
      </c>
      <c r="E18" s="26" t="s">
        <v>485</v>
      </c>
      <c r="F18" s="200">
        <v>2020730010048</v>
      </c>
      <c r="G18" s="200" t="s">
        <v>486</v>
      </c>
      <c r="H18" s="200">
        <v>220320202009</v>
      </c>
      <c r="I18" s="200" t="s">
        <v>57</v>
      </c>
      <c r="J18" s="200" t="s">
        <v>504</v>
      </c>
      <c r="K18" s="201" t="s">
        <v>505</v>
      </c>
      <c r="L18" s="65">
        <v>5</v>
      </c>
      <c r="M18" s="65">
        <v>0</v>
      </c>
      <c r="N18" s="202">
        <f t="shared" si="0"/>
        <v>195370000</v>
      </c>
      <c r="O18" s="202">
        <v>21600000</v>
      </c>
      <c r="P18" s="205"/>
      <c r="Q18" s="202">
        <v>195370000</v>
      </c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2">
        <f t="shared" si="1"/>
        <v>155370000</v>
      </c>
      <c r="AE18" s="205"/>
      <c r="AF18" s="202">
        <v>155370000</v>
      </c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4" t="s">
        <v>489</v>
      </c>
      <c r="AT18" s="201" t="s">
        <v>490</v>
      </c>
      <c r="AU18" s="198" t="s">
        <v>491</v>
      </c>
    </row>
    <row r="19" spans="2:47" ht="90" thickBot="1">
      <c r="B19" s="199" t="s">
        <v>76</v>
      </c>
      <c r="C19" s="26" t="s">
        <v>483</v>
      </c>
      <c r="D19" s="26" t="s">
        <v>484</v>
      </c>
      <c r="E19" s="26" t="s">
        <v>485</v>
      </c>
      <c r="F19" s="200">
        <v>2020730010048</v>
      </c>
      <c r="G19" s="200" t="s">
        <v>486</v>
      </c>
      <c r="H19" s="200">
        <v>220320202009</v>
      </c>
      <c r="I19" s="200" t="s">
        <v>57</v>
      </c>
      <c r="J19" s="200" t="s">
        <v>506</v>
      </c>
      <c r="K19" s="201" t="s">
        <v>507</v>
      </c>
      <c r="L19" s="65">
        <v>5</v>
      </c>
      <c r="M19" s="65">
        <v>0</v>
      </c>
      <c r="N19" s="202">
        <f t="shared" si="0"/>
        <v>589400000</v>
      </c>
      <c r="O19" s="202"/>
      <c r="P19" s="205"/>
      <c r="Q19" s="207">
        <v>589400000</v>
      </c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2">
        <f t="shared" si="1"/>
        <v>7000000</v>
      </c>
      <c r="AE19" s="205"/>
      <c r="AF19" s="202">
        <v>7000000</v>
      </c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4" t="s">
        <v>489</v>
      </c>
      <c r="AT19" s="201" t="s">
        <v>490</v>
      </c>
      <c r="AU19" s="198" t="s">
        <v>491</v>
      </c>
    </row>
    <row r="20" spans="2:47" ht="90" thickBot="1">
      <c r="B20" s="199" t="s">
        <v>76</v>
      </c>
      <c r="C20" s="26" t="s">
        <v>483</v>
      </c>
      <c r="D20" s="26" t="s">
        <v>484</v>
      </c>
      <c r="E20" s="26" t="s">
        <v>485</v>
      </c>
      <c r="F20" s="200">
        <v>2020730010048</v>
      </c>
      <c r="G20" s="200" t="s">
        <v>486</v>
      </c>
      <c r="H20" s="200">
        <v>220320202009</v>
      </c>
      <c r="I20" s="200" t="s">
        <v>57</v>
      </c>
      <c r="J20" s="200" t="s">
        <v>508</v>
      </c>
      <c r="K20" s="201" t="s">
        <v>509</v>
      </c>
      <c r="L20" s="65">
        <v>50</v>
      </c>
      <c r="M20" s="65">
        <v>0</v>
      </c>
      <c r="N20" s="202">
        <f t="shared" si="0"/>
        <v>2000000</v>
      </c>
      <c r="O20" s="202"/>
      <c r="P20" s="205"/>
      <c r="Q20" s="202">
        <v>2000000</v>
      </c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2">
        <f t="shared" si="1"/>
        <v>2000000</v>
      </c>
      <c r="AE20" s="205"/>
      <c r="AF20" s="202">
        <v>2000000</v>
      </c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4" t="s">
        <v>489</v>
      </c>
      <c r="AT20" s="201" t="s">
        <v>490</v>
      </c>
      <c r="AU20" s="198" t="s">
        <v>491</v>
      </c>
    </row>
    <row r="21" spans="2:47" ht="64.5" thickBot="1">
      <c r="B21" s="199" t="s">
        <v>76</v>
      </c>
      <c r="C21" s="26" t="s">
        <v>483</v>
      </c>
      <c r="D21" s="26" t="s">
        <v>484</v>
      </c>
      <c r="E21" s="26" t="s">
        <v>485</v>
      </c>
      <c r="F21" s="200">
        <v>2020730010047</v>
      </c>
      <c r="G21" s="200" t="s">
        <v>510</v>
      </c>
      <c r="H21" s="200">
        <v>220320202009</v>
      </c>
      <c r="I21" s="200" t="s">
        <v>57</v>
      </c>
      <c r="J21" s="200" t="s">
        <v>511</v>
      </c>
      <c r="K21" s="201" t="s">
        <v>512</v>
      </c>
      <c r="L21" s="65">
        <v>1</v>
      </c>
      <c r="M21" s="65">
        <v>0</v>
      </c>
      <c r="N21" s="202">
        <f t="shared" si="0"/>
        <v>28000000</v>
      </c>
      <c r="O21" s="202">
        <v>8000000</v>
      </c>
      <c r="P21" s="205"/>
      <c r="Q21" s="202">
        <v>28000000</v>
      </c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2">
        <f t="shared" si="1"/>
        <v>28000000</v>
      </c>
      <c r="AE21" s="205"/>
      <c r="AF21" s="202">
        <v>28000000</v>
      </c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4" t="s">
        <v>489</v>
      </c>
      <c r="AT21" s="201" t="s">
        <v>490</v>
      </c>
      <c r="AU21" s="198" t="s">
        <v>491</v>
      </c>
    </row>
    <row r="22" spans="2:47" ht="64.5" thickBot="1">
      <c r="B22" s="199" t="s">
        <v>76</v>
      </c>
      <c r="C22" s="26" t="s">
        <v>483</v>
      </c>
      <c r="D22" s="26" t="s">
        <v>484</v>
      </c>
      <c r="E22" s="26" t="s">
        <v>485</v>
      </c>
      <c r="F22" s="200">
        <v>2020730010047</v>
      </c>
      <c r="G22" s="200" t="s">
        <v>510</v>
      </c>
      <c r="H22" s="200">
        <v>220320202009</v>
      </c>
      <c r="I22" s="200" t="s">
        <v>57</v>
      </c>
      <c r="J22" s="200" t="s">
        <v>513</v>
      </c>
      <c r="K22" s="201" t="s">
        <v>514</v>
      </c>
      <c r="L22" s="65">
        <v>1</v>
      </c>
      <c r="M22" s="65">
        <v>0</v>
      </c>
      <c r="N22" s="202">
        <f t="shared" si="0"/>
        <v>60900000</v>
      </c>
      <c r="O22" s="202">
        <v>13300000</v>
      </c>
      <c r="P22" s="205"/>
      <c r="Q22" s="206">
        <v>60900000</v>
      </c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2">
        <f t="shared" si="1"/>
        <v>60900000</v>
      </c>
      <c r="AE22" s="205"/>
      <c r="AF22" s="202">
        <v>60900000</v>
      </c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4" t="s">
        <v>489</v>
      </c>
      <c r="AT22" s="201" t="s">
        <v>490</v>
      </c>
      <c r="AU22" s="198" t="s">
        <v>491</v>
      </c>
    </row>
    <row r="23" spans="2:47" ht="64.5" thickBot="1">
      <c r="B23" s="199" t="s">
        <v>76</v>
      </c>
      <c r="C23" s="26" t="s">
        <v>483</v>
      </c>
      <c r="D23" s="26" t="s">
        <v>484</v>
      </c>
      <c r="E23" s="26" t="s">
        <v>485</v>
      </c>
      <c r="F23" s="200">
        <v>2020730010047</v>
      </c>
      <c r="G23" s="200" t="s">
        <v>510</v>
      </c>
      <c r="H23" s="200">
        <v>220320202009</v>
      </c>
      <c r="I23" s="200" t="s">
        <v>57</v>
      </c>
      <c r="J23" s="200" t="s">
        <v>515</v>
      </c>
      <c r="K23" s="201" t="s">
        <v>516</v>
      </c>
      <c r="L23" s="65">
        <v>1</v>
      </c>
      <c r="M23" s="65">
        <v>0</v>
      </c>
      <c r="N23" s="202">
        <f t="shared" si="0"/>
        <v>66499892</v>
      </c>
      <c r="O23" s="202"/>
      <c r="P23" s="205"/>
      <c r="Q23" s="202">
        <v>66499892</v>
      </c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2">
        <f t="shared" si="1"/>
        <v>66499892</v>
      </c>
      <c r="AE23" s="205"/>
      <c r="AF23" s="202">
        <v>66499892</v>
      </c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4" t="s">
        <v>489</v>
      </c>
      <c r="AT23" s="201" t="s">
        <v>490</v>
      </c>
      <c r="AU23" s="198" t="s">
        <v>491</v>
      </c>
    </row>
    <row r="24" spans="2:47" ht="64.5" thickBot="1">
      <c r="B24" s="199" t="s">
        <v>76</v>
      </c>
      <c r="C24" s="26" t="s">
        <v>483</v>
      </c>
      <c r="D24" s="26" t="s">
        <v>484</v>
      </c>
      <c r="E24" s="26" t="s">
        <v>485</v>
      </c>
      <c r="F24" s="200">
        <v>2020730010047</v>
      </c>
      <c r="G24" s="200" t="s">
        <v>510</v>
      </c>
      <c r="H24" s="200">
        <v>220320202009</v>
      </c>
      <c r="I24" s="200" t="s">
        <v>57</v>
      </c>
      <c r="J24" s="200" t="s">
        <v>517</v>
      </c>
      <c r="K24" s="201" t="s">
        <v>518</v>
      </c>
      <c r="L24" s="65">
        <v>2</v>
      </c>
      <c r="M24" s="65">
        <v>0</v>
      </c>
      <c r="N24" s="202">
        <f t="shared" si="0"/>
        <v>0</v>
      </c>
      <c r="O24" s="202"/>
      <c r="P24" s="205"/>
      <c r="Q24" s="206">
        <v>0</v>
      </c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2">
        <f t="shared" si="1"/>
        <v>0</v>
      </c>
      <c r="AE24" s="205"/>
      <c r="AF24" s="206">
        <v>0</v>
      </c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4" t="s">
        <v>489</v>
      </c>
      <c r="AT24" s="201" t="s">
        <v>490</v>
      </c>
      <c r="AU24" s="198" t="s">
        <v>491</v>
      </c>
    </row>
    <row r="25" spans="2:47" ht="64.5" thickBot="1">
      <c r="B25" s="199" t="s">
        <v>76</v>
      </c>
      <c r="C25" s="26" t="s">
        <v>483</v>
      </c>
      <c r="D25" s="26" t="s">
        <v>484</v>
      </c>
      <c r="E25" s="26" t="s">
        <v>485</v>
      </c>
      <c r="F25" s="200">
        <v>2020730010047</v>
      </c>
      <c r="G25" s="200" t="s">
        <v>510</v>
      </c>
      <c r="H25" s="200">
        <v>220320202009</v>
      </c>
      <c r="I25" s="200" t="s">
        <v>57</v>
      </c>
      <c r="J25" s="200" t="s">
        <v>519</v>
      </c>
      <c r="K25" s="201" t="s">
        <v>520</v>
      </c>
      <c r="L25" s="65">
        <v>2</v>
      </c>
      <c r="M25" s="65">
        <v>0</v>
      </c>
      <c r="N25" s="202">
        <f t="shared" si="0"/>
        <v>59050108</v>
      </c>
      <c r="O25" s="202">
        <v>4000000</v>
      </c>
      <c r="P25" s="205"/>
      <c r="Q25" s="202">
        <v>59050108</v>
      </c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2">
        <f t="shared" si="1"/>
        <v>59050108</v>
      </c>
      <c r="AE25" s="205"/>
      <c r="AF25" s="202">
        <v>59050108</v>
      </c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4" t="s">
        <v>489</v>
      </c>
      <c r="AT25" s="201" t="s">
        <v>490</v>
      </c>
      <c r="AU25" s="198" t="s">
        <v>491</v>
      </c>
    </row>
    <row r="26" spans="2:47" ht="64.5" thickBot="1">
      <c r="B26" s="199" t="s">
        <v>76</v>
      </c>
      <c r="C26" s="26" t="s">
        <v>483</v>
      </c>
      <c r="D26" s="26" t="s">
        <v>484</v>
      </c>
      <c r="E26" s="26" t="s">
        <v>485</v>
      </c>
      <c r="F26" s="200">
        <v>2020730010047</v>
      </c>
      <c r="G26" s="200" t="s">
        <v>510</v>
      </c>
      <c r="H26" s="200">
        <v>220320202009</v>
      </c>
      <c r="I26" s="200" t="s">
        <v>57</v>
      </c>
      <c r="J26" s="200" t="s">
        <v>521</v>
      </c>
      <c r="K26" s="201" t="s">
        <v>522</v>
      </c>
      <c r="L26" s="65">
        <v>1</v>
      </c>
      <c r="M26" s="65">
        <v>0</v>
      </c>
      <c r="N26" s="202">
        <f t="shared" si="0"/>
        <v>0</v>
      </c>
      <c r="O26" s="202"/>
      <c r="P26" s="205"/>
      <c r="Q26" s="206">
        <v>0</v>
      </c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2">
        <f t="shared" si="1"/>
        <v>0</v>
      </c>
      <c r="AE26" s="205"/>
      <c r="AF26" s="206">
        <v>0</v>
      </c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4" t="s">
        <v>489</v>
      </c>
      <c r="AT26" s="201" t="s">
        <v>490</v>
      </c>
      <c r="AU26" s="198" t="s">
        <v>491</v>
      </c>
    </row>
    <row r="27" spans="2:47" ht="64.5" thickBot="1">
      <c r="B27" s="199" t="s">
        <v>76</v>
      </c>
      <c r="C27" s="26" t="s">
        <v>483</v>
      </c>
      <c r="D27" s="26" t="s">
        <v>484</v>
      </c>
      <c r="E27" s="26" t="s">
        <v>485</v>
      </c>
      <c r="F27" s="200">
        <v>2020730010047</v>
      </c>
      <c r="G27" s="200" t="s">
        <v>510</v>
      </c>
      <c r="H27" s="200">
        <v>220320202009</v>
      </c>
      <c r="I27" s="200" t="s">
        <v>57</v>
      </c>
      <c r="J27" s="200" t="s">
        <v>523</v>
      </c>
      <c r="K27" s="201" t="s">
        <v>524</v>
      </c>
      <c r="L27" s="65">
        <v>1</v>
      </c>
      <c r="M27" s="65">
        <v>0</v>
      </c>
      <c r="N27" s="202">
        <f t="shared" si="0"/>
        <v>103550000</v>
      </c>
      <c r="O27" s="202">
        <v>28200000</v>
      </c>
      <c r="P27" s="205"/>
      <c r="Q27" s="208">
        <v>103550000</v>
      </c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2">
        <f t="shared" si="1"/>
        <v>103550000</v>
      </c>
      <c r="AE27" s="205"/>
      <c r="AF27" s="202">
        <v>103550000</v>
      </c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4" t="s">
        <v>489</v>
      </c>
      <c r="AT27" s="201" t="s">
        <v>490</v>
      </c>
      <c r="AU27" s="198" t="s">
        <v>491</v>
      </c>
    </row>
    <row r="28" spans="2:47" ht="64.5" thickBot="1">
      <c r="B28" s="199" t="s">
        <v>76</v>
      </c>
      <c r="C28" s="26" t="s">
        <v>483</v>
      </c>
      <c r="D28" s="26" t="s">
        <v>484</v>
      </c>
      <c r="E28" s="26" t="s">
        <v>485</v>
      </c>
      <c r="F28" s="200">
        <v>2020730010047</v>
      </c>
      <c r="G28" s="200" t="s">
        <v>510</v>
      </c>
      <c r="H28" s="200">
        <v>220320202009</v>
      </c>
      <c r="I28" s="200" t="s">
        <v>57</v>
      </c>
      <c r="J28" s="200" t="s">
        <v>525</v>
      </c>
      <c r="K28" s="201" t="s">
        <v>526</v>
      </c>
      <c r="L28" s="65">
        <v>90</v>
      </c>
      <c r="M28" s="65">
        <v>0</v>
      </c>
      <c r="N28" s="202">
        <f t="shared" si="0"/>
        <v>12000000</v>
      </c>
      <c r="O28" s="202"/>
      <c r="P28" s="205"/>
      <c r="Q28" s="209">
        <v>12000000</v>
      </c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2">
        <f t="shared" si="1"/>
        <v>12000000</v>
      </c>
      <c r="AE28" s="205"/>
      <c r="AF28" s="209">
        <v>12000000</v>
      </c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4" t="s">
        <v>489</v>
      </c>
      <c r="AT28" s="201" t="s">
        <v>490</v>
      </c>
      <c r="AU28" s="198" t="s">
        <v>491</v>
      </c>
    </row>
    <row r="29" spans="2:47" ht="64.5" thickBot="1">
      <c r="B29" s="199" t="s">
        <v>76</v>
      </c>
      <c r="C29" s="26" t="s">
        <v>527</v>
      </c>
      <c r="D29" s="26" t="s">
        <v>484</v>
      </c>
      <c r="E29" s="26" t="s">
        <v>485</v>
      </c>
      <c r="F29" s="200">
        <v>2020730010049</v>
      </c>
      <c r="G29" s="210" t="s">
        <v>528</v>
      </c>
      <c r="H29" s="200">
        <v>220320202009</v>
      </c>
      <c r="I29" s="200" t="s">
        <v>57</v>
      </c>
      <c r="J29" s="200" t="s">
        <v>529</v>
      </c>
      <c r="K29" s="201" t="s">
        <v>530</v>
      </c>
      <c r="L29" s="65">
        <v>2</v>
      </c>
      <c r="M29" s="65">
        <v>0</v>
      </c>
      <c r="N29" s="202">
        <f t="shared" si="0"/>
        <v>97150000</v>
      </c>
      <c r="O29" s="202">
        <v>40400000</v>
      </c>
      <c r="P29" s="205"/>
      <c r="Q29" s="206">
        <v>97150000</v>
      </c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2">
        <f t="shared" si="1"/>
        <v>83150000</v>
      </c>
      <c r="AE29" s="205"/>
      <c r="AF29" s="206">
        <v>83150000</v>
      </c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4" t="s">
        <v>489</v>
      </c>
      <c r="AT29" s="201" t="s">
        <v>531</v>
      </c>
      <c r="AU29" s="198" t="s">
        <v>491</v>
      </c>
    </row>
    <row r="30" spans="2:47" ht="64.5" thickBot="1">
      <c r="B30" s="199" t="s">
        <v>76</v>
      </c>
      <c r="C30" s="26" t="s">
        <v>527</v>
      </c>
      <c r="D30" s="26" t="s">
        <v>484</v>
      </c>
      <c r="E30" s="26" t="s">
        <v>485</v>
      </c>
      <c r="F30" s="200">
        <v>2020730010049</v>
      </c>
      <c r="G30" s="210" t="s">
        <v>528</v>
      </c>
      <c r="H30" s="200">
        <v>220320202009</v>
      </c>
      <c r="I30" s="200" t="s">
        <v>57</v>
      </c>
      <c r="J30" s="200" t="s">
        <v>532</v>
      </c>
      <c r="K30" s="201" t="s">
        <v>533</v>
      </c>
      <c r="L30" s="65">
        <v>1</v>
      </c>
      <c r="M30" s="65">
        <v>0</v>
      </c>
      <c r="N30" s="202">
        <f t="shared" si="0"/>
        <v>153959939</v>
      </c>
      <c r="O30" s="202">
        <f>48000000+34600000</f>
        <v>82600000</v>
      </c>
      <c r="P30" s="205"/>
      <c r="Q30" s="206">
        <v>153959939</v>
      </c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2">
        <f t="shared" si="1"/>
        <v>146609939</v>
      </c>
      <c r="AE30" s="205"/>
      <c r="AF30" s="206">
        <v>146609939</v>
      </c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4" t="s">
        <v>489</v>
      </c>
      <c r="AT30" s="201" t="s">
        <v>531</v>
      </c>
      <c r="AU30" s="198" t="s">
        <v>491</v>
      </c>
    </row>
    <row r="31" spans="2:47" ht="64.5" thickBot="1">
      <c r="B31" s="199" t="s">
        <v>76</v>
      </c>
      <c r="C31" s="26" t="s">
        <v>527</v>
      </c>
      <c r="D31" s="26" t="s">
        <v>484</v>
      </c>
      <c r="E31" s="26" t="s">
        <v>485</v>
      </c>
      <c r="F31" s="200">
        <v>2020730010049</v>
      </c>
      <c r="G31" s="210" t="s">
        <v>528</v>
      </c>
      <c r="H31" s="200">
        <v>220320202009</v>
      </c>
      <c r="I31" s="200" t="s">
        <v>57</v>
      </c>
      <c r="J31" s="200" t="s">
        <v>534</v>
      </c>
      <c r="K31" s="201" t="s">
        <v>535</v>
      </c>
      <c r="L31" s="65">
        <v>1</v>
      </c>
      <c r="M31" s="65">
        <v>0</v>
      </c>
      <c r="N31" s="202">
        <f t="shared" si="0"/>
        <v>47100000</v>
      </c>
      <c r="O31" s="202">
        <v>6400000</v>
      </c>
      <c r="P31" s="205"/>
      <c r="Q31" s="206">
        <v>47100000</v>
      </c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2">
        <f t="shared" si="1"/>
        <v>19200000</v>
      </c>
      <c r="AE31" s="205"/>
      <c r="AF31" s="206">
        <v>19200000</v>
      </c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4" t="s">
        <v>489</v>
      </c>
      <c r="AT31" s="201" t="s">
        <v>531</v>
      </c>
      <c r="AU31" s="198" t="s">
        <v>491</v>
      </c>
    </row>
    <row r="32" spans="2:47" ht="64.5" thickBot="1">
      <c r="B32" s="199" t="s">
        <v>76</v>
      </c>
      <c r="C32" s="26" t="s">
        <v>527</v>
      </c>
      <c r="D32" s="26" t="s">
        <v>484</v>
      </c>
      <c r="E32" s="26" t="s">
        <v>485</v>
      </c>
      <c r="F32" s="200">
        <v>2020730010049</v>
      </c>
      <c r="G32" s="210" t="s">
        <v>528</v>
      </c>
      <c r="H32" s="200">
        <v>220320202009</v>
      </c>
      <c r="I32" s="200" t="s">
        <v>57</v>
      </c>
      <c r="J32" s="200" t="s">
        <v>536</v>
      </c>
      <c r="K32" s="201" t="s">
        <v>537</v>
      </c>
      <c r="L32" s="65">
        <v>1</v>
      </c>
      <c r="M32" s="65">
        <v>0</v>
      </c>
      <c r="N32" s="202">
        <f t="shared" si="0"/>
        <v>45036157</v>
      </c>
      <c r="O32" s="202"/>
      <c r="P32" s="205"/>
      <c r="Q32" s="206">
        <v>45036157</v>
      </c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2">
        <f t="shared" si="1"/>
        <v>31000000</v>
      </c>
      <c r="AE32" s="205"/>
      <c r="AF32" s="206">
        <v>31000000</v>
      </c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4" t="s">
        <v>489</v>
      </c>
      <c r="AT32" s="201" t="s">
        <v>531</v>
      </c>
      <c r="AU32" s="198" t="s">
        <v>491</v>
      </c>
    </row>
    <row r="33" spans="2:47" ht="64.5" thickBot="1">
      <c r="B33" s="199" t="s">
        <v>76</v>
      </c>
      <c r="C33" s="26" t="s">
        <v>527</v>
      </c>
      <c r="D33" s="26" t="s">
        <v>484</v>
      </c>
      <c r="E33" s="26" t="s">
        <v>485</v>
      </c>
      <c r="F33" s="200">
        <v>2020730010049</v>
      </c>
      <c r="G33" s="210" t="s">
        <v>528</v>
      </c>
      <c r="H33" s="200">
        <v>220320202009</v>
      </c>
      <c r="I33" s="200" t="s">
        <v>57</v>
      </c>
      <c r="J33" s="200" t="s">
        <v>538</v>
      </c>
      <c r="K33" s="201" t="s">
        <v>539</v>
      </c>
      <c r="L33" s="65">
        <v>2</v>
      </c>
      <c r="M33" s="65">
        <v>0</v>
      </c>
      <c r="N33" s="202">
        <f t="shared" si="0"/>
        <v>165278831</v>
      </c>
      <c r="O33" s="202">
        <v>31800000</v>
      </c>
      <c r="P33" s="205"/>
      <c r="Q33" s="206">
        <v>165278831</v>
      </c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2">
        <f t="shared" si="1"/>
        <v>132028831</v>
      </c>
      <c r="AE33" s="205"/>
      <c r="AF33" s="206">
        <v>132028831</v>
      </c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4" t="s">
        <v>489</v>
      </c>
      <c r="AT33" s="201" t="s">
        <v>531</v>
      </c>
      <c r="AU33" s="198" t="s">
        <v>491</v>
      </c>
    </row>
    <row r="34" spans="2:47" ht="64.5" thickBot="1">
      <c r="B34" s="199" t="s">
        <v>76</v>
      </c>
      <c r="C34" s="26" t="s">
        <v>527</v>
      </c>
      <c r="D34" s="26" t="s">
        <v>484</v>
      </c>
      <c r="E34" s="26" t="s">
        <v>485</v>
      </c>
      <c r="F34" s="200">
        <v>2020730010049</v>
      </c>
      <c r="G34" s="210" t="s">
        <v>528</v>
      </c>
      <c r="H34" s="200">
        <v>220320202009</v>
      </c>
      <c r="I34" s="200" t="s">
        <v>57</v>
      </c>
      <c r="J34" s="200" t="s">
        <v>540</v>
      </c>
      <c r="K34" s="201" t="s">
        <v>541</v>
      </c>
      <c r="L34" s="65">
        <v>1</v>
      </c>
      <c r="M34" s="65">
        <v>0</v>
      </c>
      <c r="N34" s="202">
        <f t="shared" si="0"/>
        <v>5000000</v>
      </c>
      <c r="O34" s="202"/>
      <c r="P34" s="205"/>
      <c r="Q34" s="206">
        <v>5000000</v>
      </c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2">
        <f t="shared" si="1"/>
        <v>5000000</v>
      </c>
      <c r="AE34" s="205"/>
      <c r="AF34" s="206">
        <v>5000000</v>
      </c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4" t="s">
        <v>489</v>
      </c>
      <c r="AT34" s="201" t="s">
        <v>531</v>
      </c>
      <c r="AU34" s="198" t="s">
        <v>491</v>
      </c>
    </row>
    <row r="35" spans="2:47" ht="64.5" thickBot="1">
      <c r="B35" s="211" t="s">
        <v>76</v>
      </c>
      <c r="C35" s="212" t="s">
        <v>527</v>
      </c>
      <c r="D35" s="212" t="s">
        <v>484</v>
      </c>
      <c r="E35" s="212" t="s">
        <v>485</v>
      </c>
      <c r="F35" s="213">
        <v>2020730010049</v>
      </c>
      <c r="G35" s="214" t="s">
        <v>528</v>
      </c>
      <c r="H35" s="213">
        <v>220320202009</v>
      </c>
      <c r="I35" s="213" t="s">
        <v>57</v>
      </c>
      <c r="J35" s="213" t="s">
        <v>542</v>
      </c>
      <c r="K35" s="215" t="s">
        <v>543</v>
      </c>
      <c r="L35" s="216">
        <v>100</v>
      </c>
      <c r="M35" s="216">
        <v>0</v>
      </c>
      <c r="N35" s="217">
        <f t="shared" si="0"/>
        <v>118975073</v>
      </c>
      <c r="O35" s="217">
        <v>10100000</v>
      </c>
      <c r="P35" s="218"/>
      <c r="Q35" s="219">
        <v>118975073</v>
      </c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7">
        <f t="shared" si="1"/>
        <v>90275073</v>
      </c>
      <c r="AE35" s="218"/>
      <c r="AF35" s="219">
        <v>90275073</v>
      </c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04" t="s">
        <v>489</v>
      </c>
      <c r="AT35" s="201" t="s">
        <v>531</v>
      </c>
      <c r="AU35" s="198" t="s">
        <v>491</v>
      </c>
    </row>
    <row r="36" spans="2:47" ht="12.75" customHeight="1" thickBot="1">
      <c r="B36" s="666" t="s">
        <v>171</v>
      </c>
      <c r="C36" s="667"/>
      <c r="D36" s="667"/>
      <c r="E36" s="667"/>
      <c r="F36" s="667"/>
      <c r="G36" s="667"/>
      <c r="H36" s="667"/>
      <c r="I36" s="667"/>
      <c r="J36" s="667"/>
      <c r="K36" s="667"/>
      <c r="L36" s="667"/>
      <c r="M36" s="612"/>
      <c r="N36" s="220">
        <f>SUM(N11:N35)</f>
        <v>3052500000</v>
      </c>
      <c r="O36" s="220">
        <f>SUM(O11:O35)</f>
        <v>355200000</v>
      </c>
      <c r="P36" s="220">
        <f t="shared" ref="P36:AR36" si="2">SUM(P11:P35)</f>
        <v>0</v>
      </c>
      <c r="Q36" s="220">
        <f t="shared" si="2"/>
        <v>3052500000</v>
      </c>
      <c r="R36" s="220">
        <f t="shared" si="2"/>
        <v>0</v>
      </c>
      <c r="S36" s="220">
        <f t="shared" si="2"/>
        <v>0</v>
      </c>
      <c r="T36" s="220">
        <f t="shared" si="2"/>
        <v>0</v>
      </c>
      <c r="U36" s="220">
        <f t="shared" si="2"/>
        <v>0</v>
      </c>
      <c r="V36" s="220">
        <f t="shared" si="2"/>
        <v>0</v>
      </c>
      <c r="W36" s="220">
        <f t="shared" si="2"/>
        <v>0</v>
      </c>
      <c r="X36" s="220">
        <f t="shared" si="2"/>
        <v>0</v>
      </c>
      <c r="Y36" s="220">
        <f t="shared" si="2"/>
        <v>0</v>
      </c>
      <c r="Z36" s="220">
        <f t="shared" si="2"/>
        <v>0</v>
      </c>
      <c r="AA36" s="220">
        <f t="shared" si="2"/>
        <v>0</v>
      </c>
      <c r="AB36" s="220">
        <f t="shared" si="2"/>
        <v>0</v>
      </c>
      <c r="AC36" s="220">
        <f t="shared" si="2"/>
        <v>0</v>
      </c>
      <c r="AD36" s="221">
        <f t="shared" si="2"/>
        <v>2159154000</v>
      </c>
      <c r="AE36" s="221">
        <f t="shared" si="2"/>
        <v>0</v>
      </c>
      <c r="AF36" s="221">
        <f t="shared" si="2"/>
        <v>2159154000</v>
      </c>
      <c r="AG36" s="221">
        <f t="shared" si="2"/>
        <v>0</v>
      </c>
      <c r="AH36" s="221">
        <f t="shared" si="2"/>
        <v>0</v>
      </c>
      <c r="AI36" s="221">
        <f t="shared" si="2"/>
        <v>0</v>
      </c>
      <c r="AJ36" s="221">
        <f t="shared" si="2"/>
        <v>0</v>
      </c>
      <c r="AK36" s="221">
        <f t="shared" si="2"/>
        <v>0</v>
      </c>
      <c r="AL36" s="221">
        <f t="shared" si="2"/>
        <v>0</v>
      </c>
      <c r="AM36" s="221">
        <f t="shared" si="2"/>
        <v>0</v>
      </c>
      <c r="AN36" s="221">
        <f t="shared" si="2"/>
        <v>0</v>
      </c>
      <c r="AO36" s="221">
        <f t="shared" si="2"/>
        <v>0</v>
      </c>
      <c r="AP36" s="221">
        <f t="shared" si="2"/>
        <v>0</v>
      </c>
      <c r="AQ36" s="221">
        <f t="shared" si="2"/>
        <v>0</v>
      </c>
      <c r="AR36" s="221">
        <f t="shared" si="2"/>
        <v>0</v>
      </c>
      <c r="AS36" s="222"/>
      <c r="AT36" s="222"/>
      <c r="AU36" s="223"/>
    </row>
    <row r="37" spans="2:47" ht="14.25" customHeight="1">
      <c r="N37" s="224"/>
      <c r="O37" s="224"/>
      <c r="P37" s="225"/>
      <c r="Q37" s="226"/>
      <c r="AE37" s="225"/>
      <c r="AF37" s="226"/>
    </row>
    <row r="38" spans="2:47" ht="8.25" customHeight="1">
      <c r="N38" s="227"/>
      <c r="O38" s="227"/>
      <c r="P38" s="225"/>
      <c r="Q38" s="226"/>
      <c r="AE38" s="225"/>
      <c r="AF38" s="226"/>
    </row>
    <row r="39" spans="2:47" ht="14.25" customHeight="1">
      <c r="N39" s="226"/>
      <c r="O39" s="226"/>
      <c r="P39" s="225"/>
      <c r="Q39" s="226"/>
      <c r="AE39" s="225"/>
      <c r="AF39" s="226"/>
    </row>
    <row r="40" spans="2:47">
      <c r="N40" s="226"/>
      <c r="O40" s="226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</row>
  </sheetData>
  <mergeCells count="39">
    <mergeCell ref="B4:AQ4"/>
    <mergeCell ref="B5:AQ5"/>
    <mergeCell ref="B7:I7"/>
    <mergeCell ref="B8:M8"/>
    <mergeCell ref="N8:N10"/>
    <mergeCell ref="O8:O10"/>
    <mergeCell ref="P8:AC8"/>
    <mergeCell ref="AD8:AD10"/>
    <mergeCell ref="AE8:AR8"/>
    <mergeCell ref="K9:K10"/>
    <mergeCell ref="Z9:Z10"/>
    <mergeCell ref="AA9:AA10"/>
    <mergeCell ref="AQ9:AQ10"/>
    <mergeCell ref="AR9:AR10"/>
    <mergeCell ref="J7:L7"/>
    <mergeCell ref="AS8:AU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O9:AO10"/>
    <mergeCell ref="AP9:AP10"/>
    <mergeCell ref="L9:L10"/>
    <mergeCell ref="M9:M10"/>
    <mergeCell ref="P9:Q9"/>
    <mergeCell ref="R9:Y9"/>
    <mergeCell ref="AS9:AS10"/>
    <mergeCell ref="AT9:AT10"/>
    <mergeCell ref="AU9:AU10"/>
    <mergeCell ref="B36:L36"/>
    <mergeCell ref="AB9:AB10"/>
    <mergeCell ref="AC9:AC10"/>
    <mergeCell ref="AE9:AF9"/>
    <mergeCell ref="AG9:AN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H332"/>
  <sheetViews>
    <sheetView zoomScale="90" zoomScaleNormal="90" workbookViewId="0">
      <selection activeCell="I7" sqref="I7:J7"/>
    </sheetView>
  </sheetViews>
  <sheetFormatPr baseColWidth="10" defaultColWidth="11.42578125" defaultRowHeight="12.75"/>
  <cols>
    <col min="1" max="1" width="2.85546875" style="229" customWidth="1"/>
    <col min="2" max="2" width="20.7109375" style="228" customWidth="1"/>
    <col min="3" max="3" width="16.28515625" style="229" customWidth="1"/>
    <col min="4" max="4" width="21" style="229" customWidth="1"/>
    <col min="5" max="5" width="16.28515625" style="229" customWidth="1"/>
    <col min="6" max="6" width="16.85546875" style="229" customWidth="1"/>
    <col min="7" max="7" width="22.42578125" style="229" customWidth="1"/>
    <col min="8" max="8" width="27" style="229" customWidth="1"/>
    <col min="9" max="9" width="34.140625" style="310" customWidth="1"/>
    <col min="10" max="10" width="23.140625" style="229" customWidth="1"/>
    <col min="11" max="11" width="37.7109375" style="229" customWidth="1"/>
    <col min="12" max="12" width="13.7109375" style="229" customWidth="1"/>
    <col min="13" max="13" width="20.85546875" style="1098" customWidth="1"/>
    <col min="14" max="27" width="17.7109375" style="229" customWidth="1"/>
    <col min="28" max="28" width="20.85546875" style="252" customWidth="1"/>
    <col min="29" max="42" width="17.85546875" style="229" customWidth="1"/>
    <col min="43" max="43" width="21" style="252" customWidth="1"/>
    <col min="44" max="57" width="17.7109375" style="229" customWidth="1"/>
    <col min="58" max="60" width="20.85546875" style="229" customWidth="1"/>
    <col min="61" max="16384" width="11.42578125" style="229"/>
  </cols>
  <sheetData>
    <row r="2" spans="2:60">
      <c r="K2" s="230"/>
      <c r="L2" s="230"/>
      <c r="N2" s="231"/>
      <c r="P2" s="231"/>
    </row>
    <row r="3" spans="2:60">
      <c r="B3" s="229"/>
      <c r="K3" s="230"/>
      <c r="L3" s="230"/>
      <c r="N3" s="231"/>
      <c r="P3" s="231"/>
    </row>
    <row r="4" spans="2:60">
      <c r="B4" s="684" t="s">
        <v>0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</row>
    <row r="5" spans="2:60">
      <c r="B5" s="684" t="s">
        <v>1</v>
      </c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</row>
    <row r="6" spans="2:60">
      <c r="B6" s="610"/>
      <c r="C6" s="610"/>
      <c r="D6" s="610"/>
      <c r="E6" s="610"/>
      <c r="F6" s="610"/>
      <c r="G6" s="610"/>
      <c r="H6" s="610"/>
      <c r="I6" s="233"/>
      <c r="J6" s="610"/>
      <c r="K6" s="610"/>
      <c r="L6" s="610"/>
      <c r="M6" s="1099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</row>
    <row r="7" spans="2:60" ht="15.75" customHeight="1" thickBot="1">
      <c r="B7" s="1100" t="s">
        <v>71</v>
      </c>
      <c r="C7" s="610"/>
      <c r="D7" s="610"/>
      <c r="E7" s="610"/>
      <c r="F7" s="610"/>
      <c r="G7" s="610"/>
      <c r="H7" s="610"/>
      <c r="I7" s="937" t="s">
        <v>1223</v>
      </c>
      <c r="J7" s="937"/>
      <c r="K7" s="233"/>
      <c r="L7" s="610"/>
      <c r="M7" s="1099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</row>
    <row r="8" spans="2:60" ht="16.5" customHeight="1" thickBot="1">
      <c r="B8" s="1214" t="s">
        <v>72</v>
      </c>
      <c r="C8" s="1215"/>
      <c r="D8" s="1215"/>
      <c r="E8" s="1215"/>
      <c r="F8" s="1215"/>
      <c r="G8" s="1215"/>
      <c r="H8" s="1215"/>
      <c r="I8" s="1215"/>
      <c r="J8" s="1215"/>
      <c r="K8" s="1215"/>
      <c r="L8" s="1216"/>
      <c r="M8" s="688" t="s">
        <v>4</v>
      </c>
      <c r="N8" s="1147" t="s">
        <v>5</v>
      </c>
      <c r="O8" s="1148"/>
      <c r="P8" s="1148"/>
      <c r="Q8" s="1148"/>
      <c r="R8" s="1148"/>
      <c r="S8" s="1148"/>
      <c r="T8" s="1148"/>
      <c r="U8" s="1148"/>
      <c r="V8" s="1148"/>
      <c r="W8" s="1148"/>
      <c r="X8" s="1148"/>
      <c r="Y8" s="1148"/>
      <c r="Z8" s="1148"/>
      <c r="AA8" s="1148"/>
      <c r="AB8" s="1149" t="s">
        <v>6</v>
      </c>
      <c r="AC8" s="682" t="s">
        <v>5</v>
      </c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0"/>
      <c r="AO8" s="650"/>
      <c r="AP8" s="683"/>
      <c r="AQ8" s="1150" t="s">
        <v>7</v>
      </c>
      <c r="AR8" s="649" t="s">
        <v>5</v>
      </c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1"/>
      <c r="BF8" s="1151"/>
      <c r="BG8" s="1152" t="s">
        <v>73</v>
      </c>
      <c r="BH8" s="1153"/>
    </row>
    <row r="9" spans="2:60" ht="45.75" customHeight="1" thickBot="1">
      <c r="B9" s="678" t="s">
        <v>9</v>
      </c>
      <c r="C9" s="669" t="s">
        <v>10</v>
      </c>
      <c r="D9" s="669" t="s">
        <v>11</v>
      </c>
      <c r="E9" s="669" t="s">
        <v>12</v>
      </c>
      <c r="F9" s="661" t="s">
        <v>13</v>
      </c>
      <c r="G9" s="669" t="s">
        <v>14</v>
      </c>
      <c r="H9" s="661" t="s">
        <v>15</v>
      </c>
      <c r="I9" s="1154" t="s">
        <v>16</v>
      </c>
      <c r="J9" s="661" t="s">
        <v>17</v>
      </c>
      <c r="K9" s="669" t="s">
        <v>74</v>
      </c>
      <c r="L9" s="671" t="s">
        <v>75</v>
      </c>
      <c r="M9" s="689"/>
      <c r="N9" s="1219" t="s">
        <v>20</v>
      </c>
      <c r="O9" s="1220"/>
      <c r="P9" s="1221" t="s">
        <v>21</v>
      </c>
      <c r="Q9" s="1222"/>
      <c r="R9" s="1222"/>
      <c r="S9" s="1222"/>
      <c r="T9" s="1222"/>
      <c r="U9" s="1222"/>
      <c r="V9" s="1222"/>
      <c r="W9" s="1222"/>
      <c r="X9" s="1101" t="s">
        <v>22</v>
      </c>
      <c r="Y9" s="1154" t="s">
        <v>23</v>
      </c>
      <c r="Z9" s="1154" t="s">
        <v>24</v>
      </c>
      <c r="AA9" s="1155" t="s">
        <v>25</v>
      </c>
      <c r="AB9" s="1217"/>
      <c r="AC9" s="663" t="s">
        <v>20</v>
      </c>
      <c r="AD9" s="664"/>
      <c r="AE9" s="663" t="s">
        <v>21</v>
      </c>
      <c r="AF9" s="665"/>
      <c r="AG9" s="665"/>
      <c r="AH9" s="665"/>
      <c r="AI9" s="665"/>
      <c r="AJ9" s="665"/>
      <c r="AK9" s="665"/>
      <c r="AL9" s="664"/>
      <c r="AM9" s="659" t="s">
        <v>22</v>
      </c>
      <c r="AN9" s="652" t="s">
        <v>23</v>
      </c>
      <c r="AO9" s="652" t="s">
        <v>24</v>
      </c>
      <c r="AP9" s="654" t="s">
        <v>25</v>
      </c>
      <c r="AQ9" s="1102"/>
      <c r="AR9" s="663" t="s">
        <v>20</v>
      </c>
      <c r="AS9" s="664"/>
      <c r="AT9" s="1103" t="s">
        <v>21</v>
      </c>
      <c r="AU9" s="665"/>
      <c r="AV9" s="665"/>
      <c r="AW9" s="665"/>
      <c r="AX9" s="665"/>
      <c r="AY9" s="665"/>
      <c r="AZ9" s="665"/>
      <c r="BA9" s="664"/>
      <c r="BB9" s="659" t="s">
        <v>22</v>
      </c>
      <c r="BC9" s="1162" t="s">
        <v>23</v>
      </c>
      <c r="BD9" s="652" t="s">
        <v>24</v>
      </c>
      <c r="BE9" s="654" t="s">
        <v>25</v>
      </c>
      <c r="BF9" s="1154" t="s">
        <v>26</v>
      </c>
      <c r="BG9" s="1154" t="s">
        <v>27</v>
      </c>
      <c r="BH9" s="1155" t="s">
        <v>28</v>
      </c>
    </row>
    <row r="10" spans="2:60" ht="110.25" thickBot="1">
      <c r="B10" s="679"/>
      <c r="C10" s="670"/>
      <c r="D10" s="670"/>
      <c r="E10" s="670"/>
      <c r="F10" s="662"/>
      <c r="G10" s="670"/>
      <c r="H10" s="662"/>
      <c r="I10" s="681"/>
      <c r="J10" s="662"/>
      <c r="K10" s="670"/>
      <c r="L10" s="672"/>
      <c r="M10" s="690"/>
      <c r="N10" s="613" t="s">
        <v>29</v>
      </c>
      <c r="O10" s="611" t="s">
        <v>30</v>
      </c>
      <c r="P10" s="611" t="s">
        <v>31</v>
      </c>
      <c r="Q10" s="611" t="s">
        <v>32</v>
      </c>
      <c r="R10" s="611" t="s">
        <v>33</v>
      </c>
      <c r="S10" s="611" t="s">
        <v>34</v>
      </c>
      <c r="T10" s="611" t="s">
        <v>35</v>
      </c>
      <c r="U10" s="611" t="s">
        <v>36</v>
      </c>
      <c r="V10" s="611" t="s">
        <v>37</v>
      </c>
      <c r="W10" s="627" t="s">
        <v>38</v>
      </c>
      <c r="X10" s="1156"/>
      <c r="Y10" s="681"/>
      <c r="Z10" s="681"/>
      <c r="AA10" s="1160"/>
      <c r="AB10" s="1218"/>
      <c r="AC10" s="404" t="s">
        <v>29</v>
      </c>
      <c r="AD10" s="405" t="s">
        <v>30</v>
      </c>
      <c r="AE10" s="404" t="s">
        <v>31</v>
      </c>
      <c r="AF10" s="406" t="s">
        <v>32</v>
      </c>
      <c r="AG10" s="406" t="s">
        <v>33</v>
      </c>
      <c r="AH10" s="406" t="s">
        <v>34</v>
      </c>
      <c r="AI10" s="406" t="s">
        <v>35</v>
      </c>
      <c r="AJ10" s="406" t="s">
        <v>36</v>
      </c>
      <c r="AK10" s="406" t="s">
        <v>37</v>
      </c>
      <c r="AL10" s="405" t="s">
        <v>39</v>
      </c>
      <c r="AM10" s="660"/>
      <c r="AN10" s="653"/>
      <c r="AO10" s="653"/>
      <c r="AP10" s="655"/>
      <c r="AQ10" s="1157"/>
      <c r="AR10" s="404" t="s">
        <v>29</v>
      </c>
      <c r="AS10" s="1161" t="s">
        <v>30</v>
      </c>
      <c r="AT10" s="1158" t="s">
        <v>31</v>
      </c>
      <c r="AU10" s="1159" t="s">
        <v>32</v>
      </c>
      <c r="AV10" s="1159" t="s">
        <v>33</v>
      </c>
      <c r="AW10" s="1159" t="s">
        <v>34</v>
      </c>
      <c r="AX10" s="1159" t="s">
        <v>35</v>
      </c>
      <c r="AY10" s="1159" t="s">
        <v>36</v>
      </c>
      <c r="AZ10" s="1159" t="s">
        <v>37</v>
      </c>
      <c r="BA10" s="1161" t="s">
        <v>39</v>
      </c>
      <c r="BB10" s="660"/>
      <c r="BC10" s="1163"/>
      <c r="BD10" s="653"/>
      <c r="BE10" s="655"/>
      <c r="BF10" s="681"/>
      <c r="BG10" s="681"/>
      <c r="BH10" s="1160"/>
    </row>
    <row r="11" spans="2:60" s="3" customFormat="1" ht="72.75" customHeight="1">
      <c r="B11" s="1164" t="s">
        <v>76</v>
      </c>
      <c r="C11" s="1165" t="s">
        <v>77</v>
      </c>
      <c r="D11" s="1165" t="s">
        <v>78</v>
      </c>
      <c r="E11" s="1166" t="s">
        <v>79</v>
      </c>
      <c r="F11" s="1167">
        <v>2020730010073</v>
      </c>
      <c r="G11" s="1168" t="s">
        <v>80</v>
      </c>
      <c r="H11" s="362">
        <v>212320202009</v>
      </c>
      <c r="I11" s="1169" t="s">
        <v>57</v>
      </c>
      <c r="J11" s="1170" t="s">
        <v>81</v>
      </c>
      <c r="K11" s="1171" t="s">
        <v>82</v>
      </c>
      <c r="L11" s="1172">
        <v>1</v>
      </c>
      <c r="M11" s="1173">
        <v>236000</v>
      </c>
      <c r="N11" s="1173">
        <v>0</v>
      </c>
      <c r="O11" s="1174">
        <v>236000</v>
      </c>
      <c r="P11" s="1173">
        <v>0</v>
      </c>
      <c r="Q11" s="1173">
        <v>0</v>
      </c>
      <c r="R11" s="1173">
        <v>0</v>
      </c>
      <c r="S11" s="1173">
        <v>0</v>
      </c>
      <c r="T11" s="1173">
        <v>0</v>
      </c>
      <c r="U11" s="1173">
        <v>0</v>
      </c>
      <c r="V11" s="1173">
        <v>0</v>
      </c>
      <c r="W11" s="1173">
        <v>0</v>
      </c>
      <c r="X11" s="1173">
        <v>0</v>
      </c>
      <c r="Y11" s="1173">
        <v>0</v>
      </c>
      <c r="Z11" s="1173">
        <v>0</v>
      </c>
      <c r="AA11" s="1174">
        <v>0</v>
      </c>
      <c r="AB11" s="1173">
        <v>0</v>
      </c>
      <c r="AC11" s="1174">
        <v>0</v>
      </c>
      <c r="AD11" s="1174">
        <v>0</v>
      </c>
      <c r="AE11" s="1174">
        <v>0</v>
      </c>
      <c r="AF11" s="1174">
        <v>0</v>
      </c>
      <c r="AG11" s="1174">
        <v>0</v>
      </c>
      <c r="AH11" s="1174">
        <v>0</v>
      </c>
      <c r="AI11" s="1174">
        <v>0</v>
      </c>
      <c r="AJ11" s="1174">
        <v>0</v>
      </c>
      <c r="AK11" s="1174">
        <v>0</v>
      </c>
      <c r="AL11" s="1174">
        <v>0</v>
      </c>
      <c r="AM11" s="1174">
        <v>0</v>
      </c>
      <c r="AN11" s="1174">
        <v>0</v>
      </c>
      <c r="AO11" s="1174">
        <v>0</v>
      </c>
      <c r="AP11" s="1174">
        <v>0</v>
      </c>
      <c r="AQ11" s="1174">
        <v>0</v>
      </c>
      <c r="AR11" s="1174">
        <v>0</v>
      </c>
      <c r="AS11" s="1174">
        <v>0</v>
      </c>
      <c r="AT11" s="1174">
        <v>0</v>
      </c>
      <c r="AU11" s="1174">
        <v>0</v>
      </c>
      <c r="AV11" s="1174">
        <v>0</v>
      </c>
      <c r="AW11" s="1174">
        <v>0</v>
      </c>
      <c r="AX11" s="1174">
        <v>0</v>
      </c>
      <c r="AY11" s="1174">
        <v>0</v>
      </c>
      <c r="AZ11" s="1174">
        <v>0</v>
      </c>
      <c r="BA11" s="1174">
        <v>0</v>
      </c>
      <c r="BB11" s="1174">
        <v>0</v>
      </c>
      <c r="BC11" s="1174">
        <v>0</v>
      </c>
      <c r="BD11" s="1174">
        <v>0</v>
      </c>
      <c r="BE11" s="1174">
        <v>0</v>
      </c>
      <c r="BF11" s="614" t="s">
        <v>83</v>
      </c>
      <c r="BG11" s="1175" t="s">
        <v>84</v>
      </c>
      <c r="BH11" s="1176" t="s">
        <v>85</v>
      </c>
    </row>
    <row r="12" spans="2:60" s="3" customFormat="1" ht="72" customHeight="1">
      <c r="B12" s="1177" t="s">
        <v>76</v>
      </c>
      <c r="C12" s="1105" t="s">
        <v>77</v>
      </c>
      <c r="D12" s="1105" t="s">
        <v>78</v>
      </c>
      <c r="E12" s="139" t="s">
        <v>79</v>
      </c>
      <c r="F12" s="1146"/>
      <c r="G12" s="936"/>
      <c r="H12" s="636">
        <v>212320202009</v>
      </c>
      <c r="I12" s="1106" t="s">
        <v>57</v>
      </c>
      <c r="J12" s="1107" t="s">
        <v>86</v>
      </c>
      <c r="K12" s="1108" t="s">
        <v>87</v>
      </c>
      <c r="L12" s="1109">
        <v>1</v>
      </c>
      <c r="M12" s="1110">
        <v>93580000</v>
      </c>
      <c r="N12" s="1110">
        <v>0</v>
      </c>
      <c r="O12" s="1111">
        <v>93580000</v>
      </c>
      <c r="P12" s="1110">
        <v>0</v>
      </c>
      <c r="Q12" s="1110">
        <v>0</v>
      </c>
      <c r="R12" s="1110">
        <v>0</v>
      </c>
      <c r="S12" s="1110">
        <v>0</v>
      </c>
      <c r="T12" s="1110">
        <v>0</v>
      </c>
      <c r="U12" s="1110">
        <v>0</v>
      </c>
      <c r="V12" s="1110">
        <v>0</v>
      </c>
      <c r="W12" s="1110">
        <v>0</v>
      </c>
      <c r="X12" s="1110">
        <v>0</v>
      </c>
      <c r="Y12" s="1110">
        <v>0</v>
      </c>
      <c r="Z12" s="1110">
        <v>0</v>
      </c>
      <c r="AA12" s="1110">
        <v>0</v>
      </c>
      <c r="AB12" s="1113">
        <v>93580000</v>
      </c>
      <c r="AC12" s="1111">
        <v>0</v>
      </c>
      <c r="AD12" s="1111">
        <f>+AB12</f>
        <v>93580000</v>
      </c>
      <c r="AE12" s="1111">
        <v>0</v>
      </c>
      <c r="AF12" s="1111">
        <v>0</v>
      </c>
      <c r="AG12" s="1111">
        <v>0</v>
      </c>
      <c r="AH12" s="1111">
        <v>0</v>
      </c>
      <c r="AI12" s="1111">
        <v>0</v>
      </c>
      <c r="AJ12" s="1111">
        <v>0</v>
      </c>
      <c r="AK12" s="1111">
        <v>0</v>
      </c>
      <c r="AL12" s="1111">
        <v>0</v>
      </c>
      <c r="AM12" s="1111">
        <v>0</v>
      </c>
      <c r="AN12" s="1111">
        <v>0</v>
      </c>
      <c r="AO12" s="1111">
        <v>0</v>
      </c>
      <c r="AP12" s="1111">
        <v>0</v>
      </c>
      <c r="AQ12" s="1113">
        <v>22680000</v>
      </c>
      <c r="AR12" s="1111">
        <v>0</v>
      </c>
      <c r="AS12" s="1111">
        <f>+AQ12</f>
        <v>22680000</v>
      </c>
      <c r="AT12" s="1111">
        <v>0</v>
      </c>
      <c r="AU12" s="1111">
        <v>0</v>
      </c>
      <c r="AV12" s="1111">
        <v>0</v>
      </c>
      <c r="AW12" s="1111">
        <v>0</v>
      </c>
      <c r="AX12" s="1111">
        <v>0</v>
      </c>
      <c r="AY12" s="1111">
        <v>0</v>
      </c>
      <c r="AZ12" s="1111">
        <v>0</v>
      </c>
      <c r="BA12" s="1111">
        <v>0</v>
      </c>
      <c r="BB12" s="1111">
        <v>0</v>
      </c>
      <c r="BC12" s="1111">
        <v>0</v>
      </c>
      <c r="BD12" s="1111">
        <v>0</v>
      </c>
      <c r="BE12" s="1111">
        <v>0</v>
      </c>
      <c r="BF12" s="638" t="s">
        <v>83</v>
      </c>
      <c r="BG12" s="1112" t="s">
        <v>84</v>
      </c>
      <c r="BH12" s="1178" t="s">
        <v>85</v>
      </c>
    </row>
    <row r="13" spans="2:60" s="3" customFormat="1" ht="60" customHeight="1">
      <c r="B13" s="1177" t="s">
        <v>76</v>
      </c>
      <c r="C13" s="1105" t="s">
        <v>77</v>
      </c>
      <c r="D13" s="1105" t="s">
        <v>78</v>
      </c>
      <c r="E13" s="139" t="s">
        <v>79</v>
      </c>
      <c r="F13" s="1146"/>
      <c r="G13" s="936"/>
      <c r="H13" s="636">
        <v>212320202009</v>
      </c>
      <c r="I13" s="1106" t="s">
        <v>57</v>
      </c>
      <c r="J13" s="1107" t="s">
        <v>88</v>
      </c>
      <c r="K13" s="1108" t="s">
        <v>89</v>
      </c>
      <c r="L13" s="1109">
        <v>1</v>
      </c>
      <c r="M13" s="1110">
        <v>0</v>
      </c>
      <c r="N13" s="1110">
        <v>0</v>
      </c>
      <c r="O13" s="1111">
        <v>0</v>
      </c>
      <c r="P13" s="1110">
        <v>0</v>
      </c>
      <c r="Q13" s="1110">
        <v>0</v>
      </c>
      <c r="R13" s="1110">
        <v>0</v>
      </c>
      <c r="S13" s="1110">
        <v>0</v>
      </c>
      <c r="T13" s="1110">
        <v>0</v>
      </c>
      <c r="U13" s="1110">
        <v>0</v>
      </c>
      <c r="V13" s="1110">
        <v>0</v>
      </c>
      <c r="W13" s="1110">
        <v>0</v>
      </c>
      <c r="X13" s="1110">
        <v>0</v>
      </c>
      <c r="Y13" s="1110">
        <v>0</v>
      </c>
      <c r="Z13" s="1110">
        <v>0</v>
      </c>
      <c r="AA13" s="1110">
        <v>0</v>
      </c>
      <c r="AB13" s="1110">
        <v>0</v>
      </c>
      <c r="AC13" s="1111">
        <v>0</v>
      </c>
      <c r="AD13" s="1111">
        <f t="shared" ref="AD13:AD43" si="0">+AB13</f>
        <v>0</v>
      </c>
      <c r="AE13" s="1111">
        <v>0</v>
      </c>
      <c r="AF13" s="1111">
        <v>0</v>
      </c>
      <c r="AG13" s="1111">
        <v>0</v>
      </c>
      <c r="AH13" s="1111">
        <v>0</v>
      </c>
      <c r="AI13" s="1111">
        <v>0</v>
      </c>
      <c r="AJ13" s="1111">
        <v>0</v>
      </c>
      <c r="AK13" s="1111">
        <v>0</v>
      </c>
      <c r="AL13" s="1111">
        <v>0</v>
      </c>
      <c r="AM13" s="1111">
        <v>0</v>
      </c>
      <c r="AN13" s="1111">
        <v>0</v>
      </c>
      <c r="AO13" s="1111">
        <v>0</v>
      </c>
      <c r="AP13" s="1111">
        <v>0</v>
      </c>
      <c r="AQ13" s="1111">
        <v>0</v>
      </c>
      <c r="AR13" s="1111">
        <v>0</v>
      </c>
      <c r="AS13" s="1111">
        <f t="shared" ref="AS13:AS20" si="1">+AQ13</f>
        <v>0</v>
      </c>
      <c r="AT13" s="1111">
        <v>0</v>
      </c>
      <c r="AU13" s="1111">
        <v>0</v>
      </c>
      <c r="AV13" s="1111">
        <v>0</v>
      </c>
      <c r="AW13" s="1111">
        <v>0</v>
      </c>
      <c r="AX13" s="1111">
        <v>0</v>
      </c>
      <c r="AY13" s="1111">
        <v>0</v>
      </c>
      <c r="AZ13" s="1111">
        <v>0</v>
      </c>
      <c r="BA13" s="1111">
        <v>0</v>
      </c>
      <c r="BB13" s="1111">
        <v>0</v>
      </c>
      <c r="BC13" s="1111">
        <v>0</v>
      </c>
      <c r="BD13" s="1111">
        <v>0</v>
      </c>
      <c r="BE13" s="1111">
        <v>0</v>
      </c>
      <c r="BF13" s="638" t="s">
        <v>83</v>
      </c>
      <c r="BG13" s="1112" t="s">
        <v>84</v>
      </c>
      <c r="BH13" s="1178" t="s">
        <v>85</v>
      </c>
    </row>
    <row r="14" spans="2:60" s="3" customFormat="1" ht="58.5" customHeight="1">
      <c r="B14" s="1177" t="s">
        <v>76</v>
      </c>
      <c r="C14" s="1105" t="s">
        <v>77</v>
      </c>
      <c r="D14" s="1105" t="s">
        <v>78</v>
      </c>
      <c r="E14" s="139" t="s">
        <v>79</v>
      </c>
      <c r="F14" s="1146"/>
      <c r="G14" s="936"/>
      <c r="H14" s="636">
        <v>212320202009</v>
      </c>
      <c r="I14" s="1106" t="s">
        <v>57</v>
      </c>
      <c r="J14" s="1107" t="s">
        <v>90</v>
      </c>
      <c r="K14" s="1108" t="s">
        <v>91</v>
      </c>
      <c r="L14" s="1109">
        <v>1</v>
      </c>
      <c r="M14" s="1110">
        <v>0</v>
      </c>
      <c r="N14" s="1110">
        <v>0</v>
      </c>
      <c r="O14" s="1111">
        <v>0</v>
      </c>
      <c r="P14" s="1110">
        <v>0</v>
      </c>
      <c r="Q14" s="1110">
        <v>0</v>
      </c>
      <c r="R14" s="1110">
        <v>0</v>
      </c>
      <c r="S14" s="1110">
        <v>0</v>
      </c>
      <c r="T14" s="1110">
        <v>0</v>
      </c>
      <c r="U14" s="1110">
        <v>0</v>
      </c>
      <c r="V14" s="1110">
        <v>0</v>
      </c>
      <c r="W14" s="1110">
        <v>0</v>
      </c>
      <c r="X14" s="1110">
        <v>0</v>
      </c>
      <c r="Y14" s="1110">
        <v>0</v>
      </c>
      <c r="Z14" s="1110">
        <v>0</v>
      </c>
      <c r="AA14" s="1110">
        <v>0</v>
      </c>
      <c r="AB14" s="1110">
        <v>0</v>
      </c>
      <c r="AC14" s="1111">
        <v>0</v>
      </c>
      <c r="AD14" s="1111">
        <f t="shared" si="0"/>
        <v>0</v>
      </c>
      <c r="AE14" s="1111">
        <v>0</v>
      </c>
      <c r="AF14" s="1111">
        <v>0</v>
      </c>
      <c r="AG14" s="1111">
        <v>0</v>
      </c>
      <c r="AH14" s="1111">
        <v>0</v>
      </c>
      <c r="AI14" s="1111">
        <v>0</v>
      </c>
      <c r="AJ14" s="1111">
        <v>0</v>
      </c>
      <c r="AK14" s="1111">
        <v>0</v>
      </c>
      <c r="AL14" s="1111">
        <v>0</v>
      </c>
      <c r="AM14" s="1111">
        <v>0</v>
      </c>
      <c r="AN14" s="1111">
        <v>0</v>
      </c>
      <c r="AO14" s="1111">
        <v>0</v>
      </c>
      <c r="AP14" s="1111">
        <v>0</v>
      </c>
      <c r="AQ14" s="1111">
        <v>0</v>
      </c>
      <c r="AR14" s="1111">
        <v>0</v>
      </c>
      <c r="AS14" s="1111">
        <f t="shared" si="1"/>
        <v>0</v>
      </c>
      <c r="AT14" s="1111">
        <v>0</v>
      </c>
      <c r="AU14" s="1111">
        <v>0</v>
      </c>
      <c r="AV14" s="1111">
        <v>0</v>
      </c>
      <c r="AW14" s="1111">
        <v>0</v>
      </c>
      <c r="AX14" s="1111">
        <v>0</v>
      </c>
      <c r="AY14" s="1111">
        <v>0</v>
      </c>
      <c r="AZ14" s="1111">
        <v>0</v>
      </c>
      <c r="BA14" s="1111">
        <v>0</v>
      </c>
      <c r="BB14" s="1111">
        <v>0</v>
      </c>
      <c r="BC14" s="1111">
        <v>0</v>
      </c>
      <c r="BD14" s="1111">
        <v>0</v>
      </c>
      <c r="BE14" s="1111">
        <v>0</v>
      </c>
      <c r="BF14" s="638" t="s">
        <v>83</v>
      </c>
      <c r="BG14" s="1112" t="s">
        <v>84</v>
      </c>
      <c r="BH14" s="1178" t="s">
        <v>85</v>
      </c>
    </row>
    <row r="15" spans="2:60" s="3" customFormat="1" ht="57.75" customHeight="1">
      <c r="B15" s="1177" t="s">
        <v>76</v>
      </c>
      <c r="C15" s="1105" t="s">
        <v>77</v>
      </c>
      <c r="D15" s="1105" t="s">
        <v>78</v>
      </c>
      <c r="E15" s="139" t="s">
        <v>79</v>
      </c>
      <c r="F15" s="1146"/>
      <c r="G15" s="936"/>
      <c r="H15" s="636">
        <v>212320202009</v>
      </c>
      <c r="I15" s="1106" t="s">
        <v>57</v>
      </c>
      <c r="J15" s="1107" t="s">
        <v>92</v>
      </c>
      <c r="K15" s="1108" t="s">
        <v>93</v>
      </c>
      <c r="L15" s="1109">
        <v>250</v>
      </c>
      <c r="M15" s="1110">
        <v>269600000</v>
      </c>
      <c r="N15" s="1110">
        <v>0</v>
      </c>
      <c r="O15" s="1111">
        <v>269600000</v>
      </c>
      <c r="P15" s="1110">
        <v>0</v>
      </c>
      <c r="Q15" s="1110">
        <v>0</v>
      </c>
      <c r="R15" s="1110">
        <v>0</v>
      </c>
      <c r="S15" s="1110">
        <v>0</v>
      </c>
      <c r="T15" s="1110">
        <v>0</v>
      </c>
      <c r="U15" s="1110">
        <v>0</v>
      </c>
      <c r="V15" s="1110">
        <v>0</v>
      </c>
      <c r="W15" s="1110">
        <v>0</v>
      </c>
      <c r="X15" s="1110">
        <v>0</v>
      </c>
      <c r="Y15" s="1110">
        <v>0</v>
      </c>
      <c r="Z15" s="1110">
        <v>0</v>
      </c>
      <c r="AA15" s="1110">
        <v>0</v>
      </c>
      <c r="AB15" s="1113">
        <v>194600000</v>
      </c>
      <c r="AC15" s="1111">
        <v>0</v>
      </c>
      <c r="AD15" s="1111">
        <f t="shared" si="0"/>
        <v>194600000</v>
      </c>
      <c r="AE15" s="1111">
        <v>0</v>
      </c>
      <c r="AF15" s="1111">
        <v>0</v>
      </c>
      <c r="AG15" s="1111">
        <v>0</v>
      </c>
      <c r="AH15" s="1111">
        <v>0</v>
      </c>
      <c r="AI15" s="1111">
        <v>0</v>
      </c>
      <c r="AJ15" s="1111">
        <v>0</v>
      </c>
      <c r="AK15" s="1111">
        <v>0</v>
      </c>
      <c r="AL15" s="1111">
        <v>0</v>
      </c>
      <c r="AM15" s="1111">
        <v>0</v>
      </c>
      <c r="AN15" s="1111">
        <v>0</v>
      </c>
      <c r="AO15" s="1111">
        <v>0</v>
      </c>
      <c r="AP15" s="1111">
        <v>0</v>
      </c>
      <c r="AQ15" s="1113">
        <v>75900000</v>
      </c>
      <c r="AR15" s="1111">
        <v>0</v>
      </c>
      <c r="AS15" s="1111">
        <f t="shared" si="1"/>
        <v>75900000</v>
      </c>
      <c r="AT15" s="1111">
        <v>0</v>
      </c>
      <c r="AU15" s="1111">
        <v>0</v>
      </c>
      <c r="AV15" s="1111">
        <v>0</v>
      </c>
      <c r="AW15" s="1111">
        <v>0</v>
      </c>
      <c r="AX15" s="1111">
        <v>0</v>
      </c>
      <c r="AY15" s="1111">
        <v>0</v>
      </c>
      <c r="AZ15" s="1111">
        <v>0</v>
      </c>
      <c r="BA15" s="1111">
        <v>0</v>
      </c>
      <c r="BB15" s="1111">
        <v>0</v>
      </c>
      <c r="BC15" s="1111">
        <v>0</v>
      </c>
      <c r="BD15" s="1111">
        <v>0</v>
      </c>
      <c r="BE15" s="1111">
        <v>0</v>
      </c>
      <c r="BF15" s="638" t="s">
        <v>83</v>
      </c>
      <c r="BG15" s="1112" t="s">
        <v>84</v>
      </c>
      <c r="BH15" s="1178" t="s">
        <v>85</v>
      </c>
    </row>
    <row r="16" spans="2:60" s="3" customFormat="1" ht="56.25" customHeight="1">
      <c r="B16" s="1177" t="s">
        <v>76</v>
      </c>
      <c r="C16" s="1105" t="s">
        <v>77</v>
      </c>
      <c r="D16" s="1105" t="s">
        <v>78</v>
      </c>
      <c r="E16" s="139" t="s">
        <v>79</v>
      </c>
      <c r="F16" s="1146"/>
      <c r="G16" s="936"/>
      <c r="H16" s="636">
        <v>212320202009</v>
      </c>
      <c r="I16" s="1106" t="s">
        <v>57</v>
      </c>
      <c r="J16" s="1107" t="s">
        <v>94</v>
      </c>
      <c r="K16" s="1108" t="s">
        <v>95</v>
      </c>
      <c r="L16" s="1109">
        <v>20</v>
      </c>
      <c r="M16" s="1110">
        <v>199150000</v>
      </c>
      <c r="N16" s="1110">
        <v>0</v>
      </c>
      <c r="O16" s="1111">
        <v>199150000</v>
      </c>
      <c r="P16" s="1110">
        <v>0</v>
      </c>
      <c r="Q16" s="1110">
        <v>0</v>
      </c>
      <c r="R16" s="1110">
        <v>0</v>
      </c>
      <c r="S16" s="1110">
        <v>0</v>
      </c>
      <c r="T16" s="1110">
        <v>0</v>
      </c>
      <c r="U16" s="1110">
        <v>0</v>
      </c>
      <c r="V16" s="1110">
        <v>0</v>
      </c>
      <c r="W16" s="1110">
        <v>0</v>
      </c>
      <c r="X16" s="1110">
        <v>0</v>
      </c>
      <c r="Y16" s="1110">
        <v>0</v>
      </c>
      <c r="Z16" s="1110">
        <v>0</v>
      </c>
      <c r="AA16" s="1110">
        <v>0</v>
      </c>
      <c r="AB16" s="1113">
        <v>167400000</v>
      </c>
      <c r="AC16" s="1111">
        <v>0</v>
      </c>
      <c r="AD16" s="1111">
        <f t="shared" si="0"/>
        <v>167400000</v>
      </c>
      <c r="AE16" s="1111">
        <v>0</v>
      </c>
      <c r="AF16" s="1111">
        <v>0</v>
      </c>
      <c r="AG16" s="1111">
        <v>0</v>
      </c>
      <c r="AH16" s="1111">
        <v>0</v>
      </c>
      <c r="AI16" s="1111">
        <v>0</v>
      </c>
      <c r="AJ16" s="1111">
        <v>0</v>
      </c>
      <c r="AK16" s="1111">
        <v>0</v>
      </c>
      <c r="AL16" s="1111">
        <v>0</v>
      </c>
      <c r="AM16" s="1111">
        <v>0</v>
      </c>
      <c r="AN16" s="1111">
        <v>0</v>
      </c>
      <c r="AO16" s="1111">
        <v>0</v>
      </c>
      <c r="AP16" s="1111">
        <v>0</v>
      </c>
      <c r="AQ16" s="1113">
        <v>53200000</v>
      </c>
      <c r="AR16" s="1111">
        <v>0</v>
      </c>
      <c r="AS16" s="1111">
        <f t="shared" si="1"/>
        <v>53200000</v>
      </c>
      <c r="AT16" s="1111">
        <v>0</v>
      </c>
      <c r="AU16" s="1111">
        <v>0</v>
      </c>
      <c r="AV16" s="1111">
        <v>0</v>
      </c>
      <c r="AW16" s="1111">
        <v>0</v>
      </c>
      <c r="AX16" s="1111">
        <v>0</v>
      </c>
      <c r="AY16" s="1111">
        <v>0</v>
      </c>
      <c r="AZ16" s="1111">
        <v>0</v>
      </c>
      <c r="BA16" s="1111">
        <v>0</v>
      </c>
      <c r="BB16" s="1111">
        <v>0</v>
      </c>
      <c r="BC16" s="1111">
        <v>0</v>
      </c>
      <c r="BD16" s="1111">
        <v>0</v>
      </c>
      <c r="BE16" s="1111">
        <v>0</v>
      </c>
      <c r="BF16" s="638" t="s">
        <v>83</v>
      </c>
      <c r="BG16" s="1107" t="s">
        <v>96</v>
      </c>
      <c r="BH16" s="1178" t="s">
        <v>97</v>
      </c>
    </row>
    <row r="17" spans="2:60" s="3" customFormat="1" ht="79.5" customHeight="1">
      <c r="B17" s="1177" t="s">
        <v>76</v>
      </c>
      <c r="C17" s="1105" t="s">
        <v>77</v>
      </c>
      <c r="D17" s="1105" t="s">
        <v>78</v>
      </c>
      <c r="E17" s="139" t="s">
        <v>79</v>
      </c>
      <c r="F17" s="1146"/>
      <c r="G17" s="936"/>
      <c r="H17" s="636">
        <v>212320202009</v>
      </c>
      <c r="I17" s="1106" t="s">
        <v>57</v>
      </c>
      <c r="J17" s="1107" t="s">
        <v>98</v>
      </c>
      <c r="K17" s="1108" t="s">
        <v>99</v>
      </c>
      <c r="L17" s="1109">
        <v>0</v>
      </c>
      <c r="M17" s="1110">
        <v>58000000</v>
      </c>
      <c r="N17" s="1110">
        <v>0</v>
      </c>
      <c r="O17" s="1111">
        <v>58000000</v>
      </c>
      <c r="P17" s="1110">
        <v>0</v>
      </c>
      <c r="Q17" s="1110">
        <v>0</v>
      </c>
      <c r="R17" s="1110">
        <v>0</v>
      </c>
      <c r="S17" s="1110">
        <v>0</v>
      </c>
      <c r="T17" s="1110">
        <v>0</v>
      </c>
      <c r="U17" s="1110">
        <v>0</v>
      </c>
      <c r="V17" s="1110">
        <v>0</v>
      </c>
      <c r="W17" s="1110">
        <v>0</v>
      </c>
      <c r="X17" s="1110">
        <v>0</v>
      </c>
      <c r="Y17" s="1110">
        <v>0</v>
      </c>
      <c r="Z17" s="1110">
        <v>0</v>
      </c>
      <c r="AA17" s="1110">
        <v>0</v>
      </c>
      <c r="AB17" s="1113">
        <v>58000000</v>
      </c>
      <c r="AC17" s="1111">
        <v>0</v>
      </c>
      <c r="AD17" s="1111">
        <f t="shared" si="0"/>
        <v>58000000</v>
      </c>
      <c r="AE17" s="1111">
        <v>0</v>
      </c>
      <c r="AF17" s="1111">
        <v>0</v>
      </c>
      <c r="AG17" s="1111">
        <v>0</v>
      </c>
      <c r="AH17" s="1111">
        <v>0</v>
      </c>
      <c r="AI17" s="1111">
        <v>0</v>
      </c>
      <c r="AJ17" s="1111">
        <v>0</v>
      </c>
      <c r="AK17" s="1111">
        <v>0</v>
      </c>
      <c r="AL17" s="1111">
        <v>0</v>
      </c>
      <c r="AM17" s="1111">
        <v>0</v>
      </c>
      <c r="AN17" s="1111">
        <v>0</v>
      </c>
      <c r="AO17" s="1111">
        <v>0</v>
      </c>
      <c r="AP17" s="1111">
        <v>0</v>
      </c>
      <c r="AQ17" s="1113">
        <v>18000000</v>
      </c>
      <c r="AR17" s="1111">
        <v>0</v>
      </c>
      <c r="AS17" s="1111">
        <f t="shared" si="1"/>
        <v>18000000</v>
      </c>
      <c r="AT17" s="1111">
        <v>0</v>
      </c>
      <c r="AU17" s="1111">
        <v>0</v>
      </c>
      <c r="AV17" s="1111">
        <v>0</v>
      </c>
      <c r="AW17" s="1111">
        <v>0</v>
      </c>
      <c r="AX17" s="1111">
        <v>0</v>
      </c>
      <c r="AY17" s="1111">
        <v>0</v>
      </c>
      <c r="AZ17" s="1111">
        <v>0</v>
      </c>
      <c r="BA17" s="1111">
        <v>0</v>
      </c>
      <c r="BB17" s="1111">
        <v>0</v>
      </c>
      <c r="BC17" s="1111">
        <v>0</v>
      </c>
      <c r="BD17" s="1111">
        <v>0</v>
      </c>
      <c r="BE17" s="1111">
        <v>0</v>
      </c>
      <c r="BF17" s="638" t="s">
        <v>83</v>
      </c>
      <c r="BG17" s="1107" t="s">
        <v>96</v>
      </c>
      <c r="BH17" s="1178" t="s">
        <v>97</v>
      </c>
    </row>
    <row r="18" spans="2:60" s="3" customFormat="1" ht="69" customHeight="1">
      <c r="B18" s="1177" t="s">
        <v>76</v>
      </c>
      <c r="C18" s="1105" t="s">
        <v>77</v>
      </c>
      <c r="D18" s="1105" t="s">
        <v>78</v>
      </c>
      <c r="E18" s="139" t="s">
        <v>79</v>
      </c>
      <c r="F18" s="1146"/>
      <c r="G18" s="936"/>
      <c r="H18" s="636">
        <v>212320202009</v>
      </c>
      <c r="I18" s="1106" t="s">
        <v>57</v>
      </c>
      <c r="J18" s="1107" t="s">
        <v>100</v>
      </c>
      <c r="K18" s="1108" t="s">
        <v>101</v>
      </c>
      <c r="L18" s="1109">
        <v>1</v>
      </c>
      <c r="M18" s="1110">
        <v>17400000</v>
      </c>
      <c r="N18" s="1110">
        <v>0</v>
      </c>
      <c r="O18" s="1111">
        <v>17400000</v>
      </c>
      <c r="P18" s="1110">
        <v>0</v>
      </c>
      <c r="Q18" s="1110">
        <v>0</v>
      </c>
      <c r="R18" s="1110">
        <v>0</v>
      </c>
      <c r="S18" s="1110">
        <v>0</v>
      </c>
      <c r="T18" s="1110">
        <v>0</v>
      </c>
      <c r="U18" s="1110">
        <v>0</v>
      </c>
      <c r="V18" s="1110">
        <v>0</v>
      </c>
      <c r="W18" s="1110">
        <v>0</v>
      </c>
      <c r="X18" s="1110">
        <v>0</v>
      </c>
      <c r="Y18" s="1110">
        <v>0</v>
      </c>
      <c r="Z18" s="1110">
        <v>0</v>
      </c>
      <c r="AA18" s="1110">
        <v>0</v>
      </c>
      <c r="AB18" s="1113">
        <v>17400000</v>
      </c>
      <c r="AC18" s="1111">
        <v>0</v>
      </c>
      <c r="AD18" s="1111">
        <f t="shared" si="0"/>
        <v>17400000</v>
      </c>
      <c r="AE18" s="1111">
        <v>0</v>
      </c>
      <c r="AF18" s="1111">
        <v>0</v>
      </c>
      <c r="AG18" s="1111">
        <v>0</v>
      </c>
      <c r="AH18" s="1111">
        <v>0</v>
      </c>
      <c r="AI18" s="1111">
        <v>0</v>
      </c>
      <c r="AJ18" s="1111">
        <v>0</v>
      </c>
      <c r="AK18" s="1111">
        <v>0</v>
      </c>
      <c r="AL18" s="1111">
        <v>0</v>
      </c>
      <c r="AM18" s="1111">
        <v>0</v>
      </c>
      <c r="AN18" s="1111">
        <v>0</v>
      </c>
      <c r="AO18" s="1111">
        <v>0</v>
      </c>
      <c r="AP18" s="1111">
        <v>0</v>
      </c>
      <c r="AQ18" s="1111">
        <v>0</v>
      </c>
      <c r="AR18" s="1111">
        <v>0</v>
      </c>
      <c r="AS18" s="1111">
        <f t="shared" si="1"/>
        <v>0</v>
      </c>
      <c r="AT18" s="1111">
        <v>0</v>
      </c>
      <c r="AU18" s="1111">
        <v>0</v>
      </c>
      <c r="AV18" s="1111">
        <v>0</v>
      </c>
      <c r="AW18" s="1111">
        <v>0</v>
      </c>
      <c r="AX18" s="1111">
        <v>0</v>
      </c>
      <c r="AY18" s="1111">
        <v>0</v>
      </c>
      <c r="AZ18" s="1111">
        <v>0</v>
      </c>
      <c r="BA18" s="1111">
        <v>0</v>
      </c>
      <c r="BB18" s="1111">
        <v>0</v>
      </c>
      <c r="BC18" s="1111">
        <v>0</v>
      </c>
      <c r="BD18" s="1111">
        <v>0</v>
      </c>
      <c r="BE18" s="1111">
        <v>0</v>
      </c>
      <c r="BF18" s="638" t="s">
        <v>83</v>
      </c>
      <c r="BG18" s="1112" t="s">
        <v>84</v>
      </c>
      <c r="BH18" s="1178" t="s">
        <v>85</v>
      </c>
    </row>
    <row r="19" spans="2:60" s="3" customFormat="1" ht="51.75" customHeight="1">
      <c r="B19" s="1177" t="s">
        <v>76</v>
      </c>
      <c r="C19" s="1105" t="s">
        <v>77</v>
      </c>
      <c r="D19" s="1105" t="s">
        <v>78</v>
      </c>
      <c r="E19" s="139" t="s">
        <v>79</v>
      </c>
      <c r="F19" s="1146"/>
      <c r="G19" s="936"/>
      <c r="H19" s="636">
        <v>212320202009</v>
      </c>
      <c r="I19" s="1106" t="s">
        <v>57</v>
      </c>
      <c r="J19" s="1107" t="s">
        <v>102</v>
      </c>
      <c r="K19" s="1108" t="s">
        <v>103</v>
      </c>
      <c r="L19" s="1109">
        <v>100</v>
      </c>
      <c r="M19" s="1110">
        <v>25500000</v>
      </c>
      <c r="N19" s="1110">
        <v>0</v>
      </c>
      <c r="O19" s="1111">
        <v>25500000</v>
      </c>
      <c r="P19" s="1110">
        <v>0</v>
      </c>
      <c r="Q19" s="1110">
        <v>0</v>
      </c>
      <c r="R19" s="1110">
        <v>0</v>
      </c>
      <c r="S19" s="1110">
        <v>0</v>
      </c>
      <c r="T19" s="1110">
        <v>0</v>
      </c>
      <c r="U19" s="1110">
        <v>0</v>
      </c>
      <c r="V19" s="1110">
        <v>0</v>
      </c>
      <c r="W19" s="1110">
        <v>0</v>
      </c>
      <c r="X19" s="1110">
        <v>0</v>
      </c>
      <c r="Y19" s="1110">
        <v>0</v>
      </c>
      <c r="Z19" s="1110">
        <v>0</v>
      </c>
      <c r="AA19" s="1110">
        <v>0</v>
      </c>
      <c r="AB19" s="1113">
        <v>25500000</v>
      </c>
      <c r="AC19" s="1111">
        <v>0</v>
      </c>
      <c r="AD19" s="1111">
        <f>+AB19</f>
        <v>25500000</v>
      </c>
      <c r="AE19" s="1111">
        <v>0</v>
      </c>
      <c r="AF19" s="1111">
        <v>0</v>
      </c>
      <c r="AG19" s="1111">
        <v>0</v>
      </c>
      <c r="AH19" s="1111">
        <v>0</v>
      </c>
      <c r="AI19" s="1111">
        <v>0</v>
      </c>
      <c r="AJ19" s="1111">
        <v>0</v>
      </c>
      <c r="AK19" s="1111">
        <v>0</v>
      </c>
      <c r="AL19" s="1111">
        <v>0</v>
      </c>
      <c r="AM19" s="1111">
        <v>0</v>
      </c>
      <c r="AN19" s="1111">
        <v>0</v>
      </c>
      <c r="AO19" s="1111">
        <v>0</v>
      </c>
      <c r="AP19" s="1111">
        <v>0</v>
      </c>
      <c r="AQ19" s="1113">
        <v>8500000</v>
      </c>
      <c r="AR19" s="1111">
        <v>0</v>
      </c>
      <c r="AS19" s="1111">
        <f t="shared" si="1"/>
        <v>8500000</v>
      </c>
      <c r="AT19" s="1111">
        <v>0</v>
      </c>
      <c r="AU19" s="1111">
        <v>0</v>
      </c>
      <c r="AV19" s="1111">
        <v>0</v>
      </c>
      <c r="AW19" s="1111">
        <v>0</v>
      </c>
      <c r="AX19" s="1111">
        <v>0</v>
      </c>
      <c r="AY19" s="1111">
        <v>0</v>
      </c>
      <c r="AZ19" s="1111">
        <v>0</v>
      </c>
      <c r="BA19" s="1111">
        <v>0</v>
      </c>
      <c r="BB19" s="1111">
        <v>0</v>
      </c>
      <c r="BC19" s="1111">
        <v>0</v>
      </c>
      <c r="BD19" s="1111">
        <v>0</v>
      </c>
      <c r="BE19" s="1111">
        <v>0</v>
      </c>
      <c r="BF19" s="638" t="s">
        <v>83</v>
      </c>
      <c r="BG19" s="1112" t="s">
        <v>84</v>
      </c>
      <c r="BH19" s="1178" t="s">
        <v>85</v>
      </c>
    </row>
    <row r="20" spans="2:60" s="3" customFormat="1" ht="64.5" customHeight="1">
      <c r="B20" s="1177" t="s">
        <v>76</v>
      </c>
      <c r="C20" s="1105" t="s">
        <v>77</v>
      </c>
      <c r="D20" s="1105" t="s">
        <v>78</v>
      </c>
      <c r="E20" s="139" t="s">
        <v>79</v>
      </c>
      <c r="F20" s="1146"/>
      <c r="G20" s="936"/>
      <c r="H20" s="636">
        <v>212320202009</v>
      </c>
      <c r="I20" s="1106" t="s">
        <v>57</v>
      </c>
      <c r="J20" s="1107" t="s">
        <v>104</v>
      </c>
      <c r="K20" s="1108" t="s">
        <v>105</v>
      </c>
      <c r="L20" s="1109">
        <v>190</v>
      </c>
      <c r="M20" s="1110">
        <v>31234000</v>
      </c>
      <c r="N20" s="1110">
        <v>0</v>
      </c>
      <c r="O20" s="1111">
        <v>31234000</v>
      </c>
      <c r="P20" s="1110">
        <v>0</v>
      </c>
      <c r="Q20" s="1110">
        <v>0</v>
      </c>
      <c r="R20" s="1110">
        <v>0</v>
      </c>
      <c r="S20" s="1110">
        <v>0</v>
      </c>
      <c r="T20" s="1110">
        <v>0</v>
      </c>
      <c r="U20" s="1110">
        <v>0</v>
      </c>
      <c r="V20" s="1110">
        <v>0</v>
      </c>
      <c r="W20" s="1110">
        <v>0</v>
      </c>
      <c r="X20" s="1110">
        <v>0</v>
      </c>
      <c r="Y20" s="1110">
        <v>0</v>
      </c>
      <c r="Z20" s="1110">
        <v>0</v>
      </c>
      <c r="AA20" s="1110">
        <v>0</v>
      </c>
      <c r="AB20" s="1113">
        <v>31234000</v>
      </c>
      <c r="AC20" s="1111">
        <v>0</v>
      </c>
      <c r="AD20" s="1111">
        <f t="shared" si="0"/>
        <v>31234000</v>
      </c>
      <c r="AE20" s="1111">
        <v>0</v>
      </c>
      <c r="AF20" s="1111">
        <v>0</v>
      </c>
      <c r="AG20" s="1111">
        <v>0</v>
      </c>
      <c r="AH20" s="1111">
        <v>0</v>
      </c>
      <c r="AI20" s="1111">
        <v>0</v>
      </c>
      <c r="AJ20" s="1111">
        <v>0</v>
      </c>
      <c r="AK20" s="1111">
        <v>0</v>
      </c>
      <c r="AL20" s="1111">
        <v>0</v>
      </c>
      <c r="AM20" s="1111">
        <v>0</v>
      </c>
      <c r="AN20" s="1111">
        <v>0</v>
      </c>
      <c r="AO20" s="1111">
        <v>0</v>
      </c>
      <c r="AP20" s="1111">
        <v>0</v>
      </c>
      <c r="AQ20" s="1113">
        <v>13386000</v>
      </c>
      <c r="AR20" s="1111">
        <v>0</v>
      </c>
      <c r="AS20" s="1111">
        <f t="shared" si="1"/>
        <v>13386000</v>
      </c>
      <c r="AT20" s="1111">
        <v>0</v>
      </c>
      <c r="AU20" s="1111">
        <v>0</v>
      </c>
      <c r="AV20" s="1111">
        <v>0</v>
      </c>
      <c r="AW20" s="1111">
        <v>0</v>
      </c>
      <c r="AX20" s="1111">
        <v>0</v>
      </c>
      <c r="AY20" s="1111">
        <v>0</v>
      </c>
      <c r="AZ20" s="1111">
        <v>0</v>
      </c>
      <c r="BA20" s="1111">
        <v>0</v>
      </c>
      <c r="BB20" s="1111">
        <v>0</v>
      </c>
      <c r="BC20" s="1111">
        <v>0</v>
      </c>
      <c r="BD20" s="1111">
        <v>0</v>
      </c>
      <c r="BE20" s="1111">
        <v>0</v>
      </c>
      <c r="BF20" s="638" t="s">
        <v>83</v>
      </c>
      <c r="BG20" s="1112" t="s">
        <v>84</v>
      </c>
      <c r="BH20" s="1178" t="s">
        <v>85</v>
      </c>
    </row>
    <row r="21" spans="2:60" s="3" customFormat="1" ht="67.5">
      <c r="B21" s="1177"/>
      <c r="C21" s="1105"/>
      <c r="D21" s="1105"/>
      <c r="E21" s="139"/>
      <c r="F21" s="1146"/>
      <c r="G21" s="936"/>
      <c r="H21" s="636">
        <v>212320202009</v>
      </c>
      <c r="I21" s="1106" t="s">
        <v>57</v>
      </c>
      <c r="J21" s="1179" t="s">
        <v>106</v>
      </c>
      <c r="K21" s="1180" t="s">
        <v>107</v>
      </c>
      <c r="L21" s="1181">
        <v>90</v>
      </c>
      <c r="M21" s="1110"/>
      <c r="N21" s="1110">
        <v>0</v>
      </c>
      <c r="O21" s="1110">
        <v>0</v>
      </c>
      <c r="P21" s="1110">
        <v>0</v>
      </c>
      <c r="Q21" s="1110">
        <v>0</v>
      </c>
      <c r="R21" s="1110">
        <v>0</v>
      </c>
      <c r="S21" s="1110">
        <v>0</v>
      </c>
      <c r="T21" s="1110">
        <v>0</v>
      </c>
      <c r="U21" s="1110">
        <v>0</v>
      </c>
      <c r="V21" s="1110">
        <v>0</v>
      </c>
      <c r="W21" s="1110">
        <v>0</v>
      </c>
      <c r="X21" s="1110">
        <v>0</v>
      </c>
      <c r="Y21" s="1110">
        <v>0</v>
      </c>
      <c r="Z21" s="1110">
        <v>0</v>
      </c>
      <c r="AA21" s="1110">
        <v>0</v>
      </c>
      <c r="AB21" s="1110">
        <v>0</v>
      </c>
      <c r="AC21" s="1111">
        <v>0</v>
      </c>
      <c r="AD21" s="1111">
        <f t="shared" si="0"/>
        <v>0</v>
      </c>
      <c r="AE21" s="1111">
        <v>0</v>
      </c>
      <c r="AF21" s="1111">
        <v>0</v>
      </c>
      <c r="AG21" s="1111">
        <v>0</v>
      </c>
      <c r="AH21" s="1111">
        <v>0</v>
      </c>
      <c r="AI21" s="1111">
        <v>0</v>
      </c>
      <c r="AJ21" s="1111">
        <v>0</v>
      </c>
      <c r="AK21" s="1111">
        <v>0</v>
      </c>
      <c r="AL21" s="1111">
        <v>0</v>
      </c>
      <c r="AM21" s="1111">
        <v>0</v>
      </c>
      <c r="AN21" s="1111">
        <v>0</v>
      </c>
      <c r="AO21" s="1111">
        <v>0</v>
      </c>
      <c r="AP21" s="1111">
        <v>0</v>
      </c>
      <c r="AQ21" s="1111">
        <v>0</v>
      </c>
      <c r="AR21" s="1111">
        <v>0</v>
      </c>
      <c r="AS21" s="1111">
        <v>0</v>
      </c>
      <c r="AT21" s="1111">
        <v>0</v>
      </c>
      <c r="AU21" s="1111">
        <v>0</v>
      </c>
      <c r="AV21" s="1111">
        <v>0</v>
      </c>
      <c r="AW21" s="1111">
        <v>0</v>
      </c>
      <c r="AX21" s="1111">
        <v>0</v>
      </c>
      <c r="AY21" s="1111">
        <v>0</v>
      </c>
      <c r="AZ21" s="1111">
        <v>0</v>
      </c>
      <c r="BA21" s="1111">
        <v>0</v>
      </c>
      <c r="BB21" s="1111">
        <v>0</v>
      </c>
      <c r="BC21" s="1111">
        <v>0</v>
      </c>
      <c r="BD21" s="1111">
        <v>0</v>
      </c>
      <c r="BE21" s="1111">
        <v>0</v>
      </c>
      <c r="BF21" s="638" t="s">
        <v>83</v>
      </c>
      <c r="BG21" s="1112" t="s">
        <v>84</v>
      </c>
      <c r="BH21" s="1178" t="s">
        <v>85</v>
      </c>
    </row>
    <row r="22" spans="2:60" s="3" customFormat="1" ht="58.5" customHeight="1">
      <c r="B22" s="1177" t="s">
        <v>76</v>
      </c>
      <c r="C22" s="1105" t="s">
        <v>77</v>
      </c>
      <c r="D22" s="1105" t="s">
        <v>78</v>
      </c>
      <c r="E22" s="139" t="s">
        <v>79</v>
      </c>
      <c r="F22" s="1146"/>
      <c r="G22" s="936"/>
      <c r="H22" s="636">
        <v>212320202008</v>
      </c>
      <c r="I22" s="1106" t="s">
        <v>108</v>
      </c>
      <c r="J22" s="1114"/>
      <c r="K22" s="1115"/>
      <c r="L22" s="1116"/>
      <c r="M22" s="1110">
        <v>200000000</v>
      </c>
      <c r="N22" s="1110">
        <v>0</v>
      </c>
      <c r="O22" s="1111">
        <v>200000000</v>
      </c>
      <c r="P22" s="1110">
        <v>0</v>
      </c>
      <c r="Q22" s="1110">
        <v>0</v>
      </c>
      <c r="R22" s="1110">
        <v>0</v>
      </c>
      <c r="S22" s="1110">
        <v>0</v>
      </c>
      <c r="T22" s="1110">
        <v>0</v>
      </c>
      <c r="U22" s="1110">
        <v>0</v>
      </c>
      <c r="V22" s="1110">
        <v>0</v>
      </c>
      <c r="W22" s="1110">
        <v>0</v>
      </c>
      <c r="X22" s="1110">
        <v>0</v>
      </c>
      <c r="Y22" s="1110">
        <v>0</v>
      </c>
      <c r="Z22" s="1110">
        <v>0</v>
      </c>
      <c r="AA22" s="1110">
        <v>0</v>
      </c>
      <c r="AB22" s="1110">
        <v>0</v>
      </c>
      <c r="AC22" s="1111">
        <v>0</v>
      </c>
      <c r="AD22" s="1111">
        <f t="shared" si="0"/>
        <v>0</v>
      </c>
      <c r="AE22" s="1111">
        <v>0</v>
      </c>
      <c r="AF22" s="1111">
        <v>0</v>
      </c>
      <c r="AG22" s="1111">
        <v>0</v>
      </c>
      <c r="AH22" s="1111">
        <v>0</v>
      </c>
      <c r="AI22" s="1111">
        <v>0</v>
      </c>
      <c r="AJ22" s="1111">
        <v>0</v>
      </c>
      <c r="AK22" s="1111">
        <v>0</v>
      </c>
      <c r="AL22" s="1111">
        <v>0</v>
      </c>
      <c r="AM22" s="1111">
        <v>0</v>
      </c>
      <c r="AN22" s="1111">
        <v>0</v>
      </c>
      <c r="AO22" s="1111">
        <v>0</v>
      </c>
      <c r="AP22" s="1111">
        <v>0</v>
      </c>
      <c r="AQ22" s="1111">
        <v>0</v>
      </c>
      <c r="AR22" s="1111">
        <v>0</v>
      </c>
      <c r="AS22" s="1111">
        <v>0</v>
      </c>
      <c r="AT22" s="1111">
        <v>0</v>
      </c>
      <c r="AU22" s="1111">
        <v>0</v>
      </c>
      <c r="AV22" s="1111">
        <v>0</v>
      </c>
      <c r="AW22" s="1111">
        <v>0</v>
      </c>
      <c r="AX22" s="1111">
        <v>0</v>
      </c>
      <c r="AY22" s="1111">
        <v>0</v>
      </c>
      <c r="AZ22" s="1111">
        <v>0</v>
      </c>
      <c r="BA22" s="1111">
        <v>0</v>
      </c>
      <c r="BB22" s="1111">
        <v>0</v>
      </c>
      <c r="BC22" s="1111">
        <v>0</v>
      </c>
      <c r="BD22" s="1111">
        <v>0</v>
      </c>
      <c r="BE22" s="1111">
        <v>0</v>
      </c>
      <c r="BF22" s="638" t="s">
        <v>83</v>
      </c>
      <c r="BG22" s="1112" t="s">
        <v>84</v>
      </c>
      <c r="BH22" s="1178" t="s">
        <v>85</v>
      </c>
    </row>
    <row r="23" spans="2:60" s="3" customFormat="1" ht="43.5" customHeight="1">
      <c r="B23" s="1177" t="s">
        <v>76</v>
      </c>
      <c r="C23" s="1105" t="s">
        <v>77</v>
      </c>
      <c r="D23" s="1105" t="s">
        <v>78</v>
      </c>
      <c r="E23" s="139" t="s">
        <v>79</v>
      </c>
      <c r="F23" s="1146"/>
      <c r="G23" s="936"/>
      <c r="H23" s="636">
        <v>212320202009</v>
      </c>
      <c r="I23" s="1106" t="s">
        <v>57</v>
      </c>
      <c r="J23" s="1107" t="s">
        <v>109</v>
      </c>
      <c r="K23" s="1108" t="s">
        <v>110</v>
      </c>
      <c r="L23" s="1109">
        <v>500</v>
      </c>
      <c r="M23" s="1110"/>
      <c r="N23" s="1110">
        <v>0</v>
      </c>
      <c r="O23" s="1110">
        <v>0</v>
      </c>
      <c r="P23" s="1110">
        <v>0</v>
      </c>
      <c r="Q23" s="1110">
        <v>0</v>
      </c>
      <c r="R23" s="1110">
        <v>0</v>
      </c>
      <c r="S23" s="1110">
        <v>0</v>
      </c>
      <c r="T23" s="1110">
        <v>0</v>
      </c>
      <c r="U23" s="1110">
        <v>0</v>
      </c>
      <c r="V23" s="1110">
        <v>0</v>
      </c>
      <c r="W23" s="1110">
        <v>0</v>
      </c>
      <c r="X23" s="1110">
        <v>0</v>
      </c>
      <c r="Y23" s="1110">
        <v>0</v>
      </c>
      <c r="Z23" s="1110">
        <v>0</v>
      </c>
      <c r="AA23" s="1110">
        <v>0</v>
      </c>
      <c r="AB23" s="1110">
        <v>0</v>
      </c>
      <c r="AC23" s="1111">
        <v>0</v>
      </c>
      <c r="AD23" s="1111">
        <f t="shared" si="0"/>
        <v>0</v>
      </c>
      <c r="AE23" s="1111">
        <v>0</v>
      </c>
      <c r="AF23" s="1111">
        <v>0</v>
      </c>
      <c r="AG23" s="1111">
        <v>0</v>
      </c>
      <c r="AH23" s="1111">
        <v>0</v>
      </c>
      <c r="AI23" s="1111">
        <v>0</v>
      </c>
      <c r="AJ23" s="1111">
        <v>0</v>
      </c>
      <c r="AK23" s="1111">
        <v>0</v>
      </c>
      <c r="AL23" s="1111">
        <v>0</v>
      </c>
      <c r="AM23" s="1111">
        <v>0</v>
      </c>
      <c r="AN23" s="1111">
        <v>0</v>
      </c>
      <c r="AO23" s="1111">
        <v>0</v>
      </c>
      <c r="AP23" s="1111">
        <v>0</v>
      </c>
      <c r="AQ23" s="1111">
        <v>0</v>
      </c>
      <c r="AR23" s="1111">
        <v>0</v>
      </c>
      <c r="AS23" s="1111">
        <v>0</v>
      </c>
      <c r="AT23" s="1111">
        <v>0</v>
      </c>
      <c r="AU23" s="1111">
        <v>0</v>
      </c>
      <c r="AV23" s="1111">
        <v>0</v>
      </c>
      <c r="AW23" s="1111">
        <v>0</v>
      </c>
      <c r="AX23" s="1111">
        <v>0</v>
      </c>
      <c r="AY23" s="1111">
        <v>0</v>
      </c>
      <c r="AZ23" s="1111">
        <v>0</v>
      </c>
      <c r="BA23" s="1111">
        <v>0</v>
      </c>
      <c r="BB23" s="1111">
        <v>0</v>
      </c>
      <c r="BC23" s="1111">
        <v>0</v>
      </c>
      <c r="BD23" s="1111">
        <v>0</v>
      </c>
      <c r="BE23" s="1111">
        <v>0</v>
      </c>
      <c r="BF23" s="638" t="s">
        <v>83</v>
      </c>
      <c r="BG23" s="1112" t="s">
        <v>84</v>
      </c>
      <c r="BH23" s="1178" t="s">
        <v>85</v>
      </c>
    </row>
    <row r="24" spans="2:60" s="3" customFormat="1" ht="64.5" customHeight="1">
      <c r="B24" s="1177" t="s">
        <v>76</v>
      </c>
      <c r="C24" s="1105" t="s">
        <v>77</v>
      </c>
      <c r="D24" s="1105" t="s">
        <v>78</v>
      </c>
      <c r="E24" s="139" t="s">
        <v>79</v>
      </c>
      <c r="F24" s="1146"/>
      <c r="G24" s="936"/>
      <c r="H24" s="636">
        <v>212320202009</v>
      </c>
      <c r="I24" s="1106" t="s">
        <v>57</v>
      </c>
      <c r="J24" s="1117" t="s">
        <v>111</v>
      </c>
      <c r="K24" s="1108" t="s">
        <v>112</v>
      </c>
      <c r="L24" s="1109"/>
      <c r="M24" s="1118">
        <v>104800000</v>
      </c>
      <c r="N24" s="1110">
        <v>0</v>
      </c>
      <c r="O24" s="1119">
        <v>104800000</v>
      </c>
      <c r="P24" s="1110">
        <v>0</v>
      </c>
      <c r="Q24" s="1110">
        <v>0</v>
      </c>
      <c r="R24" s="1110">
        <v>0</v>
      </c>
      <c r="S24" s="1110">
        <v>0</v>
      </c>
      <c r="T24" s="1110">
        <v>0</v>
      </c>
      <c r="U24" s="1110">
        <v>0</v>
      </c>
      <c r="V24" s="1110">
        <v>0</v>
      </c>
      <c r="W24" s="1110">
        <v>0</v>
      </c>
      <c r="X24" s="1110">
        <v>0</v>
      </c>
      <c r="Y24" s="1110">
        <v>0</v>
      </c>
      <c r="Z24" s="1110">
        <v>0</v>
      </c>
      <c r="AA24" s="1110">
        <v>0</v>
      </c>
      <c r="AB24" s="1113">
        <v>104800000</v>
      </c>
      <c r="AC24" s="1111">
        <v>0</v>
      </c>
      <c r="AD24" s="1111">
        <f t="shared" si="0"/>
        <v>104800000</v>
      </c>
      <c r="AE24" s="1111">
        <v>0</v>
      </c>
      <c r="AF24" s="1111">
        <v>0</v>
      </c>
      <c r="AG24" s="1111">
        <v>0</v>
      </c>
      <c r="AH24" s="1111">
        <v>0</v>
      </c>
      <c r="AI24" s="1111">
        <v>0</v>
      </c>
      <c r="AJ24" s="1111">
        <v>0</v>
      </c>
      <c r="AK24" s="1111">
        <v>0</v>
      </c>
      <c r="AL24" s="1111">
        <v>0</v>
      </c>
      <c r="AM24" s="1111">
        <v>0</v>
      </c>
      <c r="AN24" s="1111">
        <v>0</v>
      </c>
      <c r="AO24" s="1111">
        <v>0</v>
      </c>
      <c r="AP24" s="1111">
        <v>0</v>
      </c>
      <c r="AQ24" s="1113">
        <v>31400000</v>
      </c>
      <c r="AR24" s="1111">
        <v>0</v>
      </c>
      <c r="AS24" s="1111">
        <f>+AQ24</f>
        <v>31400000</v>
      </c>
      <c r="AT24" s="1111">
        <v>0</v>
      </c>
      <c r="AU24" s="1111">
        <v>0</v>
      </c>
      <c r="AV24" s="1111">
        <v>0</v>
      </c>
      <c r="AW24" s="1111">
        <v>0</v>
      </c>
      <c r="AX24" s="1111">
        <v>0</v>
      </c>
      <c r="AY24" s="1111">
        <v>0</v>
      </c>
      <c r="AZ24" s="1111">
        <v>0</v>
      </c>
      <c r="BA24" s="1111">
        <v>0</v>
      </c>
      <c r="BB24" s="1111">
        <v>0</v>
      </c>
      <c r="BC24" s="1111">
        <v>0</v>
      </c>
      <c r="BD24" s="1111">
        <v>0</v>
      </c>
      <c r="BE24" s="1111">
        <v>0</v>
      </c>
      <c r="BF24" s="638" t="s">
        <v>83</v>
      </c>
      <c r="BG24" s="1107" t="s">
        <v>96</v>
      </c>
      <c r="BH24" s="1178" t="s">
        <v>97</v>
      </c>
    </row>
    <row r="25" spans="2:60" s="3" customFormat="1" ht="49.5" customHeight="1">
      <c r="B25" s="1177" t="s">
        <v>76</v>
      </c>
      <c r="C25" s="1105" t="s">
        <v>77</v>
      </c>
      <c r="D25" s="1105" t="s">
        <v>78</v>
      </c>
      <c r="E25" s="139" t="s">
        <v>79</v>
      </c>
      <c r="F25" s="1146"/>
      <c r="G25" s="936"/>
      <c r="H25" s="636">
        <v>212320202008</v>
      </c>
      <c r="I25" s="1106" t="s">
        <v>108</v>
      </c>
      <c r="J25" s="1120" t="s">
        <v>113</v>
      </c>
      <c r="K25" s="1121" t="s">
        <v>114</v>
      </c>
      <c r="L25" s="1122">
        <v>5</v>
      </c>
      <c r="M25" s="1118">
        <v>885000000</v>
      </c>
      <c r="N25" s="1110">
        <v>0</v>
      </c>
      <c r="O25" s="1119">
        <v>885000000</v>
      </c>
      <c r="P25" s="1110">
        <v>0</v>
      </c>
      <c r="Q25" s="1110">
        <v>0</v>
      </c>
      <c r="R25" s="1110">
        <v>0</v>
      </c>
      <c r="S25" s="1110">
        <v>0</v>
      </c>
      <c r="T25" s="1110">
        <v>0</v>
      </c>
      <c r="U25" s="1110">
        <v>0</v>
      </c>
      <c r="V25" s="1110">
        <v>0</v>
      </c>
      <c r="W25" s="1110">
        <v>0</v>
      </c>
      <c r="X25" s="1110">
        <v>0</v>
      </c>
      <c r="Y25" s="1110">
        <v>0</v>
      </c>
      <c r="Z25" s="1110">
        <v>0</v>
      </c>
      <c r="AA25" s="1110">
        <v>0</v>
      </c>
      <c r="AB25" s="1110">
        <v>0</v>
      </c>
      <c r="AC25" s="1111">
        <v>0</v>
      </c>
      <c r="AD25" s="1111">
        <f>+AB25</f>
        <v>0</v>
      </c>
      <c r="AE25" s="1111">
        <v>0</v>
      </c>
      <c r="AF25" s="1111">
        <v>0</v>
      </c>
      <c r="AG25" s="1111">
        <v>0</v>
      </c>
      <c r="AH25" s="1111">
        <v>0</v>
      </c>
      <c r="AI25" s="1111">
        <v>0</v>
      </c>
      <c r="AJ25" s="1111">
        <v>0</v>
      </c>
      <c r="AK25" s="1111">
        <v>0</v>
      </c>
      <c r="AL25" s="1111">
        <v>0</v>
      </c>
      <c r="AM25" s="1111">
        <v>0</v>
      </c>
      <c r="AN25" s="1111">
        <v>0</v>
      </c>
      <c r="AO25" s="1111">
        <v>0</v>
      </c>
      <c r="AP25" s="1111">
        <v>0</v>
      </c>
      <c r="AQ25" s="1123"/>
      <c r="AR25" s="1111">
        <v>0</v>
      </c>
      <c r="AS25" s="1111">
        <f t="shared" ref="AS25:AS43" si="2">+AQ25</f>
        <v>0</v>
      </c>
      <c r="AT25" s="1111">
        <v>0</v>
      </c>
      <c r="AU25" s="1111">
        <v>0</v>
      </c>
      <c r="AV25" s="1111">
        <v>0</v>
      </c>
      <c r="AW25" s="1111">
        <v>0</v>
      </c>
      <c r="AX25" s="1111">
        <v>0</v>
      </c>
      <c r="AY25" s="1111">
        <v>0</v>
      </c>
      <c r="AZ25" s="1111">
        <v>0</v>
      </c>
      <c r="BA25" s="1111">
        <v>0</v>
      </c>
      <c r="BB25" s="1111">
        <v>0</v>
      </c>
      <c r="BC25" s="1111">
        <v>0</v>
      </c>
      <c r="BD25" s="1111">
        <v>0</v>
      </c>
      <c r="BE25" s="1111">
        <v>0</v>
      </c>
      <c r="BF25" s="638" t="s">
        <v>83</v>
      </c>
      <c r="BG25" s="1107" t="s">
        <v>96</v>
      </c>
      <c r="BH25" s="1178" t="s">
        <v>97</v>
      </c>
    </row>
    <row r="26" spans="2:60" s="3" customFormat="1" ht="66" customHeight="1">
      <c r="B26" s="1177" t="s">
        <v>76</v>
      </c>
      <c r="C26" s="1105" t="s">
        <v>77</v>
      </c>
      <c r="D26" s="1105" t="s">
        <v>78</v>
      </c>
      <c r="E26" s="139" t="s">
        <v>79</v>
      </c>
      <c r="F26" s="1146"/>
      <c r="G26" s="936"/>
      <c r="H26" s="636">
        <v>212330509054</v>
      </c>
      <c r="I26" s="1124" t="s">
        <v>115</v>
      </c>
      <c r="J26" s="1120"/>
      <c r="K26" s="1121"/>
      <c r="L26" s="1122"/>
      <c r="M26" s="1118">
        <v>1725000000</v>
      </c>
      <c r="N26" s="1110">
        <v>0</v>
      </c>
      <c r="O26" s="1119">
        <v>1725000000</v>
      </c>
      <c r="P26" s="1110">
        <v>0</v>
      </c>
      <c r="Q26" s="1110">
        <v>0</v>
      </c>
      <c r="R26" s="1110">
        <v>0</v>
      </c>
      <c r="S26" s="1110">
        <v>0</v>
      </c>
      <c r="T26" s="1110">
        <v>0</v>
      </c>
      <c r="U26" s="1110">
        <v>0</v>
      </c>
      <c r="V26" s="1110">
        <v>0</v>
      </c>
      <c r="W26" s="1110">
        <v>0</v>
      </c>
      <c r="X26" s="1110">
        <v>0</v>
      </c>
      <c r="Y26" s="1110">
        <v>0</v>
      </c>
      <c r="Z26" s="1110">
        <v>0</v>
      </c>
      <c r="AA26" s="1110">
        <v>0</v>
      </c>
      <c r="AB26" s="1113">
        <v>1200000000</v>
      </c>
      <c r="AC26" s="1111">
        <v>0</v>
      </c>
      <c r="AD26" s="1111">
        <f t="shared" si="0"/>
        <v>1200000000</v>
      </c>
      <c r="AE26" s="1111">
        <v>0</v>
      </c>
      <c r="AF26" s="1111">
        <v>0</v>
      </c>
      <c r="AG26" s="1111">
        <v>0</v>
      </c>
      <c r="AH26" s="1111">
        <v>0</v>
      </c>
      <c r="AI26" s="1111">
        <v>0</v>
      </c>
      <c r="AJ26" s="1111">
        <v>0</v>
      </c>
      <c r="AK26" s="1111">
        <v>0</v>
      </c>
      <c r="AL26" s="1111">
        <v>0</v>
      </c>
      <c r="AM26" s="1111">
        <v>0</v>
      </c>
      <c r="AN26" s="1111">
        <v>0</v>
      </c>
      <c r="AO26" s="1111">
        <v>0</v>
      </c>
      <c r="AP26" s="1111">
        <v>0</v>
      </c>
      <c r="AQ26" s="1113">
        <v>1200000000</v>
      </c>
      <c r="AR26" s="1111">
        <v>0</v>
      </c>
      <c r="AS26" s="1111">
        <f t="shared" si="2"/>
        <v>1200000000</v>
      </c>
      <c r="AT26" s="1111">
        <v>0</v>
      </c>
      <c r="AU26" s="1111">
        <v>0</v>
      </c>
      <c r="AV26" s="1111">
        <v>0</v>
      </c>
      <c r="AW26" s="1111">
        <v>0</v>
      </c>
      <c r="AX26" s="1111">
        <v>0</v>
      </c>
      <c r="AY26" s="1111">
        <v>0</v>
      </c>
      <c r="AZ26" s="1111">
        <v>0</v>
      </c>
      <c r="BA26" s="1111">
        <v>0</v>
      </c>
      <c r="BB26" s="1111">
        <v>0</v>
      </c>
      <c r="BC26" s="1111">
        <v>0</v>
      </c>
      <c r="BD26" s="1111">
        <v>0</v>
      </c>
      <c r="BE26" s="1111">
        <v>0</v>
      </c>
      <c r="BF26" s="638" t="s">
        <v>83</v>
      </c>
      <c r="BG26" s="1107" t="s">
        <v>96</v>
      </c>
      <c r="BH26" s="1178" t="s">
        <v>97</v>
      </c>
    </row>
    <row r="27" spans="2:60" s="3" customFormat="1" ht="63" customHeight="1">
      <c r="B27" s="1177" t="s">
        <v>76</v>
      </c>
      <c r="C27" s="1105" t="s">
        <v>77</v>
      </c>
      <c r="D27" s="1105" t="s">
        <v>78</v>
      </c>
      <c r="E27" s="139" t="s">
        <v>79</v>
      </c>
      <c r="F27" s="1146"/>
      <c r="G27" s="936"/>
      <c r="H27" s="636">
        <v>212320202009</v>
      </c>
      <c r="I27" s="1106" t="s">
        <v>57</v>
      </c>
      <c r="J27" s="1107" t="s">
        <v>116</v>
      </c>
      <c r="K27" s="1108" t="s">
        <v>117</v>
      </c>
      <c r="L27" s="1109">
        <v>1</v>
      </c>
      <c r="M27" s="1118">
        <v>23800000</v>
      </c>
      <c r="N27" s="1110">
        <v>0</v>
      </c>
      <c r="O27" s="1119">
        <v>23800000</v>
      </c>
      <c r="P27" s="1110">
        <v>0</v>
      </c>
      <c r="Q27" s="1110">
        <v>0</v>
      </c>
      <c r="R27" s="1110">
        <v>0</v>
      </c>
      <c r="S27" s="1110">
        <v>0</v>
      </c>
      <c r="T27" s="1110">
        <v>0</v>
      </c>
      <c r="U27" s="1110">
        <v>0</v>
      </c>
      <c r="V27" s="1110">
        <v>0</v>
      </c>
      <c r="W27" s="1110">
        <v>0</v>
      </c>
      <c r="X27" s="1110">
        <v>0</v>
      </c>
      <c r="Y27" s="1110">
        <v>0</v>
      </c>
      <c r="Z27" s="1110">
        <v>0</v>
      </c>
      <c r="AA27" s="1110">
        <v>0</v>
      </c>
      <c r="AB27" s="1113">
        <v>23800000</v>
      </c>
      <c r="AC27" s="1111">
        <v>0</v>
      </c>
      <c r="AD27" s="1111">
        <f t="shared" si="0"/>
        <v>23800000</v>
      </c>
      <c r="AE27" s="1111">
        <v>0</v>
      </c>
      <c r="AF27" s="1111">
        <v>0</v>
      </c>
      <c r="AG27" s="1111">
        <v>0</v>
      </c>
      <c r="AH27" s="1111">
        <v>0</v>
      </c>
      <c r="AI27" s="1111">
        <v>0</v>
      </c>
      <c r="AJ27" s="1111">
        <v>0</v>
      </c>
      <c r="AK27" s="1111">
        <v>0</v>
      </c>
      <c r="AL27" s="1111">
        <v>0</v>
      </c>
      <c r="AM27" s="1111">
        <v>0</v>
      </c>
      <c r="AN27" s="1111">
        <v>0</v>
      </c>
      <c r="AO27" s="1111">
        <v>0</v>
      </c>
      <c r="AP27" s="1111">
        <v>0</v>
      </c>
      <c r="AQ27" s="1113">
        <v>10200000</v>
      </c>
      <c r="AR27" s="1111">
        <v>0</v>
      </c>
      <c r="AS27" s="1111">
        <f t="shared" si="2"/>
        <v>10200000</v>
      </c>
      <c r="AT27" s="1111">
        <v>0</v>
      </c>
      <c r="AU27" s="1111">
        <v>0</v>
      </c>
      <c r="AV27" s="1111">
        <v>0</v>
      </c>
      <c r="AW27" s="1111">
        <v>0</v>
      </c>
      <c r="AX27" s="1111">
        <v>0</v>
      </c>
      <c r="AY27" s="1111">
        <v>0</v>
      </c>
      <c r="AZ27" s="1111">
        <v>0</v>
      </c>
      <c r="BA27" s="1111">
        <v>0</v>
      </c>
      <c r="BB27" s="1111">
        <v>0</v>
      </c>
      <c r="BC27" s="1111">
        <v>0</v>
      </c>
      <c r="BD27" s="1111">
        <v>0</v>
      </c>
      <c r="BE27" s="1111">
        <v>0</v>
      </c>
      <c r="BF27" s="638" t="s">
        <v>83</v>
      </c>
      <c r="BG27" s="1107" t="s">
        <v>96</v>
      </c>
      <c r="BH27" s="1178" t="s">
        <v>97</v>
      </c>
    </row>
    <row r="28" spans="2:60" s="3" customFormat="1" ht="48" customHeight="1">
      <c r="B28" s="1177" t="s">
        <v>76</v>
      </c>
      <c r="C28" s="1105" t="s">
        <v>77</v>
      </c>
      <c r="D28" s="1105" t="s">
        <v>78</v>
      </c>
      <c r="E28" s="139" t="s">
        <v>79</v>
      </c>
      <c r="F28" s="1146"/>
      <c r="G28" s="936"/>
      <c r="H28" s="636">
        <v>212320202009</v>
      </c>
      <c r="I28" s="1106" t="s">
        <v>57</v>
      </c>
      <c r="J28" s="1182" t="s">
        <v>118</v>
      </c>
      <c r="K28" s="1183" t="s">
        <v>119</v>
      </c>
      <c r="L28" s="1125"/>
      <c r="M28" s="1118">
        <v>21700000</v>
      </c>
      <c r="N28" s="1110">
        <v>0</v>
      </c>
      <c r="O28" s="1119">
        <v>21700000</v>
      </c>
      <c r="P28" s="1110">
        <v>0</v>
      </c>
      <c r="Q28" s="1110">
        <v>0</v>
      </c>
      <c r="R28" s="1110">
        <v>0</v>
      </c>
      <c r="S28" s="1110">
        <v>0</v>
      </c>
      <c r="T28" s="1110">
        <v>0</v>
      </c>
      <c r="U28" s="1110">
        <v>0</v>
      </c>
      <c r="V28" s="1110">
        <v>0</v>
      </c>
      <c r="W28" s="1110">
        <v>0</v>
      </c>
      <c r="X28" s="1110">
        <v>0</v>
      </c>
      <c r="Y28" s="1110">
        <v>0</v>
      </c>
      <c r="Z28" s="1110">
        <v>0</v>
      </c>
      <c r="AA28" s="1110">
        <v>0</v>
      </c>
      <c r="AB28" s="1113">
        <v>21700000</v>
      </c>
      <c r="AC28" s="1111">
        <v>0</v>
      </c>
      <c r="AD28" s="1111">
        <f t="shared" si="0"/>
        <v>21700000</v>
      </c>
      <c r="AE28" s="1111">
        <v>0</v>
      </c>
      <c r="AF28" s="1111">
        <v>0</v>
      </c>
      <c r="AG28" s="1111">
        <v>0</v>
      </c>
      <c r="AH28" s="1111">
        <v>0</v>
      </c>
      <c r="AI28" s="1111">
        <v>0</v>
      </c>
      <c r="AJ28" s="1111">
        <v>0</v>
      </c>
      <c r="AK28" s="1111">
        <v>0</v>
      </c>
      <c r="AL28" s="1111">
        <v>0</v>
      </c>
      <c r="AM28" s="1111">
        <v>0</v>
      </c>
      <c r="AN28" s="1111">
        <v>0</v>
      </c>
      <c r="AO28" s="1111">
        <v>0</v>
      </c>
      <c r="AP28" s="1111">
        <v>0</v>
      </c>
      <c r="AQ28" s="1113">
        <v>9300000</v>
      </c>
      <c r="AR28" s="1111">
        <v>0</v>
      </c>
      <c r="AS28" s="1111">
        <f t="shared" si="2"/>
        <v>9300000</v>
      </c>
      <c r="AT28" s="1111">
        <v>0</v>
      </c>
      <c r="AU28" s="1111">
        <v>0</v>
      </c>
      <c r="AV28" s="1111">
        <v>0</v>
      </c>
      <c r="AW28" s="1111">
        <v>0</v>
      </c>
      <c r="AX28" s="1111">
        <v>0</v>
      </c>
      <c r="AY28" s="1111">
        <v>0</v>
      </c>
      <c r="AZ28" s="1111">
        <v>0</v>
      </c>
      <c r="BA28" s="1111">
        <v>0</v>
      </c>
      <c r="BB28" s="1111">
        <v>0</v>
      </c>
      <c r="BC28" s="1111">
        <v>0</v>
      </c>
      <c r="BD28" s="1111">
        <v>0</v>
      </c>
      <c r="BE28" s="1111">
        <v>0</v>
      </c>
      <c r="BF28" s="638" t="s">
        <v>83</v>
      </c>
      <c r="BG28" s="1112" t="s">
        <v>84</v>
      </c>
      <c r="BH28" s="1178" t="s">
        <v>85</v>
      </c>
    </row>
    <row r="29" spans="2:60" s="3" customFormat="1" ht="55.5" customHeight="1">
      <c r="B29" s="1177"/>
      <c r="C29" s="1105"/>
      <c r="D29" s="1105"/>
      <c r="E29" s="139"/>
      <c r="F29" s="1146"/>
      <c r="G29" s="936"/>
      <c r="H29" s="636">
        <v>212320202009</v>
      </c>
      <c r="I29" s="1106" t="s">
        <v>57</v>
      </c>
      <c r="J29" s="1179" t="s">
        <v>118</v>
      </c>
      <c r="K29" s="1180" t="s">
        <v>120</v>
      </c>
      <c r="L29" s="1181">
        <v>1</v>
      </c>
      <c r="M29" s="1118"/>
      <c r="N29" s="1110">
        <v>0</v>
      </c>
      <c r="O29" s="1110">
        <v>0</v>
      </c>
      <c r="P29" s="1110">
        <v>0</v>
      </c>
      <c r="Q29" s="1110">
        <v>0</v>
      </c>
      <c r="R29" s="1110">
        <v>0</v>
      </c>
      <c r="S29" s="1110">
        <v>0</v>
      </c>
      <c r="T29" s="1110">
        <v>0</v>
      </c>
      <c r="U29" s="1110">
        <v>0</v>
      </c>
      <c r="V29" s="1110">
        <v>0</v>
      </c>
      <c r="W29" s="1110">
        <v>0</v>
      </c>
      <c r="X29" s="1110">
        <v>0</v>
      </c>
      <c r="Y29" s="1110">
        <v>0</v>
      </c>
      <c r="Z29" s="1110">
        <v>0</v>
      </c>
      <c r="AA29" s="1110">
        <v>0</v>
      </c>
      <c r="AB29" s="1110">
        <v>0</v>
      </c>
      <c r="AC29" s="1111">
        <v>0</v>
      </c>
      <c r="AD29" s="1111">
        <f t="shared" si="0"/>
        <v>0</v>
      </c>
      <c r="AE29" s="1111">
        <v>0</v>
      </c>
      <c r="AF29" s="1111">
        <v>0</v>
      </c>
      <c r="AG29" s="1111">
        <v>0</v>
      </c>
      <c r="AH29" s="1111">
        <v>0</v>
      </c>
      <c r="AI29" s="1111">
        <v>0</v>
      </c>
      <c r="AJ29" s="1111">
        <v>0</v>
      </c>
      <c r="AK29" s="1111">
        <v>0</v>
      </c>
      <c r="AL29" s="1111">
        <v>0</v>
      </c>
      <c r="AM29" s="1111">
        <v>0</v>
      </c>
      <c r="AN29" s="1111">
        <v>0</v>
      </c>
      <c r="AO29" s="1111">
        <v>0</v>
      </c>
      <c r="AP29" s="1111">
        <v>0</v>
      </c>
      <c r="AQ29" s="1123"/>
      <c r="AR29" s="1111">
        <v>0</v>
      </c>
      <c r="AS29" s="1111">
        <f t="shared" si="2"/>
        <v>0</v>
      </c>
      <c r="AT29" s="1111">
        <v>0</v>
      </c>
      <c r="AU29" s="1111">
        <v>0</v>
      </c>
      <c r="AV29" s="1111">
        <v>0</v>
      </c>
      <c r="AW29" s="1111">
        <v>0</v>
      </c>
      <c r="AX29" s="1111">
        <v>0</v>
      </c>
      <c r="AY29" s="1111">
        <v>0</v>
      </c>
      <c r="AZ29" s="1111">
        <v>0</v>
      </c>
      <c r="BA29" s="1111">
        <v>0</v>
      </c>
      <c r="BB29" s="1111">
        <v>0</v>
      </c>
      <c r="BC29" s="1111">
        <v>0</v>
      </c>
      <c r="BD29" s="1111">
        <v>0</v>
      </c>
      <c r="BE29" s="1111">
        <v>0</v>
      </c>
      <c r="BF29" s="638" t="s">
        <v>83</v>
      </c>
      <c r="BG29" s="1112" t="s">
        <v>84</v>
      </c>
      <c r="BH29" s="1178" t="s">
        <v>85</v>
      </c>
    </row>
    <row r="30" spans="2:60" s="3" customFormat="1" ht="33" customHeight="1">
      <c r="B30" s="1177" t="s">
        <v>76</v>
      </c>
      <c r="C30" s="1105" t="s">
        <v>77</v>
      </c>
      <c r="D30" s="1105" t="s">
        <v>78</v>
      </c>
      <c r="E30" s="139" t="s">
        <v>79</v>
      </c>
      <c r="F30" s="1146"/>
      <c r="G30" s="936"/>
      <c r="H30" s="636" t="s">
        <v>121</v>
      </c>
      <c r="I30" s="1106" t="s">
        <v>122</v>
      </c>
      <c r="J30" s="1114"/>
      <c r="K30" s="1115"/>
      <c r="L30" s="1116"/>
      <c r="M30" s="1118"/>
      <c r="N30" s="1110">
        <v>0</v>
      </c>
      <c r="O30" s="1110">
        <v>0</v>
      </c>
      <c r="P30" s="1110">
        <v>0</v>
      </c>
      <c r="Q30" s="1110">
        <v>0</v>
      </c>
      <c r="R30" s="1110">
        <v>0</v>
      </c>
      <c r="S30" s="1110">
        <v>0</v>
      </c>
      <c r="T30" s="1110">
        <v>0</v>
      </c>
      <c r="U30" s="1110">
        <v>0</v>
      </c>
      <c r="V30" s="1110">
        <v>0</v>
      </c>
      <c r="W30" s="1110">
        <v>0</v>
      </c>
      <c r="X30" s="1110">
        <v>0</v>
      </c>
      <c r="Y30" s="1110">
        <v>0</v>
      </c>
      <c r="Z30" s="1110">
        <v>0</v>
      </c>
      <c r="AA30" s="1110">
        <v>0</v>
      </c>
      <c r="AB30" s="1110">
        <v>0</v>
      </c>
      <c r="AC30" s="1111">
        <v>0</v>
      </c>
      <c r="AD30" s="1111">
        <f t="shared" si="0"/>
        <v>0</v>
      </c>
      <c r="AE30" s="1111">
        <v>0</v>
      </c>
      <c r="AF30" s="1111">
        <v>0</v>
      </c>
      <c r="AG30" s="1111">
        <v>0</v>
      </c>
      <c r="AH30" s="1111">
        <v>0</v>
      </c>
      <c r="AI30" s="1111">
        <v>0</v>
      </c>
      <c r="AJ30" s="1111">
        <v>0</v>
      </c>
      <c r="AK30" s="1111">
        <v>0</v>
      </c>
      <c r="AL30" s="1111">
        <v>0</v>
      </c>
      <c r="AM30" s="1111">
        <v>0</v>
      </c>
      <c r="AN30" s="1111">
        <v>0</v>
      </c>
      <c r="AO30" s="1111">
        <v>0</v>
      </c>
      <c r="AP30" s="1111">
        <v>0</v>
      </c>
      <c r="AQ30" s="1123"/>
      <c r="AR30" s="1111">
        <v>0</v>
      </c>
      <c r="AS30" s="1111">
        <f t="shared" si="2"/>
        <v>0</v>
      </c>
      <c r="AT30" s="1111">
        <v>0</v>
      </c>
      <c r="AU30" s="1111">
        <v>0</v>
      </c>
      <c r="AV30" s="1111">
        <v>0</v>
      </c>
      <c r="AW30" s="1111">
        <v>0</v>
      </c>
      <c r="AX30" s="1111">
        <v>0</v>
      </c>
      <c r="AY30" s="1111">
        <v>0</v>
      </c>
      <c r="AZ30" s="1111">
        <v>0</v>
      </c>
      <c r="BA30" s="1111">
        <v>0</v>
      </c>
      <c r="BB30" s="1111">
        <v>0</v>
      </c>
      <c r="BC30" s="1111">
        <v>0</v>
      </c>
      <c r="BD30" s="1111">
        <v>0</v>
      </c>
      <c r="BE30" s="1111">
        <v>0</v>
      </c>
      <c r="BF30" s="638" t="s">
        <v>83</v>
      </c>
      <c r="BG30" s="1112" t="s">
        <v>84</v>
      </c>
      <c r="BH30" s="1178" t="s">
        <v>85</v>
      </c>
    </row>
    <row r="31" spans="2:60" s="3" customFormat="1" ht="45" customHeight="1">
      <c r="B31" s="1177" t="s">
        <v>76</v>
      </c>
      <c r="C31" s="1105" t="s">
        <v>77</v>
      </c>
      <c r="D31" s="1105" t="s">
        <v>78</v>
      </c>
      <c r="E31" s="139" t="s">
        <v>79</v>
      </c>
      <c r="F31" s="889"/>
      <c r="G31" s="936"/>
      <c r="H31" s="636">
        <v>212320202009</v>
      </c>
      <c r="I31" s="1106" t="s">
        <v>57</v>
      </c>
      <c r="J31" s="1107" t="s">
        <v>123</v>
      </c>
      <c r="K31" s="1108" t="s">
        <v>124</v>
      </c>
      <c r="L31" s="1109">
        <v>1</v>
      </c>
      <c r="M31" s="1118">
        <v>30000000</v>
      </c>
      <c r="N31" s="1110">
        <v>0</v>
      </c>
      <c r="O31" s="1119">
        <v>30000000</v>
      </c>
      <c r="P31" s="1110">
        <v>0</v>
      </c>
      <c r="Q31" s="1110">
        <v>0</v>
      </c>
      <c r="R31" s="1110">
        <v>0</v>
      </c>
      <c r="S31" s="1110">
        <v>0</v>
      </c>
      <c r="T31" s="1110">
        <v>0</v>
      </c>
      <c r="U31" s="1110">
        <v>0</v>
      </c>
      <c r="V31" s="1110">
        <v>0</v>
      </c>
      <c r="W31" s="1110">
        <v>0</v>
      </c>
      <c r="X31" s="1110">
        <v>0</v>
      </c>
      <c r="Y31" s="1110">
        <v>0</v>
      </c>
      <c r="Z31" s="1110">
        <v>0</v>
      </c>
      <c r="AA31" s="1110">
        <v>0</v>
      </c>
      <c r="AB31" s="1113">
        <v>30000000</v>
      </c>
      <c r="AC31" s="1111">
        <v>0</v>
      </c>
      <c r="AD31" s="1111">
        <f t="shared" si="0"/>
        <v>30000000</v>
      </c>
      <c r="AE31" s="1111">
        <v>0</v>
      </c>
      <c r="AF31" s="1111">
        <v>0</v>
      </c>
      <c r="AG31" s="1111">
        <v>0</v>
      </c>
      <c r="AH31" s="1111">
        <v>0</v>
      </c>
      <c r="AI31" s="1111">
        <v>0</v>
      </c>
      <c r="AJ31" s="1111">
        <v>0</v>
      </c>
      <c r="AK31" s="1111">
        <v>0</v>
      </c>
      <c r="AL31" s="1111">
        <v>0</v>
      </c>
      <c r="AM31" s="1111">
        <v>0</v>
      </c>
      <c r="AN31" s="1111">
        <v>0</v>
      </c>
      <c r="AO31" s="1111">
        <v>0</v>
      </c>
      <c r="AP31" s="1111">
        <v>0</v>
      </c>
      <c r="AQ31" s="1113">
        <v>10000000</v>
      </c>
      <c r="AR31" s="1111">
        <v>0</v>
      </c>
      <c r="AS31" s="1111">
        <f t="shared" si="2"/>
        <v>10000000</v>
      </c>
      <c r="AT31" s="1111">
        <v>0</v>
      </c>
      <c r="AU31" s="1111">
        <v>0</v>
      </c>
      <c r="AV31" s="1111">
        <v>0</v>
      </c>
      <c r="AW31" s="1111">
        <v>0</v>
      </c>
      <c r="AX31" s="1111">
        <v>0</v>
      </c>
      <c r="AY31" s="1111">
        <v>0</v>
      </c>
      <c r="AZ31" s="1111">
        <v>0</v>
      </c>
      <c r="BA31" s="1111">
        <v>0</v>
      </c>
      <c r="BB31" s="1111">
        <v>0</v>
      </c>
      <c r="BC31" s="1111">
        <v>0</v>
      </c>
      <c r="BD31" s="1111">
        <v>0</v>
      </c>
      <c r="BE31" s="1111">
        <v>0</v>
      </c>
      <c r="BF31" s="638" t="s">
        <v>83</v>
      </c>
      <c r="BG31" s="1112" t="s">
        <v>84</v>
      </c>
      <c r="BH31" s="1178" t="s">
        <v>85</v>
      </c>
    </row>
    <row r="32" spans="2:60" s="3" customFormat="1" ht="54.75" customHeight="1">
      <c r="B32" s="1177" t="s">
        <v>76</v>
      </c>
      <c r="C32" s="1105" t="s">
        <v>77</v>
      </c>
      <c r="D32" s="1105" t="s">
        <v>125</v>
      </c>
      <c r="E32" s="139" t="s">
        <v>126</v>
      </c>
      <c r="F32" s="932">
        <v>2020730010074</v>
      </c>
      <c r="G32" s="936" t="s">
        <v>127</v>
      </c>
      <c r="H32" s="335" t="s">
        <v>128</v>
      </c>
      <c r="I32" s="629" t="s">
        <v>57</v>
      </c>
      <c r="J32" s="1107" t="s">
        <v>129</v>
      </c>
      <c r="K32" s="1108" t="s">
        <v>130</v>
      </c>
      <c r="L32" s="1109">
        <v>1</v>
      </c>
      <c r="M32" s="1126">
        <v>16800000</v>
      </c>
      <c r="N32" s="1110">
        <v>0</v>
      </c>
      <c r="O32" s="1127">
        <v>16800000</v>
      </c>
      <c r="P32" s="1110">
        <v>0</v>
      </c>
      <c r="Q32" s="1110">
        <v>0</v>
      </c>
      <c r="R32" s="1110">
        <v>0</v>
      </c>
      <c r="S32" s="1110">
        <v>0</v>
      </c>
      <c r="T32" s="1110">
        <v>0</v>
      </c>
      <c r="U32" s="1110">
        <v>0</v>
      </c>
      <c r="V32" s="1110">
        <v>0</v>
      </c>
      <c r="W32" s="1110">
        <v>0</v>
      </c>
      <c r="X32" s="1110">
        <v>0</v>
      </c>
      <c r="Y32" s="1110">
        <v>0</v>
      </c>
      <c r="Z32" s="1110">
        <v>0</v>
      </c>
      <c r="AA32" s="1110">
        <v>0</v>
      </c>
      <c r="AB32" s="1128">
        <v>16800000</v>
      </c>
      <c r="AC32" s="1111">
        <v>0</v>
      </c>
      <c r="AD32" s="1111">
        <f>+AB32</f>
        <v>16800000</v>
      </c>
      <c r="AE32" s="1111">
        <v>0</v>
      </c>
      <c r="AF32" s="1111">
        <v>0</v>
      </c>
      <c r="AG32" s="1111">
        <v>0</v>
      </c>
      <c r="AH32" s="1111">
        <v>0</v>
      </c>
      <c r="AI32" s="1111">
        <v>0</v>
      </c>
      <c r="AJ32" s="1111">
        <v>0</v>
      </c>
      <c r="AK32" s="1111">
        <v>0</v>
      </c>
      <c r="AL32" s="1111">
        <v>0</v>
      </c>
      <c r="AM32" s="1111">
        <v>0</v>
      </c>
      <c r="AN32" s="1111">
        <v>0</v>
      </c>
      <c r="AO32" s="1111">
        <v>0</v>
      </c>
      <c r="AP32" s="1111">
        <v>0</v>
      </c>
      <c r="AQ32" s="1113">
        <v>2800000</v>
      </c>
      <c r="AR32" s="1111">
        <v>0</v>
      </c>
      <c r="AS32" s="1111">
        <f t="shared" si="2"/>
        <v>2800000</v>
      </c>
      <c r="AT32" s="1111">
        <v>0</v>
      </c>
      <c r="AU32" s="1111">
        <v>0</v>
      </c>
      <c r="AV32" s="1111">
        <v>0</v>
      </c>
      <c r="AW32" s="1111">
        <v>0</v>
      </c>
      <c r="AX32" s="1111">
        <v>0</v>
      </c>
      <c r="AY32" s="1111">
        <v>0</v>
      </c>
      <c r="AZ32" s="1111">
        <v>0</v>
      </c>
      <c r="BA32" s="1111">
        <v>0</v>
      </c>
      <c r="BB32" s="1111">
        <v>0</v>
      </c>
      <c r="BC32" s="1111">
        <v>0</v>
      </c>
      <c r="BD32" s="1111">
        <v>0</v>
      </c>
      <c r="BE32" s="1111">
        <v>0</v>
      </c>
      <c r="BF32" s="638" t="s">
        <v>83</v>
      </c>
      <c r="BG32" s="1112" t="s">
        <v>84</v>
      </c>
      <c r="BH32" s="1178" t="s">
        <v>85</v>
      </c>
    </row>
    <row r="33" spans="2:60" s="3" customFormat="1" ht="37.5" customHeight="1">
      <c r="B33" s="1177" t="s">
        <v>76</v>
      </c>
      <c r="C33" s="1105" t="s">
        <v>77</v>
      </c>
      <c r="D33" s="1105" t="s">
        <v>125</v>
      </c>
      <c r="E33" s="139" t="s">
        <v>126</v>
      </c>
      <c r="F33" s="932"/>
      <c r="G33" s="936"/>
      <c r="H33" s="335" t="s">
        <v>128</v>
      </c>
      <c r="I33" s="629" t="s">
        <v>57</v>
      </c>
      <c r="J33" s="1184" t="s">
        <v>131</v>
      </c>
      <c r="K33" s="1121" t="s">
        <v>132</v>
      </c>
      <c r="L33" s="1181">
        <v>25000</v>
      </c>
      <c r="M33" s="1126">
        <v>74800000</v>
      </c>
      <c r="N33" s="1110">
        <v>0</v>
      </c>
      <c r="O33" s="1127">
        <v>74800000</v>
      </c>
      <c r="P33" s="1110">
        <v>0</v>
      </c>
      <c r="Q33" s="1110">
        <v>0</v>
      </c>
      <c r="R33" s="1110">
        <v>0</v>
      </c>
      <c r="S33" s="1110">
        <v>0</v>
      </c>
      <c r="T33" s="1110">
        <v>0</v>
      </c>
      <c r="U33" s="1110">
        <v>0</v>
      </c>
      <c r="V33" s="1110">
        <v>0</v>
      </c>
      <c r="W33" s="1110">
        <v>0</v>
      </c>
      <c r="X33" s="1110">
        <v>0</v>
      </c>
      <c r="Y33" s="1110">
        <v>0</v>
      </c>
      <c r="Z33" s="1110">
        <v>0</v>
      </c>
      <c r="AA33" s="1110">
        <v>0</v>
      </c>
      <c r="AB33" s="1128">
        <v>60400000</v>
      </c>
      <c r="AC33" s="1111">
        <v>0</v>
      </c>
      <c r="AD33" s="1111">
        <f t="shared" si="0"/>
        <v>60400000</v>
      </c>
      <c r="AE33" s="1111">
        <v>0</v>
      </c>
      <c r="AF33" s="1111">
        <v>0</v>
      </c>
      <c r="AG33" s="1111">
        <v>0</v>
      </c>
      <c r="AH33" s="1111">
        <v>0</v>
      </c>
      <c r="AI33" s="1111">
        <v>0</v>
      </c>
      <c r="AJ33" s="1111">
        <v>0</v>
      </c>
      <c r="AK33" s="1111">
        <v>0</v>
      </c>
      <c r="AL33" s="1111">
        <v>0</v>
      </c>
      <c r="AM33" s="1111">
        <v>0</v>
      </c>
      <c r="AN33" s="1111">
        <v>0</v>
      </c>
      <c r="AO33" s="1111">
        <v>0</v>
      </c>
      <c r="AP33" s="1111">
        <v>0</v>
      </c>
      <c r="AQ33" s="1113">
        <v>28000000</v>
      </c>
      <c r="AR33" s="1111">
        <v>0</v>
      </c>
      <c r="AS33" s="1111">
        <f t="shared" si="2"/>
        <v>28000000</v>
      </c>
      <c r="AT33" s="1111">
        <v>0</v>
      </c>
      <c r="AU33" s="1111">
        <v>0</v>
      </c>
      <c r="AV33" s="1111">
        <v>0</v>
      </c>
      <c r="AW33" s="1111">
        <v>0</v>
      </c>
      <c r="AX33" s="1111">
        <v>0</v>
      </c>
      <c r="AY33" s="1111">
        <v>0</v>
      </c>
      <c r="AZ33" s="1111">
        <v>0</v>
      </c>
      <c r="BA33" s="1111">
        <v>0</v>
      </c>
      <c r="BB33" s="1111">
        <v>0</v>
      </c>
      <c r="BC33" s="1111">
        <v>0</v>
      </c>
      <c r="BD33" s="1111">
        <v>0</v>
      </c>
      <c r="BE33" s="1111">
        <v>0</v>
      </c>
      <c r="BF33" s="638" t="s">
        <v>83</v>
      </c>
      <c r="BG33" s="1112" t="s">
        <v>84</v>
      </c>
      <c r="BH33" s="1178" t="s">
        <v>85</v>
      </c>
    </row>
    <row r="34" spans="2:60" s="3" customFormat="1" ht="45" customHeight="1">
      <c r="B34" s="1177" t="s">
        <v>76</v>
      </c>
      <c r="C34" s="1105" t="s">
        <v>77</v>
      </c>
      <c r="D34" s="1105" t="s">
        <v>125</v>
      </c>
      <c r="E34" s="139" t="s">
        <v>126</v>
      </c>
      <c r="F34" s="932"/>
      <c r="G34" s="936"/>
      <c r="H34" s="335" t="s">
        <v>121</v>
      </c>
      <c r="I34" s="629" t="s">
        <v>122</v>
      </c>
      <c r="J34" s="1129"/>
      <c r="K34" s="1121"/>
      <c r="L34" s="1116"/>
      <c r="M34" s="1126">
        <v>34984133</v>
      </c>
      <c r="N34" s="1110">
        <v>0</v>
      </c>
      <c r="O34" s="1127">
        <v>34984133</v>
      </c>
      <c r="P34" s="1110">
        <v>0</v>
      </c>
      <c r="Q34" s="1110">
        <v>0</v>
      </c>
      <c r="R34" s="1110">
        <v>0</v>
      </c>
      <c r="S34" s="1110">
        <v>0</v>
      </c>
      <c r="T34" s="1110">
        <v>0</v>
      </c>
      <c r="U34" s="1110">
        <v>0</v>
      </c>
      <c r="V34" s="1110">
        <v>0</v>
      </c>
      <c r="W34" s="1110">
        <v>0</v>
      </c>
      <c r="X34" s="1110">
        <v>0</v>
      </c>
      <c r="Y34" s="1110">
        <v>0</v>
      </c>
      <c r="Z34" s="1110">
        <v>0</v>
      </c>
      <c r="AA34" s="1110">
        <v>0</v>
      </c>
      <c r="AB34" s="1110">
        <v>0</v>
      </c>
      <c r="AC34" s="1111">
        <v>0</v>
      </c>
      <c r="AD34" s="1111">
        <f t="shared" si="0"/>
        <v>0</v>
      </c>
      <c r="AE34" s="1111">
        <v>0</v>
      </c>
      <c r="AF34" s="1111">
        <v>0</v>
      </c>
      <c r="AG34" s="1111">
        <v>0</v>
      </c>
      <c r="AH34" s="1111">
        <v>0</v>
      </c>
      <c r="AI34" s="1111">
        <v>0</v>
      </c>
      <c r="AJ34" s="1111">
        <v>0</v>
      </c>
      <c r="AK34" s="1111">
        <v>0</v>
      </c>
      <c r="AL34" s="1111">
        <v>0</v>
      </c>
      <c r="AM34" s="1111">
        <v>0</v>
      </c>
      <c r="AN34" s="1111">
        <v>0</v>
      </c>
      <c r="AO34" s="1111">
        <v>0</v>
      </c>
      <c r="AP34" s="1111">
        <v>0</v>
      </c>
      <c r="AQ34" s="1123"/>
      <c r="AR34" s="1111">
        <v>0</v>
      </c>
      <c r="AS34" s="1111">
        <f t="shared" si="2"/>
        <v>0</v>
      </c>
      <c r="AT34" s="1111">
        <v>0</v>
      </c>
      <c r="AU34" s="1111">
        <v>0</v>
      </c>
      <c r="AV34" s="1111">
        <v>0</v>
      </c>
      <c r="AW34" s="1111">
        <v>0</v>
      </c>
      <c r="AX34" s="1111">
        <v>0</v>
      </c>
      <c r="AY34" s="1111">
        <v>0</v>
      </c>
      <c r="AZ34" s="1111">
        <v>0</v>
      </c>
      <c r="BA34" s="1111">
        <v>0</v>
      </c>
      <c r="BB34" s="1111">
        <v>0</v>
      </c>
      <c r="BC34" s="1111">
        <v>0</v>
      </c>
      <c r="BD34" s="1111">
        <v>0</v>
      </c>
      <c r="BE34" s="1111">
        <v>0</v>
      </c>
      <c r="BF34" s="638" t="s">
        <v>83</v>
      </c>
      <c r="BG34" s="1112"/>
      <c r="BH34" s="1178" t="s">
        <v>85</v>
      </c>
    </row>
    <row r="35" spans="2:60" s="3" customFormat="1" ht="59.25" customHeight="1">
      <c r="B35" s="1177" t="s">
        <v>76</v>
      </c>
      <c r="C35" s="1105" t="s">
        <v>77</v>
      </c>
      <c r="D35" s="1105" t="s">
        <v>125</v>
      </c>
      <c r="E35" s="139" t="s">
        <v>126</v>
      </c>
      <c r="F35" s="932"/>
      <c r="G35" s="936"/>
      <c r="H35" s="335" t="s">
        <v>128</v>
      </c>
      <c r="I35" s="629" t="s">
        <v>57</v>
      </c>
      <c r="J35" s="1117" t="s">
        <v>133</v>
      </c>
      <c r="K35" s="1108" t="s">
        <v>134</v>
      </c>
      <c r="L35" s="1109">
        <v>250</v>
      </c>
      <c r="M35" s="1126">
        <v>113000000</v>
      </c>
      <c r="N35" s="1110">
        <v>0</v>
      </c>
      <c r="O35" s="1127">
        <v>113000000</v>
      </c>
      <c r="P35" s="1110">
        <v>0</v>
      </c>
      <c r="Q35" s="1110">
        <v>0</v>
      </c>
      <c r="R35" s="1110">
        <v>0</v>
      </c>
      <c r="S35" s="1110">
        <v>0</v>
      </c>
      <c r="T35" s="1110">
        <v>0</v>
      </c>
      <c r="U35" s="1110">
        <v>0</v>
      </c>
      <c r="V35" s="1110">
        <v>0</v>
      </c>
      <c r="W35" s="1110">
        <v>0</v>
      </c>
      <c r="X35" s="1110">
        <v>0</v>
      </c>
      <c r="Y35" s="1110">
        <v>0</v>
      </c>
      <c r="Z35" s="1110">
        <v>0</v>
      </c>
      <c r="AA35" s="1110">
        <v>0</v>
      </c>
      <c r="AB35" s="1128">
        <v>105400000</v>
      </c>
      <c r="AC35" s="1111">
        <v>0</v>
      </c>
      <c r="AD35" s="1111">
        <f t="shared" si="0"/>
        <v>105400000</v>
      </c>
      <c r="AE35" s="1111">
        <v>0</v>
      </c>
      <c r="AF35" s="1111">
        <v>0</v>
      </c>
      <c r="AG35" s="1111">
        <v>0</v>
      </c>
      <c r="AH35" s="1111">
        <v>0</v>
      </c>
      <c r="AI35" s="1111">
        <v>0</v>
      </c>
      <c r="AJ35" s="1111">
        <v>0</v>
      </c>
      <c r="AK35" s="1111">
        <v>0</v>
      </c>
      <c r="AL35" s="1111">
        <v>0</v>
      </c>
      <c r="AM35" s="1111">
        <v>0</v>
      </c>
      <c r="AN35" s="1111">
        <v>0</v>
      </c>
      <c r="AO35" s="1111">
        <v>0</v>
      </c>
      <c r="AP35" s="1111">
        <v>0</v>
      </c>
      <c r="AQ35" s="1113">
        <v>25200000</v>
      </c>
      <c r="AR35" s="1111">
        <v>0</v>
      </c>
      <c r="AS35" s="1111">
        <f t="shared" si="2"/>
        <v>25200000</v>
      </c>
      <c r="AT35" s="1111">
        <v>0</v>
      </c>
      <c r="AU35" s="1111">
        <v>0</v>
      </c>
      <c r="AV35" s="1111">
        <v>0</v>
      </c>
      <c r="AW35" s="1111">
        <v>0</v>
      </c>
      <c r="AX35" s="1111">
        <v>0</v>
      </c>
      <c r="AY35" s="1111">
        <v>0</v>
      </c>
      <c r="AZ35" s="1111">
        <v>0</v>
      </c>
      <c r="BA35" s="1111">
        <v>0</v>
      </c>
      <c r="BB35" s="1111">
        <v>0</v>
      </c>
      <c r="BC35" s="1111">
        <v>0</v>
      </c>
      <c r="BD35" s="1111">
        <v>0</v>
      </c>
      <c r="BE35" s="1111">
        <v>0</v>
      </c>
      <c r="BF35" s="638" t="s">
        <v>83</v>
      </c>
      <c r="BG35" s="1112" t="s">
        <v>84</v>
      </c>
      <c r="BH35" s="1178" t="s">
        <v>85</v>
      </c>
    </row>
    <row r="36" spans="2:60" s="3" customFormat="1" ht="31.5" customHeight="1">
      <c r="B36" s="1177" t="s">
        <v>76</v>
      </c>
      <c r="C36" s="1105" t="s">
        <v>77</v>
      </c>
      <c r="D36" s="1105" t="s">
        <v>125</v>
      </c>
      <c r="E36" s="139" t="s">
        <v>126</v>
      </c>
      <c r="F36" s="932"/>
      <c r="G36" s="936"/>
      <c r="H36" s="335" t="s">
        <v>128</v>
      </c>
      <c r="I36" s="629" t="s">
        <v>57</v>
      </c>
      <c r="J36" s="1120" t="s">
        <v>135</v>
      </c>
      <c r="K36" s="1121" t="s">
        <v>136</v>
      </c>
      <c r="L36" s="1181">
        <v>25</v>
      </c>
      <c r="M36" s="1126">
        <v>72800000</v>
      </c>
      <c r="N36" s="1110">
        <v>0</v>
      </c>
      <c r="O36" s="1127">
        <v>72800000</v>
      </c>
      <c r="P36" s="1110">
        <v>0</v>
      </c>
      <c r="Q36" s="1110">
        <v>0</v>
      </c>
      <c r="R36" s="1110">
        <v>0</v>
      </c>
      <c r="S36" s="1110">
        <v>0</v>
      </c>
      <c r="T36" s="1110">
        <v>0</v>
      </c>
      <c r="U36" s="1110">
        <v>0</v>
      </c>
      <c r="V36" s="1110">
        <v>0</v>
      </c>
      <c r="W36" s="1110">
        <v>0</v>
      </c>
      <c r="X36" s="1110">
        <v>0</v>
      </c>
      <c r="Y36" s="1110">
        <v>0</v>
      </c>
      <c r="Z36" s="1110">
        <v>0</v>
      </c>
      <c r="AA36" s="1110">
        <v>0</v>
      </c>
      <c r="AB36" s="1128">
        <v>72800000</v>
      </c>
      <c r="AC36" s="1111">
        <v>0</v>
      </c>
      <c r="AD36" s="1111">
        <f t="shared" si="0"/>
        <v>72800000</v>
      </c>
      <c r="AE36" s="1111">
        <v>0</v>
      </c>
      <c r="AF36" s="1111">
        <v>0</v>
      </c>
      <c r="AG36" s="1111">
        <v>0</v>
      </c>
      <c r="AH36" s="1111">
        <v>0</v>
      </c>
      <c r="AI36" s="1111">
        <v>0</v>
      </c>
      <c r="AJ36" s="1111">
        <v>0</v>
      </c>
      <c r="AK36" s="1111">
        <v>0</v>
      </c>
      <c r="AL36" s="1111">
        <v>0</v>
      </c>
      <c r="AM36" s="1111">
        <v>0</v>
      </c>
      <c r="AN36" s="1111">
        <v>0</v>
      </c>
      <c r="AO36" s="1111">
        <v>0</v>
      </c>
      <c r="AP36" s="1111">
        <v>0</v>
      </c>
      <c r="AQ36" s="1113">
        <v>26400000</v>
      </c>
      <c r="AR36" s="1111">
        <v>0</v>
      </c>
      <c r="AS36" s="1111">
        <f t="shared" si="2"/>
        <v>26400000</v>
      </c>
      <c r="AT36" s="1111">
        <v>0</v>
      </c>
      <c r="AU36" s="1111">
        <v>0</v>
      </c>
      <c r="AV36" s="1111">
        <v>0</v>
      </c>
      <c r="AW36" s="1111">
        <v>0</v>
      </c>
      <c r="AX36" s="1111">
        <v>0</v>
      </c>
      <c r="AY36" s="1111">
        <v>0</v>
      </c>
      <c r="AZ36" s="1111">
        <v>0</v>
      </c>
      <c r="BA36" s="1111">
        <v>0</v>
      </c>
      <c r="BB36" s="1111">
        <v>0</v>
      </c>
      <c r="BC36" s="1111">
        <v>0</v>
      </c>
      <c r="BD36" s="1111">
        <v>0</v>
      </c>
      <c r="BE36" s="1111">
        <v>0</v>
      </c>
      <c r="BF36" s="638" t="s">
        <v>83</v>
      </c>
      <c r="BG36" s="1112"/>
      <c r="BH36" s="1178" t="s">
        <v>85</v>
      </c>
    </row>
    <row r="37" spans="2:60" s="3" customFormat="1" ht="57.75" customHeight="1">
      <c r="B37" s="1177" t="s">
        <v>76</v>
      </c>
      <c r="C37" s="1105" t="s">
        <v>77</v>
      </c>
      <c r="D37" s="1105" t="s">
        <v>125</v>
      </c>
      <c r="E37" s="139" t="s">
        <v>126</v>
      </c>
      <c r="F37" s="932"/>
      <c r="G37" s="936"/>
      <c r="H37" s="335" t="s">
        <v>121</v>
      </c>
      <c r="I37" s="629" t="s">
        <v>122</v>
      </c>
      <c r="J37" s="1120"/>
      <c r="K37" s="1121"/>
      <c r="L37" s="1116"/>
      <c r="M37" s="1126">
        <v>449415867</v>
      </c>
      <c r="N37" s="1110">
        <v>0</v>
      </c>
      <c r="O37" s="1127">
        <v>449415867</v>
      </c>
      <c r="P37" s="1110">
        <v>0</v>
      </c>
      <c r="Q37" s="1110">
        <v>0</v>
      </c>
      <c r="R37" s="1110">
        <v>0</v>
      </c>
      <c r="S37" s="1110">
        <v>0</v>
      </c>
      <c r="T37" s="1110">
        <v>0</v>
      </c>
      <c r="U37" s="1110">
        <v>0</v>
      </c>
      <c r="V37" s="1110">
        <v>0</v>
      </c>
      <c r="W37" s="1110">
        <v>0</v>
      </c>
      <c r="X37" s="1110">
        <v>0</v>
      </c>
      <c r="Y37" s="1110">
        <v>0</v>
      </c>
      <c r="Z37" s="1110">
        <v>0</v>
      </c>
      <c r="AA37" s="1110">
        <v>0</v>
      </c>
      <c r="AB37" s="1110">
        <v>0</v>
      </c>
      <c r="AC37" s="1111">
        <v>0</v>
      </c>
      <c r="AD37" s="1111">
        <f t="shared" si="0"/>
        <v>0</v>
      </c>
      <c r="AE37" s="1111">
        <v>0</v>
      </c>
      <c r="AF37" s="1111">
        <v>0</v>
      </c>
      <c r="AG37" s="1111">
        <v>0</v>
      </c>
      <c r="AH37" s="1111">
        <v>0</v>
      </c>
      <c r="AI37" s="1111">
        <v>0</v>
      </c>
      <c r="AJ37" s="1111">
        <v>0</v>
      </c>
      <c r="AK37" s="1111">
        <v>0</v>
      </c>
      <c r="AL37" s="1111">
        <v>0</v>
      </c>
      <c r="AM37" s="1111">
        <v>0</v>
      </c>
      <c r="AN37" s="1111">
        <v>0</v>
      </c>
      <c r="AO37" s="1111">
        <v>0</v>
      </c>
      <c r="AP37" s="1111">
        <v>0</v>
      </c>
      <c r="AQ37" s="1123"/>
      <c r="AR37" s="1111">
        <v>0</v>
      </c>
      <c r="AS37" s="1111">
        <f t="shared" si="2"/>
        <v>0</v>
      </c>
      <c r="AT37" s="1111">
        <v>0</v>
      </c>
      <c r="AU37" s="1111">
        <v>0</v>
      </c>
      <c r="AV37" s="1111">
        <v>0</v>
      </c>
      <c r="AW37" s="1111">
        <v>0</v>
      </c>
      <c r="AX37" s="1111">
        <v>0</v>
      </c>
      <c r="AY37" s="1111">
        <v>0</v>
      </c>
      <c r="AZ37" s="1111">
        <v>0</v>
      </c>
      <c r="BA37" s="1111">
        <v>0</v>
      </c>
      <c r="BB37" s="1111">
        <v>0</v>
      </c>
      <c r="BC37" s="1111">
        <v>0</v>
      </c>
      <c r="BD37" s="1111">
        <v>0</v>
      </c>
      <c r="BE37" s="1111">
        <v>0</v>
      </c>
      <c r="BF37" s="638" t="s">
        <v>83</v>
      </c>
      <c r="BG37" s="1112" t="s">
        <v>84</v>
      </c>
      <c r="BH37" s="1178" t="s">
        <v>85</v>
      </c>
    </row>
    <row r="38" spans="2:60" s="3" customFormat="1" ht="84.75" customHeight="1">
      <c r="B38" s="1177" t="s">
        <v>76</v>
      </c>
      <c r="C38" s="1105" t="s">
        <v>77</v>
      </c>
      <c r="D38" s="1105" t="s">
        <v>125</v>
      </c>
      <c r="E38" s="139" t="s">
        <v>126</v>
      </c>
      <c r="F38" s="932"/>
      <c r="G38" s="936"/>
      <c r="H38" s="335" t="s">
        <v>128</v>
      </c>
      <c r="I38" s="629" t="s">
        <v>57</v>
      </c>
      <c r="J38" s="1107" t="s">
        <v>137</v>
      </c>
      <c r="K38" s="1108" t="s">
        <v>138</v>
      </c>
      <c r="L38" s="1109">
        <v>50</v>
      </c>
      <c r="M38" s="1126">
        <v>61500000</v>
      </c>
      <c r="N38" s="1110">
        <v>0</v>
      </c>
      <c r="O38" s="1127">
        <v>61500000</v>
      </c>
      <c r="P38" s="1110">
        <v>0</v>
      </c>
      <c r="Q38" s="1110">
        <v>0</v>
      </c>
      <c r="R38" s="1110">
        <v>0</v>
      </c>
      <c r="S38" s="1110">
        <v>0</v>
      </c>
      <c r="T38" s="1110">
        <v>0</v>
      </c>
      <c r="U38" s="1110">
        <v>0</v>
      </c>
      <c r="V38" s="1110">
        <v>0</v>
      </c>
      <c r="W38" s="1110">
        <v>0</v>
      </c>
      <c r="X38" s="1110">
        <v>0</v>
      </c>
      <c r="Y38" s="1110">
        <v>0</v>
      </c>
      <c r="Z38" s="1110">
        <v>0</v>
      </c>
      <c r="AA38" s="1110">
        <v>0</v>
      </c>
      <c r="AB38" s="1128">
        <v>61500000</v>
      </c>
      <c r="AC38" s="1111">
        <v>0</v>
      </c>
      <c r="AD38" s="1111">
        <f t="shared" si="0"/>
        <v>61500000</v>
      </c>
      <c r="AE38" s="1111">
        <v>0</v>
      </c>
      <c r="AF38" s="1111">
        <v>0</v>
      </c>
      <c r="AG38" s="1111">
        <v>0</v>
      </c>
      <c r="AH38" s="1111">
        <v>0</v>
      </c>
      <c r="AI38" s="1111">
        <v>0</v>
      </c>
      <c r="AJ38" s="1111">
        <v>0</v>
      </c>
      <c r="AK38" s="1111">
        <v>0</v>
      </c>
      <c r="AL38" s="1111">
        <v>0</v>
      </c>
      <c r="AM38" s="1111">
        <v>0</v>
      </c>
      <c r="AN38" s="1111">
        <v>0</v>
      </c>
      <c r="AO38" s="1111">
        <v>0</v>
      </c>
      <c r="AP38" s="1111">
        <v>0</v>
      </c>
      <c r="AQ38" s="1113">
        <v>9000000</v>
      </c>
      <c r="AR38" s="1111">
        <v>0</v>
      </c>
      <c r="AS38" s="1111">
        <f t="shared" si="2"/>
        <v>9000000</v>
      </c>
      <c r="AT38" s="1111">
        <v>0</v>
      </c>
      <c r="AU38" s="1111">
        <v>0</v>
      </c>
      <c r="AV38" s="1111">
        <v>0</v>
      </c>
      <c r="AW38" s="1111">
        <v>0</v>
      </c>
      <c r="AX38" s="1111">
        <v>0</v>
      </c>
      <c r="AY38" s="1111">
        <v>0</v>
      </c>
      <c r="AZ38" s="1111">
        <v>0</v>
      </c>
      <c r="BA38" s="1111">
        <v>0</v>
      </c>
      <c r="BB38" s="1111">
        <v>0</v>
      </c>
      <c r="BC38" s="1111">
        <v>0</v>
      </c>
      <c r="BD38" s="1111">
        <v>0</v>
      </c>
      <c r="BE38" s="1111">
        <v>0</v>
      </c>
      <c r="BF38" s="638" t="s">
        <v>83</v>
      </c>
      <c r="BG38" s="1112" t="s">
        <v>84</v>
      </c>
      <c r="BH38" s="1178" t="s">
        <v>85</v>
      </c>
    </row>
    <row r="39" spans="2:60" s="3" customFormat="1" ht="55.5" customHeight="1">
      <c r="B39" s="1177" t="s">
        <v>76</v>
      </c>
      <c r="C39" s="1105" t="s">
        <v>77</v>
      </c>
      <c r="D39" s="1105" t="s">
        <v>125</v>
      </c>
      <c r="E39" s="139" t="s">
        <v>126</v>
      </c>
      <c r="F39" s="932"/>
      <c r="G39" s="936"/>
      <c r="H39" s="335" t="s">
        <v>128</v>
      </c>
      <c r="I39" s="629" t="s">
        <v>57</v>
      </c>
      <c r="J39" s="1120" t="s">
        <v>139</v>
      </c>
      <c r="K39" s="1121" t="s">
        <v>140</v>
      </c>
      <c r="L39" s="1122">
        <v>100</v>
      </c>
      <c r="M39" s="1126">
        <v>28000000</v>
      </c>
      <c r="N39" s="1110">
        <v>0</v>
      </c>
      <c r="O39" s="1127">
        <v>28000000</v>
      </c>
      <c r="P39" s="1110">
        <v>0</v>
      </c>
      <c r="Q39" s="1110">
        <v>0</v>
      </c>
      <c r="R39" s="1110">
        <v>0</v>
      </c>
      <c r="S39" s="1110">
        <v>0</v>
      </c>
      <c r="T39" s="1110">
        <v>0</v>
      </c>
      <c r="U39" s="1110">
        <v>0</v>
      </c>
      <c r="V39" s="1110">
        <v>0</v>
      </c>
      <c r="W39" s="1110">
        <v>0</v>
      </c>
      <c r="X39" s="1110">
        <v>0</v>
      </c>
      <c r="Y39" s="1110">
        <v>0</v>
      </c>
      <c r="Z39" s="1110">
        <v>0</v>
      </c>
      <c r="AA39" s="1110">
        <v>0</v>
      </c>
      <c r="AB39" s="1128">
        <v>28000000</v>
      </c>
      <c r="AC39" s="1111">
        <v>0</v>
      </c>
      <c r="AD39" s="1111">
        <f>+AB39</f>
        <v>28000000</v>
      </c>
      <c r="AE39" s="1111">
        <v>0</v>
      </c>
      <c r="AF39" s="1111">
        <v>0</v>
      </c>
      <c r="AG39" s="1111">
        <v>0</v>
      </c>
      <c r="AH39" s="1111">
        <v>0</v>
      </c>
      <c r="AI39" s="1111">
        <v>0</v>
      </c>
      <c r="AJ39" s="1111">
        <v>0</v>
      </c>
      <c r="AK39" s="1111">
        <v>0</v>
      </c>
      <c r="AL39" s="1111">
        <v>0</v>
      </c>
      <c r="AM39" s="1111">
        <v>0</v>
      </c>
      <c r="AN39" s="1111">
        <v>0</v>
      </c>
      <c r="AO39" s="1111">
        <v>0</v>
      </c>
      <c r="AP39" s="1111">
        <v>0</v>
      </c>
      <c r="AQ39" s="1113">
        <v>8000000</v>
      </c>
      <c r="AR39" s="1111">
        <v>0</v>
      </c>
      <c r="AS39" s="1111">
        <f>+AQ39</f>
        <v>8000000</v>
      </c>
      <c r="AT39" s="1111">
        <v>0</v>
      </c>
      <c r="AU39" s="1111">
        <v>0</v>
      </c>
      <c r="AV39" s="1111">
        <v>0</v>
      </c>
      <c r="AW39" s="1111">
        <v>0</v>
      </c>
      <c r="AX39" s="1111">
        <v>0</v>
      </c>
      <c r="AY39" s="1111">
        <v>0</v>
      </c>
      <c r="AZ39" s="1111">
        <v>0</v>
      </c>
      <c r="BA39" s="1111">
        <v>0</v>
      </c>
      <c r="BB39" s="1111">
        <v>0</v>
      </c>
      <c r="BC39" s="1111">
        <v>0</v>
      </c>
      <c r="BD39" s="1111">
        <v>0</v>
      </c>
      <c r="BE39" s="1111">
        <v>0</v>
      </c>
      <c r="BF39" s="638" t="s">
        <v>83</v>
      </c>
      <c r="BG39" s="1112" t="s">
        <v>84</v>
      </c>
      <c r="BH39" s="1178" t="s">
        <v>85</v>
      </c>
    </row>
    <row r="40" spans="2:60" s="3" customFormat="1" ht="52.5" customHeight="1">
      <c r="B40" s="1177" t="s">
        <v>76</v>
      </c>
      <c r="C40" s="1105" t="s">
        <v>77</v>
      </c>
      <c r="D40" s="1105" t="s">
        <v>125</v>
      </c>
      <c r="E40" s="139" t="s">
        <v>126</v>
      </c>
      <c r="F40" s="932"/>
      <c r="G40" s="936"/>
      <c r="H40" s="335" t="s">
        <v>121</v>
      </c>
      <c r="I40" s="629" t="s">
        <v>122</v>
      </c>
      <c r="J40" s="1120"/>
      <c r="K40" s="1121"/>
      <c r="L40" s="1122"/>
      <c r="M40" s="1126">
        <f>178600000+50000000</f>
        <v>228600000</v>
      </c>
      <c r="N40" s="1110">
        <v>0</v>
      </c>
      <c r="O40" s="1127">
        <f>178600000+50000000</f>
        <v>228600000</v>
      </c>
      <c r="P40" s="1110">
        <v>0</v>
      </c>
      <c r="Q40" s="1110">
        <v>0</v>
      </c>
      <c r="R40" s="1110">
        <v>0</v>
      </c>
      <c r="S40" s="1110">
        <v>0</v>
      </c>
      <c r="T40" s="1110">
        <v>0</v>
      </c>
      <c r="U40" s="1110">
        <v>0</v>
      </c>
      <c r="V40" s="1110">
        <v>0</v>
      </c>
      <c r="W40" s="1110">
        <v>0</v>
      </c>
      <c r="X40" s="1110">
        <v>0</v>
      </c>
      <c r="Y40" s="1110">
        <v>0</v>
      </c>
      <c r="Z40" s="1110">
        <v>0</v>
      </c>
      <c r="AA40" s="1110">
        <v>0</v>
      </c>
      <c r="AB40" s="1110">
        <v>0</v>
      </c>
      <c r="AC40" s="1111">
        <v>0</v>
      </c>
      <c r="AD40" s="1111">
        <f t="shared" si="0"/>
        <v>0</v>
      </c>
      <c r="AE40" s="1111">
        <v>0</v>
      </c>
      <c r="AF40" s="1111">
        <v>0</v>
      </c>
      <c r="AG40" s="1111">
        <v>0</v>
      </c>
      <c r="AH40" s="1111">
        <v>0</v>
      </c>
      <c r="AI40" s="1111">
        <v>0</v>
      </c>
      <c r="AJ40" s="1111">
        <v>0</v>
      </c>
      <c r="AK40" s="1111">
        <v>0</v>
      </c>
      <c r="AL40" s="1111">
        <v>0</v>
      </c>
      <c r="AM40" s="1111">
        <v>0</v>
      </c>
      <c r="AN40" s="1111">
        <v>0</v>
      </c>
      <c r="AO40" s="1111">
        <v>0</v>
      </c>
      <c r="AP40" s="1111">
        <v>0</v>
      </c>
      <c r="AQ40" s="1123"/>
      <c r="AR40" s="1111">
        <v>0</v>
      </c>
      <c r="AS40" s="1111">
        <f t="shared" si="2"/>
        <v>0</v>
      </c>
      <c r="AT40" s="1111">
        <v>0</v>
      </c>
      <c r="AU40" s="1111">
        <v>0</v>
      </c>
      <c r="AV40" s="1111">
        <v>0</v>
      </c>
      <c r="AW40" s="1111">
        <v>0</v>
      </c>
      <c r="AX40" s="1111">
        <v>0</v>
      </c>
      <c r="AY40" s="1111">
        <v>0</v>
      </c>
      <c r="AZ40" s="1111">
        <v>0</v>
      </c>
      <c r="BA40" s="1111">
        <v>0</v>
      </c>
      <c r="BB40" s="1111">
        <v>0</v>
      </c>
      <c r="BC40" s="1111">
        <v>0</v>
      </c>
      <c r="BD40" s="1111">
        <v>0</v>
      </c>
      <c r="BE40" s="1111">
        <v>0</v>
      </c>
      <c r="BF40" s="638" t="s">
        <v>83</v>
      </c>
      <c r="BG40" s="1112" t="s">
        <v>84</v>
      </c>
      <c r="BH40" s="1178" t="s">
        <v>85</v>
      </c>
    </row>
    <row r="41" spans="2:60" s="3" customFormat="1" ht="52.5" customHeight="1">
      <c r="B41" s="1177" t="s">
        <v>76</v>
      </c>
      <c r="C41" s="1105" t="s">
        <v>77</v>
      </c>
      <c r="D41" s="1105" t="s">
        <v>125</v>
      </c>
      <c r="E41" s="139" t="s">
        <v>126</v>
      </c>
      <c r="F41" s="932"/>
      <c r="G41" s="936"/>
      <c r="H41" s="335" t="s">
        <v>128</v>
      </c>
      <c r="I41" s="629" t="s">
        <v>57</v>
      </c>
      <c r="J41" s="1185" t="s">
        <v>141</v>
      </c>
      <c r="K41" s="1183" t="s">
        <v>142</v>
      </c>
      <c r="L41" s="1186">
        <v>75</v>
      </c>
      <c r="M41" s="1187">
        <v>100100000</v>
      </c>
      <c r="N41" s="1110">
        <v>0</v>
      </c>
      <c r="O41" s="1188">
        <v>100100000</v>
      </c>
      <c r="P41" s="1110">
        <v>0</v>
      </c>
      <c r="Q41" s="1110">
        <v>0</v>
      </c>
      <c r="R41" s="1110">
        <v>0</v>
      </c>
      <c r="S41" s="1110">
        <v>0</v>
      </c>
      <c r="T41" s="1110">
        <v>0</v>
      </c>
      <c r="U41" s="1110">
        <v>0</v>
      </c>
      <c r="V41" s="1110">
        <v>0</v>
      </c>
      <c r="W41" s="1110">
        <v>0</v>
      </c>
      <c r="X41" s="1110">
        <v>0</v>
      </c>
      <c r="Y41" s="1110">
        <v>0</v>
      </c>
      <c r="Z41" s="1110">
        <v>0</v>
      </c>
      <c r="AA41" s="1110">
        <v>0</v>
      </c>
      <c r="AB41" s="1189">
        <v>100100000</v>
      </c>
      <c r="AC41" s="1111">
        <v>0</v>
      </c>
      <c r="AD41" s="1111">
        <f t="shared" si="0"/>
        <v>100100000</v>
      </c>
      <c r="AE41" s="1111">
        <v>0</v>
      </c>
      <c r="AF41" s="1111">
        <v>0</v>
      </c>
      <c r="AG41" s="1111">
        <v>0</v>
      </c>
      <c r="AH41" s="1111">
        <v>0</v>
      </c>
      <c r="AI41" s="1111">
        <v>0</v>
      </c>
      <c r="AJ41" s="1111">
        <v>0</v>
      </c>
      <c r="AK41" s="1111">
        <v>0</v>
      </c>
      <c r="AL41" s="1111">
        <v>0</v>
      </c>
      <c r="AM41" s="1111">
        <v>0</v>
      </c>
      <c r="AN41" s="1111">
        <v>0</v>
      </c>
      <c r="AO41" s="1111">
        <v>0</v>
      </c>
      <c r="AP41" s="1111">
        <v>0</v>
      </c>
      <c r="AQ41" s="1113">
        <v>5000000</v>
      </c>
      <c r="AR41" s="1111">
        <v>0</v>
      </c>
      <c r="AS41" s="1111">
        <f t="shared" si="2"/>
        <v>5000000</v>
      </c>
      <c r="AT41" s="1111">
        <v>0</v>
      </c>
      <c r="AU41" s="1111">
        <v>0</v>
      </c>
      <c r="AV41" s="1111">
        <v>0</v>
      </c>
      <c r="AW41" s="1111">
        <v>0</v>
      </c>
      <c r="AX41" s="1111">
        <v>0</v>
      </c>
      <c r="AY41" s="1111">
        <v>0</v>
      </c>
      <c r="AZ41" s="1111">
        <v>0</v>
      </c>
      <c r="BA41" s="1111">
        <v>0</v>
      </c>
      <c r="BB41" s="1111">
        <v>0</v>
      </c>
      <c r="BC41" s="1111">
        <v>0</v>
      </c>
      <c r="BD41" s="1111">
        <v>0</v>
      </c>
      <c r="BE41" s="1111">
        <v>0</v>
      </c>
      <c r="BF41" s="638" t="s">
        <v>83</v>
      </c>
      <c r="BG41" s="1112" t="s">
        <v>84</v>
      </c>
      <c r="BH41" s="1178" t="s">
        <v>85</v>
      </c>
    </row>
    <row r="42" spans="2:60" s="3" customFormat="1" ht="56.25" customHeight="1">
      <c r="B42" s="1177" t="s">
        <v>76</v>
      </c>
      <c r="C42" s="1105" t="s">
        <v>143</v>
      </c>
      <c r="D42" s="131" t="s">
        <v>144</v>
      </c>
      <c r="E42" s="139" t="s">
        <v>145</v>
      </c>
      <c r="F42" s="932"/>
      <c r="G42" s="936"/>
      <c r="H42" s="636">
        <v>212320202005</v>
      </c>
      <c r="I42" s="629" t="s">
        <v>146</v>
      </c>
      <c r="J42" s="18"/>
      <c r="K42" s="1124" t="s">
        <v>147</v>
      </c>
      <c r="L42" s="18"/>
      <c r="M42" s="1190">
        <v>176751452</v>
      </c>
      <c r="N42" s="1110">
        <v>0</v>
      </c>
      <c r="O42" s="1191">
        <v>176751452</v>
      </c>
      <c r="P42" s="1110">
        <v>0</v>
      </c>
      <c r="Q42" s="1110">
        <v>0</v>
      </c>
      <c r="R42" s="1110">
        <v>0</v>
      </c>
      <c r="S42" s="1110">
        <v>0</v>
      </c>
      <c r="T42" s="1110">
        <v>0</v>
      </c>
      <c r="U42" s="1110">
        <v>0</v>
      </c>
      <c r="V42" s="1110">
        <v>0</v>
      </c>
      <c r="W42" s="1110">
        <v>0</v>
      </c>
      <c r="X42" s="1110">
        <v>0</v>
      </c>
      <c r="Y42" s="1110">
        <v>0</v>
      </c>
      <c r="Z42" s="1110">
        <v>0</v>
      </c>
      <c r="AA42" s="1110">
        <v>0</v>
      </c>
      <c r="AB42" s="1110">
        <v>0</v>
      </c>
      <c r="AC42" s="1111">
        <v>0</v>
      </c>
      <c r="AD42" s="1111">
        <f t="shared" si="0"/>
        <v>0</v>
      </c>
      <c r="AE42" s="1111">
        <v>0</v>
      </c>
      <c r="AF42" s="1111">
        <v>0</v>
      </c>
      <c r="AG42" s="1111">
        <v>0</v>
      </c>
      <c r="AH42" s="1111">
        <v>0</v>
      </c>
      <c r="AI42" s="1111">
        <v>0</v>
      </c>
      <c r="AJ42" s="1111">
        <v>0</v>
      </c>
      <c r="AK42" s="1111">
        <v>0</v>
      </c>
      <c r="AL42" s="1111">
        <v>0</v>
      </c>
      <c r="AM42" s="1111">
        <v>0</v>
      </c>
      <c r="AN42" s="1111">
        <v>0</v>
      </c>
      <c r="AO42" s="1111">
        <v>0</v>
      </c>
      <c r="AP42" s="1111">
        <v>0</v>
      </c>
      <c r="AQ42" s="1111">
        <v>0</v>
      </c>
      <c r="AR42" s="1111">
        <v>0</v>
      </c>
      <c r="AS42" s="1111">
        <f t="shared" si="2"/>
        <v>0</v>
      </c>
      <c r="AT42" s="1111">
        <v>0</v>
      </c>
      <c r="AU42" s="1111">
        <v>0</v>
      </c>
      <c r="AV42" s="1111">
        <v>0</v>
      </c>
      <c r="AW42" s="1111">
        <v>0</v>
      </c>
      <c r="AX42" s="1111">
        <v>0</v>
      </c>
      <c r="AY42" s="1111">
        <v>0</v>
      </c>
      <c r="AZ42" s="1111">
        <v>0</v>
      </c>
      <c r="BA42" s="1111">
        <v>0</v>
      </c>
      <c r="BB42" s="1111">
        <v>0</v>
      </c>
      <c r="BC42" s="1111">
        <v>0</v>
      </c>
      <c r="BD42" s="1111">
        <v>0</v>
      </c>
      <c r="BE42" s="1111">
        <v>0</v>
      </c>
      <c r="BF42" s="638" t="s">
        <v>83</v>
      </c>
      <c r="BG42" s="1112" t="s">
        <v>84</v>
      </c>
      <c r="BH42" s="1178" t="s">
        <v>85</v>
      </c>
    </row>
    <row r="43" spans="2:60" s="3" customFormat="1" ht="94.5" customHeight="1">
      <c r="B43" s="1177" t="s">
        <v>76</v>
      </c>
      <c r="C43" s="1105" t="s">
        <v>143</v>
      </c>
      <c r="D43" s="131" t="s">
        <v>144</v>
      </c>
      <c r="E43" s="139" t="s">
        <v>145</v>
      </c>
      <c r="F43" s="932">
        <v>2020730010072</v>
      </c>
      <c r="G43" s="936" t="s">
        <v>148</v>
      </c>
      <c r="H43" s="335" t="s">
        <v>128</v>
      </c>
      <c r="I43" s="629" t="s">
        <v>57</v>
      </c>
      <c r="J43" s="1120" t="s">
        <v>149</v>
      </c>
      <c r="K43" s="1121" t="s">
        <v>150</v>
      </c>
      <c r="L43" s="1122">
        <v>70</v>
      </c>
      <c r="M43" s="1128">
        <v>223250000</v>
      </c>
      <c r="N43" s="1110">
        <v>0</v>
      </c>
      <c r="O43" s="1130">
        <v>223250000</v>
      </c>
      <c r="P43" s="1110">
        <v>0</v>
      </c>
      <c r="Q43" s="1110">
        <v>0</v>
      </c>
      <c r="R43" s="1110">
        <v>0</v>
      </c>
      <c r="S43" s="1110">
        <v>0</v>
      </c>
      <c r="T43" s="1110">
        <v>0</v>
      </c>
      <c r="U43" s="1110">
        <v>0</v>
      </c>
      <c r="V43" s="1110">
        <v>0</v>
      </c>
      <c r="W43" s="1110">
        <v>0</v>
      </c>
      <c r="X43" s="1110">
        <v>0</v>
      </c>
      <c r="Y43" s="1110">
        <v>0</v>
      </c>
      <c r="Z43" s="1110">
        <v>0</v>
      </c>
      <c r="AA43" s="1110">
        <v>0</v>
      </c>
      <c r="AB43" s="1113">
        <v>90900000</v>
      </c>
      <c r="AC43" s="1111">
        <v>0</v>
      </c>
      <c r="AD43" s="1111">
        <f t="shared" si="0"/>
        <v>90900000</v>
      </c>
      <c r="AE43" s="1111">
        <v>0</v>
      </c>
      <c r="AF43" s="1111">
        <v>0</v>
      </c>
      <c r="AG43" s="1111">
        <v>0</v>
      </c>
      <c r="AH43" s="1111">
        <v>0</v>
      </c>
      <c r="AI43" s="1111">
        <v>0</v>
      </c>
      <c r="AJ43" s="1111">
        <v>0</v>
      </c>
      <c r="AK43" s="1111">
        <v>0</v>
      </c>
      <c r="AL43" s="1111">
        <v>0</v>
      </c>
      <c r="AM43" s="1111">
        <v>0</v>
      </c>
      <c r="AN43" s="1111">
        <v>0</v>
      </c>
      <c r="AO43" s="1111">
        <v>0</v>
      </c>
      <c r="AP43" s="1111">
        <v>0</v>
      </c>
      <c r="AQ43" s="1118">
        <v>16200000</v>
      </c>
      <c r="AR43" s="1111">
        <v>0</v>
      </c>
      <c r="AS43" s="1111">
        <f t="shared" si="2"/>
        <v>16200000</v>
      </c>
      <c r="AT43" s="1111">
        <v>0</v>
      </c>
      <c r="AU43" s="1111">
        <v>0</v>
      </c>
      <c r="AV43" s="1111">
        <v>0</v>
      </c>
      <c r="AW43" s="1111">
        <v>0</v>
      </c>
      <c r="AX43" s="1111">
        <v>0</v>
      </c>
      <c r="AY43" s="1111">
        <v>0</v>
      </c>
      <c r="AZ43" s="1111">
        <v>0</v>
      </c>
      <c r="BA43" s="1111">
        <v>0</v>
      </c>
      <c r="BB43" s="1111">
        <v>0</v>
      </c>
      <c r="BC43" s="1111">
        <v>0</v>
      </c>
      <c r="BD43" s="1111">
        <v>0</v>
      </c>
      <c r="BE43" s="1111">
        <v>0</v>
      </c>
      <c r="BF43" s="638" t="s">
        <v>83</v>
      </c>
      <c r="BG43" s="1107" t="s">
        <v>96</v>
      </c>
      <c r="BH43" s="1178" t="s">
        <v>97</v>
      </c>
    </row>
    <row r="44" spans="2:60" s="3" customFormat="1" ht="76.5" customHeight="1">
      <c r="B44" s="1177" t="s">
        <v>76</v>
      </c>
      <c r="C44" s="1105" t="s">
        <v>143</v>
      </c>
      <c r="D44" s="131" t="s">
        <v>144</v>
      </c>
      <c r="E44" s="139" t="s">
        <v>145</v>
      </c>
      <c r="F44" s="932"/>
      <c r="G44" s="936"/>
      <c r="H44" s="335" t="s">
        <v>151</v>
      </c>
      <c r="I44" s="629" t="s">
        <v>152</v>
      </c>
      <c r="J44" s="1120"/>
      <c r="K44" s="1121"/>
      <c r="L44" s="1122"/>
      <c r="M44" s="1128">
        <f t="shared" ref="M44:M51" si="3">O44+W44</f>
        <v>409805000</v>
      </c>
      <c r="N44" s="1110">
        <v>0</v>
      </c>
      <c r="O44" s="1110">
        <v>0</v>
      </c>
      <c r="P44" s="1110">
        <v>0</v>
      </c>
      <c r="Q44" s="1110">
        <v>0</v>
      </c>
      <c r="R44" s="1110">
        <v>0</v>
      </c>
      <c r="S44" s="1110">
        <v>0</v>
      </c>
      <c r="T44" s="1110">
        <v>0</v>
      </c>
      <c r="U44" s="1110">
        <v>0</v>
      </c>
      <c r="V44" s="1110">
        <v>0</v>
      </c>
      <c r="W44" s="1130">
        <v>409805000</v>
      </c>
      <c r="X44" s="1110">
        <v>0</v>
      </c>
      <c r="Y44" s="1110">
        <v>0</v>
      </c>
      <c r="Z44" s="1110">
        <v>0</v>
      </c>
      <c r="AA44" s="1110">
        <v>0</v>
      </c>
      <c r="AB44" s="1113">
        <v>409805000</v>
      </c>
      <c r="AC44" s="1111">
        <v>0</v>
      </c>
      <c r="AD44" s="1111">
        <v>0</v>
      </c>
      <c r="AE44" s="1111">
        <v>0</v>
      </c>
      <c r="AF44" s="1111">
        <v>0</v>
      </c>
      <c r="AG44" s="1111">
        <v>0</v>
      </c>
      <c r="AH44" s="1111">
        <v>0</v>
      </c>
      <c r="AI44" s="1111">
        <v>0</v>
      </c>
      <c r="AJ44" s="1111">
        <v>0</v>
      </c>
      <c r="AK44" s="1111">
        <v>0</v>
      </c>
      <c r="AL44" s="1130">
        <v>409805000</v>
      </c>
      <c r="AM44" s="1111">
        <v>0</v>
      </c>
      <c r="AN44" s="1111">
        <v>0</v>
      </c>
      <c r="AO44" s="1111">
        <v>0</v>
      </c>
      <c r="AP44" s="1111">
        <v>0</v>
      </c>
      <c r="AQ44" s="1111">
        <v>0</v>
      </c>
      <c r="AR44" s="1111">
        <v>0</v>
      </c>
      <c r="AS44" s="1111">
        <v>0</v>
      </c>
      <c r="AT44" s="1111">
        <v>0</v>
      </c>
      <c r="AU44" s="1111">
        <v>0</v>
      </c>
      <c r="AV44" s="1111">
        <v>0</v>
      </c>
      <c r="AW44" s="1111">
        <v>0</v>
      </c>
      <c r="AX44" s="1111">
        <v>0</v>
      </c>
      <c r="AY44" s="1111">
        <v>0</v>
      </c>
      <c r="AZ44" s="1111">
        <v>0</v>
      </c>
      <c r="BA44" s="1111">
        <v>0</v>
      </c>
      <c r="BB44" s="1111">
        <v>0</v>
      </c>
      <c r="BC44" s="1111">
        <v>0</v>
      </c>
      <c r="BD44" s="1111">
        <v>0</v>
      </c>
      <c r="BE44" s="1111">
        <v>0</v>
      </c>
      <c r="BF44" s="638" t="s">
        <v>83</v>
      </c>
      <c r="BG44" s="1107" t="s">
        <v>96</v>
      </c>
      <c r="BH44" s="1178" t="s">
        <v>97</v>
      </c>
    </row>
    <row r="45" spans="2:60" s="3" customFormat="1" ht="70.5" customHeight="1">
      <c r="B45" s="1177" t="s">
        <v>76</v>
      </c>
      <c r="C45" s="1105" t="s">
        <v>143</v>
      </c>
      <c r="D45" s="131" t="s">
        <v>144</v>
      </c>
      <c r="E45" s="139" t="s">
        <v>145</v>
      </c>
      <c r="F45" s="932"/>
      <c r="G45" s="936"/>
      <c r="H45" s="335" t="s">
        <v>153</v>
      </c>
      <c r="I45" s="629" t="s">
        <v>154</v>
      </c>
      <c r="J45" s="1120"/>
      <c r="K45" s="1121"/>
      <c r="L45" s="1122"/>
      <c r="M45" s="1128">
        <f t="shared" si="3"/>
        <v>359050000</v>
      </c>
      <c r="N45" s="1110">
        <v>0</v>
      </c>
      <c r="O45" s="1110">
        <v>0</v>
      </c>
      <c r="P45" s="1110">
        <v>0</v>
      </c>
      <c r="Q45" s="1110">
        <v>0</v>
      </c>
      <c r="R45" s="1110">
        <v>0</v>
      </c>
      <c r="S45" s="1110">
        <v>0</v>
      </c>
      <c r="T45" s="1110">
        <v>0</v>
      </c>
      <c r="U45" s="1110">
        <v>0</v>
      </c>
      <c r="V45" s="1110">
        <v>0</v>
      </c>
      <c r="W45" s="1130">
        <f>232300000+126750000</f>
        <v>359050000</v>
      </c>
      <c r="X45" s="1110">
        <v>0</v>
      </c>
      <c r="Y45" s="1110">
        <v>0</v>
      </c>
      <c r="Z45" s="1110">
        <v>0</v>
      </c>
      <c r="AA45" s="1110">
        <v>0</v>
      </c>
      <c r="AB45" s="1113">
        <v>232300000</v>
      </c>
      <c r="AC45" s="1111">
        <v>0</v>
      </c>
      <c r="AD45" s="1111">
        <v>0</v>
      </c>
      <c r="AE45" s="1111">
        <v>0</v>
      </c>
      <c r="AF45" s="1111">
        <v>0</v>
      </c>
      <c r="AG45" s="1111">
        <v>0</v>
      </c>
      <c r="AH45" s="1111">
        <v>0</v>
      </c>
      <c r="AI45" s="1111">
        <v>0</v>
      </c>
      <c r="AJ45" s="1111">
        <v>0</v>
      </c>
      <c r="AK45" s="1111">
        <v>0</v>
      </c>
      <c r="AL45" s="1130">
        <v>232300000</v>
      </c>
      <c r="AM45" s="1111">
        <v>0</v>
      </c>
      <c r="AN45" s="1111">
        <v>0</v>
      </c>
      <c r="AO45" s="1111">
        <v>0</v>
      </c>
      <c r="AP45" s="1111">
        <v>0</v>
      </c>
      <c r="AQ45" s="1111">
        <v>0</v>
      </c>
      <c r="AR45" s="1111">
        <v>0</v>
      </c>
      <c r="AS45" s="1111">
        <v>0</v>
      </c>
      <c r="AT45" s="1111">
        <v>0</v>
      </c>
      <c r="AU45" s="1111">
        <v>0</v>
      </c>
      <c r="AV45" s="1111">
        <v>0</v>
      </c>
      <c r="AW45" s="1111">
        <v>0</v>
      </c>
      <c r="AX45" s="1111">
        <v>0</v>
      </c>
      <c r="AY45" s="1111">
        <v>0</v>
      </c>
      <c r="AZ45" s="1111">
        <v>0</v>
      </c>
      <c r="BA45" s="1111">
        <v>0</v>
      </c>
      <c r="BB45" s="1111">
        <v>0</v>
      </c>
      <c r="BC45" s="1111">
        <v>0</v>
      </c>
      <c r="BD45" s="1111">
        <v>0</v>
      </c>
      <c r="BE45" s="1111">
        <v>0</v>
      </c>
      <c r="BF45" s="638" t="s">
        <v>83</v>
      </c>
      <c r="BG45" s="1107" t="s">
        <v>96</v>
      </c>
      <c r="BH45" s="1178" t="s">
        <v>97</v>
      </c>
    </row>
    <row r="46" spans="2:60" s="3" customFormat="1" ht="70.5" customHeight="1">
      <c r="B46" s="1177"/>
      <c r="C46" s="1105"/>
      <c r="D46" s="131" t="s">
        <v>144</v>
      </c>
      <c r="E46" s="139" t="s">
        <v>145</v>
      </c>
      <c r="F46" s="932"/>
      <c r="G46" s="936"/>
      <c r="H46" s="335">
        <v>212320202005</v>
      </c>
      <c r="I46" s="629" t="s">
        <v>146</v>
      </c>
      <c r="J46" s="1120"/>
      <c r="K46" s="1121"/>
      <c r="L46" s="1122"/>
      <c r="M46" s="1128">
        <f t="shared" si="3"/>
        <v>692855320</v>
      </c>
      <c r="N46" s="1110">
        <v>0</v>
      </c>
      <c r="O46" s="1110">
        <v>0</v>
      </c>
      <c r="P46" s="1110">
        <v>0</v>
      </c>
      <c r="Q46" s="1110">
        <v>0</v>
      </c>
      <c r="R46" s="1110">
        <v>0</v>
      </c>
      <c r="S46" s="1110">
        <v>0</v>
      </c>
      <c r="T46" s="1110">
        <v>0</v>
      </c>
      <c r="U46" s="1110">
        <v>0</v>
      </c>
      <c r="V46" s="1110">
        <v>0</v>
      </c>
      <c r="W46" s="1130">
        <v>692855320</v>
      </c>
      <c r="X46" s="1110">
        <v>0</v>
      </c>
      <c r="Y46" s="1110">
        <v>0</v>
      </c>
      <c r="Z46" s="1110">
        <v>0</v>
      </c>
      <c r="AA46" s="1110">
        <v>0</v>
      </c>
      <c r="AB46" s="1113">
        <v>692855320</v>
      </c>
      <c r="AC46" s="1111">
        <v>0</v>
      </c>
      <c r="AD46" s="1111">
        <v>0</v>
      </c>
      <c r="AE46" s="1111">
        <v>0</v>
      </c>
      <c r="AF46" s="1111">
        <v>0</v>
      </c>
      <c r="AG46" s="1111">
        <v>0</v>
      </c>
      <c r="AH46" s="1111">
        <v>0</v>
      </c>
      <c r="AI46" s="1111">
        <v>0</v>
      </c>
      <c r="AJ46" s="1111">
        <v>0</v>
      </c>
      <c r="AK46" s="1111">
        <v>0</v>
      </c>
      <c r="AL46" s="1130">
        <v>692855320</v>
      </c>
      <c r="AM46" s="1111">
        <v>0</v>
      </c>
      <c r="AN46" s="1111">
        <v>0</v>
      </c>
      <c r="AO46" s="1111">
        <v>0</v>
      </c>
      <c r="AP46" s="1111">
        <v>0</v>
      </c>
      <c r="AQ46" s="1111">
        <v>0</v>
      </c>
      <c r="AR46" s="1111">
        <v>0</v>
      </c>
      <c r="AS46" s="1111">
        <v>0</v>
      </c>
      <c r="AT46" s="1111">
        <v>0</v>
      </c>
      <c r="AU46" s="1111">
        <v>0</v>
      </c>
      <c r="AV46" s="1111">
        <v>0</v>
      </c>
      <c r="AW46" s="1111">
        <v>0</v>
      </c>
      <c r="AX46" s="1111">
        <v>0</v>
      </c>
      <c r="AY46" s="1111">
        <v>0</v>
      </c>
      <c r="AZ46" s="1111">
        <v>0</v>
      </c>
      <c r="BA46" s="1111">
        <v>0</v>
      </c>
      <c r="BB46" s="1111">
        <v>0</v>
      </c>
      <c r="BC46" s="1111">
        <v>0</v>
      </c>
      <c r="BD46" s="1111">
        <v>0</v>
      </c>
      <c r="BE46" s="1111">
        <v>0</v>
      </c>
      <c r="BF46" s="638" t="s">
        <v>83</v>
      </c>
      <c r="BG46" s="1107" t="s">
        <v>96</v>
      </c>
      <c r="BH46" s="1178" t="s">
        <v>97</v>
      </c>
    </row>
    <row r="47" spans="2:60" s="3" customFormat="1" ht="72.75" customHeight="1">
      <c r="B47" s="104" t="s">
        <v>76</v>
      </c>
      <c r="C47" s="21" t="s">
        <v>143</v>
      </c>
      <c r="D47" s="24" t="s">
        <v>144</v>
      </c>
      <c r="E47" s="629" t="s">
        <v>145</v>
      </c>
      <c r="F47" s="932"/>
      <c r="G47" s="936"/>
      <c r="H47" s="636">
        <v>212320202008</v>
      </c>
      <c r="I47" s="629" t="s">
        <v>155</v>
      </c>
      <c r="J47" s="1120"/>
      <c r="K47" s="1121"/>
      <c r="L47" s="1122"/>
      <c r="M47" s="1128">
        <f t="shared" si="3"/>
        <v>1193039680</v>
      </c>
      <c r="N47" s="1110">
        <v>0</v>
      </c>
      <c r="O47" s="1110">
        <v>0</v>
      </c>
      <c r="P47" s="1110">
        <v>0</v>
      </c>
      <c r="Q47" s="1110">
        <v>0</v>
      </c>
      <c r="R47" s="1110">
        <v>0</v>
      </c>
      <c r="S47" s="1110">
        <v>0</v>
      </c>
      <c r="T47" s="1110">
        <v>0</v>
      </c>
      <c r="U47" s="1110">
        <v>0</v>
      </c>
      <c r="V47" s="1110">
        <v>0</v>
      </c>
      <c r="W47" s="1130">
        <f>1165039680+28000000</f>
        <v>1193039680</v>
      </c>
      <c r="X47" s="1110">
        <v>0</v>
      </c>
      <c r="Y47" s="1110">
        <v>0</v>
      </c>
      <c r="Z47" s="1110">
        <v>0</v>
      </c>
      <c r="AA47" s="1110">
        <v>0</v>
      </c>
      <c r="AB47" s="1113">
        <v>1165039680</v>
      </c>
      <c r="AC47" s="1111">
        <v>0</v>
      </c>
      <c r="AD47" s="1111">
        <v>0</v>
      </c>
      <c r="AE47" s="1111">
        <v>0</v>
      </c>
      <c r="AF47" s="1111">
        <v>0</v>
      </c>
      <c r="AG47" s="1111">
        <v>0</v>
      </c>
      <c r="AH47" s="1111">
        <v>0</v>
      </c>
      <c r="AI47" s="1111">
        <v>0</v>
      </c>
      <c r="AJ47" s="1111">
        <v>0</v>
      </c>
      <c r="AK47" s="1111">
        <v>0</v>
      </c>
      <c r="AL47" s="1130">
        <v>1165039680</v>
      </c>
      <c r="AM47" s="1111">
        <v>0</v>
      </c>
      <c r="AN47" s="1111">
        <v>0</v>
      </c>
      <c r="AO47" s="1111">
        <v>0</v>
      </c>
      <c r="AP47" s="1111">
        <v>0</v>
      </c>
      <c r="AQ47" s="1111">
        <v>0</v>
      </c>
      <c r="AR47" s="1111">
        <v>0</v>
      </c>
      <c r="AS47" s="1111">
        <v>0</v>
      </c>
      <c r="AT47" s="1111">
        <v>0</v>
      </c>
      <c r="AU47" s="1111">
        <v>0</v>
      </c>
      <c r="AV47" s="1111">
        <v>0</v>
      </c>
      <c r="AW47" s="1111">
        <v>0</v>
      </c>
      <c r="AX47" s="1111">
        <v>0</v>
      </c>
      <c r="AY47" s="1111">
        <v>0</v>
      </c>
      <c r="AZ47" s="1111">
        <v>0</v>
      </c>
      <c r="BA47" s="1111">
        <v>0</v>
      </c>
      <c r="BB47" s="1111">
        <v>0</v>
      </c>
      <c r="BC47" s="1111">
        <v>0</v>
      </c>
      <c r="BD47" s="1111">
        <v>0</v>
      </c>
      <c r="BE47" s="1111">
        <v>0</v>
      </c>
      <c r="BF47" s="638" t="s">
        <v>83</v>
      </c>
      <c r="BG47" s="1107" t="s">
        <v>96</v>
      </c>
      <c r="BH47" s="1178" t="s">
        <v>97</v>
      </c>
    </row>
    <row r="48" spans="2:60" s="3" customFormat="1" ht="87" customHeight="1">
      <c r="B48" s="1177" t="s">
        <v>76</v>
      </c>
      <c r="C48" s="1105" t="s">
        <v>143</v>
      </c>
      <c r="D48" s="131" t="s">
        <v>144</v>
      </c>
      <c r="E48" s="139" t="s">
        <v>145</v>
      </c>
      <c r="F48" s="932"/>
      <c r="G48" s="936"/>
      <c r="H48" s="335" t="s">
        <v>128</v>
      </c>
      <c r="I48" s="629" t="s">
        <v>57</v>
      </c>
      <c r="J48" s="1120" t="s">
        <v>156</v>
      </c>
      <c r="K48" s="1121" t="s">
        <v>157</v>
      </c>
      <c r="L48" s="1122">
        <v>4</v>
      </c>
      <c r="M48" s="1128">
        <f t="shared" si="3"/>
        <v>50400000</v>
      </c>
      <c r="N48" s="1110">
        <v>0</v>
      </c>
      <c r="O48" s="1131">
        <v>50400000</v>
      </c>
      <c r="P48" s="1110">
        <v>0</v>
      </c>
      <c r="Q48" s="1110">
        <v>0</v>
      </c>
      <c r="R48" s="1110">
        <v>0</v>
      </c>
      <c r="S48" s="1110">
        <v>0</v>
      </c>
      <c r="T48" s="1110">
        <v>0</v>
      </c>
      <c r="U48" s="1110">
        <v>0</v>
      </c>
      <c r="V48" s="1110">
        <v>0</v>
      </c>
      <c r="W48" s="1110">
        <v>0</v>
      </c>
      <c r="X48" s="1110">
        <v>0</v>
      </c>
      <c r="Y48" s="1110">
        <v>0</v>
      </c>
      <c r="Z48" s="1110">
        <v>0</v>
      </c>
      <c r="AA48" s="1110">
        <v>0</v>
      </c>
      <c r="AB48" s="1113">
        <v>50400000</v>
      </c>
      <c r="AC48" s="1111">
        <v>0</v>
      </c>
      <c r="AD48" s="1111">
        <f>+AB48</f>
        <v>50400000</v>
      </c>
      <c r="AE48" s="1111">
        <v>0</v>
      </c>
      <c r="AF48" s="1111">
        <v>0</v>
      </c>
      <c r="AG48" s="1111">
        <v>0</v>
      </c>
      <c r="AH48" s="1111">
        <v>0</v>
      </c>
      <c r="AI48" s="1111">
        <v>0</v>
      </c>
      <c r="AJ48" s="1111">
        <v>0</v>
      </c>
      <c r="AK48" s="1111">
        <v>0</v>
      </c>
      <c r="AL48" s="1111">
        <v>0</v>
      </c>
      <c r="AM48" s="1111">
        <v>0</v>
      </c>
      <c r="AN48" s="1111">
        <v>0</v>
      </c>
      <c r="AO48" s="1111">
        <v>0</v>
      </c>
      <c r="AP48" s="1111">
        <v>0</v>
      </c>
      <c r="AQ48" s="1118">
        <v>8100000</v>
      </c>
      <c r="AR48" s="1111">
        <v>0</v>
      </c>
      <c r="AS48" s="1111">
        <f>+AQ48</f>
        <v>8100000</v>
      </c>
      <c r="AT48" s="1111">
        <v>0</v>
      </c>
      <c r="AU48" s="1111">
        <v>0</v>
      </c>
      <c r="AV48" s="1111">
        <v>0</v>
      </c>
      <c r="AW48" s="1111">
        <v>0</v>
      </c>
      <c r="AX48" s="1111">
        <v>0</v>
      </c>
      <c r="AY48" s="1111">
        <v>0</v>
      </c>
      <c r="AZ48" s="1111">
        <v>0</v>
      </c>
      <c r="BA48" s="1111">
        <v>0</v>
      </c>
      <c r="BB48" s="1111">
        <v>0</v>
      </c>
      <c r="BC48" s="1111">
        <v>0</v>
      </c>
      <c r="BD48" s="1111">
        <v>0</v>
      </c>
      <c r="BE48" s="1111">
        <v>0</v>
      </c>
      <c r="BF48" s="638" t="s">
        <v>83</v>
      </c>
      <c r="BG48" s="1107" t="s">
        <v>96</v>
      </c>
      <c r="BH48" s="1178" t="s">
        <v>97</v>
      </c>
    </row>
    <row r="49" spans="2:60" s="3" customFormat="1" ht="68.25" customHeight="1">
      <c r="B49" s="1177" t="s">
        <v>76</v>
      </c>
      <c r="C49" s="1105" t="s">
        <v>143</v>
      </c>
      <c r="D49" s="131" t="s">
        <v>144</v>
      </c>
      <c r="E49" s="139" t="s">
        <v>145</v>
      </c>
      <c r="F49" s="932"/>
      <c r="G49" s="936"/>
      <c r="H49" s="335" t="s">
        <v>151</v>
      </c>
      <c r="I49" s="629" t="s">
        <v>152</v>
      </c>
      <c r="J49" s="1120"/>
      <c r="K49" s="1121"/>
      <c r="L49" s="1122"/>
      <c r="M49" s="1128">
        <f t="shared" si="3"/>
        <v>156250847</v>
      </c>
      <c r="N49" s="1110">
        <v>0</v>
      </c>
      <c r="O49" s="1110">
        <v>0</v>
      </c>
      <c r="P49" s="1110">
        <v>0</v>
      </c>
      <c r="Q49" s="1110">
        <v>0</v>
      </c>
      <c r="R49" s="1110">
        <v>0</v>
      </c>
      <c r="S49" s="1110">
        <v>0</v>
      </c>
      <c r="T49" s="1110">
        <v>0</v>
      </c>
      <c r="U49" s="1110">
        <v>0</v>
      </c>
      <c r="V49" s="1110">
        <v>0</v>
      </c>
      <c r="W49" s="1130">
        <v>156250847</v>
      </c>
      <c r="X49" s="1110">
        <v>0</v>
      </c>
      <c r="Y49" s="1110">
        <v>0</v>
      </c>
      <c r="Z49" s="1110">
        <v>0</v>
      </c>
      <c r="AA49" s="1110">
        <v>0</v>
      </c>
      <c r="AB49" s="1110">
        <v>0</v>
      </c>
      <c r="AC49" s="1111">
        <v>0</v>
      </c>
      <c r="AD49" s="1111">
        <v>0</v>
      </c>
      <c r="AE49" s="1111">
        <v>0</v>
      </c>
      <c r="AF49" s="1111">
        <v>0</v>
      </c>
      <c r="AG49" s="1111">
        <v>0</v>
      </c>
      <c r="AH49" s="1111">
        <v>0</v>
      </c>
      <c r="AI49" s="1111">
        <v>0</v>
      </c>
      <c r="AJ49" s="1111">
        <v>0</v>
      </c>
      <c r="AK49" s="1111">
        <v>0</v>
      </c>
      <c r="AL49" s="1111">
        <v>0</v>
      </c>
      <c r="AM49" s="1111">
        <v>0</v>
      </c>
      <c r="AN49" s="1111">
        <v>0</v>
      </c>
      <c r="AO49" s="1111">
        <v>0</v>
      </c>
      <c r="AP49" s="1111">
        <v>0</v>
      </c>
      <c r="AQ49" s="1111">
        <v>0</v>
      </c>
      <c r="AR49" s="1111">
        <v>0</v>
      </c>
      <c r="AS49" s="1111">
        <v>0</v>
      </c>
      <c r="AT49" s="1111">
        <v>0</v>
      </c>
      <c r="AU49" s="1111">
        <v>0</v>
      </c>
      <c r="AV49" s="1111">
        <v>0</v>
      </c>
      <c r="AW49" s="1111">
        <v>0</v>
      </c>
      <c r="AX49" s="1111">
        <v>0</v>
      </c>
      <c r="AY49" s="1111">
        <v>0</v>
      </c>
      <c r="AZ49" s="1111">
        <v>0</v>
      </c>
      <c r="BA49" s="1111">
        <v>0</v>
      </c>
      <c r="BB49" s="1111">
        <v>0</v>
      </c>
      <c r="BC49" s="1111">
        <v>0</v>
      </c>
      <c r="BD49" s="1111">
        <v>0</v>
      </c>
      <c r="BE49" s="1111">
        <v>0</v>
      </c>
      <c r="BF49" s="638" t="s">
        <v>83</v>
      </c>
      <c r="BG49" s="1107" t="s">
        <v>96</v>
      </c>
      <c r="BH49" s="1178" t="s">
        <v>97</v>
      </c>
    </row>
    <row r="50" spans="2:60" s="3" customFormat="1" ht="68.25" customHeight="1">
      <c r="B50" s="1177"/>
      <c r="C50" s="1105"/>
      <c r="D50" s="131"/>
      <c r="E50" s="139"/>
      <c r="F50" s="932"/>
      <c r="G50" s="936"/>
      <c r="H50" s="335" t="s">
        <v>158</v>
      </c>
      <c r="I50" s="629" t="s">
        <v>159</v>
      </c>
      <c r="J50" s="1120"/>
      <c r="K50" s="1121"/>
      <c r="L50" s="1122"/>
      <c r="M50" s="1128">
        <f>O50+W50</f>
        <v>1637498306</v>
      </c>
      <c r="N50" s="1110">
        <v>0</v>
      </c>
      <c r="O50" s="1131">
        <v>400000000</v>
      </c>
      <c r="P50" s="1110">
        <v>0</v>
      </c>
      <c r="Q50" s="1110">
        <v>0</v>
      </c>
      <c r="R50" s="1110">
        <v>0</v>
      </c>
      <c r="S50" s="1110">
        <v>0</v>
      </c>
      <c r="T50" s="1110">
        <v>0</v>
      </c>
      <c r="U50" s="1110">
        <v>0</v>
      </c>
      <c r="V50" s="1110">
        <v>0</v>
      </c>
      <c r="W50" s="1130">
        <f>1079185466+158312840</f>
        <v>1237498306</v>
      </c>
      <c r="X50" s="1110">
        <v>0</v>
      </c>
      <c r="Y50" s="1110">
        <v>0</v>
      </c>
      <c r="Z50" s="1110">
        <v>0</v>
      </c>
      <c r="AA50" s="1110">
        <v>0</v>
      </c>
      <c r="AB50" s="1110">
        <v>0</v>
      </c>
      <c r="AC50" s="1111">
        <v>0</v>
      </c>
      <c r="AD50" s="1111">
        <v>0</v>
      </c>
      <c r="AE50" s="1111">
        <v>0</v>
      </c>
      <c r="AF50" s="1111">
        <v>0</v>
      </c>
      <c r="AG50" s="1111">
        <v>0</v>
      </c>
      <c r="AH50" s="1111">
        <v>0</v>
      </c>
      <c r="AI50" s="1111">
        <v>0</v>
      </c>
      <c r="AJ50" s="1111">
        <v>0</v>
      </c>
      <c r="AK50" s="1111">
        <v>0</v>
      </c>
      <c r="AL50" s="1111">
        <v>0</v>
      </c>
      <c r="AM50" s="1111">
        <v>0</v>
      </c>
      <c r="AN50" s="1111">
        <v>0</v>
      </c>
      <c r="AO50" s="1111">
        <v>0</v>
      </c>
      <c r="AP50" s="1111">
        <v>0</v>
      </c>
      <c r="AQ50" s="1111">
        <v>0</v>
      </c>
      <c r="AR50" s="1111">
        <v>0</v>
      </c>
      <c r="AS50" s="1111">
        <v>0</v>
      </c>
      <c r="AT50" s="1111">
        <v>0</v>
      </c>
      <c r="AU50" s="1111">
        <v>0</v>
      </c>
      <c r="AV50" s="1111">
        <v>0</v>
      </c>
      <c r="AW50" s="1111">
        <v>0</v>
      </c>
      <c r="AX50" s="1111">
        <v>0</v>
      </c>
      <c r="AY50" s="1111">
        <v>0</v>
      </c>
      <c r="AZ50" s="1111">
        <v>0</v>
      </c>
      <c r="BA50" s="1111">
        <v>0</v>
      </c>
      <c r="BB50" s="1111">
        <v>0</v>
      </c>
      <c r="BC50" s="1111">
        <v>0</v>
      </c>
      <c r="BD50" s="1111">
        <v>0</v>
      </c>
      <c r="BE50" s="1111">
        <v>0</v>
      </c>
      <c r="BF50" s="638" t="s">
        <v>83</v>
      </c>
      <c r="BG50" s="1107" t="s">
        <v>96</v>
      </c>
      <c r="BH50" s="1178" t="s">
        <v>97</v>
      </c>
    </row>
    <row r="51" spans="2:60" s="3" customFormat="1" ht="69" customHeight="1">
      <c r="B51" s="1177" t="s">
        <v>76</v>
      </c>
      <c r="C51" s="1105" t="s">
        <v>143</v>
      </c>
      <c r="D51" s="131" t="s">
        <v>144</v>
      </c>
      <c r="E51" s="139" t="s">
        <v>145</v>
      </c>
      <c r="F51" s="932"/>
      <c r="G51" s="936"/>
      <c r="H51" s="636">
        <v>212320202005</v>
      </c>
      <c r="I51" s="629" t="s">
        <v>146</v>
      </c>
      <c r="J51" s="1120"/>
      <c r="K51" s="1121"/>
      <c r="L51" s="1122"/>
      <c r="M51" s="1128">
        <f t="shared" si="3"/>
        <v>200000000</v>
      </c>
      <c r="N51" s="1110">
        <v>0</v>
      </c>
      <c r="O51" s="1131">
        <v>200000000</v>
      </c>
      <c r="P51" s="1110">
        <v>0</v>
      </c>
      <c r="Q51" s="1110">
        <v>0</v>
      </c>
      <c r="R51" s="1110">
        <v>0</v>
      </c>
      <c r="S51" s="1110">
        <v>0</v>
      </c>
      <c r="T51" s="1110">
        <v>0</v>
      </c>
      <c r="U51" s="1110">
        <v>0</v>
      </c>
      <c r="V51" s="1110">
        <v>0</v>
      </c>
      <c r="W51" s="1110">
        <v>0</v>
      </c>
      <c r="X51" s="1110">
        <v>0</v>
      </c>
      <c r="Y51" s="1110">
        <v>0</v>
      </c>
      <c r="Z51" s="1110">
        <v>0</v>
      </c>
      <c r="AA51" s="1110">
        <v>0</v>
      </c>
      <c r="AB51" s="1110">
        <v>0</v>
      </c>
      <c r="AC51" s="1111">
        <v>0</v>
      </c>
      <c r="AD51" s="1111">
        <v>0</v>
      </c>
      <c r="AE51" s="1111">
        <v>0</v>
      </c>
      <c r="AF51" s="1111">
        <v>0</v>
      </c>
      <c r="AG51" s="1111">
        <v>0</v>
      </c>
      <c r="AH51" s="1111">
        <v>0</v>
      </c>
      <c r="AI51" s="1111">
        <v>0</v>
      </c>
      <c r="AJ51" s="1111">
        <v>0</v>
      </c>
      <c r="AK51" s="1111">
        <v>0</v>
      </c>
      <c r="AL51" s="1111">
        <v>0</v>
      </c>
      <c r="AM51" s="1111">
        <v>0</v>
      </c>
      <c r="AN51" s="1111">
        <v>0</v>
      </c>
      <c r="AO51" s="1111">
        <v>0</v>
      </c>
      <c r="AP51" s="1111">
        <v>0</v>
      </c>
      <c r="AQ51" s="1111">
        <v>0</v>
      </c>
      <c r="AR51" s="1111">
        <v>0</v>
      </c>
      <c r="AS51" s="1111">
        <v>0</v>
      </c>
      <c r="AT51" s="1111">
        <v>0</v>
      </c>
      <c r="AU51" s="1111">
        <v>0</v>
      </c>
      <c r="AV51" s="1111">
        <v>0</v>
      </c>
      <c r="AW51" s="1111">
        <v>0</v>
      </c>
      <c r="AX51" s="1111">
        <v>0</v>
      </c>
      <c r="AY51" s="1111">
        <v>0</v>
      </c>
      <c r="AZ51" s="1111">
        <v>0</v>
      </c>
      <c r="BA51" s="1111">
        <v>0</v>
      </c>
      <c r="BB51" s="1111">
        <v>0</v>
      </c>
      <c r="BC51" s="1111">
        <v>0</v>
      </c>
      <c r="BD51" s="1111">
        <v>0</v>
      </c>
      <c r="BE51" s="1111">
        <v>0</v>
      </c>
      <c r="BF51" s="638" t="s">
        <v>83</v>
      </c>
      <c r="BG51" s="1107" t="s">
        <v>96</v>
      </c>
      <c r="BH51" s="1178" t="s">
        <v>97</v>
      </c>
    </row>
    <row r="52" spans="2:60" s="3" customFormat="1" ht="63.75" customHeight="1">
      <c r="B52" s="1177" t="s">
        <v>76</v>
      </c>
      <c r="C52" s="1105" t="s">
        <v>143</v>
      </c>
      <c r="D52" s="131" t="s">
        <v>144</v>
      </c>
      <c r="E52" s="139" t="s">
        <v>145</v>
      </c>
      <c r="F52" s="932"/>
      <c r="G52" s="936"/>
      <c r="H52" s="335" t="s">
        <v>128</v>
      </c>
      <c r="I52" s="629" t="s">
        <v>57</v>
      </c>
      <c r="J52" s="1120" t="s">
        <v>160</v>
      </c>
      <c r="K52" s="1121" t="s">
        <v>161</v>
      </c>
      <c r="L52" s="1122">
        <v>1</v>
      </c>
      <c r="M52" s="1128">
        <v>190750000</v>
      </c>
      <c r="N52" s="1110">
        <v>0</v>
      </c>
      <c r="O52" s="1130">
        <v>190750000</v>
      </c>
      <c r="P52" s="1110">
        <v>0</v>
      </c>
      <c r="Q52" s="1110">
        <v>0</v>
      </c>
      <c r="R52" s="1110">
        <v>0</v>
      </c>
      <c r="S52" s="1110">
        <v>0</v>
      </c>
      <c r="T52" s="1110">
        <v>0</v>
      </c>
      <c r="U52" s="1110">
        <v>0</v>
      </c>
      <c r="V52" s="1110">
        <v>0</v>
      </c>
      <c r="W52" s="1110">
        <v>0</v>
      </c>
      <c r="X52" s="1110">
        <v>0</v>
      </c>
      <c r="Y52" s="1110">
        <v>0</v>
      </c>
      <c r="Z52" s="1110">
        <v>0</v>
      </c>
      <c r="AA52" s="1110">
        <v>0</v>
      </c>
      <c r="AB52" s="1128">
        <v>111200000</v>
      </c>
      <c r="AC52" s="1111">
        <v>0</v>
      </c>
      <c r="AD52" s="1111">
        <f>+AB52</f>
        <v>111200000</v>
      </c>
      <c r="AE52" s="1111">
        <v>0</v>
      </c>
      <c r="AF52" s="1111">
        <v>0</v>
      </c>
      <c r="AG52" s="1111">
        <v>0</v>
      </c>
      <c r="AH52" s="1111">
        <v>0</v>
      </c>
      <c r="AI52" s="1111">
        <v>0</v>
      </c>
      <c r="AJ52" s="1111">
        <v>0</v>
      </c>
      <c r="AK52" s="1111">
        <v>0</v>
      </c>
      <c r="AL52" s="1111">
        <v>0</v>
      </c>
      <c r="AM52" s="1111">
        <v>0</v>
      </c>
      <c r="AN52" s="1111">
        <v>0</v>
      </c>
      <c r="AO52" s="1111">
        <v>0</v>
      </c>
      <c r="AP52" s="1111">
        <v>0</v>
      </c>
      <c r="AQ52" s="1118">
        <v>24400000</v>
      </c>
      <c r="AR52" s="1111">
        <v>0</v>
      </c>
      <c r="AS52" s="1111">
        <f>+AQ52</f>
        <v>24400000</v>
      </c>
      <c r="AT52" s="1111">
        <v>0</v>
      </c>
      <c r="AU52" s="1111">
        <v>0</v>
      </c>
      <c r="AV52" s="1111">
        <v>0</v>
      </c>
      <c r="AW52" s="1111">
        <v>0</v>
      </c>
      <c r="AX52" s="1111">
        <v>0</v>
      </c>
      <c r="AY52" s="1111">
        <v>0</v>
      </c>
      <c r="AZ52" s="1111">
        <v>0</v>
      </c>
      <c r="BA52" s="1111">
        <v>0</v>
      </c>
      <c r="BB52" s="1111">
        <v>0</v>
      </c>
      <c r="BC52" s="1111">
        <v>0</v>
      </c>
      <c r="BD52" s="1111">
        <v>0</v>
      </c>
      <c r="BE52" s="1111">
        <v>0</v>
      </c>
      <c r="BF52" s="638" t="s">
        <v>83</v>
      </c>
      <c r="BG52" s="1107" t="s">
        <v>96</v>
      </c>
      <c r="BH52" s="1178" t="s">
        <v>97</v>
      </c>
    </row>
    <row r="53" spans="2:60" s="3" customFormat="1" ht="67.5" customHeight="1">
      <c r="B53" s="1177" t="s">
        <v>76</v>
      </c>
      <c r="C53" s="1105" t="s">
        <v>143</v>
      </c>
      <c r="D53" s="131" t="s">
        <v>144</v>
      </c>
      <c r="E53" s="139" t="s">
        <v>145</v>
      </c>
      <c r="F53" s="932"/>
      <c r="G53" s="936"/>
      <c r="H53" s="335" t="s">
        <v>162</v>
      </c>
      <c r="I53" s="629" t="s">
        <v>163</v>
      </c>
      <c r="J53" s="1120"/>
      <c r="K53" s="1121"/>
      <c r="L53" s="1122"/>
      <c r="M53" s="1128">
        <f>W53</f>
        <v>156250847</v>
      </c>
      <c r="N53" s="1110">
        <v>0</v>
      </c>
      <c r="O53" s="1110">
        <v>0</v>
      </c>
      <c r="P53" s="1110">
        <v>0</v>
      </c>
      <c r="Q53" s="1110">
        <v>0</v>
      </c>
      <c r="R53" s="1110">
        <v>0</v>
      </c>
      <c r="S53" s="1110">
        <v>0</v>
      </c>
      <c r="T53" s="1110">
        <v>0</v>
      </c>
      <c r="U53" s="1110">
        <v>0</v>
      </c>
      <c r="V53" s="1110">
        <v>0</v>
      </c>
      <c r="W53" s="1130">
        <v>156250847</v>
      </c>
      <c r="X53" s="1110">
        <v>0</v>
      </c>
      <c r="Y53" s="1110">
        <v>0</v>
      </c>
      <c r="Z53" s="1110">
        <v>0</v>
      </c>
      <c r="AA53" s="1110">
        <v>0</v>
      </c>
      <c r="AB53" s="1110">
        <v>0</v>
      </c>
      <c r="AC53" s="1111">
        <v>0</v>
      </c>
      <c r="AD53" s="1111">
        <v>0</v>
      </c>
      <c r="AE53" s="1111">
        <v>0</v>
      </c>
      <c r="AF53" s="1111">
        <v>0</v>
      </c>
      <c r="AG53" s="1111">
        <v>0</v>
      </c>
      <c r="AH53" s="1111">
        <v>0</v>
      </c>
      <c r="AI53" s="1111">
        <v>0</v>
      </c>
      <c r="AJ53" s="1111">
        <v>0</v>
      </c>
      <c r="AK53" s="1111">
        <v>0</v>
      </c>
      <c r="AL53" s="1111">
        <v>0</v>
      </c>
      <c r="AM53" s="1111">
        <v>0</v>
      </c>
      <c r="AN53" s="1111">
        <v>0</v>
      </c>
      <c r="AO53" s="1111">
        <v>0</v>
      </c>
      <c r="AP53" s="1111">
        <v>0</v>
      </c>
      <c r="AQ53" s="1111">
        <v>0</v>
      </c>
      <c r="AR53" s="1111">
        <v>0</v>
      </c>
      <c r="AS53" s="1111">
        <v>0</v>
      </c>
      <c r="AT53" s="1111">
        <v>0</v>
      </c>
      <c r="AU53" s="1111">
        <v>0</v>
      </c>
      <c r="AV53" s="1111">
        <v>0</v>
      </c>
      <c r="AW53" s="1111">
        <v>0</v>
      </c>
      <c r="AX53" s="1111">
        <v>0</v>
      </c>
      <c r="AY53" s="1111">
        <v>0</v>
      </c>
      <c r="AZ53" s="1111">
        <v>0</v>
      </c>
      <c r="BA53" s="1111">
        <v>0</v>
      </c>
      <c r="BB53" s="1111">
        <v>0</v>
      </c>
      <c r="BC53" s="1111">
        <v>0</v>
      </c>
      <c r="BD53" s="1111">
        <v>0</v>
      </c>
      <c r="BE53" s="1111">
        <v>0</v>
      </c>
      <c r="BF53" s="638" t="s">
        <v>83</v>
      </c>
      <c r="BG53" s="1107" t="s">
        <v>96</v>
      </c>
      <c r="BH53" s="1178" t="s">
        <v>97</v>
      </c>
    </row>
    <row r="54" spans="2:60" s="3" customFormat="1" ht="66" customHeight="1">
      <c r="B54" s="104"/>
      <c r="C54" s="21"/>
      <c r="D54" s="24"/>
      <c r="E54" s="629"/>
      <c r="F54" s="932"/>
      <c r="G54" s="936"/>
      <c r="H54" s="636">
        <v>212320202008</v>
      </c>
      <c r="I54" s="629" t="s">
        <v>155</v>
      </c>
      <c r="J54" s="1120"/>
      <c r="K54" s="1121"/>
      <c r="L54" s="1122"/>
      <c r="M54" s="1128"/>
      <c r="N54" s="1110">
        <v>0</v>
      </c>
      <c r="O54" s="1110">
        <v>0</v>
      </c>
      <c r="P54" s="1110">
        <v>0</v>
      </c>
      <c r="Q54" s="1110">
        <v>0</v>
      </c>
      <c r="R54" s="1110">
        <v>0</v>
      </c>
      <c r="S54" s="1110">
        <v>0</v>
      </c>
      <c r="T54" s="1110">
        <v>0</v>
      </c>
      <c r="U54" s="1110">
        <v>0</v>
      </c>
      <c r="V54" s="1110">
        <v>0</v>
      </c>
      <c r="W54" s="1110">
        <v>0</v>
      </c>
      <c r="X54" s="1110">
        <v>0</v>
      </c>
      <c r="Y54" s="1110">
        <v>0</v>
      </c>
      <c r="Z54" s="1110">
        <v>0</v>
      </c>
      <c r="AA54" s="1110">
        <v>0</v>
      </c>
      <c r="AB54" s="1110">
        <v>0</v>
      </c>
      <c r="AC54" s="1111">
        <v>0</v>
      </c>
      <c r="AD54" s="1111">
        <v>0</v>
      </c>
      <c r="AE54" s="1111">
        <v>0</v>
      </c>
      <c r="AF54" s="1111">
        <v>0</v>
      </c>
      <c r="AG54" s="1111">
        <v>0</v>
      </c>
      <c r="AH54" s="1111">
        <v>0</v>
      </c>
      <c r="AI54" s="1111">
        <v>0</v>
      </c>
      <c r="AJ54" s="1111">
        <v>0</v>
      </c>
      <c r="AK54" s="1111">
        <v>0</v>
      </c>
      <c r="AL54" s="1111">
        <v>0</v>
      </c>
      <c r="AM54" s="1111">
        <v>0</v>
      </c>
      <c r="AN54" s="1111">
        <v>0</v>
      </c>
      <c r="AO54" s="1111">
        <v>0</v>
      </c>
      <c r="AP54" s="1111">
        <v>0</v>
      </c>
      <c r="AQ54" s="1111">
        <v>0</v>
      </c>
      <c r="AR54" s="1111">
        <v>0</v>
      </c>
      <c r="AS54" s="1111">
        <v>0</v>
      </c>
      <c r="AT54" s="1111">
        <v>0</v>
      </c>
      <c r="AU54" s="1111">
        <v>0</v>
      </c>
      <c r="AV54" s="1111">
        <v>0</v>
      </c>
      <c r="AW54" s="1111">
        <v>0</v>
      </c>
      <c r="AX54" s="1111">
        <v>0</v>
      </c>
      <c r="AY54" s="1111">
        <v>0</v>
      </c>
      <c r="AZ54" s="1111">
        <v>0</v>
      </c>
      <c r="BA54" s="1111">
        <v>0</v>
      </c>
      <c r="BB54" s="1111">
        <v>0</v>
      </c>
      <c r="BC54" s="1111">
        <v>0</v>
      </c>
      <c r="BD54" s="1111">
        <v>0</v>
      </c>
      <c r="BE54" s="1111">
        <v>0</v>
      </c>
      <c r="BF54" s="638" t="s">
        <v>83</v>
      </c>
      <c r="BG54" s="1107" t="s">
        <v>96</v>
      </c>
      <c r="BH54" s="1178" t="s">
        <v>97</v>
      </c>
    </row>
    <row r="55" spans="2:60" s="3" customFormat="1" ht="50.25" customHeight="1">
      <c r="B55" s="1177" t="s">
        <v>76</v>
      </c>
      <c r="C55" s="1105" t="s">
        <v>143</v>
      </c>
      <c r="D55" s="131" t="s">
        <v>144</v>
      </c>
      <c r="E55" s="139" t="s">
        <v>145</v>
      </c>
      <c r="F55" s="932"/>
      <c r="G55" s="936"/>
      <c r="H55" s="636">
        <v>212320202005</v>
      </c>
      <c r="I55" s="629" t="s">
        <v>146</v>
      </c>
      <c r="J55" s="1120"/>
      <c r="K55" s="1121"/>
      <c r="L55" s="1122"/>
      <c r="M55" s="1128">
        <f>Y55</f>
        <v>2316400</v>
      </c>
      <c r="N55" s="1110">
        <v>0</v>
      </c>
      <c r="O55" s="1110">
        <v>0</v>
      </c>
      <c r="P55" s="1110">
        <v>0</v>
      </c>
      <c r="Q55" s="1110">
        <v>0</v>
      </c>
      <c r="R55" s="1110">
        <v>0</v>
      </c>
      <c r="S55" s="1110">
        <v>0</v>
      </c>
      <c r="T55" s="1110">
        <v>0</v>
      </c>
      <c r="U55" s="1110">
        <v>0</v>
      </c>
      <c r="V55" s="1110">
        <v>0</v>
      </c>
      <c r="W55" s="1110">
        <v>0</v>
      </c>
      <c r="X55" s="1110">
        <v>0</v>
      </c>
      <c r="Y55" s="1130">
        <v>2316400</v>
      </c>
      <c r="Z55" s="1110">
        <v>0</v>
      </c>
      <c r="AA55" s="1110">
        <v>0</v>
      </c>
      <c r="AB55" s="1110">
        <v>0</v>
      </c>
      <c r="AC55" s="1111">
        <v>0</v>
      </c>
      <c r="AD55" s="1111">
        <v>0</v>
      </c>
      <c r="AE55" s="1111">
        <v>0</v>
      </c>
      <c r="AF55" s="1111">
        <v>0</v>
      </c>
      <c r="AG55" s="1111">
        <v>0</v>
      </c>
      <c r="AH55" s="1111">
        <v>0</v>
      </c>
      <c r="AI55" s="1111">
        <v>0</v>
      </c>
      <c r="AJ55" s="1111">
        <v>0</v>
      </c>
      <c r="AK55" s="1111">
        <v>0</v>
      </c>
      <c r="AL55" s="1111">
        <v>0</v>
      </c>
      <c r="AM55" s="1111">
        <v>0</v>
      </c>
      <c r="AN55" s="1111">
        <v>0</v>
      </c>
      <c r="AO55" s="1111">
        <v>0</v>
      </c>
      <c r="AP55" s="1111">
        <v>0</v>
      </c>
      <c r="AQ55" s="1111">
        <v>0</v>
      </c>
      <c r="AR55" s="1111">
        <v>0</v>
      </c>
      <c r="AS55" s="1111">
        <v>0</v>
      </c>
      <c r="AT55" s="1111">
        <v>0</v>
      </c>
      <c r="AU55" s="1111">
        <v>0</v>
      </c>
      <c r="AV55" s="1111">
        <v>0</v>
      </c>
      <c r="AW55" s="1111">
        <v>0</v>
      </c>
      <c r="AX55" s="1111">
        <v>0</v>
      </c>
      <c r="AY55" s="1111">
        <v>0</v>
      </c>
      <c r="AZ55" s="1111">
        <v>0</v>
      </c>
      <c r="BA55" s="1111">
        <v>0</v>
      </c>
      <c r="BB55" s="1111">
        <v>0</v>
      </c>
      <c r="BC55" s="1111">
        <v>0</v>
      </c>
      <c r="BD55" s="1111">
        <v>0</v>
      </c>
      <c r="BE55" s="1111">
        <v>0</v>
      </c>
      <c r="BF55" s="638" t="s">
        <v>83</v>
      </c>
      <c r="BG55" s="1107" t="s">
        <v>96</v>
      </c>
      <c r="BH55" s="1178" t="s">
        <v>97</v>
      </c>
    </row>
    <row r="56" spans="2:60" s="3" customFormat="1" ht="67.5">
      <c r="B56" s="1177" t="s">
        <v>76</v>
      </c>
      <c r="C56" s="1105" t="s">
        <v>143</v>
      </c>
      <c r="D56" s="131" t="s">
        <v>144</v>
      </c>
      <c r="E56" s="139" t="s">
        <v>145</v>
      </c>
      <c r="F56" s="932"/>
      <c r="G56" s="936"/>
      <c r="H56" s="335" t="s">
        <v>128</v>
      </c>
      <c r="I56" s="629" t="s">
        <v>57</v>
      </c>
      <c r="J56" s="1120" t="s">
        <v>164</v>
      </c>
      <c r="K56" s="1121" t="s">
        <v>165</v>
      </c>
      <c r="L56" s="1132">
        <v>55</v>
      </c>
      <c r="M56" s="1128">
        <v>15600000</v>
      </c>
      <c r="N56" s="1110">
        <v>0</v>
      </c>
      <c r="O56" s="1130">
        <v>15600000</v>
      </c>
      <c r="P56" s="1110">
        <v>0</v>
      </c>
      <c r="Q56" s="1110">
        <v>0</v>
      </c>
      <c r="R56" s="1110">
        <v>0</v>
      </c>
      <c r="S56" s="1110">
        <v>0</v>
      </c>
      <c r="T56" s="1110">
        <v>0</v>
      </c>
      <c r="U56" s="1110">
        <v>0</v>
      </c>
      <c r="V56" s="1110">
        <v>0</v>
      </c>
      <c r="W56" s="1110">
        <v>0</v>
      </c>
      <c r="X56" s="1110">
        <v>0</v>
      </c>
      <c r="Y56" s="1110">
        <v>0</v>
      </c>
      <c r="Z56" s="1110">
        <v>0</v>
      </c>
      <c r="AA56" s="1110">
        <v>0</v>
      </c>
      <c r="AB56" s="1128">
        <v>15600000</v>
      </c>
      <c r="AC56" s="1111">
        <v>0</v>
      </c>
      <c r="AD56" s="1111">
        <f>+AB56</f>
        <v>15600000</v>
      </c>
      <c r="AE56" s="1111">
        <v>0</v>
      </c>
      <c r="AF56" s="1111">
        <v>0</v>
      </c>
      <c r="AG56" s="1111">
        <v>0</v>
      </c>
      <c r="AH56" s="1111">
        <v>0</v>
      </c>
      <c r="AI56" s="1111">
        <v>0</v>
      </c>
      <c r="AJ56" s="1111">
        <v>0</v>
      </c>
      <c r="AK56" s="1111">
        <v>0</v>
      </c>
      <c r="AL56" s="1111">
        <v>0</v>
      </c>
      <c r="AM56" s="1111">
        <v>0</v>
      </c>
      <c r="AN56" s="1111">
        <v>0</v>
      </c>
      <c r="AO56" s="1111">
        <v>0</v>
      </c>
      <c r="AP56" s="1111">
        <v>0</v>
      </c>
      <c r="AQ56" s="1111">
        <v>0</v>
      </c>
      <c r="AR56" s="1111">
        <v>0</v>
      </c>
      <c r="AS56" s="1111">
        <v>0</v>
      </c>
      <c r="AT56" s="1111">
        <v>0</v>
      </c>
      <c r="AU56" s="1111">
        <v>0</v>
      </c>
      <c r="AV56" s="1111">
        <v>0</v>
      </c>
      <c r="AW56" s="1111">
        <v>0</v>
      </c>
      <c r="AX56" s="1111">
        <v>0</v>
      </c>
      <c r="AY56" s="1111">
        <v>0</v>
      </c>
      <c r="AZ56" s="1111">
        <v>0</v>
      </c>
      <c r="BA56" s="1111">
        <v>0</v>
      </c>
      <c r="BB56" s="1111">
        <v>0</v>
      </c>
      <c r="BC56" s="1111">
        <v>0</v>
      </c>
      <c r="BD56" s="1111">
        <v>0</v>
      </c>
      <c r="BE56" s="1111">
        <v>0</v>
      </c>
      <c r="BF56" s="638" t="s">
        <v>83</v>
      </c>
      <c r="BG56" s="1107" t="s">
        <v>96</v>
      </c>
      <c r="BH56" s="1178" t="s">
        <v>97</v>
      </c>
    </row>
    <row r="57" spans="2:60" s="3" customFormat="1" ht="68.25" customHeight="1">
      <c r="B57" s="1192" t="s">
        <v>76</v>
      </c>
      <c r="C57" s="1105" t="s">
        <v>143</v>
      </c>
      <c r="D57" s="134" t="s">
        <v>144</v>
      </c>
      <c r="E57" s="134" t="s">
        <v>145</v>
      </c>
      <c r="F57" s="932"/>
      <c r="G57" s="936"/>
      <c r="H57" s="636">
        <v>212320202005</v>
      </c>
      <c r="I57" s="629" t="s">
        <v>146</v>
      </c>
      <c r="J57" s="1120"/>
      <c r="K57" s="1121"/>
      <c r="L57" s="1132"/>
      <c r="M57" s="1128">
        <f>O57+W57</f>
        <v>315250000</v>
      </c>
      <c r="N57" s="1110">
        <v>0</v>
      </c>
      <c r="O57" s="1130">
        <v>200000000</v>
      </c>
      <c r="P57" s="1110">
        <v>0</v>
      </c>
      <c r="Q57" s="1110">
        <v>0</v>
      </c>
      <c r="R57" s="1110">
        <v>0</v>
      </c>
      <c r="S57" s="1110">
        <v>0</v>
      </c>
      <c r="T57" s="1110">
        <v>0</v>
      </c>
      <c r="U57" s="1110">
        <v>0</v>
      </c>
      <c r="V57" s="1110">
        <v>0</v>
      </c>
      <c r="W57" s="1130">
        <v>115250000</v>
      </c>
      <c r="X57" s="1110">
        <v>0</v>
      </c>
      <c r="Y57" s="1110">
        <v>0</v>
      </c>
      <c r="Z57" s="1110">
        <v>0</v>
      </c>
      <c r="AA57" s="1110">
        <v>0</v>
      </c>
      <c r="AB57" s="1110">
        <v>0</v>
      </c>
      <c r="AC57" s="1111">
        <v>1</v>
      </c>
      <c r="AD57" s="1111">
        <f t="shared" ref="AD57:AD60" si="4">+AB57</f>
        <v>0</v>
      </c>
      <c r="AE57" s="1111">
        <v>0</v>
      </c>
      <c r="AF57" s="1111">
        <v>0</v>
      </c>
      <c r="AG57" s="1111">
        <v>0</v>
      </c>
      <c r="AH57" s="1111">
        <v>0</v>
      </c>
      <c r="AI57" s="1111">
        <v>0</v>
      </c>
      <c r="AJ57" s="1111">
        <v>0</v>
      </c>
      <c r="AK57" s="1111">
        <v>0</v>
      </c>
      <c r="AL57" s="1111">
        <v>0</v>
      </c>
      <c r="AM57" s="1111">
        <v>0</v>
      </c>
      <c r="AN57" s="1111">
        <v>0</v>
      </c>
      <c r="AO57" s="1111">
        <v>0</v>
      </c>
      <c r="AP57" s="1111">
        <v>0</v>
      </c>
      <c r="AQ57" s="1111">
        <v>0</v>
      </c>
      <c r="AR57" s="1111">
        <v>0</v>
      </c>
      <c r="AS57" s="1111">
        <v>0</v>
      </c>
      <c r="AT57" s="1111">
        <v>0</v>
      </c>
      <c r="AU57" s="1111">
        <v>0</v>
      </c>
      <c r="AV57" s="1111">
        <v>0</v>
      </c>
      <c r="AW57" s="1111">
        <v>0</v>
      </c>
      <c r="AX57" s="1111">
        <v>0</v>
      </c>
      <c r="AY57" s="1111">
        <v>0</v>
      </c>
      <c r="AZ57" s="1111">
        <v>0</v>
      </c>
      <c r="BA57" s="1111">
        <v>0</v>
      </c>
      <c r="BB57" s="1111">
        <v>0</v>
      </c>
      <c r="BC57" s="1111">
        <v>0</v>
      </c>
      <c r="BD57" s="1111">
        <v>0</v>
      </c>
      <c r="BE57" s="1111">
        <v>0</v>
      </c>
      <c r="BF57" s="638" t="s">
        <v>83</v>
      </c>
      <c r="BG57" s="1107" t="s">
        <v>96</v>
      </c>
      <c r="BH57" s="1178" t="s">
        <v>97</v>
      </c>
    </row>
    <row r="58" spans="2:60" s="3" customFormat="1" ht="48.75" customHeight="1">
      <c r="B58" s="1133" t="s">
        <v>76</v>
      </c>
      <c r="C58" s="1193" t="s">
        <v>77</v>
      </c>
      <c r="D58" s="1193" t="s">
        <v>166</v>
      </c>
      <c r="E58" s="1193" t="s">
        <v>167</v>
      </c>
      <c r="F58" s="1146">
        <v>2020730010075</v>
      </c>
      <c r="G58" s="1134" t="s">
        <v>168</v>
      </c>
      <c r="H58" s="335" t="s">
        <v>128</v>
      </c>
      <c r="I58" s="628" t="s">
        <v>57</v>
      </c>
      <c r="J58" s="1194" t="s">
        <v>169</v>
      </c>
      <c r="K58" s="1135" t="s">
        <v>170</v>
      </c>
      <c r="L58" s="1116">
        <v>1</v>
      </c>
      <c r="M58" s="1195">
        <v>70000000</v>
      </c>
      <c r="N58" s="1110">
        <v>0</v>
      </c>
      <c r="O58" s="1196">
        <v>70000000</v>
      </c>
      <c r="P58" s="1110">
        <v>0</v>
      </c>
      <c r="Q58" s="1110">
        <v>0</v>
      </c>
      <c r="R58" s="1110">
        <v>0</v>
      </c>
      <c r="S58" s="1110">
        <v>0</v>
      </c>
      <c r="T58" s="1110">
        <v>0</v>
      </c>
      <c r="U58" s="1110">
        <v>0</v>
      </c>
      <c r="V58" s="1110">
        <v>0</v>
      </c>
      <c r="W58" s="1110">
        <v>0</v>
      </c>
      <c r="X58" s="1110">
        <v>0</v>
      </c>
      <c r="Y58" s="1110">
        <v>0</v>
      </c>
      <c r="Z58" s="1110">
        <v>0</v>
      </c>
      <c r="AA58" s="1110">
        <v>0</v>
      </c>
      <c r="AB58" s="1113">
        <v>61200000</v>
      </c>
      <c r="AC58" s="1111">
        <v>2</v>
      </c>
      <c r="AD58" s="1111">
        <f t="shared" si="4"/>
        <v>61200000</v>
      </c>
      <c r="AE58" s="1111">
        <v>0</v>
      </c>
      <c r="AF58" s="1111">
        <v>0</v>
      </c>
      <c r="AG58" s="1111">
        <v>0</v>
      </c>
      <c r="AH58" s="1111">
        <v>0</v>
      </c>
      <c r="AI58" s="1111">
        <v>0</v>
      </c>
      <c r="AJ58" s="1111">
        <v>0</v>
      </c>
      <c r="AK58" s="1111">
        <v>0</v>
      </c>
      <c r="AL58" s="1111">
        <v>0</v>
      </c>
      <c r="AM58" s="1111">
        <v>0</v>
      </c>
      <c r="AN58" s="1111">
        <v>0</v>
      </c>
      <c r="AO58" s="1111">
        <v>0</v>
      </c>
      <c r="AP58" s="1111">
        <v>0</v>
      </c>
      <c r="AQ58" s="1111">
        <v>0</v>
      </c>
      <c r="AR58" s="1111">
        <v>0</v>
      </c>
      <c r="AS58" s="1111">
        <v>0</v>
      </c>
      <c r="AT58" s="1111">
        <v>0</v>
      </c>
      <c r="AU58" s="1111">
        <v>0</v>
      </c>
      <c r="AV58" s="1111">
        <v>0</v>
      </c>
      <c r="AW58" s="1111">
        <v>0</v>
      </c>
      <c r="AX58" s="1111">
        <v>0</v>
      </c>
      <c r="AY58" s="1111">
        <v>0</v>
      </c>
      <c r="AZ58" s="1111">
        <v>0</v>
      </c>
      <c r="BA58" s="1111">
        <v>0</v>
      </c>
      <c r="BB58" s="1111">
        <v>0</v>
      </c>
      <c r="BC58" s="1111">
        <v>0</v>
      </c>
      <c r="BD58" s="1111">
        <v>0</v>
      </c>
      <c r="BE58" s="1111">
        <v>0</v>
      </c>
      <c r="BF58" s="638" t="s">
        <v>83</v>
      </c>
      <c r="BG58" s="1107" t="s">
        <v>96</v>
      </c>
      <c r="BH58" s="1178" t="s">
        <v>97</v>
      </c>
    </row>
    <row r="59" spans="2:60" s="3" customFormat="1" ht="48.75" customHeight="1">
      <c r="B59" s="1133"/>
      <c r="C59" s="1193"/>
      <c r="D59" s="1193"/>
      <c r="E59" s="1193"/>
      <c r="F59" s="1146"/>
      <c r="G59" s="1134"/>
      <c r="H59" s="335" t="s">
        <v>121</v>
      </c>
      <c r="I59" s="628" t="s">
        <v>122</v>
      </c>
      <c r="J59" s="1194"/>
      <c r="K59" s="1135"/>
      <c r="L59" s="1116"/>
      <c r="M59" s="1128">
        <v>300000000</v>
      </c>
      <c r="N59" s="1110">
        <v>0</v>
      </c>
      <c r="O59" s="1196">
        <v>300000000</v>
      </c>
      <c r="P59" s="1110">
        <v>0</v>
      </c>
      <c r="Q59" s="1110">
        <v>0</v>
      </c>
      <c r="R59" s="1110">
        <v>0</v>
      </c>
      <c r="S59" s="1110">
        <v>0</v>
      </c>
      <c r="T59" s="1110">
        <v>0</v>
      </c>
      <c r="U59" s="1110">
        <v>0</v>
      </c>
      <c r="V59" s="1110">
        <v>0</v>
      </c>
      <c r="W59" s="1110">
        <v>0</v>
      </c>
      <c r="X59" s="1110">
        <v>0</v>
      </c>
      <c r="Y59" s="1110">
        <v>0</v>
      </c>
      <c r="Z59" s="1110">
        <v>0</v>
      </c>
      <c r="AA59" s="1110">
        <v>0</v>
      </c>
      <c r="AB59" s="1110">
        <v>0</v>
      </c>
      <c r="AC59" s="1111">
        <v>3</v>
      </c>
      <c r="AD59" s="1111">
        <f t="shared" si="4"/>
        <v>0</v>
      </c>
      <c r="AE59" s="1111">
        <v>0</v>
      </c>
      <c r="AF59" s="1111">
        <v>0</v>
      </c>
      <c r="AG59" s="1111">
        <v>0</v>
      </c>
      <c r="AH59" s="1111">
        <v>0</v>
      </c>
      <c r="AI59" s="1111">
        <v>0</v>
      </c>
      <c r="AJ59" s="1111">
        <v>0</v>
      </c>
      <c r="AK59" s="1111">
        <v>0</v>
      </c>
      <c r="AL59" s="1111">
        <v>0</v>
      </c>
      <c r="AM59" s="1111">
        <v>0</v>
      </c>
      <c r="AN59" s="1111">
        <v>0</v>
      </c>
      <c r="AO59" s="1111">
        <v>0</v>
      </c>
      <c r="AP59" s="1111">
        <v>0</v>
      </c>
      <c r="AQ59" s="1111">
        <v>0</v>
      </c>
      <c r="AR59" s="1111">
        <v>0</v>
      </c>
      <c r="AS59" s="1111">
        <v>0</v>
      </c>
      <c r="AT59" s="1111">
        <v>0</v>
      </c>
      <c r="AU59" s="1111">
        <v>0</v>
      </c>
      <c r="AV59" s="1111">
        <v>0</v>
      </c>
      <c r="AW59" s="1111">
        <v>0</v>
      </c>
      <c r="AX59" s="1111">
        <v>0</v>
      </c>
      <c r="AY59" s="1111">
        <v>0</v>
      </c>
      <c r="AZ59" s="1111">
        <v>0</v>
      </c>
      <c r="BA59" s="1111">
        <v>0</v>
      </c>
      <c r="BB59" s="1111">
        <v>0</v>
      </c>
      <c r="BC59" s="1111">
        <v>0</v>
      </c>
      <c r="BD59" s="1111">
        <v>0</v>
      </c>
      <c r="BE59" s="1111">
        <v>0</v>
      </c>
      <c r="BF59" s="638" t="s">
        <v>83</v>
      </c>
      <c r="BG59" s="1107" t="s">
        <v>96</v>
      </c>
      <c r="BH59" s="1178" t="s">
        <v>97</v>
      </c>
    </row>
    <row r="60" spans="2:60" s="3" customFormat="1" ht="84.75" customHeight="1" thickBot="1">
      <c r="B60" s="1197"/>
      <c r="C60" s="1198"/>
      <c r="D60" s="1198"/>
      <c r="E60" s="1198"/>
      <c r="F60" s="1199"/>
      <c r="G60" s="1200"/>
      <c r="H60" s="1201" t="s">
        <v>151</v>
      </c>
      <c r="I60" s="376" t="s">
        <v>152</v>
      </c>
      <c r="J60" s="1202"/>
      <c r="K60" s="1203"/>
      <c r="L60" s="1204"/>
      <c r="M60" s="1205">
        <v>100000000</v>
      </c>
      <c r="N60" s="1206">
        <v>0</v>
      </c>
      <c r="O60" s="1207">
        <v>100000000</v>
      </c>
      <c r="P60" s="1206">
        <v>0</v>
      </c>
      <c r="Q60" s="1206">
        <v>0</v>
      </c>
      <c r="R60" s="1206">
        <v>0</v>
      </c>
      <c r="S60" s="1206">
        <v>0</v>
      </c>
      <c r="T60" s="1206">
        <v>0</v>
      </c>
      <c r="U60" s="1206">
        <v>0</v>
      </c>
      <c r="V60" s="1206">
        <v>0</v>
      </c>
      <c r="W60" s="1206">
        <v>0</v>
      </c>
      <c r="X60" s="1206">
        <v>0</v>
      </c>
      <c r="Y60" s="1206">
        <v>0</v>
      </c>
      <c r="Z60" s="1206">
        <v>0</v>
      </c>
      <c r="AA60" s="1206">
        <v>0</v>
      </c>
      <c r="AB60" s="1206">
        <v>0</v>
      </c>
      <c r="AC60" s="1208">
        <v>4</v>
      </c>
      <c r="AD60" s="1208">
        <f t="shared" si="4"/>
        <v>0</v>
      </c>
      <c r="AE60" s="1208">
        <v>0</v>
      </c>
      <c r="AF60" s="1208">
        <v>0</v>
      </c>
      <c r="AG60" s="1208">
        <v>0</v>
      </c>
      <c r="AH60" s="1208">
        <v>0</v>
      </c>
      <c r="AI60" s="1208">
        <v>0</v>
      </c>
      <c r="AJ60" s="1208">
        <v>0</v>
      </c>
      <c r="AK60" s="1208">
        <v>0</v>
      </c>
      <c r="AL60" s="1208">
        <v>0</v>
      </c>
      <c r="AM60" s="1208">
        <v>0</v>
      </c>
      <c r="AN60" s="1208">
        <v>0</v>
      </c>
      <c r="AO60" s="1208">
        <v>0</v>
      </c>
      <c r="AP60" s="1208">
        <v>0</v>
      </c>
      <c r="AQ60" s="1208">
        <v>0</v>
      </c>
      <c r="AR60" s="1208">
        <v>0</v>
      </c>
      <c r="AS60" s="1208">
        <v>0</v>
      </c>
      <c r="AT60" s="1208">
        <v>0</v>
      </c>
      <c r="AU60" s="1208">
        <v>0</v>
      </c>
      <c r="AV60" s="1208">
        <v>0</v>
      </c>
      <c r="AW60" s="1208">
        <v>0</v>
      </c>
      <c r="AX60" s="1208">
        <v>0</v>
      </c>
      <c r="AY60" s="1208">
        <v>0</v>
      </c>
      <c r="AZ60" s="1208">
        <v>0</v>
      </c>
      <c r="BA60" s="1208">
        <v>0</v>
      </c>
      <c r="BB60" s="1208">
        <v>0</v>
      </c>
      <c r="BC60" s="1208">
        <v>0</v>
      </c>
      <c r="BD60" s="1208">
        <v>0</v>
      </c>
      <c r="BE60" s="1208">
        <v>0</v>
      </c>
      <c r="BF60" s="615" t="s">
        <v>83</v>
      </c>
      <c r="BG60" s="1209" t="s">
        <v>96</v>
      </c>
      <c r="BH60" s="1210" t="s">
        <v>97</v>
      </c>
    </row>
    <row r="61" spans="2:60" s="3" customFormat="1" ht="13.5" thickBot="1">
      <c r="B61" s="724" t="s">
        <v>171</v>
      </c>
      <c r="C61" s="725"/>
      <c r="D61" s="725"/>
      <c r="E61" s="725"/>
      <c r="F61" s="725"/>
      <c r="G61" s="725"/>
      <c r="H61" s="725"/>
      <c r="I61" s="725"/>
      <c r="J61" s="725"/>
      <c r="K61" s="725"/>
      <c r="L61" s="726"/>
      <c r="M61" s="1211">
        <f t="shared" ref="M61:BE61" si="5">SUM(M11:M60)</f>
        <v>11114067852</v>
      </c>
      <c r="N61" s="1212">
        <f t="shared" si="5"/>
        <v>0</v>
      </c>
      <c r="O61" s="1212">
        <f t="shared" si="5"/>
        <v>6791751452</v>
      </c>
      <c r="P61" s="1212">
        <f t="shared" si="5"/>
        <v>0</v>
      </c>
      <c r="Q61" s="1212">
        <f t="shared" si="5"/>
        <v>0</v>
      </c>
      <c r="R61" s="1212">
        <f t="shared" si="5"/>
        <v>0</v>
      </c>
      <c r="S61" s="1212">
        <f t="shared" si="5"/>
        <v>0</v>
      </c>
      <c r="T61" s="1212">
        <f t="shared" si="5"/>
        <v>0</v>
      </c>
      <c r="U61" s="1212">
        <f t="shared" si="5"/>
        <v>0</v>
      </c>
      <c r="V61" s="1212">
        <f t="shared" si="5"/>
        <v>0</v>
      </c>
      <c r="W61" s="1212">
        <f t="shared" si="5"/>
        <v>4320000000</v>
      </c>
      <c r="X61" s="1212">
        <f t="shared" si="5"/>
        <v>0</v>
      </c>
      <c r="Y61" s="1212">
        <f t="shared" si="5"/>
        <v>2316400</v>
      </c>
      <c r="Z61" s="1212">
        <f t="shared" si="5"/>
        <v>0</v>
      </c>
      <c r="AA61" s="1212">
        <f t="shared" si="5"/>
        <v>0</v>
      </c>
      <c r="AB61" s="1212">
        <f t="shared" si="5"/>
        <v>5242314000</v>
      </c>
      <c r="AC61" s="1212">
        <f t="shared" si="5"/>
        <v>10</v>
      </c>
      <c r="AD61" s="1212">
        <f t="shared" si="5"/>
        <v>2742314000</v>
      </c>
      <c r="AE61" s="1212">
        <f t="shared" si="5"/>
        <v>0</v>
      </c>
      <c r="AF61" s="1212">
        <f t="shared" si="5"/>
        <v>0</v>
      </c>
      <c r="AG61" s="1212">
        <f t="shared" si="5"/>
        <v>0</v>
      </c>
      <c r="AH61" s="1212">
        <f t="shared" si="5"/>
        <v>0</v>
      </c>
      <c r="AI61" s="1212">
        <f t="shared" si="5"/>
        <v>0</v>
      </c>
      <c r="AJ61" s="1212">
        <f t="shared" si="5"/>
        <v>0</v>
      </c>
      <c r="AK61" s="1212">
        <f t="shared" si="5"/>
        <v>0</v>
      </c>
      <c r="AL61" s="1212">
        <f t="shared" si="5"/>
        <v>2500000000</v>
      </c>
      <c r="AM61" s="1212">
        <f t="shared" si="5"/>
        <v>0</v>
      </c>
      <c r="AN61" s="1212">
        <f t="shared" si="5"/>
        <v>0</v>
      </c>
      <c r="AO61" s="1212">
        <f t="shared" si="5"/>
        <v>0</v>
      </c>
      <c r="AP61" s="1212">
        <f t="shared" si="5"/>
        <v>0</v>
      </c>
      <c r="AQ61" s="1212">
        <f>SUM(AQ11:AQ60)</f>
        <v>1605666000</v>
      </c>
      <c r="AR61" s="1212">
        <f t="shared" si="5"/>
        <v>0</v>
      </c>
      <c r="AS61" s="1212">
        <f t="shared" si="5"/>
        <v>1605666000</v>
      </c>
      <c r="AT61" s="1212">
        <f t="shared" si="5"/>
        <v>0</v>
      </c>
      <c r="AU61" s="1212">
        <f t="shared" si="5"/>
        <v>0</v>
      </c>
      <c r="AV61" s="1212">
        <f t="shared" si="5"/>
        <v>0</v>
      </c>
      <c r="AW61" s="1212">
        <f t="shared" si="5"/>
        <v>0</v>
      </c>
      <c r="AX61" s="1212">
        <f t="shared" si="5"/>
        <v>0</v>
      </c>
      <c r="AY61" s="1212">
        <f t="shared" si="5"/>
        <v>0</v>
      </c>
      <c r="AZ61" s="1212">
        <f t="shared" si="5"/>
        <v>0</v>
      </c>
      <c r="BA61" s="1212">
        <f t="shared" si="5"/>
        <v>0</v>
      </c>
      <c r="BB61" s="1212">
        <f t="shared" si="5"/>
        <v>0</v>
      </c>
      <c r="BC61" s="1212">
        <f t="shared" si="5"/>
        <v>0</v>
      </c>
      <c r="BD61" s="1212">
        <f t="shared" si="5"/>
        <v>0</v>
      </c>
      <c r="BE61" s="1213">
        <f t="shared" si="5"/>
        <v>0</v>
      </c>
      <c r="BF61" s="467"/>
      <c r="BG61" s="444"/>
      <c r="BH61" s="444"/>
    </row>
    <row r="62" spans="2:60">
      <c r="M62" s="252"/>
      <c r="N62" s="252"/>
      <c r="O62" s="253"/>
      <c r="BG62" s="1136"/>
    </row>
    <row r="63" spans="2:60" hidden="1">
      <c r="K63" s="1137"/>
      <c r="M63" s="1138">
        <v>11114067852</v>
      </c>
      <c r="N63" s="252"/>
      <c r="O63" s="253"/>
      <c r="AQ63" s="1139">
        <f>AQ61-AQ66</f>
        <v>0</v>
      </c>
    </row>
    <row r="64" spans="2:60" hidden="1">
      <c r="K64" s="252"/>
      <c r="M64" s="1138">
        <f>M63-M61</f>
        <v>0</v>
      </c>
      <c r="N64" s="252"/>
      <c r="O64" s="254"/>
      <c r="AB64" s="1138">
        <v>5242314000</v>
      </c>
      <c r="AQ64" s="1140"/>
    </row>
    <row r="65" spans="13:43" s="229" customFormat="1" hidden="1">
      <c r="M65" s="252"/>
      <c r="O65" s="1141"/>
      <c r="AB65" s="1142">
        <f>AB61-AB64</f>
        <v>0</v>
      </c>
      <c r="AQ65" s="252"/>
    </row>
    <row r="66" spans="13:43" s="229" customFormat="1" hidden="1">
      <c r="M66" s="1138"/>
      <c r="AB66" s="1138"/>
      <c r="AQ66" s="1138">
        <v>1605666000</v>
      </c>
    </row>
    <row r="67" spans="13:43" s="229" customFormat="1">
      <c r="M67" s="252"/>
      <c r="AB67" s="252"/>
      <c r="AQ67" s="1143"/>
    </row>
    <row r="68" spans="13:43" s="229" customFormat="1">
      <c r="M68" s="252"/>
      <c r="AB68" s="1143"/>
      <c r="AQ68" s="1144"/>
    </row>
    <row r="69" spans="13:43" s="229" customFormat="1">
      <c r="M69" s="252"/>
      <c r="AB69" s="252"/>
      <c r="AQ69" s="1144"/>
    </row>
    <row r="70" spans="13:43" s="229" customFormat="1">
      <c r="M70" s="252"/>
      <c r="AB70" s="1140"/>
      <c r="AQ70" s="1143"/>
    </row>
    <row r="71" spans="13:43" s="229" customFormat="1">
      <c r="M71" s="252"/>
      <c r="AB71" s="252"/>
      <c r="AQ71" s="252"/>
    </row>
    <row r="72" spans="13:43" s="229" customFormat="1">
      <c r="M72" s="252"/>
      <c r="AB72" s="252"/>
      <c r="AQ72" s="252"/>
    </row>
    <row r="73" spans="13:43" s="229" customFormat="1">
      <c r="M73" s="252"/>
      <c r="AB73" s="252"/>
      <c r="AQ73" s="252"/>
    </row>
    <row r="74" spans="13:43" s="229" customFormat="1">
      <c r="M74" s="252"/>
      <c r="AB74" s="252"/>
      <c r="AQ74" s="252"/>
    </row>
    <row r="75" spans="13:43" s="229" customFormat="1">
      <c r="M75" s="252"/>
      <c r="AB75" s="252"/>
      <c r="AQ75" s="252"/>
    </row>
    <row r="76" spans="13:43" s="229" customFormat="1">
      <c r="M76" s="252"/>
      <c r="AB76" s="252"/>
      <c r="AQ76" s="252"/>
    </row>
    <row r="77" spans="13:43" s="229" customFormat="1">
      <c r="M77" s="252"/>
      <c r="AB77" s="252"/>
      <c r="AQ77" s="252"/>
    </row>
    <row r="78" spans="13:43" s="229" customFormat="1">
      <c r="M78" s="252"/>
      <c r="AB78" s="252"/>
      <c r="AQ78" s="252"/>
    </row>
    <row r="79" spans="13:43" s="229" customFormat="1" ht="199.5" customHeight="1">
      <c r="M79" s="1145"/>
      <c r="AB79" s="252"/>
      <c r="AQ79" s="252"/>
    </row>
    <row r="80" spans="13:43" s="229" customFormat="1">
      <c r="M80" s="252"/>
      <c r="AB80" s="252"/>
      <c r="AQ80" s="252"/>
    </row>
    <row r="81" spans="13:13" s="229" customFormat="1">
      <c r="M81" s="252"/>
    </row>
    <row r="82" spans="13:13" s="229" customFormat="1">
      <c r="M82" s="252"/>
    </row>
    <row r="83" spans="13:13" s="229" customFormat="1">
      <c r="M83" s="252"/>
    </row>
    <row r="84" spans="13:13" s="229" customFormat="1">
      <c r="M84" s="252"/>
    </row>
    <row r="85" spans="13:13" s="229" customFormat="1">
      <c r="M85" s="252"/>
    </row>
    <row r="86" spans="13:13" s="229" customFormat="1">
      <c r="M86" s="252"/>
    </row>
    <row r="87" spans="13:13" s="229" customFormat="1">
      <c r="M87" s="252"/>
    </row>
    <row r="88" spans="13:13" s="229" customFormat="1">
      <c r="M88" s="252"/>
    </row>
    <row r="89" spans="13:13" s="229" customFormat="1">
      <c r="M89" s="252"/>
    </row>
    <row r="90" spans="13:13" s="229" customFormat="1">
      <c r="M90" s="252"/>
    </row>
    <row r="91" spans="13:13" s="229" customFormat="1">
      <c r="M91" s="252"/>
    </row>
    <row r="92" spans="13:13" s="229" customFormat="1">
      <c r="M92" s="252"/>
    </row>
    <row r="93" spans="13:13" s="229" customFormat="1">
      <c r="M93" s="252"/>
    </row>
    <row r="94" spans="13:13" s="229" customFormat="1">
      <c r="M94" s="252"/>
    </row>
    <row r="95" spans="13:13" s="229" customFormat="1">
      <c r="M95" s="252"/>
    </row>
    <row r="96" spans="13:13" s="229" customFormat="1">
      <c r="M96" s="252"/>
    </row>
    <row r="97" spans="13:13" s="229" customFormat="1">
      <c r="M97" s="252"/>
    </row>
    <row r="98" spans="13:13" s="229" customFormat="1">
      <c r="M98" s="252"/>
    </row>
    <row r="99" spans="13:13" s="229" customFormat="1">
      <c r="M99" s="252"/>
    </row>
    <row r="100" spans="13:13" s="229" customFormat="1">
      <c r="M100" s="252"/>
    </row>
    <row r="101" spans="13:13" s="229" customFormat="1">
      <c r="M101" s="252"/>
    </row>
    <row r="102" spans="13:13" s="229" customFormat="1">
      <c r="M102" s="252"/>
    </row>
    <row r="103" spans="13:13" s="229" customFormat="1">
      <c r="M103" s="252"/>
    </row>
    <row r="104" spans="13:13" s="229" customFormat="1">
      <c r="M104" s="252"/>
    </row>
    <row r="105" spans="13:13" s="229" customFormat="1">
      <c r="M105" s="252"/>
    </row>
    <row r="106" spans="13:13" s="229" customFormat="1">
      <c r="M106" s="252"/>
    </row>
    <row r="107" spans="13:13" s="229" customFormat="1">
      <c r="M107" s="252"/>
    </row>
    <row r="108" spans="13:13" s="229" customFormat="1">
      <c r="M108" s="252"/>
    </row>
    <row r="109" spans="13:13" s="229" customFormat="1">
      <c r="M109" s="252"/>
    </row>
    <row r="110" spans="13:13" s="229" customFormat="1">
      <c r="M110" s="252"/>
    </row>
    <row r="111" spans="13:13" s="229" customFormat="1">
      <c r="M111" s="252"/>
    </row>
    <row r="112" spans="13:13" s="229" customFormat="1">
      <c r="M112" s="252"/>
    </row>
    <row r="113" spans="13:13" s="229" customFormat="1">
      <c r="M113" s="252"/>
    </row>
    <row r="114" spans="13:13" s="229" customFormat="1">
      <c r="M114" s="252"/>
    </row>
    <row r="115" spans="13:13" s="229" customFormat="1">
      <c r="M115" s="252"/>
    </row>
    <row r="116" spans="13:13" s="229" customFormat="1">
      <c r="M116" s="252"/>
    </row>
    <row r="117" spans="13:13" s="229" customFormat="1">
      <c r="M117" s="252"/>
    </row>
    <row r="118" spans="13:13" s="229" customFormat="1">
      <c r="M118" s="252"/>
    </row>
    <row r="119" spans="13:13" s="229" customFormat="1">
      <c r="M119" s="252"/>
    </row>
    <row r="120" spans="13:13" s="229" customFormat="1">
      <c r="M120" s="252"/>
    </row>
    <row r="121" spans="13:13" s="229" customFormat="1">
      <c r="M121" s="252"/>
    </row>
    <row r="122" spans="13:13" s="229" customFormat="1">
      <c r="M122" s="252"/>
    </row>
    <row r="123" spans="13:13" s="229" customFormat="1">
      <c r="M123" s="252"/>
    </row>
    <row r="124" spans="13:13" s="229" customFormat="1">
      <c r="M124" s="252"/>
    </row>
    <row r="125" spans="13:13" s="229" customFormat="1">
      <c r="M125" s="252"/>
    </row>
    <row r="126" spans="13:13" s="229" customFormat="1">
      <c r="M126" s="252"/>
    </row>
    <row r="127" spans="13:13" s="229" customFormat="1">
      <c r="M127" s="252"/>
    </row>
    <row r="128" spans="13:13" s="229" customFormat="1">
      <c r="M128" s="252"/>
    </row>
    <row r="129" spans="13:13" s="229" customFormat="1">
      <c r="M129" s="252"/>
    </row>
    <row r="130" spans="13:13" s="229" customFormat="1">
      <c r="M130" s="252"/>
    </row>
    <row r="131" spans="13:13" s="229" customFormat="1">
      <c r="M131" s="252"/>
    </row>
    <row r="132" spans="13:13" s="229" customFormat="1">
      <c r="M132" s="252"/>
    </row>
    <row r="133" spans="13:13" s="229" customFormat="1">
      <c r="M133" s="252"/>
    </row>
    <row r="134" spans="13:13" s="229" customFormat="1">
      <c r="M134" s="252"/>
    </row>
    <row r="135" spans="13:13" s="229" customFormat="1">
      <c r="M135" s="252"/>
    </row>
    <row r="136" spans="13:13" s="229" customFormat="1">
      <c r="M136" s="252"/>
    </row>
    <row r="137" spans="13:13" s="229" customFormat="1">
      <c r="M137" s="252"/>
    </row>
    <row r="138" spans="13:13" s="229" customFormat="1">
      <c r="M138" s="252"/>
    </row>
    <row r="139" spans="13:13" s="229" customFormat="1">
      <c r="M139" s="252"/>
    </row>
    <row r="140" spans="13:13" s="229" customFormat="1">
      <c r="M140" s="252"/>
    </row>
    <row r="141" spans="13:13" s="229" customFormat="1">
      <c r="M141" s="252"/>
    </row>
    <row r="142" spans="13:13" s="229" customFormat="1">
      <c r="M142" s="252"/>
    </row>
    <row r="143" spans="13:13" s="229" customFormat="1">
      <c r="M143" s="252"/>
    </row>
    <row r="144" spans="13:13" s="229" customFormat="1">
      <c r="M144" s="252"/>
    </row>
    <row r="145" spans="13:13" s="229" customFormat="1">
      <c r="M145" s="252"/>
    </row>
    <row r="146" spans="13:13" s="229" customFormat="1">
      <c r="M146" s="252"/>
    </row>
    <row r="147" spans="13:13" s="229" customFormat="1">
      <c r="M147" s="252"/>
    </row>
    <row r="148" spans="13:13" s="229" customFormat="1">
      <c r="M148" s="252"/>
    </row>
    <row r="149" spans="13:13" s="229" customFormat="1">
      <c r="M149" s="252"/>
    </row>
    <row r="150" spans="13:13" s="229" customFormat="1">
      <c r="M150" s="252"/>
    </row>
    <row r="151" spans="13:13" s="229" customFormat="1">
      <c r="M151" s="252"/>
    </row>
    <row r="152" spans="13:13" s="229" customFormat="1">
      <c r="M152" s="252"/>
    </row>
    <row r="153" spans="13:13" s="229" customFormat="1">
      <c r="M153" s="252"/>
    </row>
    <row r="154" spans="13:13" s="229" customFormat="1">
      <c r="M154" s="252"/>
    </row>
    <row r="155" spans="13:13" s="229" customFormat="1">
      <c r="M155" s="252"/>
    </row>
    <row r="156" spans="13:13" s="229" customFormat="1">
      <c r="M156" s="252"/>
    </row>
    <row r="157" spans="13:13" s="229" customFormat="1">
      <c r="M157" s="252"/>
    </row>
    <row r="158" spans="13:13" s="229" customFormat="1">
      <c r="M158" s="252"/>
    </row>
    <row r="159" spans="13:13" s="229" customFormat="1">
      <c r="M159" s="252"/>
    </row>
    <row r="160" spans="13:13" s="229" customFormat="1">
      <c r="M160" s="252"/>
    </row>
    <row r="161" spans="13:13" s="229" customFormat="1">
      <c r="M161" s="252"/>
    </row>
    <row r="162" spans="13:13" s="229" customFormat="1">
      <c r="M162" s="252"/>
    </row>
    <row r="163" spans="13:13" s="229" customFormat="1">
      <c r="M163" s="252"/>
    </row>
    <row r="164" spans="13:13" s="229" customFormat="1">
      <c r="M164" s="252"/>
    </row>
    <row r="165" spans="13:13" s="229" customFormat="1">
      <c r="M165" s="252"/>
    </row>
    <row r="166" spans="13:13" s="229" customFormat="1">
      <c r="M166" s="252"/>
    </row>
    <row r="167" spans="13:13" s="229" customFormat="1">
      <c r="M167" s="252"/>
    </row>
    <row r="168" spans="13:13" s="229" customFormat="1">
      <c r="M168" s="252"/>
    </row>
    <row r="169" spans="13:13" s="229" customFormat="1">
      <c r="M169" s="252"/>
    </row>
    <row r="170" spans="13:13" s="229" customFormat="1">
      <c r="M170" s="252"/>
    </row>
    <row r="171" spans="13:13" s="229" customFormat="1">
      <c r="M171" s="252"/>
    </row>
    <row r="172" spans="13:13" s="229" customFormat="1">
      <c r="M172" s="252"/>
    </row>
    <row r="173" spans="13:13" s="229" customFormat="1">
      <c r="M173" s="252"/>
    </row>
    <row r="174" spans="13:13" s="229" customFormat="1">
      <c r="M174" s="252"/>
    </row>
    <row r="175" spans="13:13" s="229" customFormat="1">
      <c r="M175" s="252"/>
    </row>
    <row r="176" spans="13:13" s="229" customFormat="1">
      <c r="M176" s="252"/>
    </row>
    <row r="177" spans="13:13" s="229" customFormat="1">
      <c r="M177" s="252"/>
    </row>
    <row r="178" spans="13:13" s="229" customFormat="1">
      <c r="M178" s="252"/>
    </row>
    <row r="179" spans="13:13" s="229" customFormat="1">
      <c r="M179" s="252"/>
    </row>
    <row r="180" spans="13:13" s="229" customFormat="1">
      <c r="M180" s="252"/>
    </row>
    <row r="181" spans="13:13" s="229" customFormat="1">
      <c r="M181" s="252"/>
    </row>
    <row r="182" spans="13:13" s="229" customFormat="1">
      <c r="M182" s="252"/>
    </row>
    <row r="183" spans="13:13" s="229" customFormat="1">
      <c r="M183" s="252"/>
    </row>
    <row r="184" spans="13:13" s="229" customFormat="1">
      <c r="M184" s="252"/>
    </row>
    <row r="185" spans="13:13" s="229" customFormat="1">
      <c r="M185" s="252"/>
    </row>
    <row r="186" spans="13:13" s="229" customFormat="1">
      <c r="M186" s="252"/>
    </row>
    <row r="187" spans="13:13" s="229" customFormat="1">
      <c r="M187" s="252"/>
    </row>
    <row r="188" spans="13:13" s="229" customFormat="1">
      <c r="M188" s="252"/>
    </row>
    <row r="189" spans="13:13" s="229" customFormat="1">
      <c r="M189" s="252"/>
    </row>
    <row r="190" spans="13:13" s="229" customFormat="1">
      <c r="M190" s="252"/>
    </row>
    <row r="191" spans="13:13" s="229" customFormat="1">
      <c r="M191" s="252"/>
    </row>
    <row r="192" spans="13:13" s="229" customFormat="1">
      <c r="M192" s="252"/>
    </row>
    <row r="193" spans="13:13" s="229" customFormat="1">
      <c r="M193" s="252"/>
    </row>
    <row r="194" spans="13:13" s="229" customFormat="1">
      <c r="M194" s="252"/>
    </row>
    <row r="195" spans="13:13" s="229" customFormat="1">
      <c r="M195" s="252"/>
    </row>
    <row r="196" spans="13:13" s="229" customFormat="1">
      <c r="M196" s="252"/>
    </row>
    <row r="197" spans="13:13" s="229" customFormat="1">
      <c r="M197" s="252"/>
    </row>
    <row r="198" spans="13:13" s="229" customFormat="1">
      <c r="M198" s="252"/>
    </row>
    <row r="199" spans="13:13" s="229" customFormat="1">
      <c r="M199" s="252"/>
    </row>
    <row r="200" spans="13:13" s="229" customFormat="1">
      <c r="M200" s="252"/>
    </row>
    <row r="201" spans="13:13" s="229" customFormat="1">
      <c r="M201" s="252"/>
    </row>
    <row r="202" spans="13:13" s="229" customFormat="1">
      <c r="M202" s="252"/>
    </row>
    <row r="203" spans="13:13" s="229" customFormat="1">
      <c r="M203" s="252"/>
    </row>
    <row r="204" spans="13:13" s="229" customFormat="1">
      <c r="M204" s="252"/>
    </row>
    <row r="205" spans="13:13" s="229" customFormat="1">
      <c r="M205" s="252"/>
    </row>
    <row r="206" spans="13:13" s="229" customFormat="1">
      <c r="M206" s="252"/>
    </row>
    <row r="207" spans="13:13" s="229" customFormat="1">
      <c r="M207" s="252"/>
    </row>
    <row r="208" spans="13:13" s="229" customFormat="1">
      <c r="M208" s="252"/>
    </row>
    <row r="209" spans="13:13" s="229" customFormat="1">
      <c r="M209" s="252"/>
    </row>
    <row r="210" spans="13:13" s="229" customFormat="1">
      <c r="M210" s="252"/>
    </row>
    <row r="211" spans="13:13" s="229" customFormat="1">
      <c r="M211" s="252"/>
    </row>
    <row r="212" spans="13:13" s="229" customFormat="1">
      <c r="M212" s="252"/>
    </row>
    <row r="213" spans="13:13" s="229" customFormat="1">
      <c r="M213" s="252"/>
    </row>
    <row r="214" spans="13:13" s="229" customFormat="1">
      <c r="M214" s="252"/>
    </row>
    <row r="215" spans="13:13" s="229" customFormat="1">
      <c r="M215" s="252"/>
    </row>
    <row r="216" spans="13:13" s="229" customFormat="1">
      <c r="M216" s="252"/>
    </row>
    <row r="217" spans="13:13" s="229" customFormat="1">
      <c r="M217" s="252"/>
    </row>
    <row r="218" spans="13:13" s="229" customFormat="1">
      <c r="M218" s="252"/>
    </row>
    <row r="219" spans="13:13" s="229" customFormat="1">
      <c r="M219" s="252"/>
    </row>
    <row r="220" spans="13:13" s="229" customFormat="1">
      <c r="M220" s="252"/>
    </row>
    <row r="221" spans="13:13" s="229" customFormat="1">
      <c r="M221" s="252"/>
    </row>
    <row r="222" spans="13:13" s="229" customFormat="1">
      <c r="M222" s="252"/>
    </row>
    <row r="223" spans="13:13" s="229" customFormat="1">
      <c r="M223" s="252"/>
    </row>
    <row r="224" spans="13:13" s="229" customFormat="1">
      <c r="M224" s="252"/>
    </row>
    <row r="225" spans="13:13" s="229" customFormat="1">
      <c r="M225" s="252"/>
    </row>
    <row r="226" spans="13:13" s="229" customFormat="1">
      <c r="M226" s="252"/>
    </row>
    <row r="227" spans="13:13" s="229" customFormat="1">
      <c r="M227" s="252"/>
    </row>
    <row r="228" spans="13:13" s="229" customFormat="1">
      <c r="M228" s="252"/>
    </row>
    <row r="229" spans="13:13" s="229" customFormat="1">
      <c r="M229" s="252"/>
    </row>
    <row r="230" spans="13:13" s="229" customFormat="1">
      <c r="M230" s="252"/>
    </row>
    <row r="231" spans="13:13" s="229" customFormat="1">
      <c r="M231" s="252"/>
    </row>
    <row r="232" spans="13:13" s="229" customFormat="1">
      <c r="M232" s="252"/>
    </row>
    <row r="233" spans="13:13" s="229" customFormat="1">
      <c r="M233" s="252"/>
    </row>
    <row r="234" spans="13:13" s="229" customFormat="1">
      <c r="M234" s="252"/>
    </row>
    <row r="235" spans="13:13" s="229" customFormat="1">
      <c r="M235" s="252"/>
    </row>
    <row r="236" spans="13:13" s="229" customFormat="1">
      <c r="M236" s="252"/>
    </row>
    <row r="237" spans="13:13" s="229" customFormat="1">
      <c r="M237" s="252"/>
    </row>
    <row r="238" spans="13:13" s="229" customFormat="1">
      <c r="M238" s="252"/>
    </row>
    <row r="239" spans="13:13" s="229" customFormat="1">
      <c r="M239" s="252"/>
    </row>
    <row r="240" spans="13:13" s="229" customFormat="1">
      <c r="M240" s="252"/>
    </row>
    <row r="241" spans="13:13" s="229" customFormat="1">
      <c r="M241" s="252"/>
    </row>
    <row r="242" spans="13:13" s="229" customFormat="1">
      <c r="M242" s="252"/>
    </row>
    <row r="243" spans="13:13" s="229" customFormat="1">
      <c r="M243" s="252"/>
    </row>
    <row r="244" spans="13:13" s="229" customFormat="1">
      <c r="M244" s="252"/>
    </row>
    <row r="245" spans="13:13" s="229" customFormat="1">
      <c r="M245" s="252"/>
    </row>
    <row r="246" spans="13:13" s="229" customFormat="1">
      <c r="M246" s="252"/>
    </row>
    <row r="247" spans="13:13" s="229" customFormat="1">
      <c r="M247" s="252"/>
    </row>
    <row r="248" spans="13:13" s="229" customFormat="1">
      <c r="M248" s="252"/>
    </row>
    <row r="249" spans="13:13" s="229" customFormat="1">
      <c r="M249" s="252"/>
    </row>
    <row r="250" spans="13:13" s="229" customFormat="1">
      <c r="M250" s="252"/>
    </row>
    <row r="251" spans="13:13" s="229" customFormat="1">
      <c r="M251" s="252"/>
    </row>
    <row r="252" spans="13:13" s="229" customFormat="1">
      <c r="M252" s="252"/>
    </row>
    <row r="253" spans="13:13" s="229" customFormat="1">
      <c r="M253" s="252"/>
    </row>
    <row r="254" spans="13:13" s="229" customFormat="1">
      <c r="M254" s="252"/>
    </row>
    <row r="255" spans="13:13" s="229" customFormat="1">
      <c r="M255" s="252"/>
    </row>
    <row r="256" spans="13:13" s="229" customFormat="1">
      <c r="M256" s="252"/>
    </row>
    <row r="257" spans="13:13" s="229" customFormat="1">
      <c r="M257" s="252"/>
    </row>
    <row r="258" spans="13:13" s="229" customFormat="1">
      <c r="M258" s="252"/>
    </row>
    <row r="259" spans="13:13" s="229" customFormat="1">
      <c r="M259" s="252"/>
    </row>
    <row r="260" spans="13:13" s="229" customFormat="1">
      <c r="M260" s="252"/>
    </row>
    <row r="261" spans="13:13" s="229" customFormat="1">
      <c r="M261" s="252"/>
    </row>
    <row r="262" spans="13:13" s="229" customFormat="1">
      <c r="M262" s="252"/>
    </row>
    <row r="263" spans="13:13" s="229" customFormat="1">
      <c r="M263" s="252"/>
    </row>
    <row r="264" spans="13:13" s="229" customFormat="1">
      <c r="M264" s="252"/>
    </row>
    <row r="265" spans="13:13" s="229" customFormat="1">
      <c r="M265" s="252"/>
    </row>
    <row r="266" spans="13:13" s="229" customFormat="1">
      <c r="M266" s="252"/>
    </row>
    <row r="267" spans="13:13" s="229" customFormat="1">
      <c r="M267" s="252"/>
    </row>
    <row r="268" spans="13:13" s="229" customFormat="1">
      <c r="M268" s="252"/>
    </row>
    <row r="269" spans="13:13" s="229" customFormat="1">
      <c r="M269" s="252"/>
    </row>
    <row r="270" spans="13:13" s="229" customFormat="1">
      <c r="M270" s="252"/>
    </row>
    <row r="271" spans="13:13" s="229" customFormat="1">
      <c r="M271" s="252"/>
    </row>
    <row r="272" spans="13:13" s="229" customFormat="1">
      <c r="M272" s="252"/>
    </row>
    <row r="273" spans="13:13" s="229" customFormat="1">
      <c r="M273" s="252"/>
    </row>
    <row r="274" spans="13:13" s="229" customFormat="1">
      <c r="M274" s="252"/>
    </row>
    <row r="275" spans="13:13" s="229" customFormat="1">
      <c r="M275" s="252"/>
    </row>
    <row r="276" spans="13:13" s="229" customFormat="1">
      <c r="M276" s="252"/>
    </row>
    <row r="277" spans="13:13" s="229" customFormat="1">
      <c r="M277" s="252"/>
    </row>
    <row r="278" spans="13:13" s="229" customFormat="1">
      <c r="M278" s="252"/>
    </row>
    <row r="279" spans="13:13" s="229" customFormat="1">
      <c r="M279" s="252"/>
    </row>
    <row r="280" spans="13:13" s="229" customFormat="1">
      <c r="M280" s="252"/>
    </row>
    <row r="281" spans="13:13" s="229" customFormat="1">
      <c r="M281" s="252"/>
    </row>
    <row r="282" spans="13:13" s="229" customFormat="1">
      <c r="M282" s="252"/>
    </row>
    <row r="283" spans="13:13" s="229" customFormat="1">
      <c r="M283" s="252"/>
    </row>
    <row r="284" spans="13:13" s="229" customFormat="1">
      <c r="M284" s="252"/>
    </row>
    <row r="285" spans="13:13" s="229" customFormat="1">
      <c r="M285" s="252"/>
    </row>
    <row r="286" spans="13:13" s="229" customFormat="1">
      <c r="M286" s="252"/>
    </row>
    <row r="287" spans="13:13" s="229" customFormat="1">
      <c r="M287" s="252"/>
    </row>
    <row r="288" spans="13:13" s="229" customFormat="1">
      <c r="M288" s="252"/>
    </row>
    <row r="289" spans="13:13" s="229" customFormat="1">
      <c r="M289" s="252"/>
    </row>
    <row r="290" spans="13:13" s="229" customFormat="1">
      <c r="M290" s="252"/>
    </row>
    <row r="291" spans="13:13" s="229" customFormat="1">
      <c r="M291" s="252"/>
    </row>
    <row r="292" spans="13:13" s="229" customFormat="1">
      <c r="M292" s="252"/>
    </row>
    <row r="293" spans="13:13" s="229" customFormat="1">
      <c r="M293" s="252"/>
    </row>
    <row r="294" spans="13:13" s="229" customFormat="1">
      <c r="M294" s="252"/>
    </row>
    <row r="295" spans="13:13" s="229" customFormat="1">
      <c r="M295" s="252"/>
    </row>
    <row r="296" spans="13:13" s="229" customFormat="1">
      <c r="M296" s="252"/>
    </row>
    <row r="297" spans="13:13" s="229" customFormat="1">
      <c r="M297" s="252"/>
    </row>
    <row r="298" spans="13:13" s="229" customFormat="1">
      <c r="M298" s="252"/>
    </row>
    <row r="299" spans="13:13" s="229" customFormat="1">
      <c r="M299" s="252"/>
    </row>
    <row r="300" spans="13:13" s="229" customFormat="1">
      <c r="M300" s="252"/>
    </row>
    <row r="301" spans="13:13" s="229" customFormat="1">
      <c r="M301" s="252"/>
    </row>
    <row r="302" spans="13:13" s="229" customFormat="1">
      <c r="M302" s="252"/>
    </row>
    <row r="303" spans="13:13" s="229" customFormat="1">
      <c r="M303" s="252"/>
    </row>
    <row r="304" spans="13:13" s="229" customFormat="1">
      <c r="M304" s="252"/>
    </row>
    <row r="305" spans="13:13" s="229" customFormat="1">
      <c r="M305" s="252"/>
    </row>
    <row r="306" spans="13:13" s="229" customFormat="1">
      <c r="M306" s="252"/>
    </row>
    <row r="307" spans="13:13" s="229" customFormat="1">
      <c r="M307" s="252"/>
    </row>
    <row r="308" spans="13:13" s="229" customFormat="1">
      <c r="M308" s="252"/>
    </row>
    <row r="309" spans="13:13" s="229" customFormat="1">
      <c r="M309" s="252"/>
    </row>
    <row r="310" spans="13:13" s="229" customFormat="1">
      <c r="M310" s="252"/>
    </row>
    <row r="311" spans="13:13" s="229" customFormat="1">
      <c r="M311" s="252"/>
    </row>
    <row r="312" spans="13:13" s="229" customFormat="1">
      <c r="M312" s="252"/>
    </row>
    <row r="313" spans="13:13" s="229" customFormat="1">
      <c r="M313" s="252"/>
    </row>
    <row r="314" spans="13:13" s="229" customFormat="1">
      <c r="M314" s="252"/>
    </row>
    <row r="315" spans="13:13" s="229" customFormat="1">
      <c r="M315" s="252"/>
    </row>
    <row r="316" spans="13:13" s="229" customFormat="1">
      <c r="M316" s="252"/>
    </row>
    <row r="317" spans="13:13" s="229" customFormat="1">
      <c r="M317" s="252"/>
    </row>
    <row r="318" spans="13:13" s="229" customFormat="1">
      <c r="M318" s="252"/>
    </row>
    <row r="319" spans="13:13" s="229" customFormat="1">
      <c r="M319" s="252"/>
    </row>
    <row r="320" spans="13:13" s="229" customFormat="1">
      <c r="M320" s="252"/>
    </row>
    <row r="321" spans="13:13" s="229" customFormat="1">
      <c r="M321" s="252"/>
    </row>
    <row r="322" spans="13:13" s="229" customFormat="1">
      <c r="M322" s="252"/>
    </row>
    <row r="323" spans="13:13" s="229" customFormat="1">
      <c r="M323" s="252"/>
    </row>
    <row r="324" spans="13:13" s="229" customFormat="1">
      <c r="M324" s="252"/>
    </row>
    <row r="325" spans="13:13" s="229" customFormat="1">
      <c r="M325" s="252"/>
    </row>
    <row r="326" spans="13:13" s="229" customFormat="1">
      <c r="M326" s="252"/>
    </row>
    <row r="327" spans="13:13" s="229" customFormat="1">
      <c r="M327" s="252"/>
    </row>
    <row r="328" spans="13:13" s="229" customFormat="1">
      <c r="M328" s="252"/>
    </row>
    <row r="329" spans="13:13" s="229" customFormat="1">
      <c r="M329" s="252"/>
    </row>
    <row r="330" spans="13:13" s="229" customFormat="1">
      <c r="M330" s="252"/>
    </row>
    <row r="331" spans="13:13" s="229" customFormat="1">
      <c r="M331" s="252"/>
    </row>
    <row r="332" spans="13:13" s="229" customFormat="1">
      <c r="M332" s="252"/>
    </row>
  </sheetData>
  <mergeCells count="88">
    <mergeCell ref="B4:Y4"/>
    <mergeCell ref="B5:Y5"/>
    <mergeCell ref="B8:L8"/>
    <mergeCell ref="M8:M10"/>
    <mergeCell ref="N8:AA8"/>
    <mergeCell ref="I9:I10"/>
    <mergeCell ref="J9:J10"/>
    <mergeCell ref="K9:K10"/>
    <mergeCell ref="L9:L10"/>
    <mergeCell ref="Z9:Z10"/>
    <mergeCell ref="AA9:AA10"/>
    <mergeCell ref="I7:J7"/>
    <mergeCell ref="AC8:AP8"/>
    <mergeCell ref="AQ8:AQ10"/>
    <mergeCell ref="AR8:BE8"/>
    <mergeCell ref="B9:B10"/>
    <mergeCell ref="C9:C10"/>
    <mergeCell ref="D9:D10"/>
    <mergeCell ref="E9:E10"/>
    <mergeCell ref="F9:F10"/>
    <mergeCell ref="G9:G10"/>
    <mergeCell ref="H9:H10"/>
    <mergeCell ref="AB8:AB10"/>
    <mergeCell ref="AP9:AP10"/>
    <mergeCell ref="N9:O9"/>
    <mergeCell ref="P9:W9"/>
    <mergeCell ref="X9:X10"/>
    <mergeCell ref="Y9:Y10"/>
    <mergeCell ref="AC9:AD9"/>
    <mergeCell ref="AE9:AL9"/>
    <mergeCell ref="AM9:AM10"/>
    <mergeCell ref="AN9:AN10"/>
    <mergeCell ref="AO9:AO10"/>
    <mergeCell ref="BF9:BF10"/>
    <mergeCell ref="BG9:BG10"/>
    <mergeCell ref="BH9:BH10"/>
    <mergeCell ref="F11:F31"/>
    <mergeCell ref="G11:G31"/>
    <mergeCell ref="J21:J22"/>
    <mergeCell ref="K21:K22"/>
    <mergeCell ref="L21:L22"/>
    <mergeCell ref="J25:J26"/>
    <mergeCell ref="K25:K26"/>
    <mergeCell ref="AR9:AS9"/>
    <mergeCell ref="AT9:BA9"/>
    <mergeCell ref="BB9:BB10"/>
    <mergeCell ref="BC9:BC10"/>
    <mergeCell ref="BD9:BD10"/>
    <mergeCell ref="BE9:BE10"/>
    <mergeCell ref="F32:F42"/>
    <mergeCell ref="G32:G42"/>
    <mergeCell ref="J33:J34"/>
    <mergeCell ref="K33:K34"/>
    <mergeCell ref="L33:L34"/>
    <mergeCell ref="J36:J37"/>
    <mergeCell ref="K43:K47"/>
    <mergeCell ref="L43:L47"/>
    <mergeCell ref="L25:L26"/>
    <mergeCell ref="J29:J30"/>
    <mergeCell ref="K29:K30"/>
    <mergeCell ref="L29:L30"/>
    <mergeCell ref="K36:K37"/>
    <mergeCell ref="L36:L37"/>
    <mergeCell ref="J39:J40"/>
    <mergeCell ref="K39:K40"/>
    <mergeCell ref="L39:L40"/>
    <mergeCell ref="J48:J51"/>
    <mergeCell ref="K48:K51"/>
    <mergeCell ref="L48:L51"/>
    <mergeCell ref="J52:J55"/>
    <mergeCell ref="K52:K55"/>
    <mergeCell ref="L52:L55"/>
    <mergeCell ref="K58:K60"/>
    <mergeCell ref="L58:L60"/>
    <mergeCell ref="B61:L61"/>
    <mergeCell ref="J56:J57"/>
    <mergeCell ref="K56:K57"/>
    <mergeCell ref="L56:L57"/>
    <mergeCell ref="B58:B60"/>
    <mergeCell ref="C58:C60"/>
    <mergeCell ref="D58:D60"/>
    <mergeCell ref="E58:E60"/>
    <mergeCell ref="F58:F60"/>
    <mergeCell ref="G58:G60"/>
    <mergeCell ref="J58:J60"/>
    <mergeCell ref="F43:F57"/>
    <mergeCell ref="G43:G57"/>
    <mergeCell ref="J43:J4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I48"/>
  <sheetViews>
    <sheetView zoomScale="90" zoomScaleNormal="90" workbookViewId="0">
      <selection activeCell="L7" sqref="L7:X7"/>
    </sheetView>
  </sheetViews>
  <sheetFormatPr baseColWidth="10" defaultRowHeight="12.75"/>
  <cols>
    <col min="1" max="1" width="2.85546875" style="1223" customWidth="1"/>
    <col min="2" max="2" width="16.5703125" style="235" customWidth="1"/>
    <col min="3" max="3" width="4.28515625" style="235" customWidth="1"/>
    <col min="4" max="4" width="12.5703125" style="1223" customWidth="1"/>
    <col min="5" max="5" width="18.140625" style="1223" customWidth="1"/>
    <col min="6" max="6" width="12.140625" style="1223" customWidth="1"/>
    <col min="7" max="7" width="6.5703125" style="1223" customWidth="1"/>
    <col min="8" max="8" width="16.5703125" style="1223" customWidth="1"/>
    <col min="9" max="9" width="19.42578125" style="558" customWidth="1"/>
    <col min="10" max="10" width="16.7109375" style="558" customWidth="1"/>
    <col min="11" max="11" width="14.42578125" style="1223" hidden="1" customWidth="1"/>
    <col min="12" max="12" width="18.42578125" style="1223" customWidth="1"/>
    <col min="13" max="13" width="7.7109375" style="1223" customWidth="1"/>
    <col min="14" max="14" width="19.42578125" style="1223" customWidth="1"/>
    <col min="15" max="15" width="14.42578125" style="1223" hidden="1" customWidth="1"/>
    <col min="16" max="16" width="17.28515625" style="1226" customWidth="1"/>
    <col min="17" max="17" width="8.140625" style="1223" hidden="1" customWidth="1"/>
    <col min="18" max="18" width="8.5703125" style="1223" hidden="1" customWidth="1"/>
    <col min="19" max="23" width="11.42578125" style="1223" hidden="1" customWidth="1"/>
    <col min="24" max="24" width="18.28515625" style="1223" customWidth="1"/>
    <col min="25" max="25" width="8.42578125" style="1223" hidden="1" customWidth="1"/>
    <col min="26" max="26" width="18.85546875" style="1223" customWidth="1"/>
    <col min="27" max="27" width="16.7109375" style="1223" customWidth="1"/>
    <col min="28" max="28" width="16.140625" style="1223" customWidth="1"/>
    <col min="29" max="29" width="19" style="1228" customWidth="1"/>
    <col min="30" max="30" width="7.5703125" style="1223" hidden="1" customWidth="1"/>
    <col min="31" max="31" width="18.5703125" style="1223" customWidth="1"/>
    <col min="32" max="37" width="7.5703125" style="1223" hidden="1" customWidth="1"/>
    <col min="38" max="38" width="3.42578125" style="1223" hidden="1" customWidth="1"/>
    <col min="39" max="39" width="17.7109375" style="1223" customWidth="1"/>
    <col min="40" max="40" width="8.28515625" style="1223" hidden="1" customWidth="1"/>
    <col min="41" max="41" width="17.5703125" style="1223" customWidth="1"/>
    <col min="42" max="42" width="16.28515625" style="1223" customWidth="1"/>
    <col min="43" max="43" width="18.140625" style="1223" customWidth="1"/>
    <col min="44" max="44" width="18.7109375" style="1223" customWidth="1"/>
    <col min="45" max="45" width="1.140625" style="1223" hidden="1" customWidth="1"/>
    <col min="46" max="46" width="16.28515625" style="1223" customWidth="1"/>
    <col min="47" max="52" width="7" style="1223" hidden="1" customWidth="1"/>
    <col min="53" max="53" width="1.140625" style="1223" hidden="1" customWidth="1"/>
    <col min="54" max="54" width="14.140625" style="1223" customWidth="1"/>
    <col min="55" max="55" width="7" style="1223" hidden="1" customWidth="1"/>
    <col min="56" max="56" width="20" style="1223" customWidth="1"/>
    <col min="57" max="57" width="16" style="1223" customWidth="1"/>
    <col min="58" max="58" width="17.140625" style="1223" customWidth="1"/>
    <col min="59" max="59" width="5.140625" style="558" hidden="1" customWidth="1"/>
    <col min="60" max="60" width="10.28515625" style="558" hidden="1" customWidth="1"/>
    <col min="61" max="61" width="16.28515625" style="558" hidden="1" customWidth="1"/>
    <col min="62" max="62" width="11.42578125" style="1223" customWidth="1"/>
    <col min="63" max="256" width="11.42578125" style="1223"/>
    <col min="257" max="257" width="2.85546875" style="1223" customWidth="1"/>
    <col min="258" max="258" width="16.5703125" style="1223" customWidth="1"/>
    <col min="259" max="259" width="4.28515625" style="1223" customWidth="1"/>
    <col min="260" max="260" width="12.5703125" style="1223" customWidth="1"/>
    <col min="261" max="261" width="18.140625" style="1223" customWidth="1"/>
    <col min="262" max="262" width="12.140625" style="1223" customWidth="1"/>
    <col min="263" max="263" width="6.5703125" style="1223" customWidth="1"/>
    <col min="264" max="264" width="16.5703125" style="1223" customWidth="1"/>
    <col min="265" max="265" width="19.42578125" style="1223" customWidth="1"/>
    <col min="266" max="266" width="16.7109375" style="1223" customWidth="1"/>
    <col min="267" max="267" width="0" style="1223" hidden="1" customWidth="1"/>
    <col min="268" max="268" width="18.42578125" style="1223" customWidth="1"/>
    <col min="269" max="269" width="7.7109375" style="1223" customWidth="1"/>
    <col min="270" max="270" width="19.42578125" style="1223" customWidth="1"/>
    <col min="271" max="271" width="0" style="1223" hidden="1" customWidth="1"/>
    <col min="272" max="272" width="17.28515625" style="1223" customWidth="1"/>
    <col min="273" max="279" width="0" style="1223" hidden="1" customWidth="1"/>
    <col min="280" max="280" width="18.28515625" style="1223" customWidth="1"/>
    <col min="281" max="281" width="0" style="1223" hidden="1" customWidth="1"/>
    <col min="282" max="282" width="18.85546875" style="1223" customWidth="1"/>
    <col min="283" max="283" width="16.7109375" style="1223" customWidth="1"/>
    <col min="284" max="284" width="16.140625" style="1223" customWidth="1"/>
    <col min="285" max="285" width="19" style="1223" customWidth="1"/>
    <col min="286" max="286" width="0" style="1223" hidden="1" customWidth="1"/>
    <col min="287" max="287" width="18.5703125" style="1223" customWidth="1"/>
    <col min="288" max="294" width="0" style="1223" hidden="1" customWidth="1"/>
    <col min="295" max="295" width="17.7109375" style="1223" customWidth="1"/>
    <col min="296" max="296" width="0" style="1223" hidden="1" customWidth="1"/>
    <col min="297" max="297" width="17.5703125" style="1223" customWidth="1"/>
    <col min="298" max="298" width="16.28515625" style="1223" customWidth="1"/>
    <col min="299" max="299" width="18.140625" style="1223" customWidth="1"/>
    <col min="300" max="300" width="18.7109375" style="1223" customWidth="1"/>
    <col min="301" max="301" width="0" style="1223" hidden="1" customWidth="1"/>
    <col min="302" max="302" width="16.28515625" style="1223" customWidth="1"/>
    <col min="303" max="309" width="0" style="1223" hidden="1" customWidth="1"/>
    <col min="310" max="310" width="14.140625" style="1223" customWidth="1"/>
    <col min="311" max="311" width="0" style="1223" hidden="1" customWidth="1"/>
    <col min="312" max="312" width="20" style="1223" customWidth="1"/>
    <col min="313" max="313" width="16" style="1223" customWidth="1"/>
    <col min="314" max="314" width="17.140625" style="1223" customWidth="1"/>
    <col min="315" max="317" width="0" style="1223" hidden="1" customWidth="1"/>
    <col min="318" max="318" width="11.42578125" style="1223" customWidth="1"/>
    <col min="319" max="512" width="11.42578125" style="1223"/>
    <col min="513" max="513" width="2.85546875" style="1223" customWidth="1"/>
    <col min="514" max="514" width="16.5703125" style="1223" customWidth="1"/>
    <col min="515" max="515" width="4.28515625" style="1223" customWidth="1"/>
    <col min="516" max="516" width="12.5703125" style="1223" customWidth="1"/>
    <col min="517" max="517" width="18.140625" style="1223" customWidth="1"/>
    <col min="518" max="518" width="12.140625" style="1223" customWidth="1"/>
    <col min="519" max="519" width="6.5703125" style="1223" customWidth="1"/>
    <col min="520" max="520" width="16.5703125" style="1223" customWidth="1"/>
    <col min="521" max="521" width="19.42578125" style="1223" customWidth="1"/>
    <col min="522" max="522" width="16.7109375" style="1223" customWidth="1"/>
    <col min="523" max="523" width="0" style="1223" hidden="1" customWidth="1"/>
    <col min="524" max="524" width="18.42578125" style="1223" customWidth="1"/>
    <col min="525" max="525" width="7.7109375" style="1223" customWidth="1"/>
    <col min="526" max="526" width="19.42578125" style="1223" customWidth="1"/>
    <col min="527" max="527" width="0" style="1223" hidden="1" customWidth="1"/>
    <col min="528" max="528" width="17.28515625" style="1223" customWidth="1"/>
    <col min="529" max="535" width="0" style="1223" hidden="1" customWidth="1"/>
    <col min="536" max="536" width="18.28515625" style="1223" customWidth="1"/>
    <col min="537" max="537" width="0" style="1223" hidden="1" customWidth="1"/>
    <col min="538" max="538" width="18.85546875" style="1223" customWidth="1"/>
    <col min="539" max="539" width="16.7109375" style="1223" customWidth="1"/>
    <col min="540" max="540" width="16.140625" style="1223" customWidth="1"/>
    <col min="541" max="541" width="19" style="1223" customWidth="1"/>
    <col min="542" max="542" width="0" style="1223" hidden="1" customWidth="1"/>
    <col min="543" max="543" width="18.5703125" style="1223" customWidth="1"/>
    <col min="544" max="550" width="0" style="1223" hidden="1" customWidth="1"/>
    <col min="551" max="551" width="17.7109375" style="1223" customWidth="1"/>
    <col min="552" max="552" width="0" style="1223" hidden="1" customWidth="1"/>
    <col min="553" max="553" width="17.5703125" style="1223" customWidth="1"/>
    <col min="554" max="554" width="16.28515625" style="1223" customWidth="1"/>
    <col min="555" max="555" width="18.140625" style="1223" customWidth="1"/>
    <col min="556" max="556" width="18.7109375" style="1223" customWidth="1"/>
    <col min="557" max="557" width="0" style="1223" hidden="1" customWidth="1"/>
    <col min="558" max="558" width="16.28515625" style="1223" customWidth="1"/>
    <col min="559" max="565" width="0" style="1223" hidden="1" customWidth="1"/>
    <col min="566" max="566" width="14.140625" style="1223" customWidth="1"/>
    <col min="567" max="567" width="0" style="1223" hidden="1" customWidth="1"/>
    <col min="568" max="568" width="20" style="1223" customWidth="1"/>
    <col min="569" max="569" width="16" style="1223" customWidth="1"/>
    <col min="570" max="570" width="17.140625" style="1223" customWidth="1"/>
    <col min="571" max="573" width="0" style="1223" hidden="1" customWidth="1"/>
    <col min="574" max="574" width="11.42578125" style="1223" customWidth="1"/>
    <col min="575" max="768" width="11.42578125" style="1223"/>
    <col min="769" max="769" width="2.85546875" style="1223" customWidth="1"/>
    <col min="770" max="770" width="16.5703125" style="1223" customWidth="1"/>
    <col min="771" max="771" width="4.28515625" style="1223" customWidth="1"/>
    <col min="772" max="772" width="12.5703125" style="1223" customWidth="1"/>
    <col min="773" max="773" width="18.140625" style="1223" customWidth="1"/>
    <col min="774" max="774" width="12.140625" style="1223" customWidth="1"/>
    <col min="775" max="775" width="6.5703125" style="1223" customWidth="1"/>
    <col min="776" max="776" width="16.5703125" style="1223" customWidth="1"/>
    <col min="777" max="777" width="19.42578125" style="1223" customWidth="1"/>
    <col min="778" max="778" width="16.7109375" style="1223" customWidth="1"/>
    <col min="779" max="779" width="0" style="1223" hidden="1" customWidth="1"/>
    <col min="780" max="780" width="18.42578125" style="1223" customWidth="1"/>
    <col min="781" max="781" width="7.7109375" style="1223" customWidth="1"/>
    <col min="782" max="782" width="19.42578125" style="1223" customWidth="1"/>
    <col min="783" max="783" width="0" style="1223" hidden="1" customWidth="1"/>
    <col min="784" max="784" width="17.28515625" style="1223" customWidth="1"/>
    <col min="785" max="791" width="0" style="1223" hidden="1" customWidth="1"/>
    <col min="792" max="792" width="18.28515625" style="1223" customWidth="1"/>
    <col min="793" max="793" width="0" style="1223" hidden="1" customWidth="1"/>
    <col min="794" max="794" width="18.85546875" style="1223" customWidth="1"/>
    <col min="795" max="795" width="16.7109375" style="1223" customWidth="1"/>
    <col min="796" max="796" width="16.140625" style="1223" customWidth="1"/>
    <col min="797" max="797" width="19" style="1223" customWidth="1"/>
    <col min="798" max="798" width="0" style="1223" hidden="1" customWidth="1"/>
    <col min="799" max="799" width="18.5703125" style="1223" customWidth="1"/>
    <col min="800" max="806" width="0" style="1223" hidden="1" customWidth="1"/>
    <col min="807" max="807" width="17.7109375" style="1223" customWidth="1"/>
    <col min="808" max="808" width="0" style="1223" hidden="1" customWidth="1"/>
    <col min="809" max="809" width="17.5703125" style="1223" customWidth="1"/>
    <col min="810" max="810" width="16.28515625" style="1223" customWidth="1"/>
    <col min="811" max="811" width="18.140625" style="1223" customWidth="1"/>
    <col min="812" max="812" width="18.7109375" style="1223" customWidth="1"/>
    <col min="813" max="813" width="0" style="1223" hidden="1" customWidth="1"/>
    <col min="814" max="814" width="16.28515625" style="1223" customWidth="1"/>
    <col min="815" max="821" width="0" style="1223" hidden="1" customWidth="1"/>
    <col min="822" max="822" width="14.140625" style="1223" customWidth="1"/>
    <col min="823" max="823" width="0" style="1223" hidden="1" customWidth="1"/>
    <col min="824" max="824" width="20" style="1223" customWidth="1"/>
    <col min="825" max="825" width="16" style="1223" customWidth="1"/>
    <col min="826" max="826" width="17.140625" style="1223" customWidth="1"/>
    <col min="827" max="829" width="0" style="1223" hidden="1" customWidth="1"/>
    <col min="830" max="830" width="11.42578125" style="1223" customWidth="1"/>
    <col min="831" max="1024" width="11.42578125" style="1223"/>
    <col min="1025" max="1025" width="2.85546875" style="1223" customWidth="1"/>
    <col min="1026" max="1026" width="16.5703125" style="1223" customWidth="1"/>
    <col min="1027" max="1027" width="4.28515625" style="1223" customWidth="1"/>
    <col min="1028" max="1028" width="12.5703125" style="1223" customWidth="1"/>
    <col min="1029" max="1029" width="18.140625" style="1223" customWidth="1"/>
    <col min="1030" max="1030" width="12.140625" style="1223" customWidth="1"/>
    <col min="1031" max="1031" width="6.5703125" style="1223" customWidth="1"/>
    <col min="1032" max="1032" width="16.5703125" style="1223" customWidth="1"/>
    <col min="1033" max="1033" width="19.42578125" style="1223" customWidth="1"/>
    <col min="1034" max="1034" width="16.7109375" style="1223" customWidth="1"/>
    <col min="1035" max="1035" width="0" style="1223" hidden="1" customWidth="1"/>
    <col min="1036" max="1036" width="18.42578125" style="1223" customWidth="1"/>
    <col min="1037" max="1037" width="7.7109375" style="1223" customWidth="1"/>
    <col min="1038" max="1038" width="19.42578125" style="1223" customWidth="1"/>
    <col min="1039" max="1039" width="0" style="1223" hidden="1" customWidth="1"/>
    <col min="1040" max="1040" width="17.28515625" style="1223" customWidth="1"/>
    <col min="1041" max="1047" width="0" style="1223" hidden="1" customWidth="1"/>
    <col min="1048" max="1048" width="18.28515625" style="1223" customWidth="1"/>
    <col min="1049" max="1049" width="0" style="1223" hidden="1" customWidth="1"/>
    <col min="1050" max="1050" width="18.85546875" style="1223" customWidth="1"/>
    <col min="1051" max="1051" width="16.7109375" style="1223" customWidth="1"/>
    <col min="1052" max="1052" width="16.140625" style="1223" customWidth="1"/>
    <col min="1053" max="1053" width="19" style="1223" customWidth="1"/>
    <col min="1054" max="1054" width="0" style="1223" hidden="1" customWidth="1"/>
    <col min="1055" max="1055" width="18.5703125" style="1223" customWidth="1"/>
    <col min="1056" max="1062" width="0" style="1223" hidden="1" customWidth="1"/>
    <col min="1063" max="1063" width="17.7109375" style="1223" customWidth="1"/>
    <col min="1064" max="1064" width="0" style="1223" hidden="1" customWidth="1"/>
    <col min="1065" max="1065" width="17.5703125" style="1223" customWidth="1"/>
    <col min="1066" max="1066" width="16.28515625" style="1223" customWidth="1"/>
    <col min="1067" max="1067" width="18.140625" style="1223" customWidth="1"/>
    <col min="1068" max="1068" width="18.7109375" style="1223" customWidth="1"/>
    <col min="1069" max="1069" width="0" style="1223" hidden="1" customWidth="1"/>
    <col min="1070" max="1070" width="16.28515625" style="1223" customWidth="1"/>
    <col min="1071" max="1077" width="0" style="1223" hidden="1" customWidth="1"/>
    <col min="1078" max="1078" width="14.140625" style="1223" customWidth="1"/>
    <col min="1079" max="1079" width="0" style="1223" hidden="1" customWidth="1"/>
    <col min="1080" max="1080" width="20" style="1223" customWidth="1"/>
    <col min="1081" max="1081" width="16" style="1223" customWidth="1"/>
    <col min="1082" max="1082" width="17.140625" style="1223" customWidth="1"/>
    <col min="1083" max="1085" width="0" style="1223" hidden="1" customWidth="1"/>
    <col min="1086" max="1086" width="11.42578125" style="1223" customWidth="1"/>
    <col min="1087" max="1280" width="11.42578125" style="1223"/>
    <col min="1281" max="1281" width="2.85546875" style="1223" customWidth="1"/>
    <col min="1282" max="1282" width="16.5703125" style="1223" customWidth="1"/>
    <col min="1283" max="1283" width="4.28515625" style="1223" customWidth="1"/>
    <col min="1284" max="1284" width="12.5703125" style="1223" customWidth="1"/>
    <col min="1285" max="1285" width="18.140625" style="1223" customWidth="1"/>
    <col min="1286" max="1286" width="12.140625" style="1223" customWidth="1"/>
    <col min="1287" max="1287" width="6.5703125" style="1223" customWidth="1"/>
    <col min="1288" max="1288" width="16.5703125" style="1223" customWidth="1"/>
    <col min="1289" max="1289" width="19.42578125" style="1223" customWidth="1"/>
    <col min="1290" max="1290" width="16.7109375" style="1223" customWidth="1"/>
    <col min="1291" max="1291" width="0" style="1223" hidden="1" customWidth="1"/>
    <col min="1292" max="1292" width="18.42578125" style="1223" customWidth="1"/>
    <col min="1293" max="1293" width="7.7109375" style="1223" customWidth="1"/>
    <col min="1294" max="1294" width="19.42578125" style="1223" customWidth="1"/>
    <col min="1295" max="1295" width="0" style="1223" hidden="1" customWidth="1"/>
    <col min="1296" max="1296" width="17.28515625" style="1223" customWidth="1"/>
    <col min="1297" max="1303" width="0" style="1223" hidden="1" customWidth="1"/>
    <col min="1304" max="1304" width="18.28515625" style="1223" customWidth="1"/>
    <col min="1305" max="1305" width="0" style="1223" hidden="1" customWidth="1"/>
    <col min="1306" max="1306" width="18.85546875" style="1223" customWidth="1"/>
    <col min="1307" max="1307" width="16.7109375" style="1223" customWidth="1"/>
    <col min="1308" max="1308" width="16.140625" style="1223" customWidth="1"/>
    <col min="1309" max="1309" width="19" style="1223" customWidth="1"/>
    <col min="1310" max="1310" width="0" style="1223" hidden="1" customWidth="1"/>
    <col min="1311" max="1311" width="18.5703125" style="1223" customWidth="1"/>
    <col min="1312" max="1318" width="0" style="1223" hidden="1" customWidth="1"/>
    <col min="1319" max="1319" width="17.7109375" style="1223" customWidth="1"/>
    <col min="1320" max="1320" width="0" style="1223" hidden="1" customWidth="1"/>
    <col min="1321" max="1321" width="17.5703125" style="1223" customWidth="1"/>
    <col min="1322" max="1322" width="16.28515625" style="1223" customWidth="1"/>
    <col min="1323" max="1323" width="18.140625" style="1223" customWidth="1"/>
    <col min="1324" max="1324" width="18.7109375" style="1223" customWidth="1"/>
    <col min="1325" max="1325" width="0" style="1223" hidden="1" customWidth="1"/>
    <col min="1326" max="1326" width="16.28515625" style="1223" customWidth="1"/>
    <col min="1327" max="1333" width="0" style="1223" hidden="1" customWidth="1"/>
    <col min="1334" max="1334" width="14.140625" style="1223" customWidth="1"/>
    <col min="1335" max="1335" width="0" style="1223" hidden="1" customWidth="1"/>
    <col min="1336" max="1336" width="20" style="1223" customWidth="1"/>
    <col min="1337" max="1337" width="16" style="1223" customWidth="1"/>
    <col min="1338" max="1338" width="17.140625" style="1223" customWidth="1"/>
    <col min="1339" max="1341" width="0" style="1223" hidden="1" customWidth="1"/>
    <col min="1342" max="1342" width="11.42578125" style="1223" customWidth="1"/>
    <col min="1343" max="1536" width="11.42578125" style="1223"/>
    <col min="1537" max="1537" width="2.85546875" style="1223" customWidth="1"/>
    <col min="1538" max="1538" width="16.5703125" style="1223" customWidth="1"/>
    <col min="1539" max="1539" width="4.28515625" style="1223" customWidth="1"/>
    <col min="1540" max="1540" width="12.5703125" style="1223" customWidth="1"/>
    <col min="1541" max="1541" width="18.140625" style="1223" customWidth="1"/>
    <col min="1542" max="1542" width="12.140625" style="1223" customWidth="1"/>
    <col min="1543" max="1543" width="6.5703125" style="1223" customWidth="1"/>
    <col min="1544" max="1544" width="16.5703125" style="1223" customWidth="1"/>
    <col min="1545" max="1545" width="19.42578125" style="1223" customWidth="1"/>
    <col min="1546" max="1546" width="16.7109375" style="1223" customWidth="1"/>
    <col min="1547" max="1547" width="0" style="1223" hidden="1" customWidth="1"/>
    <col min="1548" max="1548" width="18.42578125" style="1223" customWidth="1"/>
    <col min="1549" max="1549" width="7.7109375" style="1223" customWidth="1"/>
    <col min="1550" max="1550" width="19.42578125" style="1223" customWidth="1"/>
    <col min="1551" max="1551" width="0" style="1223" hidden="1" customWidth="1"/>
    <col min="1552" max="1552" width="17.28515625" style="1223" customWidth="1"/>
    <col min="1553" max="1559" width="0" style="1223" hidden="1" customWidth="1"/>
    <col min="1560" max="1560" width="18.28515625" style="1223" customWidth="1"/>
    <col min="1561" max="1561" width="0" style="1223" hidden="1" customWidth="1"/>
    <col min="1562" max="1562" width="18.85546875" style="1223" customWidth="1"/>
    <col min="1563" max="1563" width="16.7109375" style="1223" customWidth="1"/>
    <col min="1564" max="1564" width="16.140625" style="1223" customWidth="1"/>
    <col min="1565" max="1565" width="19" style="1223" customWidth="1"/>
    <col min="1566" max="1566" width="0" style="1223" hidden="1" customWidth="1"/>
    <col min="1567" max="1567" width="18.5703125" style="1223" customWidth="1"/>
    <col min="1568" max="1574" width="0" style="1223" hidden="1" customWidth="1"/>
    <col min="1575" max="1575" width="17.7109375" style="1223" customWidth="1"/>
    <col min="1576" max="1576" width="0" style="1223" hidden="1" customWidth="1"/>
    <col min="1577" max="1577" width="17.5703125" style="1223" customWidth="1"/>
    <col min="1578" max="1578" width="16.28515625" style="1223" customWidth="1"/>
    <col min="1579" max="1579" width="18.140625" style="1223" customWidth="1"/>
    <col min="1580" max="1580" width="18.7109375" style="1223" customWidth="1"/>
    <col min="1581" max="1581" width="0" style="1223" hidden="1" customWidth="1"/>
    <col min="1582" max="1582" width="16.28515625" style="1223" customWidth="1"/>
    <col min="1583" max="1589" width="0" style="1223" hidden="1" customWidth="1"/>
    <col min="1590" max="1590" width="14.140625" style="1223" customWidth="1"/>
    <col min="1591" max="1591" width="0" style="1223" hidden="1" customWidth="1"/>
    <col min="1592" max="1592" width="20" style="1223" customWidth="1"/>
    <col min="1593" max="1593" width="16" style="1223" customWidth="1"/>
    <col min="1594" max="1594" width="17.140625" style="1223" customWidth="1"/>
    <col min="1595" max="1597" width="0" style="1223" hidden="1" customWidth="1"/>
    <col min="1598" max="1598" width="11.42578125" style="1223" customWidth="1"/>
    <col min="1599" max="1792" width="11.42578125" style="1223"/>
    <col min="1793" max="1793" width="2.85546875" style="1223" customWidth="1"/>
    <col min="1794" max="1794" width="16.5703125" style="1223" customWidth="1"/>
    <col min="1795" max="1795" width="4.28515625" style="1223" customWidth="1"/>
    <col min="1796" max="1796" width="12.5703125" style="1223" customWidth="1"/>
    <col min="1797" max="1797" width="18.140625" style="1223" customWidth="1"/>
    <col min="1798" max="1798" width="12.140625" style="1223" customWidth="1"/>
    <col min="1799" max="1799" width="6.5703125" style="1223" customWidth="1"/>
    <col min="1800" max="1800" width="16.5703125" style="1223" customWidth="1"/>
    <col min="1801" max="1801" width="19.42578125" style="1223" customWidth="1"/>
    <col min="1802" max="1802" width="16.7109375" style="1223" customWidth="1"/>
    <col min="1803" max="1803" width="0" style="1223" hidden="1" customWidth="1"/>
    <col min="1804" max="1804" width="18.42578125" style="1223" customWidth="1"/>
    <col min="1805" max="1805" width="7.7109375" style="1223" customWidth="1"/>
    <col min="1806" max="1806" width="19.42578125" style="1223" customWidth="1"/>
    <col min="1807" max="1807" width="0" style="1223" hidden="1" customWidth="1"/>
    <col min="1808" max="1808" width="17.28515625" style="1223" customWidth="1"/>
    <col min="1809" max="1815" width="0" style="1223" hidden="1" customWidth="1"/>
    <col min="1816" max="1816" width="18.28515625" style="1223" customWidth="1"/>
    <col min="1817" max="1817" width="0" style="1223" hidden="1" customWidth="1"/>
    <col min="1818" max="1818" width="18.85546875" style="1223" customWidth="1"/>
    <col min="1819" max="1819" width="16.7109375" style="1223" customWidth="1"/>
    <col min="1820" max="1820" width="16.140625" style="1223" customWidth="1"/>
    <col min="1821" max="1821" width="19" style="1223" customWidth="1"/>
    <col min="1822" max="1822" width="0" style="1223" hidden="1" customWidth="1"/>
    <col min="1823" max="1823" width="18.5703125" style="1223" customWidth="1"/>
    <col min="1824" max="1830" width="0" style="1223" hidden="1" customWidth="1"/>
    <col min="1831" max="1831" width="17.7109375" style="1223" customWidth="1"/>
    <col min="1832" max="1832" width="0" style="1223" hidden="1" customWidth="1"/>
    <col min="1833" max="1833" width="17.5703125" style="1223" customWidth="1"/>
    <col min="1834" max="1834" width="16.28515625" style="1223" customWidth="1"/>
    <col min="1835" max="1835" width="18.140625" style="1223" customWidth="1"/>
    <col min="1836" max="1836" width="18.7109375" style="1223" customWidth="1"/>
    <col min="1837" max="1837" width="0" style="1223" hidden="1" customWidth="1"/>
    <col min="1838" max="1838" width="16.28515625" style="1223" customWidth="1"/>
    <col min="1839" max="1845" width="0" style="1223" hidden="1" customWidth="1"/>
    <col min="1846" max="1846" width="14.140625" style="1223" customWidth="1"/>
    <col min="1847" max="1847" width="0" style="1223" hidden="1" customWidth="1"/>
    <col min="1848" max="1848" width="20" style="1223" customWidth="1"/>
    <col min="1849" max="1849" width="16" style="1223" customWidth="1"/>
    <col min="1850" max="1850" width="17.140625" style="1223" customWidth="1"/>
    <col min="1851" max="1853" width="0" style="1223" hidden="1" customWidth="1"/>
    <col min="1854" max="1854" width="11.42578125" style="1223" customWidth="1"/>
    <col min="1855" max="2048" width="11.42578125" style="1223"/>
    <col min="2049" max="2049" width="2.85546875" style="1223" customWidth="1"/>
    <col min="2050" max="2050" width="16.5703125" style="1223" customWidth="1"/>
    <col min="2051" max="2051" width="4.28515625" style="1223" customWidth="1"/>
    <col min="2052" max="2052" width="12.5703125" style="1223" customWidth="1"/>
    <col min="2053" max="2053" width="18.140625" style="1223" customWidth="1"/>
    <col min="2054" max="2054" width="12.140625" style="1223" customWidth="1"/>
    <col min="2055" max="2055" width="6.5703125" style="1223" customWidth="1"/>
    <col min="2056" max="2056" width="16.5703125" style="1223" customWidth="1"/>
    <col min="2057" max="2057" width="19.42578125" style="1223" customWidth="1"/>
    <col min="2058" max="2058" width="16.7109375" style="1223" customWidth="1"/>
    <col min="2059" max="2059" width="0" style="1223" hidden="1" customWidth="1"/>
    <col min="2060" max="2060" width="18.42578125" style="1223" customWidth="1"/>
    <col min="2061" max="2061" width="7.7109375" style="1223" customWidth="1"/>
    <col min="2062" max="2062" width="19.42578125" style="1223" customWidth="1"/>
    <col min="2063" max="2063" width="0" style="1223" hidden="1" customWidth="1"/>
    <col min="2064" max="2064" width="17.28515625" style="1223" customWidth="1"/>
    <col min="2065" max="2071" width="0" style="1223" hidden="1" customWidth="1"/>
    <col min="2072" max="2072" width="18.28515625" style="1223" customWidth="1"/>
    <col min="2073" max="2073" width="0" style="1223" hidden="1" customWidth="1"/>
    <col min="2074" max="2074" width="18.85546875" style="1223" customWidth="1"/>
    <col min="2075" max="2075" width="16.7109375" style="1223" customWidth="1"/>
    <col min="2076" max="2076" width="16.140625" style="1223" customWidth="1"/>
    <col min="2077" max="2077" width="19" style="1223" customWidth="1"/>
    <col min="2078" max="2078" width="0" style="1223" hidden="1" customWidth="1"/>
    <col min="2079" max="2079" width="18.5703125" style="1223" customWidth="1"/>
    <col min="2080" max="2086" width="0" style="1223" hidden="1" customWidth="1"/>
    <col min="2087" max="2087" width="17.7109375" style="1223" customWidth="1"/>
    <col min="2088" max="2088" width="0" style="1223" hidden="1" customWidth="1"/>
    <col min="2089" max="2089" width="17.5703125" style="1223" customWidth="1"/>
    <col min="2090" max="2090" width="16.28515625" style="1223" customWidth="1"/>
    <col min="2091" max="2091" width="18.140625" style="1223" customWidth="1"/>
    <col min="2092" max="2092" width="18.7109375" style="1223" customWidth="1"/>
    <col min="2093" max="2093" width="0" style="1223" hidden="1" customWidth="1"/>
    <col min="2094" max="2094" width="16.28515625" style="1223" customWidth="1"/>
    <col min="2095" max="2101" width="0" style="1223" hidden="1" customWidth="1"/>
    <col min="2102" max="2102" width="14.140625" style="1223" customWidth="1"/>
    <col min="2103" max="2103" width="0" style="1223" hidden="1" customWidth="1"/>
    <col min="2104" max="2104" width="20" style="1223" customWidth="1"/>
    <col min="2105" max="2105" width="16" style="1223" customWidth="1"/>
    <col min="2106" max="2106" width="17.140625" style="1223" customWidth="1"/>
    <col min="2107" max="2109" width="0" style="1223" hidden="1" customWidth="1"/>
    <col min="2110" max="2110" width="11.42578125" style="1223" customWidth="1"/>
    <col min="2111" max="2304" width="11.42578125" style="1223"/>
    <col min="2305" max="2305" width="2.85546875" style="1223" customWidth="1"/>
    <col min="2306" max="2306" width="16.5703125" style="1223" customWidth="1"/>
    <col min="2307" max="2307" width="4.28515625" style="1223" customWidth="1"/>
    <col min="2308" max="2308" width="12.5703125" style="1223" customWidth="1"/>
    <col min="2309" max="2309" width="18.140625" style="1223" customWidth="1"/>
    <col min="2310" max="2310" width="12.140625" style="1223" customWidth="1"/>
    <col min="2311" max="2311" width="6.5703125" style="1223" customWidth="1"/>
    <col min="2312" max="2312" width="16.5703125" style="1223" customWidth="1"/>
    <col min="2313" max="2313" width="19.42578125" style="1223" customWidth="1"/>
    <col min="2314" max="2314" width="16.7109375" style="1223" customWidth="1"/>
    <col min="2315" max="2315" width="0" style="1223" hidden="1" customWidth="1"/>
    <col min="2316" max="2316" width="18.42578125" style="1223" customWidth="1"/>
    <col min="2317" max="2317" width="7.7109375" style="1223" customWidth="1"/>
    <col min="2318" max="2318" width="19.42578125" style="1223" customWidth="1"/>
    <col min="2319" max="2319" width="0" style="1223" hidden="1" customWidth="1"/>
    <col min="2320" max="2320" width="17.28515625" style="1223" customWidth="1"/>
    <col min="2321" max="2327" width="0" style="1223" hidden="1" customWidth="1"/>
    <col min="2328" max="2328" width="18.28515625" style="1223" customWidth="1"/>
    <col min="2329" max="2329" width="0" style="1223" hidden="1" customWidth="1"/>
    <col min="2330" max="2330" width="18.85546875" style="1223" customWidth="1"/>
    <col min="2331" max="2331" width="16.7109375" style="1223" customWidth="1"/>
    <col min="2332" max="2332" width="16.140625" style="1223" customWidth="1"/>
    <col min="2333" max="2333" width="19" style="1223" customWidth="1"/>
    <col min="2334" max="2334" width="0" style="1223" hidden="1" customWidth="1"/>
    <col min="2335" max="2335" width="18.5703125" style="1223" customWidth="1"/>
    <col min="2336" max="2342" width="0" style="1223" hidden="1" customWidth="1"/>
    <col min="2343" max="2343" width="17.7109375" style="1223" customWidth="1"/>
    <col min="2344" max="2344" width="0" style="1223" hidden="1" customWidth="1"/>
    <col min="2345" max="2345" width="17.5703125" style="1223" customWidth="1"/>
    <col min="2346" max="2346" width="16.28515625" style="1223" customWidth="1"/>
    <col min="2347" max="2347" width="18.140625" style="1223" customWidth="1"/>
    <col min="2348" max="2348" width="18.7109375" style="1223" customWidth="1"/>
    <col min="2349" max="2349" width="0" style="1223" hidden="1" customWidth="1"/>
    <col min="2350" max="2350" width="16.28515625" style="1223" customWidth="1"/>
    <col min="2351" max="2357" width="0" style="1223" hidden="1" customWidth="1"/>
    <col min="2358" max="2358" width="14.140625" style="1223" customWidth="1"/>
    <col min="2359" max="2359" width="0" style="1223" hidden="1" customWidth="1"/>
    <col min="2360" max="2360" width="20" style="1223" customWidth="1"/>
    <col min="2361" max="2361" width="16" style="1223" customWidth="1"/>
    <col min="2362" max="2362" width="17.140625" style="1223" customWidth="1"/>
    <col min="2363" max="2365" width="0" style="1223" hidden="1" customWidth="1"/>
    <col min="2366" max="2366" width="11.42578125" style="1223" customWidth="1"/>
    <col min="2367" max="2560" width="11.42578125" style="1223"/>
    <col min="2561" max="2561" width="2.85546875" style="1223" customWidth="1"/>
    <col min="2562" max="2562" width="16.5703125" style="1223" customWidth="1"/>
    <col min="2563" max="2563" width="4.28515625" style="1223" customWidth="1"/>
    <col min="2564" max="2564" width="12.5703125" style="1223" customWidth="1"/>
    <col min="2565" max="2565" width="18.140625" style="1223" customWidth="1"/>
    <col min="2566" max="2566" width="12.140625" style="1223" customWidth="1"/>
    <col min="2567" max="2567" width="6.5703125" style="1223" customWidth="1"/>
    <col min="2568" max="2568" width="16.5703125" style="1223" customWidth="1"/>
    <col min="2569" max="2569" width="19.42578125" style="1223" customWidth="1"/>
    <col min="2570" max="2570" width="16.7109375" style="1223" customWidth="1"/>
    <col min="2571" max="2571" width="0" style="1223" hidden="1" customWidth="1"/>
    <col min="2572" max="2572" width="18.42578125" style="1223" customWidth="1"/>
    <col min="2573" max="2573" width="7.7109375" style="1223" customWidth="1"/>
    <col min="2574" max="2574" width="19.42578125" style="1223" customWidth="1"/>
    <col min="2575" max="2575" width="0" style="1223" hidden="1" customWidth="1"/>
    <col min="2576" max="2576" width="17.28515625" style="1223" customWidth="1"/>
    <col min="2577" max="2583" width="0" style="1223" hidden="1" customWidth="1"/>
    <col min="2584" max="2584" width="18.28515625" style="1223" customWidth="1"/>
    <col min="2585" max="2585" width="0" style="1223" hidden="1" customWidth="1"/>
    <col min="2586" max="2586" width="18.85546875" style="1223" customWidth="1"/>
    <col min="2587" max="2587" width="16.7109375" style="1223" customWidth="1"/>
    <col min="2588" max="2588" width="16.140625" style="1223" customWidth="1"/>
    <col min="2589" max="2589" width="19" style="1223" customWidth="1"/>
    <col min="2590" max="2590" width="0" style="1223" hidden="1" customWidth="1"/>
    <col min="2591" max="2591" width="18.5703125" style="1223" customWidth="1"/>
    <col min="2592" max="2598" width="0" style="1223" hidden="1" customWidth="1"/>
    <col min="2599" max="2599" width="17.7109375" style="1223" customWidth="1"/>
    <col min="2600" max="2600" width="0" style="1223" hidden="1" customWidth="1"/>
    <col min="2601" max="2601" width="17.5703125" style="1223" customWidth="1"/>
    <col min="2602" max="2602" width="16.28515625" style="1223" customWidth="1"/>
    <col min="2603" max="2603" width="18.140625" style="1223" customWidth="1"/>
    <col min="2604" max="2604" width="18.7109375" style="1223" customWidth="1"/>
    <col min="2605" max="2605" width="0" style="1223" hidden="1" customWidth="1"/>
    <col min="2606" max="2606" width="16.28515625" style="1223" customWidth="1"/>
    <col min="2607" max="2613" width="0" style="1223" hidden="1" customWidth="1"/>
    <col min="2614" max="2614" width="14.140625" style="1223" customWidth="1"/>
    <col min="2615" max="2615" width="0" style="1223" hidden="1" customWidth="1"/>
    <col min="2616" max="2616" width="20" style="1223" customWidth="1"/>
    <col min="2617" max="2617" width="16" style="1223" customWidth="1"/>
    <col min="2618" max="2618" width="17.140625" style="1223" customWidth="1"/>
    <col min="2619" max="2621" width="0" style="1223" hidden="1" customWidth="1"/>
    <col min="2622" max="2622" width="11.42578125" style="1223" customWidth="1"/>
    <col min="2623" max="2816" width="11.42578125" style="1223"/>
    <col min="2817" max="2817" width="2.85546875" style="1223" customWidth="1"/>
    <col min="2818" max="2818" width="16.5703125" style="1223" customWidth="1"/>
    <col min="2819" max="2819" width="4.28515625" style="1223" customWidth="1"/>
    <col min="2820" max="2820" width="12.5703125" style="1223" customWidth="1"/>
    <col min="2821" max="2821" width="18.140625" style="1223" customWidth="1"/>
    <col min="2822" max="2822" width="12.140625" style="1223" customWidth="1"/>
    <col min="2823" max="2823" width="6.5703125" style="1223" customWidth="1"/>
    <col min="2824" max="2824" width="16.5703125" style="1223" customWidth="1"/>
    <col min="2825" max="2825" width="19.42578125" style="1223" customWidth="1"/>
    <col min="2826" max="2826" width="16.7109375" style="1223" customWidth="1"/>
    <col min="2827" max="2827" width="0" style="1223" hidden="1" customWidth="1"/>
    <col min="2828" max="2828" width="18.42578125" style="1223" customWidth="1"/>
    <col min="2829" max="2829" width="7.7109375" style="1223" customWidth="1"/>
    <col min="2830" max="2830" width="19.42578125" style="1223" customWidth="1"/>
    <col min="2831" max="2831" width="0" style="1223" hidden="1" customWidth="1"/>
    <col min="2832" max="2832" width="17.28515625" style="1223" customWidth="1"/>
    <col min="2833" max="2839" width="0" style="1223" hidden="1" customWidth="1"/>
    <col min="2840" max="2840" width="18.28515625" style="1223" customWidth="1"/>
    <col min="2841" max="2841" width="0" style="1223" hidden="1" customWidth="1"/>
    <col min="2842" max="2842" width="18.85546875" style="1223" customWidth="1"/>
    <col min="2843" max="2843" width="16.7109375" style="1223" customWidth="1"/>
    <col min="2844" max="2844" width="16.140625" style="1223" customWidth="1"/>
    <col min="2845" max="2845" width="19" style="1223" customWidth="1"/>
    <col min="2846" max="2846" width="0" style="1223" hidden="1" customWidth="1"/>
    <col min="2847" max="2847" width="18.5703125" style="1223" customWidth="1"/>
    <col min="2848" max="2854" width="0" style="1223" hidden="1" customWidth="1"/>
    <col min="2855" max="2855" width="17.7109375" style="1223" customWidth="1"/>
    <col min="2856" max="2856" width="0" style="1223" hidden="1" customWidth="1"/>
    <col min="2857" max="2857" width="17.5703125" style="1223" customWidth="1"/>
    <col min="2858" max="2858" width="16.28515625" style="1223" customWidth="1"/>
    <col min="2859" max="2859" width="18.140625" style="1223" customWidth="1"/>
    <col min="2860" max="2860" width="18.7109375" style="1223" customWidth="1"/>
    <col min="2861" max="2861" width="0" style="1223" hidden="1" customWidth="1"/>
    <col min="2862" max="2862" width="16.28515625" style="1223" customWidth="1"/>
    <col min="2863" max="2869" width="0" style="1223" hidden="1" customWidth="1"/>
    <col min="2870" max="2870" width="14.140625" style="1223" customWidth="1"/>
    <col min="2871" max="2871" width="0" style="1223" hidden="1" customWidth="1"/>
    <col min="2872" max="2872" width="20" style="1223" customWidth="1"/>
    <col min="2873" max="2873" width="16" style="1223" customWidth="1"/>
    <col min="2874" max="2874" width="17.140625" style="1223" customWidth="1"/>
    <col min="2875" max="2877" width="0" style="1223" hidden="1" customWidth="1"/>
    <col min="2878" max="2878" width="11.42578125" style="1223" customWidth="1"/>
    <col min="2879" max="3072" width="11.42578125" style="1223"/>
    <col min="3073" max="3073" width="2.85546875" style="1223" customWidth="1"/>
    <col min="3074" max="3074" width="16.5703125" style="1223" customWidth="1"/>
    <col min="3075" max="3075" width="4.28515625" style="1223" customWidth="1"/>
    <col min="3076" max="3076" width="12.5703125" style="1223" customWidth="1"/>
    <col min="3077" max="3077" width="18.140625" style="1223" customWidth="1"/>
    <col min="3078" max="3078" width="12.140625" style="1223" customWidth="1"/>
    <col min="3079" max="3079" width="6.5703125" style="1223" customWidth="1"/>
    <col min="3080" max="3080" width="16.5703125" style="1223" customWidth="1"/>
    <col min="3081" max="3081" width="19.42578125" style="1223" customWidth="1"/>
    <col min="3082" max="3082" width="16.7109375" style="1223" customWidth="1"/>
    <col min="3083" max="3083" width="0" style="1223" hidden="1" customWidth="1"/>
    <col min="3084" max="3084" width="18.42578125" style="1223" customWidth="1"/>
    <col min="3085" max="3085" width="7.7109375" style="1223" customWidth="1"/>
    <col min="3086" max="3086" width="19.42578125" style="1223" customWidth="1"/>
    <col min="3087" max="3087" width="0" style="1223" hidden="1" customWidth="1"/>
    <col min="3088" max="3088" width="17.28515625" style="1223" customWidth="1"/>
    <col min="3089" max="3095" width="0" style="1223" hidden="1" customWidth="1"/>
    <col min="3096" max="3096" width="18.28515625" style="1223" customWidth="1"/>
    <col min="3097" max="3097" width="0" style="1223" hidden="1" customWidth="1"/>
    <col min="3098" max="3098" width="18.85546875" style="1223" customWidth="1"/>
    <col min="3099" max="3099" width="16.7109375" style="1223" customWidth="1"/>
    <col min="3100" max="3100" width="16.140625" style="1223" customWidth="1"/>
    <col min="3101" max="3101" width="19" style="1223" customWidth="1"/>
    <col min="3102" max="3102" width="0" style="1223" hidden="1" customWidth="1"/>
    <col min="3103" max="3103" width="18.5703125" style="1223" customWidth="1"/>
    <col min="3104" max="3110" width="0" style="1223" hidden="1" customWidth="1"/>
    <col min="3111" max="3111" width="17.7109375" style="1223" customWidth="1"/>
    <col min="3112" max="3112" width="0" style="1223" hidden="1" customWidth="1"/>
    <col min="3113" max="3113" width="17.5703125" style="1223" customWidth="1"/>
    <col min="3114" max="3114" width="16.28515625" style="1223" customWidth="1"/>
    <col min="3115" max="3115" width="18.140625" style="1223" customWidth="1"/>
    <col min="3116" max="3116" width="18.7109375" style="1223" customWidth="1"/>
    <col min="3117" max="3117" width="0" style="1223" hidden="1" customWidth="1"/>
    <col min="3118" max="3118" width="16.28515625" style="1223" customWidth="1"/>
    <col min="3119" max="3125" width="0" style="1223" hidden="1" customWidth="1"/>
    <col min="3126" max="3126" width="14.140625" style="1223" customWidth="1"/>
    <col min="3127" max="3127" width="0" style="1223" hidden="1" customWidth="1"/>
    <col min="3128" max="3128" width="20" style="1223" customWidth="1"/>
    <col min="3129" max="3129" width="16" style="1223" customWidth="1"/>
    <col min="3130" max="3130" width="17.140625" style="1223" customWidth="1"/>
    <col min="3131" max="3133" width="0" style="1223" hidden="1" customWidth="1"/>
    <col min="3134" max="3134" width="11.42578125" style="1223" customWidth="1"/>
    <col min="3135" max="3328" width="11.42578125" style="1223"/>
    <col min="3329" max="3329" width="2.85546875" style="1223" customWidth="1"/>
    <col min="3330" max="3330" width="16.5703125" style="1223" customWidth="1"/>
    <col min="3331" max="3331" width="4.28515625" style="1223" customWidth="1"/>
    <col min="3332" max="3332" width="12.5703125" style="1223" customWidth="1"/>
    <col min="3333" max="3333" width="18.140625" style="1223" customWidth="1"/>
    <col min="3334" max="3334" width="12.140625" style="1223" customWidth="1"/>
    <col min="3335" max="3335" width="6.5703125" style="1223" customWidth="1"/>
    <col min="3336" max="3336" width="16.5703125" style="1223" customWidth="1"/>
    <col min="3337" max="3337" width="19.42578125" style="1223" customWidth="1"/>
    <col min="3338" max="3338" width="16.7109375" style="1223" customWidth="1"/>
    <col min="3339" max="3339" width="0" style="1223" hidden="1" customWidth="1"/>
    <col min="3340" max="3340" width="18.42578125" style="1223" customWidth="1"/>
    <col min="3341" max="3341" width="7.7109375" style="1223" customWidth="1"/>
    <col min="3342" max="3342" width="19.42578125" style="1223" customWidth="1"/>
    <col min="3343" max="3343" width="0" style="1223" hidden="1" customWidth="1"/>
    <col min="3344" max="3344" width="17.28515625" style="1223" customWidth="1"/>
    <col min="3345" max="3351" width="0" style="1223" hidden="1" customWidth="1"/>
    <col min="3352" max="3352" width="18.28515625" style="1223" customWidth="1"/>
    <col min="3353" max="3353" width="0" style="1223" hidden="1" customWidth="1"/>
    <col min="3354" max="3354" width="18.85546875" style="1223" customWidth="1"/>
    <col min="3355" max="3355" width="16.7109375" style="1223" customWidth="1"/>
    <col min="3356" max="3356" width="16.140625" style="1223" customWidth="1"/>
    <col min="3357" max="3357" width="19" style="1223" customWidth="1"/>
    <col min="3358" max="3358" width="0" style="1223" hidden="1" customWidth="1"/>
    <col min="3359" max="3359" width="18.5703125" style="1223" customWidth="1"/>
    <col min="3360" max="3366" width="0" style="1223" hidden="1" customWidth="1"/>
    <col min="3367" max="3367" width="17.7109375" style="1223" customWidth="1"/>
    <col min="3368" max="3368" width="0" style="1223" hidden="1" customWidth="1"/>
    <col min="3369" max="3369" width="17.5703125" style="1223" customWidth="1"/>
    <col min="3370" max="3370" width="16.28515625" style="1223" customWidth="1"/>
    <col min="3371" max="3371" width="18.140625" style="1223" customWidth="1"/>
    <col min="3372" max="3372" width="18.7109375" style="1223" customWidth="1"/>
    <col min="3373" max="3373" width="0" style="1223" hidden="1" customWidth="1"/>
    <col min="3374" max="3374" width="16.28515625" style="1223" customWidth="1"/>
    <col min="3375" max="3381" width="0" style="1223" hidden="1" customWidth="1"/>
    <col min="3382" max="3382" width="14.140625" style="1223" customWidth="1"/>
    <col min="3383" max="3383" width="0" style="1223" hidden="1" customWidth="1"/>
    <col min="3384" max="3384" width="20" style="1223" customWidth="1"/>
    <col min="3385" max="3385" width="16" style="1223" customWidth="1"/>
    <col min="3386" max="3386" width="17.140625" style="1223" customWidth="1"/>
    <col min="3387" max="3389" width="0" style="1223" hidden="1" customWidth="1"/>
    <col min="3390" max="3390" width="11.42578125" style="1223" customWidth="1"/>
    <col min="3391" max="3584" width="11.42578125" style="1223"/>
    <col min="3585" max="3585" width="2.85546875" style="1223" customWidth="1"/>
    <col min="3586" max="3586" width="16.5703125" style="1223" customWidth="1"/>
    <col min="3587" max="3587" width="4.28515625" style="1223" customWidth="1"/>
    <col min="3588" max="3588" width="12.5703125" style="1223" customWidth="1"/>
    <col min="3589" max="3589" width="18.140625" style="1223" customWidth="1"/>
    <col min="3590" max="3590" width="12.140625" style="1223" customWidth="1"/>
    <col min="3591" max="3591" width="6.5703125" style="1223" customWidth="1"/>
    <col min="3592" max="3592" width="16.5703125" style="1223" customWidth="1"/>
    <col min="3593" max="3593" width="19.42578125" style="1223" customWidth="1"/>
    <col min="3594" max="3594" width="16.7109375" style="1223" customWidth="1"/>
    <col min="3595" max="3595" width="0" style="1223" hidden="1" customWidth="1"/>
    <col min="3596" max="3596" width="18.42578125" style="1223" customWidth="1"/>
    <col min="3597" max="3597" width="7.7109375" style="1223" customWidth="1"/>
    <col min="3598" max="3598" width="19.42578125" style="1223" customWidth="1"/>
    <col min="3599" max="3599" width="0" style="1223" hidden="1" customWidth="1"/>
    <col min="3600" max="3600" width="17.28515625" style="1223" customWidth="1"/>
    <col min="3601" max="3607" width="0" style="1223" hidden="1" customWidth="1"/>
    <col min="3608" max="3608" width="18.28515625" style="1223" customWidth="1"/>
    <col min="3609" max="3609" width="0" style="1223" hidden="1" customWidth="1"/>
    <col min="3610" max="3610" width="18.85546875" style="1223" customWidth="1"/>
    <col min="3611" max="3611" width="16.7109375" style="1223" customWidth="1"/>
    <col min="3612" max="3612" width="16.140625" style="1223" customWidth="1"/>
    <col min="3613" max="3613" width="19" style="1223" customWidth="1"/>
    <col min="3614" max="3614" width="0" style="1223" hidden="1" customWidth="1"/>
    <col min="3615" max="3615" width="18.5703125" style="1223" customWidth="1"/>
    <col min="3616" max="3622" width="0" style="1223" hidden="1" customWidth="1"/>
    <col min="3623" max="3623" width="17.7109375" style="1223" customWidth="1"/>
    <col min="3624" max="3624" width="0" style="1223" hidden="1" customWidth="1"/>
    <col min="3625" max="3625" width="17.5703125" style="1223" customWidth="1"/>
    <col min="3626" max="3626" width="16.28515625" style="1223" customWidth="1"/>
    <col min="3627" max="3627" width="18.140625" style="1223" customWidth="1"/>
    <col min="3628" max="3628" width="18.7109375" style="1223" customWidth="1"/>
    <col min="3629" max="3629" width="0" style="1223" hidden="1" customWidth="1"/>
    <col min="3630" max="3630" width="16.28515625" style="1223" customWidth="1"/>
    <col min="3631" max="3637" width="0" style="1223" hidden="1" customWidth="1"/>
    <col min="3638" max="3638" width="14.140625" style="1223" customWidth="1"/>
    <col min="3639" max="3639" width="0" style="1223" hidden="1" customWidth="1"/>
    <col min="3640" max="3640" width="20" style="1223" customWidth="1"/>
    <col min="3641" max="3641" width="16" style="1223" customWidth="1"/>
    <col min="3642" max="3642" width="17.140625" style="1223" customWidth="1"/>
    <col min="3643" max="3645" width="0" style="1223" hidden="1" customWidth="1"/>
    <col min="3646" max="3646" width="11.42578125" style="1223" customWidth="1"/>
    <col min="3647" max="3840" width="11.42578125" style="1223"/>
    <col min="3841" max="3841" width="2.85546875" style="1223" customWidth="1"/>
    <col min="3842" max="3842" width="16.5703125" style="1223" customWidth="1"/>
    <col min="3843" max="3843" width="4.28515625" style="1223" customWidth="1"/>
    <col min="3844" max="3844" width="12.5703125" style="1223" customWidth="1"/>
    <col min="3845" max="3845" width="18.140625" style="1223" customWidth="1"/>
    <col min="3846" max="3846" width="12.140625" style="1223" customWidth="1"/>
    <col min="3847" max="3847" width="6.5703125" style="1223" customWidth="1"/>
    <col min="3848" max="3848" width="16.5703125" style="1223" customWidth="1"/>
    <col min="3849" max="3849" width="19.42578125" style="1223" customWidth="1"/>
    <col min="3850" max="3850" width="16.7109375" style="1223" customWidth="1"/>
    <col min="3851" max="3851" width="0" style="1223" hidden="1" customWidth="1"/>
    <col min="3852" max="3852" width="18.42578125" style="1223" customWidth="1"/>
    <col min="3853" max="3853" width="7.7109375" style="1223" customWidth="1"/>
    <col min="3854" max="3854" width="19.42578125" style="1223" customWidth="1"/>
    <col min="3855" max="3855" width="0" style="1223" hidden="1" customWidth="1"/>
    <col min="3856" max="3856" width="17.28515625" style="1223" customWidth="1"/>
    <col min="3857" max="3863" width="0" style="1223" hidden="1" customWidth="1"/>
    <col min="3864" max="3864" width="18.28515625" style="1223" customWidth="1"/>
    <col min="3865" max="3865" width="0" style="1223" hidden="1" customWidth="1"/>
    <col min="3866" max="3866" width="18.85546875" style="1223" customWidth="1"/>
    <col min="3867" max="3867" width="16.7109375" style="1223" customWidth="1"/>
    <col min="3868" max="3868" width="16.140625" style="1223" customWidth="1"/>
    <col min="3869" max="3869" width="19" style="1223" customWidth="1"/>
    <col min="3870" max="3870" width="0" style="1223" hidden="1" customWidth="1"/>
    <col min="3871" max="3871" width="18.5703125" style="1223" customWidth="1"/>
    <col min="3872" max="3878" width="0" style="1223" hidden="1" customWidth="1"/>
    <col min="3879" max="3879" width="17.7109375" style="1223" customWidth="1"/>
    <col min="3880" max="3880" width="0" style="1223" hidden="1" customWidth="1"/>
    <col min="3881" max="3881" width="17.5703125" style="1223" customWidth="1"/>
    <col min="3882" max="3882" width="16.28515625" style="1223" customWidth="1"/>
    <col min="3883" max="3883" width="18.140625" style="1223" customWidth="1"/>
    <col min="3884" max="3884" width="18.7109375" style="1223" customWidth="1"/>
    <col min="3885" max="3885" width="0" style="1223" hidden="1" customWidth="1"/>
    <col min="3886" max="3886" width="16.28515625" style="1223" customWidth="1"/>
    <col min="3887" max="3893" width="0" style="1223" hidden="1" customWidth="1"/>
    <col min="3894" max="3894" width="14.140625" style="1223" customWidth="1"/>
    <col min="3895" max="3895" width="0" style="1223" hidden="1" customWidth="1"/>
    <col min="3896" max="3896" width="20" style="1223" customWidth="1"/>
    <col min="3897" max="3897" width="16" style="1223" customWidth="1"/>
    <col min="3898" max="3898" width="17.140625" style="1223" customWidth="1"/>
    <col min="3899" max="3901" width="0" style="1223" hidden="1" customWidth="1"/>
    <col min="3902" max="3902" width="11.42578125" style="1223" customWidth="1"/>
    <col min="3903" max="4096" width="11.42578125" style="1223"/>
    <col min="4097" max="4097" width="2.85546875" style="1223" customWidth="1"/>
    <col min="4098" max="4098" width="16.5703125" style="1223" customWidth="1"/>
    <col min="4099" max="4099" width="4.28515625" style="1223" customWidth="1"/>
    <col min="4100" max="4100" width="12.5703125" style="1223" customWidth="1"/>
    <col min="4101" max="4101" width="18.140625" style="1223" customWidth="1"/>
    <col min="4102" max="4102" width="12.140625" style="1223" customWidth="1"/>
    <col min="4103" max="4103" width="6.5703125" style="1223" customWidth="1"/>
    <col min="4104" max="4104" width="16.5703125" style="1223" customWidth="1"/>
    <col min="4105" max="4105" width="19.42578125" style="1223" customWidth="1"/>
    <col min="4106" max="4106" width="16.7109375" style="1223" customWidth="1"/>
    <col min="4107" max="4107" width="0" style="1223" hidden="1" customWidth="1"/>
    <col min="4108" max="4108" width="18.42578125" style="1223" customWidth="1"/>
    <col min="4109" max="4109" width="7.7109375" style="1223" customWidth="1"/>
    <col min="4110" max="4110" width="19.42578125" style="1223" customWidth="1"/>
    <col min="4111" max="4111" width="0" style="1223" hidden="1" customWidth="1"/>
    <col min="4112" max="4112" width="17.28515625" style="1223" customWidth="1"/>
    <col min="4113" max="4119" width="0" style="1223" hidden="1" customWidth="1"/>
    <col min="4120" max="4120" width="18.28515625" style="1223" customWidth="1"/>
    <col min="4121" max="4121" width="0" style="1223" hidden="1" customWidth="1"/>
    <col min="4122" max="4122" width="18.85546875" style="1223" customWidth="1"/>
    <col min="4123" max="4123" width="16.7109375" style="1223" customWidth="1"/>
    <col min="4124" max="4124" width="16.140625" style="1223" customWidth="1"/>
    <col min="4125" max="4125" width="19" style="1223" customWidth="1"/>
    <col min="4126" max="4126" width="0" style="1223" hidden="1" customWidth="1"/>
    <col min="4127" max="4127" width="18.5703125" style="1223" customWidth="1"/>
    <col min="4128" max="4134" width="0" style="1223" hidden="1" customWidth="1"/>
    <col min="4135" max="4135" width="17.7109375" style="1223" customWidth="1"/>
    <col min="4136" max="4136" width="0" style="1223" hidden="1" customWidth="1"/>
    <col min="4137" max="4137" width="17.5703125" style="1223" customWidth="1"/>
    <col min="4138" max="4138" width="16.28515625" style="1223" customWidth="1"/>
    <col min="4139" max="4139" width="18.140625" style="1223" customWidth="1"/>
    <col min="4140" max="4140" width="18.7109375" style="1223" customWidth="1"/>
    <col min="4141" max="4141" width="0" style="1223" hidden="1" customWidth="1"/>
    <col min="4142" max="4142" width="16.28515625" style="1223" customWidth="1"/>
    <col min="4143" max="4149" width="0" style="1223" hidden="1" customWidth="1"/>
    <col min="4150" max="4150" width="14.140625" style="1223" customWidth="1"/>
    <col min="4151" max="4151" width="0" style="1223" hidden="1" customWidth="1"/>
    <col min="4152" max="4152" width="20" style="1223" customWidth="1"/>
    <col min="4153" max="4153" width="16" style="1223" customWidth="1"/>
    <col min="4154" max="4154" width="17.140625" style="1223" customWidth="1"/>
    <col min="4155" max="4157" width="0" style="1223" hidden="1" customWidth="1"/>
    <col min="4158" max="4158" width="11.42578125" style="1223" customWidth="1"/>
    <col min="4159" max="4352" width="11.42578125" style="1223"/>
    <col min="4353" max="4353" width="2.85546875" style="1223" customWidth="1"/>
    <col min="4354" max="4354" width="16.5703125" style="1223" customWidth="1"/>
    <col min="4355" max="4355" width="4.28515625" style="1223" customWidth="1"/>
    <col min="4356" max="4356" width="12.5703125" style="1223" customWidth="1"/>
    <col min="4357" max="4357" width="18.140625" style="1223" customWidth="1"/>
    <col min="4358" max="4358" width="12.140625" style="1223" customWidth="1"/>
    <col min="4359" max="4359" width="6.5703125" style="1223" customWidth="1"/>
    <col min="4360" max="4360" width="16.5703125" style="1223" customWidth="1"/>
    <col min="4361" max="4361" width="19.42578125" style="1223" customWidth="1"/>
    <col min="4362" max="4362" width="16.7109375" style="1223" customWidth="1"/>
    <col min="4363" max="4363" width="0" style="1223" hidden="1" customWidth="1"/>
    <col min="4364" max="4364" width="18.42578125" style="1223" customWidth="1"/>
    <col min="4365" max="4365" width="7.7109375" style="1223" customWidth="1"/>
    <col min="4366" max="4366" width="19.42578125" style="1223" customWidth="1"/>
    <col min="4367" max="4367" width="0" style="1223" hidden="1" customWidth="1"/>
    <col min="4368" max="4368" width="17.28515625" style="1223" customWidth="1"/>
    <col min="4369" max="4375" width="0" style="1223" hidden="1" customWidth="1"/>
    <col min="4376" max="4376" width="18.28515625" style="1223" customWidth="1"/>
    <col min="4377" max="4377" width="0" style="1223" hidden="1" customWidth="1"/>
    <col min="4378" max="4378" width="18.85546875" style="1223" customWidth="1"/>
    <col min="4379" max="4379" width="16.7109375" style="1223" customWidth="1"/>
    <col min="4380" max="4380" width="16.140625" style="1223" customWidth="1"/>
    <col min="4381" max="4381" width="19" style="1223" customWidth="1"/>
    <col min="4382" max="4382" width="0" style="1223" hidden="1" customWidth="1"/>
    <col min="4383" max="4383" width="18.5703125" style="1223" customWidth="1"/>
    <col min="4384" max="4390" width="0" style="1223" hidden="1" customWidth="1"/>
    <col min="4391" max="4391" width="17.7109375" style="1223" customWidth="1"/>
    <col min="4392" max="4392" width="0" style="1223" hidden="1" customWidth="1"/>
    <col min="4393" max="4393" width="17.5703125" style="1223" customWidth="1"/>
    <col min="4394" max="4394" width="16.28515625" style="1223" customWidth="1"/>
    <col min="4395" max="4395" width="18.140625" style="1223" customWidth="1"/>
    <col min="4396" max="4396" width="18.7109375" style="1223" customWidth="1"/>
    <col min="4397" max="4397" width="0" style="1223" hidden="1" customWidth="1"/>
    <col min="4398" max="4398" width="16.28515625" style="1223" customWidth="1"/>
    <col min="4399" max="4405" width="0" style="1223" hidden="1" customWidth="1"/>
    <col min="4406" max="4406" width="14.140625" style="1223" customWidth="1"/>
    <col min="4407" max="4407" width="0" style="1223" hidden="1" customWidth="1"/>
    <col min="4408" max="4408" width="20" style="1223" customWidth="1"/>
    <col min="4409" max="4409" width="16" style="1223" customWidth="1"/>
    <col min="4410" max="4410" width="17.140625" style="1223" customWidth="1"/>
    <col min="4411" max="4413" width="0" style="1223" hidden="1" customWidth="1"/>
    <col min="4414" max="4414" width="11.42578125" style="1223" customWidth="1"/>
    <col min="4415" max="4608" width="11.42578125" style="1223"/>
    <col min="4609" max="4609" width="2.85546875" style="1223" customWidth="1"/>
    <col min="4610" max="4610" width="16.5703125" style="1223" customWidth="1"/>
    <col min="4611" max="4611" width="4.28515625" style="1223" customWidth="1"/>
    <col min="4612" max="4612" width="12.5703125" style="1223" customWidth="1"/>
    <col min="4613" max="4613" width="18.140625" style="1223" customWidth="1"/>
    <col min="4614" max="4614" width="12.140625" style="1223" customWidth="1"/>
    <col min="4615" max="4615" width="6.5703125" style="1223" customWidth="1"/>
    <col min="4616" max="4616" width="16.5703125" style="1223" customWidth="1"/>
    <col min="4617" max="4617" width="19.42578125" style="1223" customWidth="1"/>
    <col min="4618" max="4618" width="16.7109375" style="1223" customWidth="1"/>
    <col min="4619" max="4619" width="0" style="1223" hidden="1" customWidth="1"/>
    <col min="4620" max="4620" width="18.42578125" style="1223" customWidth="1"/>
    <col min="4621" max="4621" width="7.7109375" style="1223" customWidth="1"/>
    <col min="4622" max="4622" width="19.42578125" style="1223" customWidth="1"/>
    <col min="4623" max="4623" width="0" style="1223" hidden="1" customWidth="1"/>
    <col min="4624" max="4624" width="17.28515625" style="1223" customWidth="1"/>
    <col min="4625" max="4631" width="0" style="1223" hidden="1" customWidth="1"/>
    <col min="4632" max="4632" width="18.28515625" style="1223" customWidth="1"/>
    <col min="4633" max="4633" width="0" style="1223" hidden="1" customWidth="1"/>
    <col min="4634" max="4634" width="18.85546875" style="1223" customWidth="1"/>
    <col min="4635" max="4635" width="16.7109375" style="1223" customWidth="1"/>
    <col min="4636" max="4636" width="16.140625" style="1223" customWidth="1"/>
    <col min="4637" max="4637" width="19" style="1223" customWidth="1"/>
    <col min="4638" max="4638" width="0" style="1223" hidden="1" customWidth="1"/>
    <col min="4639" max="4639" width="18.5703125" style="1223" customWidth="1"/>
    <col min="4640" max="4646" width="0" style="1223" hidden="1" customWidth="1"/>
    <col min="4647" max="4647" width="17.7109375" style="1223" customWidth="1"/>
    <col min="4648" max="4648" width="0" style="1223" hidden="1" customWidth="1"/>
    <col min="4649" max="4649" width="17.5703125" style="1223" customWidth="1"/>
    <col min="4650" max="4650" width="16.28515625" style="1223" customWidth="1"/>
    <col min="4651" max="4651" width="18.140625" style="1223" customWidth="1"/>
    <col min="4652" max="4652" width="18.7109375" style="1223" customWidth="1"/>
    <col min="4653" max="4653" width="0" style="1223" hidden="1" customWidth="1"/>
    <col min="4654" max="4654" width="16.28515625" style="1223" customWidth="1"/>
    <col min="4655" max="4661" width="0" style="1223" hidden="1" customWidth="1"/>
    <col min="4662" max="4662" width="14.140625" style="1223" customWidth="1"/>
    <col min="4663" max="4663" width="0" style="1223" hidden="1" customWidth="1"/>
    <col min="4664" max="4664" width="20" style="1223" customWidth="1"/>
    <col min="4665" max="4665" width="16" style="1223" customWidth="1"/>
    <col min="4666" max="4666" width="17.140625" style="1223" customWidth="1"/>
    <col min="4667" max="4669" width="0" style="1223" hidden="1" customWidth="1"/>
    <col min="4670" max="4670" width="11.42578125" style="1223" customWidth="1"/>
    <col min="4671" max="4864" width="11.42578125" style="1223"/>
    <col min="4865" max="4865" width="2.85546875" style="1223" customWidth="1"/>
    <col min="4866" max="4866" width="16.5703125" style="1223" customWidth="1"/>
    <col min="4867" max="4867" width="4.28515625" style="1223" customWidth="1"/>
    <col min="4868" max="4868" width="12.5703125" style="1223" customWidth="1"/>
    <col min="4869" max="4869" width="18.140625" style="1223" customWidth="1"/>
    <col min="4870" max="4870" width="12.140625" style="1223" customWidth="1"/>
    <col min="4871" max="4871" width="6.5703125" style="1223" customWidth="1"/>
    <col min="4872" max="4872" width="16.5703125" style="1223" customWidth="1"/>
    <col min="4873" max="4873" width="19.42578125" style="1223" customWidth="1"/>
    <col min="4874" max="4874" width="16.7109375" style="1223" customWidth="1"/>
    <col min="4875" max="4875" width="0" style="1223" hidden="1" customWidth="1"/>
    <col min="4876" max="4876" width="18.42578125" style="1223" customWidth="1"/>
    <col min="4877" max="4877" width="7.7109375" style="1223" customWidth="1"/>
    <col min="4878" max="4878" width="19.42578125" style="1223" customWidth="1"/>
    <col min="4879" max="4879" width="0" style="1223" hidden="1" customWidth="1"/>
    <col min="4880" max="4880" width="17.28515625" style="1223" customWidth="1"/>
    <col min="4881" max="4887" width="0" style="1223" hidden="1" customWidth="1"/>
    <col min="4888" max="4888" width="18.28515625" style="1223" customWidth="1"/>
    <col min="4889" max="4889" width="0" style="1223" hidden="1" customWidth="1"/>
    <col min="4890" max="4890" width="18.85546875" style="1223" customWidth="1"/>
    <col min="4891" max="4891" width="16.7109375" style="1223" customWidth="1"/>
    <col min="4892" max="4892" width="16.140625" style="1223" customWidth="1"/>
    <col min="4893" max="4893" width="19" style="1223" customWidth="1"/>
    <col min="4894" max="4894" width="0" style="1223" hidden="1" customWidth="1"/>
    <col min="4895" max="4895" width="18.5703125" style="1223" customWidth="1"/>
    <col min="4896" max="4902" width="0" style="1223" hidden="1" customWidth="1"/>
    <col min="4903" max="4903" width="17.7109375" style="1223" customWidth="1"/>
    <col min="4904" max="4904" width="0" style="1223" hidden="1" customWidth="1"/>
    <col min="4905" max="4905" width="17.5703125" style="1223" customWidth="1"/>
    <col min="4906" max="4906" width="16.28515625" style="1223" customWidth="1"/>
    <col min="4907" max="4907" width="18.140625" style="1223" customWidth="1"/>
    <col min="4908" max="4908" width="18.7109375" style="1223" customWidth="1"/>
    <col min="4909" max="4909" width="0" style="1223" hidden="1" customWidth="1"/>
    <col min="4910" max="4910" width="16.28515625" style="1223" customWidth="1"/>
    <col min="4911" max="4917" width="0" style="1223" hidden="1" customWidth="1"/>
    <col min="4918" max="4918" width="14.140625" style="1223" customWidth="1"/>
    <col min="4919" max="4919" width="0" style="1223" hidden="1" customWidth="1"/>
    <col min="4920" max="4920" width="20" style="1223" customWidth="1"/>
    <col min="4921" max="4921" width="16" style="1223" customWidth="1"/>
    <col min="4922" max="4922" width="17.140625" style="1223" customWidth="1"/>
    <col min="4923" max="4925" width="0" style="1223" hidden="1" customWidth="1"/>
    <col min="4926" max="4926" width="11.42578125" style="1223" customWidth="1"/>
    <col min="4927" max="5120" width="11.42578125" style="1223"/>
    <col min="5121" max="5121" width="2.85546875" style="1223" customWidth="1"/>
    <col min="5122" max="5122" width="16.5703125" style="1223" customWidth="1"/>
    <col min="5123" max="5123" width="4.28515625" style="1223" customWidth="1"/>
    <col min="5124" max="5124" width="12.5703125" style="1223" customWidth="1"/>
    <col min="5125" max="5125" width="18.140625" style="1223" customWidth="1"/>
    <col min="5126" max="5126" width="12.140625" style="1223" customWidth="1"/>
    <col min="5127" max="5127" width="6.5703125" style="1223" customWidth="1"/>
    <col min="5128" max="5128" width="16.5703125" style="1223" customWidth="1"/>
    <col min="5129" max="5129" width="19.42578125" style="1223" customWidth="1"/>
    <col min="5130" max="5130" width="16.7109375" style="1223" customWidth="1"/>
    <col min="5131" max="5131" width="0" style="1223" hidden="1" customWidth="1"/>
    <col min="5132" max="5132" width="18.42578125" style="1223" customWidth="1"/>
    <col min="5133" max="5133" width="7.7109375" style="1223" customWidth="1"/>
    <col min="5134" max="5134" width="19.42578125" style="1223" customWidth="1"/>
    <col min="5135" max="5135" width="0" style="1223" hidden="1" customWidth="1"/>
    <col min="5136" max="5136" width="17.28515625" style="1223" customWidth="1"/>
    <col min="5137" max="5143" width="0" style="1223" hidden="1" customWidth="1"/>
    <col min="5144" max="5144" width="18.28515625" style="1223" customWidth="1"/>
    <col min="5145" max="5145" width="0" style="1223" hidden="1" customWidth="1"/>
    <col min="5146" max="5146" width="18.85546875" style="1223" customWidth="1"/>
    <col min="5147" max="5147" width="16.7109375" style="1223" customWidth="1"/>
    <col min="5148" max="5148" width="16.140625" style="1223" customWidth="1"/>
    <col min="5149" max="5149" width="19" style="1223" customWidth="1"/>
    <col min="5150" max="5150" width="0" style="1223" hidden="1" customWidth="1"/>
    <col min="5151" max="5151" width="18.5703125" style="1223" customWidth="1"/>
    <col min="5152" max="5158" width="0" style="1223" hidden="1" customWidth="1"/>
    <col min="5159" max="5159" width="17.7109375" style="1223" customWidth="1"/>
    <col min="5160" max="5160" width="0" style="1223" hidden="1" customWidth="1"/>
    <col min="5161" max="5161" width="17.5703125" style="1223" customWidth="1"/>
    <col min="5162" max="5162" width="16.28515625" style="1223" customWidth="1"/>
    <col min="5163" max="5163" width="18.140625" style="1223" customWidth="1"/>
    <col min="5164" max="5164" width="18.7109375" style="1223" customWidth="1"/>
    <col min="5165" max="5165" width="0" style="1223" hidden="1" customWidth="1"/>
    <col min="5166" max="5166" width="16.28515625" style="1223" customWidth="1"/>
    <col min="5167" max="5173" width="0" style="1223" hidden="1" customWidth="1"/>
    <col min="5174" max="5174" width="14.140625" style="1223" customWidth="1"/>
    <col min="5175" max="5175" width="0" style="1223" hidden="1" customWidth="1"/>
    <col min="5176" max="5176" width="20" style="1223" customWidth="1"/>
    <col min="5177" max="5177" width="16" style="1223" customWidth="1"/>
    <col min="5178" max="5178" width="17.140625" style="1223" customWidth="1"/>
    <col min="5179" max="5181" width="0" style="1223" hidden="1" customWidth="1"/>
    <col min="5182" max="5182" width="11.42578125" style="1223" customWidth="1"/>
    <col min="5183" max="5376" width="11.42578125" style="1223"/>
    <col min="5377" max="5377" width="2.85546875" style="1223" customWidth="1"/>
    <col min="5378" max="5378" width="16.5703125" style="1223" customWidth="1"/>
    <col min="5379" max="5379" width="4.28515625" style="1223" customWidth="1"/>
    <col min="5380" max="5380" width="12.5703125" style="1223" customWidth="1"/>
    <col min="5381" max="5381" width="18.140625" style="1223" customWidth="1"/>
    <col min="5382" max="5382" width="12.140625" style="1223" customWidth="1"/>
    <col min="5383" max="5383" width="6.5703125" style="1223" customWidth="1"/>
    <col min="5384" max="5384" width="16.5703125" style="1223" customWidth="1"/>
    <col min="5385" max="5385" width="19.42578125" style="1223" customWidth="1"/>
    <col min="5386" max="5386" width="16.7109375" style="1223" customWidth="1"/>
    <col min="5387" max="5387" width="0" style="1223" hidden="1" customWidth="1"/>
    <col min="5388" max="5388" width="18.42578125" style="1223" customWidth="1"/>
    <col min="5389" max="5389" width="7.7109375" style="1223" customWidth="1"/>
    <col min="5390" max="5390" width="19.42578125" style="1223" customWidth="1"/>
    <col min="5391" max="5391" width="0" style="1223" hidden="1" customWidth="1"/>
    <col min="5392" max="5392" width="17.28515625" style="1223" customWidth="1"/>
    <col min="5393" max="5399" width="0" style="1223" hidden="1" customWidth="1"/>
    <col min="5400" max="5400" width="18.28515625" style="1223" customWidth="1"/>
    <col min="5401" max="5401" width="0" style="1223" hidden="1" customWidth="1"/>
    <col min="5402" max="5402" width="18.85546875" style="1223" customWidth="1"/>
    <col min="5403" max="5403" width="16.7109375" style="1223" customWidth="1"/>
    <col min="5404" max="5404" width="16.140625" style="1223" customWidth="1"/>
    <col min="5405" max="5405" width="19" style="1223" customWidth="1"/>
    <col min="5406" max="5406" width="0" style="1223" hidden="1" customWidth="1"/>
    <col min="5407" max="5407" width="18.5703125" style="1223" customWidth="1"/>
    <col min="5408" max="5414" width="0" style="1223" hidden="1" customWidth="1"/>
    <col min="5415" max="5415" width="17.7109375" style="1223" customWidth="1"/>
    <col min="5416" max="5416" width="0" style="1223" hidden="1" customWidth="1"/>
    <col min="5417" max="5417" width="17.5703125" style="1223" customWidth="1"/>
    <col min="5418" max="5418" width="16.28515625" style="1223" customWidth="1"/>
    <col min="5419" max="5419" width="18.140625" style="1223" customWidth="1"/>
    <col min="5420" max="5420" width="18.7109375" style="1223" customWidth="1"/>
    <col min="5421" max="5421" width="0" style="1223" hidden="1" customWidth="1"/>
    <col min="5422" max="5422" width="16.28515625" style="1223" customWidth="1"/>
    <col min="5423" max="5429" width="0" style="1223" hidden="1" customWidth="1"/>
    <col min="5430" max="5430" width="14.140625" style="1223" customWidth="1"/>
    <col min="5431" max="5431" width="0" style="1223" hidden="1" customWidth="1"/>
    <col min="5432" max="5432" width="20" style="1223" customWidth="1"/>
    <col min="5433" max="5433" width="16" style="1223" customWidth="1"/>
    <col min="5434" max="5434" width="17.140625" style="1223" customWidth="1"/>
    <col min="5435" max="5437" width="0" style="1223" hidden="1" customWidth="1"/>
    <col min="5438" max="5438" width="11.42578125" style="1223" customWidth="1"/>
    <col min="5439" max="5632" width="11.42578125" style="1223"/>
    <col min="5633" max="5633" width="2.85546875" style="1223" customWidth="1"/>
    <col min="5634" max="5634" width="16.5703125" style="1223" customWidth="1"/>
    <col min="5635" max="5635" width="4.28515625" style="1223" customWidth="1"/>
    <col min="5636" max="5636" width="12.5703125" style="1223" customWidth="1"/>
    <col min="5637" max="5637" width="18.140625" style="1223" customWidth="1"/>
    <col min="5638" max="5638" width="12.140625" style="1223" customWidth="1"/>
    <col min="5639" max="5639" width="6.5703125" style="1223" customWidth="1"/>
    <col min="5640" max="5640" width="16.5703125" style="1223" customWidth="1"/>
    <col min="5641" max="5641" width="19.42578125" style="1223" customWidth="1"/>
    <col min="5642" max="5642" width="16.7109375" style="1223" customWidth="1"/>
    <col min="5643" max="5643" width="0" style="1223" hidden="1" customWidth="1"/>
    <col min="5644" max="5644" width="18.42578125" style="1223" customWidth="1"/>
    <col min="5645" max="5645" width="7.7109375" style="1223" customWidth="1"/>
    <col min="5646" max="5646" width="19.42578125" style="1223" customWidth="1"/>
    <col min="5647" max="5647" width="0" style="1223" hidden="1" customWidth="1"/>
    <col min="5648" max="5648" width="17.28515625" style="1223" customWidth="1"/>
    <col min="5649" max="5655" width="0" style="1223" hidden="1" customWidth="1"/>
    <col min="5656" max="5656" width="18.28515625" style="1223" customWidth="1"/>
    <col min="5657" max="5657" width="0" style="1223" hidden="1" customWidth="1"/>
    <col min="5658" max="5658" width="18.85546875" style="1223" customWidth="1"/>
    <col min="5659" max="5659" width="16.7109375" style="1223" customWidth="1"/>
    <col min="5660" max="5660" width="16.140625" style="1223" customWidth="1"/>
    <col min="5661" max="5661" width="19" style="1223" customWidth="1"/>
    <col min="5662" max="5662" width="0" style="1223" hidden="1" customWidth="1"/>
    <col min="5663" max="5663" width="18.5703125" style="1223" customWidth="1"/>
    <col min="5664" max="5670" width="0" style="1223" hidden="1" customWidth="1"/>
    <col min="5671" max="5671" width="17.7109375" style="1223" customWidth="1"/>
    <col min="5672" max="5672" width="0" style="1223" hidden="1" customWidth="1"/>
    <col min="5673" max="5673" width="17.5703125" style="1223" customWidth="1"/>
    <col min="5674" max="5674" width="16.28515625" style="1223" customWidth="1"/>
    <col min="5675" max="5675" width="18.140625" style="1223" customWidth="1"/>
    <col min="5676" max="5676" width="18.7109375" style="1223" customWidth="1"/>
    <col min="5677" max="5677" width="0" style="1223" hidden="1" customWidth="1"/>
    <col min="5678" max="5678" width="16.28515625" style="1223" customWidth="1"/>
    <col min="5679" max="5685" width="0" style="1223" hidden="1" customWidth="1"/>
    <col min="5686" max="5686" width="14.140625" style="1223" customWidth="1"/>
    <col min="5687" max="5687" width="0" style="1223" hidden="1" customWidth="1"/>
    <col min="5688" max="5688" width="20" style="1223" customWidth="1"/>
    <col min="5689" max="5689" width="16" style="1223" customWidth="1"/>
    <col min="5690" max="5690" width="17.140625" style="1223" customWidth="1"/>
    <col min="5691" max="5693" width="0" style="1223" hidden="1" customWidth="1"/>
    <col min="5694" max="5694" width="11.42578125" style="1223" customWidth="1"/>
    <col min="5695" max="5888" width="11.42578125" style="1223"/>
    <col min="5889" max="5889" width="2.85546875" style="1223" customWidth="1"/>
    <col min="5890" max="5890" width="16.5703125" style="1223" customWidth="1"/>
    <col min="5891" max="5891" width="4.28515625" style="1223" customWidth="1"/>
    <col min="5892" max="5892" width="12.5703125" style="1223" customWidth="1"/>
    <col min="5893" max="5893" width="18.140625" style="1223" customWidth="1"/>
    <col min="5894" max="5894" width="12.140625" style="1223" customWidth="1"/>
    <col min="5895" max="5895" width="6.5703125" style="1223" customWidth="1"/>
    <col min="5896" max="5896" width="16.5703125" style="1223" customWidth="1"/>
    <col min="5897" max="5897" width="19.42578125" style="1223" customWidth="1"/>
    <col min="5898" max="5898" width="16.7109375" style="1223" customWidth="1"/>
    <col min="5899" max="5899" width="0" style="1223" hidden="1" customWidth="1"/>
    <col min="5900" max="5900" width="18.42578125" style="1223" customWidth="1"/>
    <col min="5901" max="5901" width="7.7109375" style="1223" customWidth="1"/>
    <col min="5902" max="5902" width="19.42578125" style="1223" customWidth="1"/>
    <col min="5903" max="5903" width="0" style="1223" hidden="1" customWidth="1"/>
    <col min="5904" max="5904" width="17.28515625" style="1223" customWidth="1"/>
    <col min="5905" max="5911" width="0" style="1223" hidden="1" customWidth="1"/>
    <col min="5912" max="5912" width="18.28515625" style="1223" customWidth="1"/>
    <col min="5913" max="5913" width="0" style="1223" hidden="1" customWidth="1"/>
    <col min="5914" max="5914" width="18.85546875" style="1223" customWidth="1"/>
    <col min="5915" max="5915" width="16.7109375" style="1223" customWidth="1"/>
    <col min="5916" max="5916" width="16.140625" style="1223" customWidth="1"/>
    <col min="5917" max="5917" width="19" style="1223" customWidth="1"/>
    <col min="5918" max="5918" width="0" style="1223" hidden="1" customWidth="1"/>
    <col min="5919" max="5919" width="18.5703125" style="1223" customWidth="1"/>
    <col min="5920" max="5926" width="0" style="1223" hidden="1" customWidth="1"/>
    <col min="5927" max="5927" width="17.7109375" style="1223" customWidth="1"/>
    <col min="5928" max="5928" width="0" style="1223" hidden="1" customWidth="1"/>
    <col min="5929" max="5929" width="17.5703125" style="1223" customWidth="1"/>
    <col min="5930" max="5930" width="16.28515625" style="1223" customWidth="1"/>
    <col min="5931" max="5931" width="18.140625" style="1223" customWidth="1"/>
    <col min="5932" max="5932" width="18.7109375" style="1223" customWidth="1"/>
    <col min="5933" max="5933" width="0" style="1223" hidden="1" customWidth="1"/>
    <col min="5934" max="5934" width="16.28515625" style="1223" customWidth="1"/>
    <col min="5935" max="5941" width="0" style="1223" hidden="1" customWidth="1"/>
    <col min="5942" max="5942" width="14.140625" style="1223" customWidth="1"/>
    <col min="5943" max="5943" width="0" style="1223" hidden="1" customWidth="1"/>
    <col min="5944" max="5944" width="20" style="1223" customWidth="1"/>
    <col min="5945" max="5945" width="16" style="1223" customWidth="1"/>
    <col min="5946" max="5946" width="17.140625" style="1223" customWidth="1"/>
    <col min="5947" max="5949" width="0" style="1223" hidden="1" customWidth="1"/>
    <col min="5950" max="5950" width="11.42578125" style="1223" customWidth="1"/>
    <col min="5951" max="6144" width="11.42578125" style="1223"/>
    <col min="6145" max="6145" width="2.85546875" style="1223" customWidth="1"/>
    <col min="6146" max="6146" width="16.5703125" style="1223" customWidth="1"/>
    <col min="6147" max="6147" width="4.28515625" style="1223" customWidth="1"/>
    <col min="6148" max="6148" width="12.5703125" style="1223" customWidth="1"/>
    <col min="6149" max="6149" width="18.140625" style="1223" customWidth="1"/>
    <col min="6150" max="6150" width="12.140625" style="1223" customWidth="1"/>
    <col min="6151" max="6151" width="6.5703125" style="1223" customWidth="1"/>
    <col min="6152" max="6152" width="16.5703125" style="1223" customWidth="1"/>
    <col min="6153" max="6153" width="19.42578125" style="1223" customWidth="1"/>
    <col min="6154" max="6154" width="16.7109375" style="1223" customWidth="1"/>
    <col min="6155" max="6155" width="0" style="1223" hidden="1" customWidth="1"/>
    <col min="6156" max="6156" width="18.42578125" style="1223" customWidth="1"/>
    <col min="6157" max="6157" width="7.7109375" style="1223" customWidth="1"/>
    <col min="6158" max="6158" width="19.42578125" style="1223" customWidth="1"/>
    <col min="6159" max="6159" width="0" style="1223" hidden="1" customWidth="1"/>
    <col min="6160" max="6160" width="17.28515625" style="1223" customWidth="1"/>
    <col min="6161" max="6167" width="0" style="1223" hidden="1" customWidth="1"/>
    <col min="6168" max="6168" width="18.28515625" style="1223" customWidth="1"/>
    <col min="6169" max="6169" width="0" style="1223" hidden="1" customWidth="1"/>
    <col min="6170" max="6170" width="18.85546875" style="1223" customWidth="1"/>
    <col min="6171" max="6171" width="16.7109375" style="1223" customWidth="1"/>
    <col min="6172" max="6172" width="16.140625" style="1223" customWidth="1"/>
    <col min="6173" max="6173" width="19" style="1223" customWidth="1"/>
    <col min="6174" max="6174" width="0" style="1223" hidden="1" customWidth="1"/>
    <col min="6175" max="6175" width="18.5703125" style="1223" customWidth="1"/>
    <col min="6176" max="6182" width="0" style="1223" hidden="1" customWidth="1"/>
    <col min="6183" max="6183" width="17.7109375" style="1223" customWidth="1"/>
    <col min="6184" max="6184" width="0" style="1223" hidden="1" customWidth="1"/>
    <col min="6185" max="6185" width="17.5703125" style="1223" customWidth="1"/>
    <col min="6186" max="6186" width="16.28515625" style="1223" customWidth="1"/>
    <col min="6187" max="6187" width="18.140625" style="1223" customWidth="1"/>
    <col min="6188" max="6188" width="18.7109375" style="1223" customWidth="1"/>
    <col min="6189" max="6189" width="0" style="1223" hidden="1" customWidth="1"/>
    <col min="6190" max="6190" width="16.28515625" style="1223" customWidth="1"/>
    <col min="6191" max="6197" width="0" style="1223" hidden="1" customWidth="1"/>
    <col min="6198" max="6198" width="14.140625" style="1223" customWidth="1"/>
    <col min="6199" max="6199" width="0" style="1223" hidden="1" customWidth="1"/>
    <col min="6200" max="6200" width="20" style="1223" customWidth="1"/>
    <col min="6201" max="6201" width="16" style="1223" customWidth="1"/>
    <col min="6202" max="6202" width="17.140625" style="1223" customWidth="1"/>
    <col min="6203" max="6205" width="0" style="1223" hidden="1" customWidth="1"/>
    <col min="6206" max="6206" width="11.42578125" style="1223" customWidth="1"/>
    <col min="6207" max="6400" width="11.42578125" style="1223"/>
    <col min="6401" max="6401" width="2.85546875" style="1223" customWidth="1"/>
    <col min="6402" max="6402" width="16.5703125" style="1223" customWidth="1"/>
    <col min="6403" max="6403" width="4.28515625" style="1223" customWidth="1"/>
    <col min="6404" max="6404" width="12.5703125" style="1223" customWidth="1"/>
    <col min="6405" max="6405" width="18.140625" style="1223" customWidth="1"/>
    <col min="6406" max="6406" width="12.140625" style="1223" customWidth="1"/>
    <col min="6407" max="6407" width="6.5703125" style="1223" customWidth="1"/>
    <col min="6408" max="6408" width="16.5703125" style="1223" customWidth="1"/>
    <col min="6409" max="6409" width="19.42578125" style="1223" customWidth="1"/>
    <col min="6410" max="6410" width="16.7109375" style="1223" customWidth="1"/>
    <col min="6411" max="6411" width="0" style="1223" hidden="1" customWidth="1"/>
    <col min="6412" max="6412" width="18.42578125" style="1223" customWidth="1"/>
    <col min="6413" max="6413" width="7.7109375" style="1223" customWidth="1"/>
    <col min="6414" max="6414" width="19.42578125" style="1223" customWidth="1"/>
    <col min="6415" max="6415" width="0" style="1223" hidden="1" customWidth="1"/>
    <col min="6416" max="6416" width="17.28515625" style="1223" customWidth="1"/>
    <col min="6417" max="6423" width="0" style="1223" hidden="1" customWidth="1"/>
    <col min="6424" max="6424" width="18.28515625" style="1223" customWidth="1"/>
    <col min="6425" max="6425" width="0" style="1223" hidden="1" customWidth="1"/>
    <col min="6426" max="6426" width="18.85546875" style="1223" customWidth="1"/>
    <col min="6427" max="6427" width="16.7109375" style="1223" customWidth="1"/>
    <col min="6428" max="6428" width="16.140625" style="1223" customWidth="1"/>
    <col min="6429" max="6429" width="19" style="1223" customWidth="1"/>
    <col min="6430" max="6430" width="0" style="1223" hidden="1" customWidth="1"/>
    <col min="6431" max="6431" width="18.5703125" style="1223" customWidth="1"/>
    <col min="6432" max="6438" width="0" style="1223" hidden="1" customWidth="1"/>
    <col min="6439" max="6439" width="17.7109375" style="1223" customWidth="1"/>
    <col min="6440" max="6440" width="0" style="1223" hidden="1" customWidth="1"/>
    <col min="6441" max="6441" width="17.5703125" style="1223" customWidth="1"/>
    <col min="6442" max="6442" width="16.28515625" style="1223" customWidth="1"/>
    <col min="6443" max="6443" width="18.140625" style="1223" customWidth="1"/>
    <col min="6444" max="6444" width="18.7109375" style="1223" customWidth="1"/>
    <col min="6445" max="6445" width="0" style="1223" hidden="1" customWidth="1"/>
    <col min="6446" max="6446" width="16.28515625" style="1223" customWidth="1"/>
    <col min="6447" max="6453" width="0" style="1223" hidden="1" customWidth="1"/>
    <col min="6454" max="6454" width="14.140625" style="1223" customWidth="1"/>
    <col min="6455" max="6455" width="0" style="1223" hidden="1" customWidth="1"/>
    <col min="6456" max="6456" width="20" style="1223" customWidth="1"/>
    <col min="6457" max="6457" width="16" style="1223" customWidth="1"/>
    <col min="6458" max="6458" width="17.140625" style="1223" customWidth="1"/>
    <col min="6459" max="6461" width="0" style="1223" hidden="1" customWidth="1"/>
    <col min="6462" max="6462" width="11.42578125" style="1223" customWidth="1"/>
    <col min="6463" max="6656" width="11.42578125" style="1223"/>
    <col min="6657" max="6657" width="2.85546875" style="1223" customWidth="1"/>
    <col min="6658" max="6658" width="16.5703125" style="1223" customWidth="1"/>
    <col min="6659" max="6659" width="4.28515625" style="1223" customWidth="1"/>
    <col min="6660" max="6660" width="12.5703125" style="1223" customWidth="1"/>
    <col min="6661" max="6661" width="18.140625" style="1223" customWidth="1"/>
    <col min="6662" max="6662" width="12.140625" style="1223" customWidth="1"/>
    <col min="6663" max="6663" width="6.5703125" style="1223" customWidth="1"/>
    <col min="6664" max="6664" width="16.5703125" style="1223" customWidth="1"/>
    <col min="6665" max="6665" width="19.42578125" style="1223" customWidth="1"/>
    <col min="6666" max="6666" width="16.7109375" style="1223" customWidth="1"/>
    <col min="6667" max="6667" width="0" style="1223" hidden="1" customWidth="1"/>
    <col min="6668" max="6668" width="18.42578125" style="1223" customWidth="1"/>
    <col min="6669" max="6669" width="7.7109375" style="1223" customWidth="1"/>
    <col min="6670" max="6670" width="19.42578125" style="1223" customWidth="1"/>
    <col min="6671" max="6671" width="0" style="1223" hidden="1" customWidth="1"/>
    <col min="6672" max="6672" width="17.28515625" style="1223" customWidth="1"/>
    <col min="6673" max="6679" width="0" style="1223" hidden="1" customWidth="1"/>
    <col min="6680" max="6680" width="18.28515625" style="1223" customWidth="1"/>
    <col min="6681" max="6681" width="0" style="1223" hidden="1" customWidth="1"/>
    <col min="6682" max="6682" width="18.85546875" style="1223" customWidth="1"/>
    <col min="6683" max="6683" width="16.7109375" style="1223" customWidth="1"/>
    <col min="6684" max="6684" width="16.140625" style="1223" customWidth="1"/>
    <col min="6685" max="6685" width="19" style="1223" customWidth="1"/>
    <col min="6686" max="6686" width="0" style="1223" hidden="1" customWidth="1"/>
    <col min="6687" max="6687" width="18.5703125" style="1223" customWidth="1"/>
    <col min="6688" max="6694" width="0" style="1223" hidden="1" customWidth="1"/>
    <col min="6695" max="6695" width="17.7109375" style="1223" customWidth="1"/>
    <col min="6696" max="6696" width="0" style="1223" hidden="1" customWidth="1"/>
    <col min="6697" max="6697" width="17.5703125" style="1223" customWidth="1"/>
    <col min="6698" max="6698" width="16.28515625" style="1223" customWidth="1"/>
    <col min="6699" max="6699" width="18.140625" style="1223" customWidth="1"/>
    <col min="6700" max="6700" width="18.7109375" style="1223" customWidth="1"/>
    <col min="6701" max="6701" width="0" style="1223" hidden="1" customWidth="1"/>
    <col min="6702" max="6702" width="16.28515625" style="1223" customWidth="1"/>
    <col min="6703" max="6709" width="0" style="1223" hidden="1" customWidth="1"/>
    <col min="6710" max="6710" width="14.140625" style="1223" customWidth="1"/>
    <col min="6711" max="6711" width="0" style="1223" hidden="1" customWidth="1"/>
    <col min="6712" max="6712" width="20" style="1223" customWidth="1"/>
    <col min="6713" max="6713" width="16" style="1223" customWidth="1"/>
    <col min="6714" max="6714" width="17.140625" style="1223" customWidth="1"/>
    <col min="6715" max="6717" width="0" style="1223" hidden="1" customWidth="1"/>
    <col min="6718" max="6718" width="11.42578125" style="1223" customWidth="1"/>
    <col min="6719" max="6912" width="11.42578125" style="1223"/>
    <col min="6913" max="6913" width="2.85546875" style="1223" customWidth="1"/>
    <col min="6914" max="6914" width="16.5703125" style="1223" customWidth="1"/>
    <col min="6915" max="6915" width="4.28515625" style="1223" customWidth="1"/>
    <col min="6916" max="6916" width="12.5703125" style="1223" customWidth="1"/>
    <col min="6917" max="6917" width="18.140625" style="1223" customWidth="1"/>
    <col min="6918" max="6918" width="12.140625" style="1223" customWidth="1"/>
    <col min="6919" max="6919" width="6.5703125" style="1223" customWidth="1"/>
    <col min="6920" max="6920" width="16.5703125" style="1223" customWidth="1"/>
    <col min="6921" max="6921" width="19.42578125" style="1223" customWidth="1"/>
    <col min="6922" max="6922" width="16.7109375" style="1223" customWidth="1"/>
    <col min="6923" max="6923" width="0" style="1223" hidden="1" customWidth="1"/>
    <col min="6924" max="6924" width="18.42578125" style="1223" customWidth="1"/>
    <col min="6925" max="6925" width="7.7109375" style="1223" customWidth="1"/>
    <col min="6926" max="6926" width="19.42578125" style="1223" customWidth="1"/>
    <col min="6927" max="6927" width="0" style="1223" hidden="1" customWidth="1"/>
    <col min="6928" max="6928" width="17.28515625" style="1223" customWidth="1"/>
    <col min="6929" max="6935" width="0" style="1223" hidden="1" customWidth="1"/>
    <col min="6936" max="6936" width="18.28515625" style="1223" customWidth="1"/>
    <col min="6937" max="6937" width="0" style="1223" hidden="1" customWidth="1"/>
    <col min="6938" max="6938" width="18.85546875" style="1223" customWidth="1"/>
    <col min="6939" max="6939" width="16.7109375" style="1223" customWidth="1"/>
    <col min="6940" max="6940" width="16.140625" style="1223" customWidth="1"/>
    <col min="6941" max="6941" width="19" style="1223" customWidth="1"/>
    <col min="6942" max="6942" width="0" style="1223" hidden="1" customWidth="1"/>
    <col min="6943" max="6943" width="18.5703125" style="1223" customWidth="1"/>
    <col min="6944" max="6950" width="0" style="1223" hidden="1" customWidth="1"/>
    <col min="6951" max="6951" width="17.7109375" style="1223" customWidth="1"/>
    <col min="6952" max="6952" width="0" style="1223" hidden="1" customWidth="1"/>
    <col min="6953" max="6953" width="17.5703125" style="1223" customWidth="1"/>
    <col min="6954" max="6954" width="16.28515625" style="1223" customWidth="1"/>
    <col min="6955" max="6955" width="18.140625" style="1223" customWidth="1"/>
    <col min="6956" max="6956" width="18.7109375" style="1223" customWidth="1"/>
    <col min="6957" max="6957" width="0" style="1223" hidden="1" customWidth="1"/>
    <col min="6958" max="6958" width="16.28515625" style="1223" customWidth="1"/>
    <col min="6959" max="6965" width="0" style="1223" hidden="1" customWidth="1"/>
    <col min="6966" max="6966" width="14.140625" style="1223" customWidth="1"/>
    <col min="6967" max="6967" width="0" style="1223" hidden="1" customWidth="1"/>
    <col min="6968" max="6968" width="20" style="1223" customWidth="1"/>
    <col min="6969" max="6969" width="16" style="1223" customWidth="1"/>
    <col min="6970" max="6970" width="17.140625" style="1223" customWidth="1"/>
    <col min="6971" max="6973" width="0" style="1223" hidden="1" customWidth="1"/>
    <col min="6974" max="6974" width="11.42578125" style="1223" customWidth="1"/>
    <col min="6975" max="7168" width="11.42578125" style="1223"/>
    <col min="7169" max="7169" width="2.85546875" style="1223" customWidth="1"/>
    <col min="7170" max="7170" width="16.5703125" style="1223" customWidth="1"/>
    <col min="7171" max="7171" width="4.28515625" style="1223" customWidth="1"/>
    <col min="7172" max="7172" width="12.5703125" style="1223" customWidth="1"/>
    <col min="7173" max="7173" width="18.140625" style="1223" customWidth="1"/>
    <col min="7174" max="7174" width="12.140625" style="1223" customWidth="1"/>
    <col min="7175" max="7175" width="6.5703125" style="1223" customWidth="1"/>
    <col min="7176" max="7176" width="16.5703125" style="1223" customWidth="1"/>
    <col min="7177" max="7177" width="19.42578125" style="1223" customWidth="1"/>
    <col min="7178" max="7178" width="16.7109375" style="1223" customWidth="1"/>
    <col min="7179" max="7179" width="0" style="1223" hidden="1" customWidth="1"/>
    <col min="7180" max="7180" width="18.42578125" style="1223" customWidth="1"/>
    <col min="7181" max="7181" width="7.7109375" style="1223" customWidth="1"/>
    <col min="7182" max="7182" width="19.42578125" style="1223" customWidth="1"/>
    <col min="7183" max="7183" width="0" style="1223" hidden="1" customWidth="1"/>
    <col min="7184" max="7184" width="17.28515625" style="1223" customWidth="1"/>
    <col min="7185" max="7191" width="0" style="1223" hidden="1" customWidth="1"/>
    <col min="7192" max="7192" width="18.28515625" style="1223" customWidth="1"/>
    <col min="7193" max="7193" width="0" style="1223" hidden="1" customWidth="1"/>
    <col min="7194" max="7194" width="18.85546875" style="1223" customWidth="1"/>
    <col min="7195" max="7195" width="16.7109375" style="1223" customWidth="1"/>
    <col min="7196" max="7196" width="16.140625" style="1223" customWidth="1"/>
    <col min="7197" max="7197" width="19" style="1223" customWidth="1"/>
    <col min="7198" max="7198" width="0" style="1223" hidden="1" customWidth="1"/>
    <col min="7199" max="7199" width="18.5703125" style="1223" customWidth="1"/>
    <col min="7200" max="7206" width="0" style="1223" hidden="1" customWidth="1"/>
    <col min="7207" max="7207" width="17.7109375" style="1223" customWidth="1"/>
    <col min="7208" max="7208" width="0" style="1223" hidden="1" customWidth="1"/>
    <col min="7209" max="7209" width="17.5703125" style="1223" customWidth="1"/>
    <col min="7210" max="7210" width="16.28515625" style="1223" customWidth="1"/>
    <col min="7211" max="7211" width="18.140625" style="1223" customWidth="1"/>
    <col min="7212" max="7212" width="18.7109375" style="1223" customWidth="1"/>
    <col min="7213" max="7213" width="0" style="1223" hidden="1" customWidth="1"/>
    <col min="7214" max="7214" width="16.28515625" style="1223" customWidth="1"/>
    <col min="7215" max="7221" width="0" style="1223" hidden="1" customWidth="1"/>
    <col min="7222" max="7222" width="14.140625" style="1223" customWidth="1"/>
    <col min="7223" max="7223" width="0" style="1223" hidden="1" customWidth="1"/>
    <col min="7224" max="7224" width="20" style="1223" customWidth="1"/>
    <col min="7225" max="7225" width="16" style="1223" customWidth="1"/>
    <col min="7226" max="7226" width="17.140625" style="1223" customWidth="1"/>
    <col min="7227" max="7229" width="0" style="1223" hidden="1" customWidth="1"/>
    <col min="7230" max="7230" width="11.42578125" style="1223" customWidth="1"/>
    <col min="7231" max="7424" width="11.42578125" style="1223"/>
    <col min="7425" max="7425" width="2.85546875" style="1223" customWidth="1"/>
    <col min="7426" max="7426" width="16.5703125" style="1223" customWidth="1"/>
    <col min="7427" max="7427" width="4.28515625" style="1223" customWidth="1"/>
    <col min="7428" max="7428" width="12.5703125" style="1223" customWidth="1"/>
    <col min="7429" max="7429" width="18.140625" style="1223" customWidth="1"/>
    <col min="7430" max="7430" width="12.140625" style="1223" customWidth="1"/>
    <col min="7431" max="7431" width="6.5703125" style="1223" customWidth="1"/>
    <col min="7432" max="7432" width="16.5703125" style="1223" customWidth="1"/>
    <col min="7433" max="7433" width="19.42578125" style="1223" customWidth="1"/>
    <col min="7434" max="7434" width="16.7109375" style="1223" customWidth="1"/>
    <col min="7435" max="7435" width="0" style="1223" hidden="1" customWidth="1"/>
    <col min="7436" max="7436" width="18.42578125" style="1223" customWidth="1"/>
    <col min="7437" max="7437" width="7.7109375" style="1223" customWidth="1"/>
    <col min="7438" max="7438" width="19.42578125" style="1223" customWidth="1"/>
    <col min="7439" max="7439" width="0" style="1223" hidden="1" customWidth="1"/>
    <col min="7440" max="7440" width="17.28515625" style="1223" customWidth="1"/>
    <col min="7441" max="7447" width="0" style="1223" hidden="1" customWidth="1"/>
    <col min="7448" max="7448" width="18.28515625" style="1223" customWidth="1"/>
    <col min="7449" max="7449" width="0" style="1223" hidden="1" customWidth="1"/>
    <col min="7450" max="7450" width="18.85546875" style="1223" customWidth="1"/>
    <col min="7451" max="7451" width="16.7109375" style="1223" customWidth="1"/>
    <col min="7452" max="7452" width="16.140625" style="1223" customWidth="1"/>
    <col min="7453" max="7453" width="19" style="1223" customWidth="1"/>
    <col min="7454" max="7454" width="0" style="1223" hidden="1" customWidth="1"/>
    <col min="7455" max="7455" width="18.5703125" style="1223" customWidth="1"/>
    <col min="7456" max="7462" width="0" style="1223" hidden="1" customWidth="1"/>
    <col min="7463" max="7463" width="17.7109375" style="1223" customWidth="1"/>
    <col min="7464" max="7464" width="0" style="1223" hidden="1" customWidth="1"/>
    <col min="7465" max="7465" width="17.5703125" style="1223" customWidth="1"/>
    <col min="7466" max="7466" width="16.28515625" style="1223" customWidth="1"/>
    <col min="7467" max="7467" width="18.140625" style="1223" customWidth="1"/>
    <col min="7468" max="7468" width="18.7109375" style="1223" customWidth="1"/>
    <col min="7469" max="7469" width="0" style="1223" hidden="1" customWidth="1"/>
    <col min="7470" max="7470" width="16.28515625" style="1223" customWidth="1"/>
    <col min="7471" max="7477" width="0" style="1223" hidden="1" customWidth="1"/>
    <col min="7478" max="7478" width="14.140625" style="1223" customWidth="1"/>
    <col min="7479" max="7479" width="0" style="1223" hidden="1" customWidth="1"/>
    <col min="7480" max="7480" width="20" style="1223" customWidth="1"/>
    <col min="7481" max="7481" width="16" style="1223" customWidth="1"/>
    <col min="7482" max="7482" width="17.140625" style="1223" customWidth="1"/>
    <col min="7483" max="7485" width="0" style="1223" hidden="1" customWidth="1"/>
    <col min="7486" max="7486" width="11.42578125" style="1223" customWidth="1"/>
    <col min="7487" max="7680" width="11.42578125" style="1223"/>
    <col min="7681" max="7681" width="2.85546875" style="1223" customWidth="1"/>
    <col min="7682" max="7682" width="16.5703125" style="1223" customWidth="1"/>
    <col min="7683" max="7683" width="4.28515625" style="1223" customWidth="1"/>
    <col min="7684" max="7684" width="12.5703125" style="1223" customWidth="1"/>
    <col min="7685" max="7685" width="18.140625" style="1223" customWidth="1"/>
    <col min="7686" max="7686" width="12.140625" style="1223" customWidth="1"/>
    <col min="7687" max="7687" width="6.5703125" style="1223" customWidth="1"/>
    <col min="7688" max="7688" width="16.5703125" style="1223" customWidth="1"/>
    <col min="7689" max="7689" width="19.42578125" style="1223" customWidth="1"/>
    <col min="7690" max="7690" width="16.7109375" style="1223" customWidth="1"/>
    <col min="7691" max="7691" width="0" style="1223" hidden="1" customWidth="1"/>
    <col min="7692" max="7692" width="18.42578125" style="1223" customWidth="1"/>
    <col min="7693" max="7693" width="7.7109375" style="1223" customWidth="1"/>
    <col min="7694" max="7694" width="19.42578125" style="1223" customWidth="1"/>
    <col min="7695" max="7695" width="0" style="1223" hidden="1" customWidth="1"/>
    <col min="7696" max="7696" width="17.28515625" style="1223" customWidth="1"/>
    <col min="7697" max="7703" width="0" style="1223" hidden="1" customWidth="1"/>
    <col min="7704" max="7704" width="18.28515625" style="1223" customWidth="1"/>
    <col min="7705" max="7705" width="0" style="1223" hidden="1" customWidth="1"/>
    <col min="7706" max="7706" width="18.85546875" style="1223" customWidth="1"/>
    <col min="7707" max="7707" width="16.7109375" style="1223" customWidth="1"/>
    <col min="7708" max="7708" width="16.140625" style="1223" customWidth="1"/>
    <col min="7709" max="7709" width="19" style="1223" customWidth="1"/>
    <col min="7710" max="7710" width="0" style="1223" hidden="1" customWidth="1"/>
    <col min="7711" max="7711" width="18.5703125" style="1223" customWidth="1"/>
    <col min="7712" max="7718" width="0" style="1223" hidden="1" customWidth="1"/>
    <col min="7719" max="7719" width="17.7109375" style="1223" customWidth="1"/>
    <col min="7720" max="7720" width="0" style="1223" hidden="1" customWidth="1"/>
    <col min="7721" max="7721" width="17.5703125" style="1223" customWidth="1"/>
    <col min="7722" max="7722" width="16.28515625" style="1223" customWidth="1"/>
    <col min="7723" max="7723" width="18.140625" style="1223" customWidth="1"/>
    <col min="7724" max="7724" width="18.7109375" style="1223" customWidth="1"/>
    <col min="7725" max="7725" width="0" style="1223" hidden="1" customWidth="1"/>
    <col min="7726" max="7726" width="16.28515625" style="1223" customWidth="1"/>
    <col min="7727" max="7733" width="0" style="1223" hidden="1" customWidth="1"/>
    <col min="7734" max="7734" width="14.140625" style="1223" customWidth="1"/>
    <col min="7735" max="7735" width="0" style="1223" hidden="1" customWidth="1"/>
    <col min="7736" max="7736" width="20" style="1223" customWidth="1"/>
    <col min="7737" max="7737" width="16" style="1223" customWidth="1"/>
    <col min="7738" max="7738" width="17.140625" style="1223" customWidth="1"/>
    <col min="7739" max="7741" width="0" style="1223" hidden="1" customWidth="1"/>
    <col min="7742" max="7742" width="11.42578125" style="1223" customWidth="1"/>
    <col min="7743" max="7936" width="11.42578125" style="1223"/>
    <col min="7937" max="7937" width="2.85546875" style="1223" customWidth="1"/>
    <col min="7938" max="7938" width="16.5703125" style="1223" customWidth="1"/>
    <col min="7939" max="7939" width="4.28515625" style="1223" customWidth="1"/>
    <col min="7940" max="7940" width="12.5703125" style="1223" customWidth="1"/>
    <col min="7941" max="7941" width="18.140625" style="1223" customWidth="1"/>
    <col min="7942" max="7942" width="12.140625" style="1223" customWidth="1"/>
    <col min="7943" max="7943" width="6.5703125" style="1223" customWidth="1"/>
    <col min="7944" max="7944" width="16.5703125" style="1223" customWidth="1"/>
    <col min="7945" max="7945" width="19.42578125" style="1223" customWidth="1"/>
    <col min="7946" max="7946" width="16.7109375" style="1223" customWidth="1"/>
    <col min="7947" max="7947" width="0" style="1223" hidden="1" customWidth="1"/>
    <col min="7948" max="7948" width="18.42578125" style="1223" customWidth="1"/>
    <col min="7949" max="7949" width="7.7109375" style="1223" customWidth="1"/>
    <col min="7950" max="7950" width="19.42578125" style="1223" customWidth="1"/>
    <col min="7951" max="7951" width="0" style="1223" hidden="1" customWidth="1"/>
    <col min="7952" max="7952" width="17.28515625" style="1223" customWidth="1"/>
    <col min="7953" max="7959" width="0" style="1223" hidden="1" customWidth="1"/>
    <col min="7960" max="7960" width="18.28515625" style="1223" customWidth="1"/>
    <col min="7961" max="7961" width="0" style="1223" hidden="1" customWidth="1"/>
    <col min="7962" max="7962" width="18.85546875" style="1223" customWidth="1"/>
    <col min="7963" max="7963" width="16.7109375" style="1223" customWidth="1"/>
    <col min="7964" max="7964" width="16.140625" style="1223" customWidth="1"/>
    <col min="7965" max="7965" width="19" style="1223" customWidth="1"/>
    <col min="7966" max="7966" width="0" style="1223" hidden="1" customWidth="1"/>
    <col min="7967" max="7967" width="18.5703125" style="1223" customWidth="1"/>
    <col min="7968" max="7974" width="0" style="1223" hidden="1" customWidth="1"/>
    <col min="7975" max="7975" width="17.7109375" style="1223" customWidth="1"/>
    <col min="7976" max="7976" width="0" style="1223" hidden="1" customWidth="1"/>
    <col min="7977" max="7977" width="17.5703125" style="1223" customWidth="1"/>
    <col min="7978" max="7978" width="16.28515625" style="1223" customWidth="1"/>
    <col min="7979" max="7979" width="18.140625" style="1223" customWidth="1"/>
    <col min="7980" max="7980" width="18.7109375" style="1223" customWidth="1"/>
    <col min="7981" max="7981" width="0" style="1223" hidden="1" customWidth="1"/>
    <col min="7982" max="7982" width="16.28515625" style="1223" customWidth="1"/>
    <col min="7983" max="7989" width="0" style="1223" hidden="1" customWidth="1"/>
    <col min="7990" max="7990" width="14.140625" style="1223" customWidth="1"/>
    <col min="7991" max="7991" width="0" style="1223" hidden="1" customWidth="1"/>
    <col min="7992" max="7992" width="20" style="1223" customWidth="1"/>
    <col min="7993" max="7993" width="16" style="1223" customWidth="1"/>
    <col min="7994" max="7994" width="17.140625" style="1223" customWidth="1"/>
    <col min="7995" max="7997" width="0" style="1223" hidden="1" customWidth="1"/>
    <col min="7998" max="7998" width="11.42578125" style="1223" customWidth="1"/>
    <col min="7999" max="8192" width="11.42578125" style="1223"/>
    <col min="8193" max="8193" width="2.85546875" style="1223" customWidth="1"/>
    <col min="8194" max="8194" width="16.5703125" style="1223" customWidth="1"/>
    <col min="8195" max="8195" width="4.28515625" style="1223" customWidth="1"/>
    <col min="8196" max="8196" width="12.5703125" style="1223" customWidth="1"/>
    <col min="8197" max="8197" width="18.140625" style="1223" customWidth="1"/>
    <col min="8198" max="8198" width="12.140625" style="1223" customWidth="1"/>
    <col min="8199" max="8199" width="6.5703125" style="1223" customWidth="1"/>
    <col min="8200" max="8200" width="16.5703125" style="1223" customWidth="1"/>
    <col min="8201" max="8201" width="19.42578125" style="1223" customWidth="1"/>
    <col min="8202" max="8202" width="16.7109375" style="1223" customWidth="1"/>
    <col min="8203" max="8203" width="0" style="1223" hidden="1" customWidth="1"/>
    <col min="8204" max="8204" width="18.42578125" style="1223" customWidth="1"/>
    <col min="8205" max="8205" width="7.7109375" style="1223" customWidth="1"/>
    <col min="8206" max="8206" width="19.42578125" style="1223" customWidth="1"/>
    <col min="8207" max="8207" width="0" style="1223" hidden="1" customWidth="1"/>
    <col min="8208" max="8208" width="17.28515625" style="1223" customWidth="1"/>
    <col min="8209" max="8215" width="0" style="1223" hidden="1" customWidth="1"/>
    <col min="8216" max="8216" width="18.28515625" style="1223" customWidth="1"/>
    <col min="8217" max="8217" width="0" style="1223" hidden="1" customWidth="1"/>
    <col min="8218" max="8218" width="18.85546875" style="1223" customWidth="1"/>
    <col min="8219" max="8219" width="16.7109375" style="1223" customWidth="1"/>
    <col min="8220" max="8220" width="16.140625" style="1223" customWidth="1"/>
    <col min="8221" max="8221" width="19" style="1223" customWidth="1"/>
    <col min="8222" max="8222" width="0" style="1223" hidden="1" customWidth="1"/>
    <col min="8223" max="8223" width="18.5703125" style="1223" customWidth="1"/>
    <col min="8224" max="8230" width="0" style="1223" hidden="1" customWidth="1"/>
    <col min="8231" max="8231" width="17.7109375" style="1223" customWidth="1"/>
    <col min="8232" max="8232" width="0" style="1223" hidden="1" customWidth="1"/>
    <col min="8233" max="8233" width="17.5703125" style="1223" customWidth="1"/>
    <col min="8234" max="8234" width="16.28515625" style="1223" customWidth="1"/>
    <col min="8235" max="8235" width="18.140625" style="1223" customWidth="1"/>
    <col min="8236" max="8236" width="18.7109375" style="1223" customWidth="1"/>
    <col min="8237" max="8237" width="0" style="1223" hidden="1" customWidth="1"/>
    <col min="8238" max="8238" width="16.28515625" style="1223" customWidth="1"/>
    <col min="8239" max="8245" width="0" style="1223" hidden="1" customWidth="1"/>
    <col min="8246" max="8246" width="14.140625" style="1223" customWidth="1"/>
    <col min="8247" max="8247" width="0" style="1223" hidden="1" customWidth="1"/>
    <col min="8248" max="8248" width="20" style="1223" customWidth="1"/>
    <col min="8249" max="8249" width="16" style="1223" customWidth="1"/>
    <col min="8250" max="8250" width="17.140625" style="1223" customWidth="1"/>
    <col min="8251" max="8253" width="0" style="1223" hidden="1" customWidth="1"/>
    <col min="8254" max="8254" width="11.42578125" style="1223" customWidth="1"/>
    <col min="8255" max="8448" width="11.42578125" style="1223"/>
    <col min="8449" max="8449" width="2.85546875" style="1223" customWidth="1"/>
    <col min="8450" max="8450" width="16.5703125" style="1223" customWidth="1"/>
    <col min="8451" max="8451" width="4.28515625" style="1223" customWidth="1"/>
    <col min="8452" max="8452" width="12.5703125" style="1223" customWidth="1"/>
    <col min="8453" max="8453" width="18.140625" style="1223" customWidth="1"/>
    <col min="8454" max="8454" width="12.140625" style="1223" customWidth="1"/>
    <col min="8455" max="8455" width="6.5703125" style="1223" customWidth="1"/>
    <col min="8456" max="8456" width="16.5703125" style="1223" customWidth="1"/>
    <col min="8457" max="8457" width="19.42578125" style="1223" customWidth="1"/>
    <col min="8458" max="8458" width="16.7109375" style="1223" customWidth="1"/>
    <col min="8459" max="8459" width="0" style="1223" hidden="1" customWidth="1"/>
    <col min="8460" max="8460" width="18.42578125" style="1223" customWidth="1"/>
    <col min="8461" max="8461" width="7.7109375" style="1223" customWidth="1"/>
    <col min="8462" max="8462" width="19.42578125" style="1223" customWidth="1"/>
    <col min="8463" max="8463" width="0" style="1223" hidden="1" customWidth="1"/>
    <col min="8464" max="8464" width="17.28515625" style="1223" customWidth="1"/>
    <col min="8465" max="8471" width="0" style="1223" hidden="1" customWidth="1"/>
    <col min="8472" max="8472" width="18.28515625" style="1223" customWidth="1"/>
    <col min="8473" max="8473" width="0" style="1223" hidden="1" customWidth="1"/>
    <col min="8474" max="8474" width="18.85546875" style="1223" customWidth="1"/>
    <col min="8475" max="8475" width="16.7109375" style="1223" customWidth="1"/>
    <col min="8476" max="8476" width="16.140625" style="1223" customWidth="1"/>
    <col min="8477" max="8477" width="19" style="1223" customWidth="1"/>
    <col min="8478" max="8478" width="0" style="1223" hidden="1" customWidth="1"/>
    <col min="8479" max="8479" width="18.5703125" style="1223" customWidth="1"/>
    <col min="8480" max="8486" width="0" style="1223" hidden="1" customWidth="1"/>
    <col min="8487" max="8487" width="17.7109375" style="1223" customWidth="1"/>
    <col min="8488" max="8488" width="0" style="1223" hidden="1" customWidth="1"/>
    <col min="8489" max="8489" width="17.5703125" style="1223" customWidth="1"/>
    <col min="8490" max="8490" width="16.28515625" style="1223" customWidth="1"/>
    <col min="8491" max="8491" width="18.140625" style="1223" customWidth="1"/>
    <col min="8492" max="8492" width="18.7109375" style="1223" customWidth="1"/>
    <col min="8493" max="8493" width="0" style="1223" hidden="1" customWidth="1"/>
    <col min="8494" max="8494" width="16.28515625" style="1223" customWidth="1"/>
    <col min="8495" max="8501" width="0" style="1223" hidden="1" customWidth="1"/>
    <col min="8502" max="8502" width="14.140625" style="1223" customWidth="1"/>
    <col min="8503" max="8503" width="0" style="1223" hidden="1" customWidth="1"/>
    <col min="8504" max="8504" width="20" style="1223" customWidth="1"/>
    <col min="8505" max="8505" width="16" style="1223" customWidth="1"/>
    <col min="8506" max="8506" width="17.140625" style="1223" customWidth="1"/>
    <col min="8507" max="8509" width="0" style="1223" hidden="1" customWidth="1"/>
    <col min="8510" max="8510" width="11.42578125" style="1223" customWidth="1"/>
    <col min="8511" max="8704" width="11.42578125" style="1223"/>
    <col min="8705" max="8705" width="2.85546875" style="1223" customWidth="1"/>
    <col min="8706" max="8706" width="16.5703125" style="1223" customWidth="1"/>
    <col min="8707" max="8707" width="4.28515625" style="1223" customWidth="1"/>
    <col min="8708" max="8708" width="12.5703125" style="1223" customWidth="1"/>
    <col min="8709" max="8709" width="18.140625" style="1223" customWidth="1"/>
    <col min="8710" max="8710" width="12.140625" style="1223" customWidth="1"/>
    <col min="8711" max="8711" width="6.5703125" style="1223" customWidth="1"/>
    <col min="8712" max="8712" width="16.5703125" style="1223" customWidth="1"/>
    <col min="8713" max="8713" width="19.42578125" style="1223" customWidth="1"/>
    <col min="8714" max="8714" width="16.7109375" style="1223" customWidth="1"/>
    <col min="8715" max="8715" width="0" style="1223" hidden="1" customWidth="1"/>
    <col min="8716" max="8716" width="18.42578125" style="1223" customWidth="1"/>
    <col min="8717" max="8717" width="7.7109375" style="1223" customWidth="1"/>
    <col min="8718" max="8718" width="19.42578125" style="1223" customWidth="1"/>
    <col min="8719" max="8719" width="0" style="1223" hidden="1" customWidth="1"/>
    <col min="8720" max="8720" width="17.28515625" style="1223" customWidth="1"/>
    <col min="8721" max="8727" width="0" style="1223" hidden="1" customWidth="1"/>
    <col min="8728" max="8728" width="18.28515625" style="1223" customWidth="1"/>
    <col min="8729" max="8729" width="0" style="1223" hidden="1" customWidth="1"/>
    <col min="8730" max="8730" width="18.85546875" style="1223" customWidth="1"/>
    <col min="8731" max="8731" width="16.7109375" style="1223" customWidth="1"/>
    <col min="8732" max="8732" width="16.140625" style="1223" customWidth="1"/>
    <col min="8733" max="8733" width="19" style="1223" customWidth="1"/>
    <col min="8734" max="8734" width="0" style="1223" hidden="1" customWidth="1"/>
    <col min="8735" max="8735" width="18.5703125" style="1223" customWidth="1"/>
    <col min="8736" max="8742" width="0" style="1223" hidden="1" customWidth="1"/>
    <col min="8743" max="8743" width="17.7109375" style="1223" customWidth="1"/>
    <col min="8744" max="8744" width="0" style="1223" hidden="1" customWidth="1"/>
    <col min="8745" max="8745" width="17.5703125" style="1223" customWidth="1"/>
    <col min="8746" max="8746" width="16.28515625" style="1223" customWidth="1"/>
    <col min="8747" max="8747" width="18.140625" style="1223" customWidth="1"/>
    <col min="8748" max="8748" width="18.7109375" style="1223" customWidth="1"/>
    <col min="8749" max="8749" width="0" style="1223" hidden="1" customWidth="1"/>
    <col min="8750" max="8750" width="16.28515625" style="1223" customWidth="1"/>
    <col min="8751" max="8757" width="0" style="1223" hidden="1" customWidth="1"/>
    <col min="8758" max="8758" width="14.140625" style="1223" customWidth="1"/>
    <col min="8759" max="8759" width="0" style="1223" hidden="1" customWidth="1"/>
    <col min="8760" max="8760" width="20" style="1223" customWidth="1"/>
    <col min="8761" max="8761" width="16" style="1223" customWidth="1"/>
    <col min="8762" max="8762" width="17.140625" style="1223" customWidth="1"/>
    <col min="8763" max="8765" width="0" style="1223" hidden="1" customWidth="1"/>
    <col min="8766" max="8766" width="11.42578125" style="1223" customWidth="1"/>
    <col min="8767" max="8960" width="11.42578125" style="1223"/>
    <col min="8961" max="8961" width="2.85546875" style="1223" customWidth="1"/>
    <col min="8962" max="8962" width="16.5703125" style="1223" customWidth="1"/>
    <col min="8963" max="8963" width="4.28515625" style="1223" customWidth="1"/>
    <col min="8964" max="8964" width="12.5703125" style="1223" customWidth="1"/>
    <col min="8965" max="8965" width="18.140625" style="1223" customWidth="1"/>
    <col min="8966" max="8966" width="12.140625" style="1223" customWidth="1"/>
    <col min="8967" max="8967" width="6.5703125" style="1223" customWidth="1"/>
    <col min="8968" max="8968" width="16.5703125" style="1223" customWidth="1"/>
    <col min="8969" max="8969" width="19.42578125" style="1223" customWidth="1"/>
    <col min="8970" max="8970" width="16.7109375" style="1223" customWidth="1"/>
    <col min="8971" max="8971" width="0" style="1223" hidden="1" customWidth="1"/>
    <col min="8972" max="8972" width="18.42578125" style="1223" customWidth="1"/>
    <col min="8973" max="8973" width="7.7109375" style="1223" customWidth="1"/>
    <col min="8974" max="8974" width="19.42578125" style="1223" customWidth="1"/>
    <col min="8975" max="8975" width="0" style="1223" hidden="1" customWidth="1"/>
    <col min="8976" max="8976" width="17.28515625" style="1223" customWidth="1"/>
    <col min="8977" max="8983" width="0" style="1223" hidden="1" customWidth="1"/>
    <col min="8984" max="8984" width="18.28515625" style="1223" customWidth="1"/>
    <col min="8985" max="8985" width="0" style="1223" hidden="1" customWidth="1"/>
    <col min="8986" max="8986" width="18.85546875" style="1223" customWidth="1"/>
    <col min="8987" max="8987" width="16.7109375" style="1223" customWidth="1"/>
    <col min="8988" max="8988" width="16.140625" style="1223" customWidth="1"/>
    <col min="8989" max="8989" width="19" style="1223" customWidth="1"/>
    <col min="8990" max="8990" width="0" style="1223" hidden="1" customWidth="1"/>
    <col min="8991" max="8991" width="18.5703125" style="1223" customWidth="1"/>
    <col min="8992" max="8998" width="0" style="1223" hidden="1" customWidth="1"/>
    <col min="8999" max="8999" width="17.7109375" style="1223" customWidth="1"/>
    <col min="9000" max="9000" width="0" style="1223" hidden="1" customWidth="1"/>
    <col min="9001" max="9001" width="17.5703125" style="1223" customWidth="1"/>
    <col min="9002" max="9002" width="16.28515625" style="1223" customWidth="1"/>
    <col min="9003" max="9003" width="18.140625" style="1223" customWidth="1"/>
    <col min="9004" max="9004" width="18.7109375" style="1223" customWidth="1"/>
    <col min="9005" max="9005" width="0" style="1223" hidden="1" customWidth="1"/>
    <col min="9006" max="9006" width="16.28515625" style="1223" customWidth="1"/>
    <col min="9007" max="9013" width="0" style="1223" hidden="1" customWidth="1"/>
    <col min="9014" max="9014" width="14.140625" style="1223" customWidth="1"/>
    <col min="9015" max="9015" width="0" style="1223" hidden="1" customWidth="1"/>
    <col min="9016" max="9016" width="20" style="1223" customWidth="1"/>
    <col min="9017" max="9017" width="16" style="1223" customWidth="1"/>
    <col min="9018" max="9018" width="17.140625" style="1223" customWidth="1"/>
    <col min="9019" max="9021" width="0" style="1223" hidden="1" customWidth="1"/>
    <col min="9022" max="9022" width="11.42578125" style="1223" customWidth="1"/>
    <col min="9023" max="9216" width="11.42578125" style="1223"/>
    <col min="9217" max="9217" width="2.85546875" style="1223" customWidth="1"/>
    <col min="9218" max="9218" width="16.5703125" style="1223" customWidth="1"/>
    <col min="9219" max="9219" width="4.28515625" style="1223" customWidth="1"/>
    <col min="9220" max="9220" width="12.5703125" style="1223" customWidth="1"/>
    <col min="9221" max="9221" width="18.140625" style="1223" customWidth="1"/>
    <col min="9222" max="9222" width="12.140625" style="1223" customWidth="1"/>
    <col min="9223" max="9223" width="6.5703125" style="1223" customWidth="1"/>
    <col min="9224" max="9224" width="16.5703125" style="1223" customWidth="1"/>
    <col min="9225" max="9225" width="19.42578125" style="1223" customWidth="1"/>
    <col min="9226" max="9226" width="16.7109375" style="1223" customWidth="1"/>
    <col min="9227" max="9227" width="0" style="1223" hidden="1" customWidth="1"/>
    <col min="9228" max="9228" width="18.42578125" style="1223" customWidth="1"/>
    <col min="9229" max="9229" width="7.7109375" style="1223" customWidth="1"/>
    <col min="9230" max="9230" width="19.42578125" style="1223" customWidth="1"/>
    <col min="9231" max="9231" width="0" style="1223" hidden="1" customWidth="1"/>
    <col min="9232" max="9232" width="17.28515625" style="1223" customWidth="1"/>
    <col min="9233" max="9239" width="0" style="1223" hidden="1" customWidth="1"/>
    <col min="9240" max="9240" width="18.28515625" style="1223" customWidth="1"/>
    <col min="9241" max="9241" width="0" style="1223" hidden="1" customWidth="1"/>
    <col min="9242" max="9242" width="18.85546875" style="1223" customWidth="1"/>
    <col min="9243" max="9243" width="16.7109375" style="1223" customWidth="1"/>
    <col min="9244" max="9244" width="16.140625" style="1223" customWidth="1"/>
    <col min="9245" max="9245" width="19" style="1223" customWidth="1"/>
    <col min="9246" max="9246" width="0" style="1223" hidden="1" customWidth="1"/>
    <col min="9247" max="9247" width="18.5703125" style="1223" customWidth="1"/>
    <col min="9248" max="9254" width="0" style="1223" hidden="1" customWidth="1"/>
    <col min="9255" max="9255" width="17.7109375" style="1223" customWidth="1"/>
    <col min="9256" max="9256" width="0" style="1223" hidden="1" customWidth="1"/>
    <col min="9257" max="9257" width="17.5703125" style="1223" customWidth="1"/>
    <col min="9258" max="9258" width="16.28515625" style="1223" customWidth="1"/>
    <col min="9259" max="9259" width="18.140625" style="1223" customWidth="1"/>
    <col min="9260" max="9260" width="18.7109375" style="1223" customWidth="1"/>
    <col min="9261" max="9261" width="0" style="1223" hidden="1" customWidth="1"/>
    <col min="9262" max="9262" width="16.28515625" style="1223" customWidth="1"/>
    <col min="9263" max="9269" width="0" style="1223" hidden="1" customWidth="1"/>
    <col min="9270" max="9270" width="14.140625" style="1223" customWidth="1"/>
    <col min="9271" max="9271" width="0" style="1223" hidden="1" customWidth="1"/>
    <col min="9272" max="9272" width="20" style="1223" customWidth="1"/>
    <col min="9273" max="9273" width="16" style="1223" customWidth="1"/>
    <col min="9274" max="9274" width="17.140625" style="1223" customWidth="1"/>
    <col min="9275" max="9277" width="0" style="1223" hidden="1" customWidth="1"/>
    <col min="9278" max="9278" width="11.42578125" style="1223" customWidth="1"/>
    <col min="9279" max="9472" width="11.42578125" style="1223"/>
    <col min="9473" max="9473" width="2.85546875" style="1223" customWidth="1"/>
    <col min="9474" max="9474" width="16.5703125" style="1223" customWidth="1"/>
    <col min="9475" max="9475" width="4.28515625" style="1223" customWidth="1"/>
    <col min="9476" max="9476" width="12.5703125" style="1223" customWidth="1"/>
    <col min="9477" max="9477" width="18.140625" style="1223" customWidth="1"/>
    <col min="9478" max="9478" width="12.140625" style="1223" customWidth="1"/>
    <col min="9479" max="9479" width="6.5703125" style="1223" customWidth="1"/>
    <col min="9480" max="9480" width="16.5703125" style="1223" customWidth="1"/>
    <col min="9481" max="9481" width="19.42578125" style="1223" customWidth="1"/>
    <col min="9482" max="9482" width="16.7109375" style="1223" customWidth="1"/>
    <col min="9483" max="9483" width="0" style="1223" hidden="1" customWidth="1"/>
    <col min="9484" max="9484" width="18.42578125" style="1223" customWidth="1"/>
    <col min="9485" max="9485" width="7.7109375" style="1223" customWidth="1"/>
    <col min="9486" max="9486" width="19.42578125" style="1223" customWidth="1"/>
    <col min="9487" max="9487" width="0" style="1223" hidden="1" customWidth="1"/>
    <col min="9488" max="9488" width="17.28515625" style="1223" customWidth="1"/>
    <col min="9489" max="9495" width="0" style="1223" hidden="1" customWidth="1"/>
    <col min="9496" max="9496" width="18.28515625" style="1223" customWidth="1"/>
    <col min="9497" max="9497" width="0" style="1223" hidden="1" customWidth="1"/>
    <col min="9498" max="9498" width="18.85546875" style="1223" customWidth="1"/>
    <col min="9499" max="9499" width="16.7109375" style="1223" customWidth="1"/>
    <col min="9500" max="9500" width="16.140625" style="1223" customWidth="1"/>
    <col min="9501" max="9501" width="19" style="1223" customWidth="1"/>
    <col min="9502" max="9502" width="0" style="1223" hidden="1" customWidth="1"/>
    <col min="9503" max="9503" width="18.5703125" style="1223" customWidth="1"/>
    <col min="9504" max="9510" width="0" style="1223" hidden="1" customWidth="1"/>
    <col min="9511" max="9511" width="17.7109375" style="1223" customWidth="1"/>
    <col min="9512" max="9512" width="0" style="1223" hidden="1" customWidth="1"/>
    <col min="9513" max="9513" width="17.5703125" style="1223" customWidth="1"/>
    <col min="9514" max="9514" width="16.28515625" style="1223" customWidth="1"/>
    <col min="9515" max="9515" width="18.140625" style="1223" customWidth="1"/>
    <col min="9516" max="9516" width="18.7109375" style="1223" customWidth="1"/>
    <col min="9517" max="9517" width="0" style="1223" hidden="1" customWidth="1"/>
    <col min="9518" max="9518" width="16.28515625" style="1223" customWidth="1"/>
    <col min="9519" max="9525" width="0" style="1223" hidden="1" customWidth="1"/>
    <col min="9526" max="9526" width="14.140625" style="1223" customWidth="1"/>
    <col min="9527" max="9527" width="0" style="1223" hidden="1" customWidth="1"/>
    <col min="9528" max="9528" width="20" style="1223" customWidth="1"/>
    <col min="9529" max="9529" width="16" style="1223" customWidth="1"/>
    <col min="9530" max="9530" width="17.140625" style="1223" customWidth="1"/>
    <col min="9531" max="9533" width="0" style="1223" hidden="1" customWidth="1"/>
    <col min="9534" max="9534" width="11.42578125" style="1223" customWidth="1"/>
    <col min="9535" max="9728" width="11.42578125" style="1223"/>
    <col min="9729" max="9729" width="2.85546875" style="1223" customWidth="1"/>
    <col min="9730" max="9730" width="16.5703125" style="1223" customWidth="1"/>
    <col min="9731" max="9731" width="4.28515625" style="1223" customWidth="1"/>
    <col min="9732" max="9732" width="12.5703125" style="1223" customWidth="1"/>
    <col min="9733" max="9733" width="18.140625" style="1223" customWidth="1"/>
    <col min="9734" max="9734" width="12.140625" style="1223" customWidth="1"/>
    <col min="9735" max="9735" width="6.5703125" style="1223" customWidth="1"/>
    <col min="9736" max="9736" width="16.5703125" style="1223" customWidth="1"/>
    <col min="9737" max="9737" width="19.42578125" style="1223" customWidth="1"/>
    <col min="9738" max="9738" width="16.7109375" style="1223" customWidth="1"/>
    <col min="9739" max="9739" width="0" style="1223" hidden="1" customWidth="1"/>
    <col min="9740" max="9740" width="18.42578125" style="1223" customWidth="1"/>
    <col min="9741" max="9741" width="7.7109375" style="1223" customWidth="1"/>
    <col min="9742" max="9742" width="19.42578125" style="1223" customWidth="1"/>
    <col min="9743" max="9743" width="0" style="1223" hidden="1" customWidth="1"/>
    <col min="9744" max="9744" width="17.28515625" style="1223" customWidth="1"/>
    <col min="9745" max="9751" width="0" style="1223" hidden="1" customWidth="1"/>
    <col min="9752" max="9752" width="18.28515625" style="1223" customWidth="1"/>
    <col min="9753" max="9753" width="0" style="1223" hidden="1" customWidth="1"/>
    <col min="9754" max="9754" width="18.85546875" style="1223" customWidth="1"/>
    <col min="9755" max="9755" width="16.7109375" style="1223" customWidth="1"/>
    <col min="9756" max="9756" width="16.140625" style="1223" customWidth="1"/>
    <col min="9757" max="9757" width="19" style="1223" customWidth="1"/>
    <col min="9758" max="9758" width="0" style="1223" hidden="1" customWidth="1"/>
    <col min="9759" max="9759" width="18.5703125" style="1223" customWidth="1"/>
    <col min="9760" max="9766" width="0" style="1223" hidden="1" customWidth="1"/>
    <col min="9767" max="9767" width="17.7109375" style="1223" customWidth="1"/>
    <col min="9768" max="9768" width="0" style="1223" hidden="1" customWidth="1"/>
    <col min="9769" max="9769" width="17.5703125" style="1223" customWidth="1"/>
    <col min="9770" max="9770" width="16.28515625" style="1223" customWidth="1"/>
    <col min="9771" max="9771" width="18.140625" style="1223" customWidth="1"/>
    <col min="9772" max="9772" width="18.7109375" style="1223" customWidth="1"/>
    <col min="9773" max="9773" width="0" style="1223" hidden="1" customWidth="1"/>
    <col min="9774" max="9774" width="16.28515625" style="1223" customWidth="1"/>
    <col min="9775" max="9781" width="0" style="1223" hidden="1" customWidth="1"/>
    <col min="9782" max="9782" width="14.140625" style="1223" customWidth="1"/>
    <col min="9783" max="9783" width="0" style="1223" hidden="1" customWidth="1"/>
    <col min="9784" max="9784" width="20" style="1223" customWidth="1"/>
    <col min="9785" max="9785" width="16" style="1223" customWidth="1"/>
    <col min="9786" max="9786" width="17.140625" style="1223" customWidth="1"/>
    <col min="9787" max="9789" width="0" style="1223" hidden="1" customWidth="1"/>
    <col min="9790" max="9790" width="11.42578125" style="1223" customWidth="1"/>
    <col min="9791" max="9984" width="11.42578125" style="1223"/>
    <col min="9985" max="9985" width="2.85546875" style="1223" customWidth="1"/>
    <col min="9986" max="9986" width="16.5703125" style="1223" customWidth="1"/>
    <col min="9987" max="9987" width="4.28515625" style="1223" customWidth="1"/>
    <col min="9988" max="9988" width="12.5703125" style="1223" customWidth="1"/>
    <col min="9989" max="9989" width="18.140625" style="1223" customWidth="1"/>
    <col min="9990" max="9990" width="12.140625" style="1223" customWidth="1"/>
    <col min="9991" max="9991" width="6.5703125" style="1223" customWidth="1"/>
    <col min="9992" max="9992" width="16.5703125" style="1223" customWidth="1"/>
    <col min="9993" max="9993" width="19.42578125" style="1223" customWidth="1"/>
    <col min="9994" max="9994" width="16.7109375" style="1223" customWidth="1"/>
    <col min="9995" max="9995" width="0" style="1223" hidden="1" customWidth="1"/>
    <col min="9996" max="9996" width="18.42578125" style="1223" customWidth="1"/>
    <col min="9997" max="9997" width="7.7109375" style="1223" customWidth="1"/>
    <col min="9998" max="9998" width="19.42578125" style="1223" customWidth="1"/>
    <col min="9999" max="9999" width="0" style="1223" hidden="1" customWidth="1"/>
    <col min="10000" max="10000" width="17.28515625" style="1223" customWidth="1"/>
    <col min="10001" max="10007" width="0" style="1223" hidden="1" customWidth="1"/>
    <col min="10008" max="10008" width="18.28515625" style="1223" customWidth="1"/>
    <col min="10009" max="10009" width="0" style="1223" hidden="1" customWidth="1"/>
    <col min="10010" max="10010" width="18.85546875" style="1223" customWidth="1"/>
    <col min="10011" max="10011" width="16.7109375" style="1223" customWidth="1"/>
    <col min="10012" max="10012" width="16.140625" style="1223" customWidth="1"/>
    <col min="10013" max="10013" width="19" style="1223" customWidth="1"/>
    <col min="10014" max="10014" width="0" style="1223" hidden="1" customWidth="1"/>
    <col min="10015" max="10015" width="18.5703125" style="1223" customWidth="1"/>
    <col min="10016" max="10022" width="0" style="1223" hidden="1" customWidth="1"/>
    <col min="10023" max="10023" width="17.7109375" style="1223" customWidth="1"/>
    <col min="10024" max="10024" width="0" style="1223" hidden="1" customWidth="1"/>
    <col min="10025" max="10025" width="17.5703125" style="1223" customWidth="1"/>
    <col min="10026" max="10026" width="16.28515625" style="1223" customWidth="1"/>
    <col min="10027" max="10027" width="18.140625" style="1223" customWidth="1"/>
    <col min="10028" max="10028" width="18.7109375" style="1223" customWidth="1"/>
    <col min="10029" max="10029" width="0" style="1223" hidden="1" customWidth="1"/>
    <col min="10030" max="10030" width="16.28515625" style="1223" customWidth="1"/>
    <col min="10031" max="10037" width="0" style="1223" hidden="1" customWidth="1"/>
    <col min="10038" max="10038" width="14.140625" style="1223" customWidth="1"/>
    <col min="10039" max="10039" width="0" style="1223" hidden="1" customWidth="1"/>
    <col min="10040" max="10040" width="20" style="1223" customWidth="1"/>
    <col min="10041" max="10041" width="16" style="1223" customWidth="1"/>
    <col min="10042" max="10042" width="17.140625" style="1223" customWidth="1"/>
    <col min="10043" max="10045" width="0" style="1223" hidden="1" customWidth="1"/>
    <col min="10046" max="10046" width="11.42578125" style="1223" customWidth="1"/>
    <col min="10047" max="10240" width="11.42578125" style="1223"/>
    <col min="10241" max="10241" width="2.85546875" style="1223" customWidth="1"/>
    <col min="10242" max="10242" width="16.5703125" style="1223" customWidth="1"/>
    <col min="10243" max="10243" width="4.28515625" style="1223" customWidth="1"/>
    <col min="10244" max="10244" width="12.5703125" style="1223" customWidth="1"/>
    <col min="10245" max="10245" width="18.140625" style="1223" customWidth="1"/>
    <col min="10246" max="10246" width="12.140625" style="1223" customWidth="1"/>
    <col min="10247" max="10247" width="6.5703125" style="1223" customWidth="1"/>
    <col min="10248" max="10248" width="16.5703125" style="1223" customWidth="1"/>
    <col min="10249" max="10249" width="19.42578125" style="1223" customWidth="1"/>
    <col min="10250" max="10250" width="16.7109375" style="1223" customWidth="1"/>
    <col min="10251" max="10251" width="0" style="1223" hidden="1" customWidth="1"/>
    <col min="10252" max="10252" width="18.42578125" style="1223" customWidth="1"/>
    <col min="10253" max="10253" width="7.7109375" style="1223" customWidth="1"/>
    <col min="10254" max="10254" width="19.42578125" style="1223" customWidth="1"/>
    <col min="10255" max="10255" width="0" style="1223" hidden="1" customWidth="1"/>
    <col min="10256" max="10256" width="17.28515625" style="1223" customWidth="1"/>
    <col min="10257" max="10263" width="0" style="1223" hidden="1" customWidth="1"/>
    <col min="10264" max="10264" width="18.28515625" style="1223" customWidth="1"/>
    <col min="10265" max="10265" width="0" style="1223" hidden="1" customWidth="1"/>
    <col min="10266" max="10266" width="18.85546875" style="1223" customWidth="1"/>
    <col min="10267" max="10267" width="16.7109375" style="1223" customWidth="1"/>
    <col min="10268" max="10268" width="16.140625" style="1223" customWidth="1"/>
    <col min="10269" max="10269" width="19" style="1223" customWidth="1"/>
    <col min="10270" max="10270" width="0" style="1223" hidden="1" customWidth="1"/>
    <col min="10271" max="10271" width="18.5703125" style="1223" customWidth="1"/>
    <col min="10272" max="10278" width="0" style="1223" hidden="1" customWidth="1"/>
    <col min="10279" max="10279" width="17.7109375" style="1223" customWidth="1"/>
    <col min="10280" max="10280" width="0" style="1223" hidden="1" customWidth="1"/>
    <col min="10281" max="10281" width="17.5703125" style="1223" customWidth="1"/>
    <col min="10282" max="10282" width="16.28515625" style="1223" customWidth="1"/>
    <col min="10283" max="10283" width="18.140625" style="1223" customWidth="1"/>
    <col min="10284" max="10284" width="18.7109375" style="1223" customWidth="1"/>
    <col min="10285" max="10285" width="0" style="1223" hidden="1" customWidth="1"/>
    <col min="10286" max="10286" width="16.28515625" style="1223" customWidth="1"/>
    <col min="10287" max="10293" width="0" style="1223" hidden="1" customWidth="1"/>
    <col min="10294" max="10294" width="14.140625" style="1223" customWidth="1"/>
    <col min="10295" max="10295" width="0" style="1223" hidden="1" customWidth="1"/>
    <col min="10296" max="10296" width="20" style="1223" customWidth="1"/>
    <col min="10297" max="10297" width="16" style="1223" customWidth="1"/>
    <col min="10298" max="10298" width="17.140625" style="1223" customWidth="1"/>
    <col min="10299" max="10301" width="0" style="1223" hidden="1" customWidth="1"/>
    <col min="10302" max="10302" width="11.42578125" style="1223" customWidth="1"/>
    <col min="10303" max="10496" width="11.42578125" style="1223"/>
    <col min="10497" max="10497" width="2.85546875" style="1223" customWidth="1"/>
    <col min="10498" max="10498" width="16.5703125" style="1223" customWidth="1"/>
    <col min="10499" max="10499" width="4.28515625" style="1223" customWidth="1"/>
    <col min="10500" max="10500" width="12.5703125" style="1223" customWidth="1"/>
    <col min="10501" max="10501" width="18.140625" style="1223" customWidth="1"/>
    <col min="10502" max="10502" width="12.140625" style="1223" customWidth="1"/>
    <col min="10503" max="10503" width="6.5703125" style="1223" customWidth="1"/>
    <col min="10504" max="10504" width="16.5703125" style="1223" customWidth="1"/>
    <col min="10505" max="10505" width="19.42578125" style="1223" customWidth="1"/>
    <col min="10506" max="10506" width="16.7109375" style="1223" customWidth="1"/>
    <col min="10507" max="10507" width="0" style="1223" hidden="1" customWidth="1"/>
    <col min="10508" max="10508" width="18.42578125" style="1223" customWidth="1"/>
    <col min="10509" max="10509" width="7.7109375" style="1223" customWidth="1"/>
    <col min="10510" max="10510" width="19.42578125" style="1223" customWidth="1"/>
    <col min="10511" max="10511" width="0" style="1223" hidden="1" customWidth="1"/>
    <col min="10512" max="10512" width="17.28515625" style="1223" customWidth="1"/>
    <col min="10513" max="10519" width="0" style="1223" hidden="1" customWidth="1"/>
    <col min="10520" max="10520" width="18.28515625" style="1223" customWidth="1"/>
    <col min="10521" max="10521" width="0" style="1223" hidden="1" customWidth="1"/>
    <col min="10522" max="10522" width="18.85546875" style="1223" customWidth="1"/>
    <col min="10523" max="10523" width="16.7109375" style="1223" customWidth="1"/>
    <col min="10524" max="10524" width="16.140625" style="1223" customWidth="1"/>
    <col min="10525" max="10525" width="19" style="1223" customWidth="1"/>
    <col min="10526" max="10526" width="0" style="1223" hidden="1" customWidth="1"/>
    <col min="10527" max="10527" width="18.5703125" style="1223" customWidth="1"/>
    <col min="10528" max="10534" width="0" style="1223" hidden="1" customWidth="1"/>
    <col min="10535" max="10535" width="17.7109375" style="1223" customWidth="1"/>
    <col min="10536" max="10536" width="0" style="1223" hidden="1" customWidth="1"/>
    <col min="10537" max="10537" width="17.5703125" style="1223" customWidth="1"/>
    <col min="10538" max="10538" width="16.28515625" style="1223" customWidth="1"/>
    <col min="10539" max="10539" width="18.140625" style="1223" customWidth="1"/>
    <col min="10540" max="10540" width="18.7109375" style="1223" customWidth="1"/>
    <col min="10541" max="10541" width="0" style="1223" hidden="1" customWidth="1"/>
    <col min="10542" max="10542" width="16.28515625" style="1223" customWidth="1"/>
    <col min="10543" max="10549" width="0" style="1223" hidden="1" customWidth="1"/>
    <col min="10550" max="10550" width="14.140625" style="1223" customWidth="1"/>
    <col min="10551" max="10551" width="0" style="1223" hidden="1" customWidth="1"/>
    <col min="10552" max="10552" width="20" style="1223" customWidth="1"/>
    <col min="10553" max="10553" width="16" style="1223" customWidth="1"/>
    <col min="10554" max="10554" width="17.140625" style="1223" customWidth="1"/>
    <col min="10555" max="10557" width="0" style="1223" hidden="1" customWidth="1"/>
    <col min="10558" max="10558" width="11.42578125" style="1223" customWidth="1"/>
    <col min="10559" max="10752" width="11.42578125" style="1223"/>
    <col min="10753" max="10753" width="2.85546875" style="1223" customWidth="1"/>
    <col min="10754" max="10754" width="16.5703125" style="1223" customWidth="1"/>
    <col min="10755" max="10755" width="4.28515625" style="1223" customWidth="1"/>
    <col min="10756" max="10756" width="12.5703125" style="1223" customWidth="1"/>
    <col min="10757" max="10757" width="18.140625" style="1223" customWidth="1"/>
    <col min="10758" max="10758" width="12.140625" style="1223" customWidth="1"/>
    <col min="10759" max="10759" width="6.5703125" style="1223" customWidth="1"/>
    <col min="10760" max="10760" width="16.5703125" style="1223" customWidth="1"/>
    <col min="10761" max="10761" width="19.42578125" style="1223" customWidth="1"/>
    <col min="10762" max="10762" width="16.7109375" style="1223" customWidth="1"/>
    <col min="10763" max="10763" width="0" style="1223" hidden="1" customWidth="1"/>
    <col min="10764" max="10764" width="18.42578125" style="1223" customWidth="1"/>
    <col min="10765" max="10765" width="7.7109375" style="1223" customWidth="1"/>
    <col min="10766" max="10766" width="19.42578125" style="1223" customWidth="1"/>
    <col min="10767" max="10767" width="0" style="1223" hidden="1" customWidth="1"/>
    <col min="10768" max="10768" width="17.28515625" style="1223" customWidth="1"/>
    <col min="10769" max="10775" width="0" style="1223" hidden="1" customWidth="1"/>
    <col min="10776" max="10776" width="18.28515625" style="1223" customWidth="1"/>
    <col min="10777" max="10777" width="0" style="1223" hidden="1" customWidth="1"/>
    <col min="10778" max="10778" width="18.85546875" style="1223" customWidth="1"/>
    <col min="10779" max="10779" width="16.7109375" style="1223" customWidth="1"/>
    <col min="10780" max="10780" width="16.140625" style="1223" customWidth="1"/>
    <col min="10781" max="10781" width="19" style="1223" customWidth="1"/>
    <col min="10782" max="10782" width="0" style="1223" hidden="1" customWidth="1"/>
    <col min="10783" max="10783" width="18.5703125" style="1223" customWidth="1"/>
    <col min="10784" max="10790" width="0" style="1223" hidden="1" customWidth="1"/>
    <col min="10791" max="10791" width="17.7109375" style="1223" customWidth="1"/>
    <col min="10792" max="10792" width="0" style="1223" hidden="1" customWidth="1"/>
    <col min="10793" max="10793" width="17.5703125" style="1223" customWidth="1"/>
    <col min="10794" max="10794" width="16.28515625" style="1223" customWidth="1"/>
    <col min="10795" max="10795" width="18.140625" style="1223" customWidth="1"/>
    <col min="10796" max="10796" width="18.7109375" style="1223" customWidth="1"/>
    <col min="10797" max="10797" width="0" style="1223" hidden="1" customWidth="1"/>
    <col min="10798" max="10798" width="16.28515625" style="1223" customWidth="1"/>
    <col min="10799" max="10805" width="0" style="1223" hidden="1" customWidth="1"/>
    <col min="10806" max="10806" width="14.140625" style="1223" customWidth="1"/>
    <col min="10807" max="10807" width="0" style="1223" hidden="1" customWidth="1"/>
    <col min="10808" max="10808" width="20" style="1223" customWidth="1"/>
    <col min="10809" max="10809" width="16" style="1223" customWidth="1"/>
    <col min="10810" max="10810" width="17.140625" style="1223" customWidth="1"/>
    <col min="10811" max="10813" width="0" style="1223" hidden="1" customWidth="1"/>
    <col min="10814" max="10814" width="11.42578125" style="1223" customWidth="1"/>
    <col min="10815" max="11008" width="11.42578125" style="1223"/>
    <col min="11009" max="11009" width="2.85546875" style="1223" customWidth="1"/>
    <col min="11010" max="11010" width="16.5703125" style="1223" customWidth="1"/>
    <col min="11011" max="11011" width="4.28515625" style="1223" customWidth="1"/>
    <col min="11012" max="11012" width="12.5703125" style="1223" customWidth="1"/>
    <col min="11013" max="11013" width="18.140625" style="1223" customWidth="1"/>
    <col min="11014" max="11014" width="12.140625" style="1223" customWidth="1"/>
    <col min="11015" max="11015" width="6.5703125" style="1223" customWidth="1"/>
    <col min="11016" max="11016" width="16.5703125" style="1223" customWidth="1"/>
    <col min="11017" max="11017" width="19.42578125" style="1223" customWidth="1"/>
    <col min="11018" max="11018" width="16.7109375" style="1223" customWidth="1"/>
    <col min="11019" max="11019" width="0" style="1223" hidden="1" customWidth="1"/>
    <col min="11020" max="11020" width="18.42578125" style="1223" customWidth="1"/>
    <col min="11021" max="11021" width="7.7109375" style="1223" customWidth="1"/>
    <col min="11022" max="11022" width="19.42578125" style="1223" customWidth="1"/>
    <col min="11023" max="11023" width="0" style="1223" hidden="1" customWidth="1"/>
    <col min="11024" max="11024" width="17.28515625" style="1223" customWidth="1"/>
    <col min="11025" max="11031" width="0" style="1223" hidden="1" customWidth="1"/>
    <col min="11032" max="11032" width="18.28515625" style="1223" customWidth="1"/>
    <col min="11033" max="11033" width="0" style="1223" hidden="1" customWidth="1"/>
    <col min="11034" max="11034" width="18.85546875" style="1223" customWidth="1"/>
    <col min="11035" max="11035" width="16.7109375" style="1223" customWidth="1"/>
    <col min="11036" max="11036" width="16.140625" style="1223" customWidth="1"/>
    <col min="11037" max="11037" width="19" style="1223" customWidth="1"/>
    <col min="11038" max="11038" width="0" style="1223" hidden="1" customWidth="1"/>
    <col min="11039" max="11039" width="18.5703125" style="1223" customWidth="1"/>
    <col min="11040" max="11046" width="0" style="1223" hidden="1" customWidth="1"/>
    <col min="11047" max="11047" width="17.7109375" style="1223" customWidth="1"/>
    <col min="11048" max="11048" width="0" style="1223" hidden="1" customWidth="1"/>
    <col min="11049" max="11049" width="17.5703125" style="1223" customWidth="1"/>
    <col min="11050" max="11050" width="16.28515625" style="1223" customWidth="1"/>
    <col min="11051" max="11051" width="18.140625" style="1223" customWidth="1"/>
    <col min="11052" max="11052" width="18.7109375" style="1223" customWidth="1"/>
    <col min="11053" max="11053" width="0" style="1223" hidden="1" customWidth="1"/>
    <col min="11054" max="11054" width="16.28515625" style="1223" customWidth="1"/>
    <col min="11055" max="11061" width="0" style="1223" hidden="1" customWidth="1"/>
    <col min="11062" max="11062" width="14.140625" style="1223" customWidth="1"/>
    <col min="11063" max="11063" width="0" style="1223" hidden="1" customWidth="1"/>
    <col min="11064" max="11064" width="20" style="1223" customWidth="1"/>
    <col min="11065" max="11065" width="16" style="1223" customWidth="1"/>
    <col min="11066" max="11066" width="17.140625" style="1223" customWidth="1"/>
    <col min="11067" max="11069" width="0" style="1223" hidden="1" customWidth="1"/>
    <col min="11070" max="11070" width="11.42578125" style="1223" customWidth="1"/>
    <col min="11071" max="11264" width="11.42578125" style="1223"/>
    <col min="11265" max="11265" width="2.85546875" style="1223" customWidth="1"/>
    <col min="11266" max="11266" width="16.5703125" style="1223" customWidth="1"/>
    <col min="11267" max="11267" width="4.28515625" style="1223" customWidth="1"/>
    <col min="11268" max="11268" width="12.5703125" style="1223" customWidth="1"/>
    <col min="11269" max="11269" width="18.140625" style="1223" customWidth="1"/>
    <col min="11270" max="11270" width="12.140625" style="1223" customWidth="1"/>
    <col min="11271" max="11271" width="6.5703125" style="1223" customWidth="1"/>
    <col min="11272" max="11272" width="16.5703125" style="1223" customWidth="1"/>
    <col min="11273" max="11273" width="19.42578125" style="1223" customWidth="1"/>
    <col min="11274" max="11274" width="16.7109375" style="1223" customWidth="1"/>
    <col min="11275" max="11275" width="0" style="1223" hidden="1" customWidth="1"/>
    <col min="11276" max="11276" width="18.42578125" style="1223" customWidth="1"/>
    <col min="11277" max="11277" width="7.7109375" style="1223" customWidth="1"/>
    <col min="11278" max="11278" width="19.42578125" style="1223" customWidth="1"/>
    <col min="11279" max="11279" width="0" style="1223" hidden="1" customWidth="1"/>
    <col min="11280" max="11280" width="17.28515625" style="1223" customWidth="1"/>
    <col min="11281" max="11287" width="0" style="1223" hidden="1" customWidth="1"/>
    <col min="11288" max="11288" width="18.28515625" style="1223" customWidth="1"/>
    <col min="11289" max="11289" width="0" style="1223" hidden="1" customWidth="1"/>
    <col min="11290" max="11290" width="18.85546875" style="1223" customWidth="1"/>
    <col min="11291" max="11291" width="16.7109375" style="1223" customWidth="1"/>
    <col min="11292" max="11292" width="16.140625" style="1223" customWidth="1"/>
    <col min="11293" max="11293" width="19" style="1223" customWidth="1"/>
    <col min="11294" max="11294" width="0" style="1223" hidden="1" customWidth="1"/>
    <col min="11295" max="11295" width="18.5703125" style="1223" customWidth="1"/>
    <col min="11296" max="11302" width="0" style="1223" hidden="1" customWidth="1"/>
    <col min="11303" max="11303" width="17.7109375" style="1223" customWidth="1"/>
    <col min="11304" max="11304" width="0" style="1223" hidden="1" customWidth="1"/>
    <col min="11305" max="11305" width="17.5703125" style="1223" customWidth="1"/>
    <col min="11306" max="11306" width="16.28515625" style="1223" customWidth="1"/>
    <col min="11307" max="11307" width="18.140625" style="1223" customWidth="1"/>
    <col min="11308" max="11308" width="18.7109375" style="1223" customWidth="1"/>
    <col min="11309" max="11309" width="0" style="1223" hidden="1" customWidth="1"/>
    <col min="11310" max="11310" width="16.28515625" style="1223" customWidth="1"/>
    <col min="11311" max="11317" width="0" style="1223" hidden="1" customWidth="1"/>
    <col min="11318" max="11318" width="14.140625" style="1223" customWidth="1"/>
    <col min="11319" max="11319" width="0" style="1223" hidden="1" customWidth="1"/>
    <col min="11320" max="11320" width="20" style="1223" customWidth="1"/>
    <col min="11321" max="11321" width="16" style="1223" customWidth="1"/>
    <col min="11322" max="11322" width="17.140625" style="1223" customWidth="1"/>
    <col min="11323" max="11325" width="0" style="1223" hidden="1" customWidth="1"/>
    <col min="11326" max="11326" width="11.42578125" style="1223" customWidth="1"/>
    <col min="11327" max="11520" width="11.42578125" style="1223"/>
    <col min="11521" max="11521" width="2.85546875" style="1223" customWidth="1"/>
    <col min="11522" max="11522" width="16.5703125" style="1223" customWidth="1"/>
    <col min="11523" max="11523" width="4.28515625" style="1223" customWidth="1"/>
    <col min="11524" max="11524" width="12.5703125" style="1223" customWidth="1"/>
    <col min="11525" max="11525" width="18.140625" style="1223" customWidth="1"/>
    <col min="11526" max="11526" width="12.140625" style="1223" customWidth="1"/>
    <col min="11527" max="11527" width="6.5703125" style="1223" customWidth="1"/>
    <col min="11528" max="11528" width="16.5703125" style="1223" customWidth="1"/>
    <col min="11529" max="11529" width="19.42578125" style="1223" customWidth="1"/>
    <col min="11530" max="11530" width="16.7109375" style="1223" customWidth="1"/>
    <col min="11531" max="11531" width="0" style="1223" hidden="1" customWidth="1"/>
    <col min="11532" max="11532" width="18.42578125" style="1223" customWidth="1"/>
    <col min="11533" max="11533" width="7.7109375" style="1223" customWidth="1"/>
    <col min="11534" max="11534" width="19.42578125" style="1223" customWidth="1"/>
    <col min="11535" max="11535" width="0" style="1223" hidden="1" customWidth="1"/>
    <col min="11536" max="11536" width="17.28515625" style="1223" customWidth="1"/>
    <col min="11537" max="11543" width="0" style="1223" hidden="1" customWidth="1"/>
    <col min="11544" max="11544" width="18.28515625" style="1223" customWidth="1"/>
    <col min="11545" max="11545" width="0" style="1223" hidden="1" customWidth="1"/>
    <col min="11546" max="11546" width="18.85546875" style="1223" customWidth="1"/>
    <col min="11547" max="11547" width="16.7109375" style="1223" customWidth="1"/>
    <col min="11548" max="11548" width="16.140625" style="1223" customWidth="1"/>
    <col min="11549" max="11549" width="19" style="1223" customWidth="1"/>
    <col min="11550" max="11550" width="0" style="1223" hidden="1" customWidth="1"/>
    <col min="11551" max="11551" width="18.5703125" style="1223" customWidth="1"/>
    <col min="11552" max="11558" width="0" style="1223" hidden="1" customWidth="1"/>
    <col min="11559" max="11559" width="17.7109375" style="1223" customWidth="1"/>
    <col min="11560" max="11560" width="0" style="1223" hidden="1" customWidth="1"/>
    <col min="11561" max="11561" width="17.5703125" style="1223" customWidth="1"/>
    <col min="11562" max="11562" width="16.28515625" style="1223" customWidth="1"/>
    <col min="11563" max="11563" width="18.140625" style="1223" customWidth="1"/>
    <col min="11564" max="11564" width="18.7109375" style="1223" customWidth="1"/>
    <col min="11565" max="11565" width="0" style="1223" hidden="1" customWidth="1"/>
    <col min="11566" max="11566" width="16.28515625" style="1223" customWidth="1"/>
    <col min="11567" max="11573" width="0" style="1223" hidden="1" customWidth="1"/>
    <col min="11574" max="11574" width="14.140625" style="1223" customWidth="1"/>
    <col min="11575" max="11575" width="0" style="1223" hidden="1" customWidth="1"/>
    <col min="11576" max="11576" width="20" style="1223" customWidth="1"/>
    <col min="11577" max="11577" width="16" style="1223" customWidth="1"/>
    <col min="11578" max="11578" width="17.140625" style="1223" customWidth="1"/>
    <col min="11579" max="11581" width="0" style="1223" hidden="1" customWidth="1"/>
    <col min="11582" max="11582" width="11.42578125" style="1223" customWidth="1"/>
    <col min="11583" max="11776" width="11.42578125" style="1223"/>
    <col min="11777" max="11777" width="2.85546875" style="1223" customWidth="1"/>
    <col min="11778" max="11778" width="16.5703125" style="1223" customWidth="1"/>
    <col min="11779" max="11779" width="4.28515625" style="1223" customWidth="1"/>
    <col min="11780" max="11780" width="12.5703125" style="1223" customWidth="1"/>
    <col min="11781" max="11781" width="18.140625" style="1223" customWidth="1"/>
    <col min="11782" max="11782" width="12.140625" style="1223" customWidth="1"/>
    <col min="11783" max="11783" width="6.5703125" style="1223" customWidth="1"/>
    <col min="11784" max="11784" width="16.5703125" style="1223" customWidth="1"/>
    <col min="11785" max="11785" width="19.42578125" style="1223" customWidth="1"/>
    <col min="11786" max="11786" width="16.7109375" style="1223" customWidth="1"/>
    <col min="11787" max="11787" width="0" style="1223" hidden="1" customWidth="1"/>
    <col min="11788" max="11788" width="18.42578125" style="1223" customWidth="1"/>
    <col min="11789" max="11789" width="7.7109375" style="1223" customWidth="1"/>
    <col min="11790" max="11790" width="19.42578125" style="1223" customWidth="1"/>
    <col min="11791" max="11791" width="0" style="1223" hidden="1" customWidth="1"/>
    <col min="11792" max="11792" width="17.28515625" style="1223" customWidth="1"/>
    <col min="11793" max="11799" width="0" style="1223" hidden="1" customWidth="1"/>
    <col min="11800" max="11800" width="18.28515625" style="1223" customWidth="1"/>
    <col min="11801" max="11801" width="0" style="1223" hidden="1" customWidth="1"/>
    <col min="11802" max="11802" width="18.85546875" style="1223" customWidth="1"/>
    <col min="11803" max="11803" width="16.7109375" style="1223" customWidth="1"/>
    <col min="11804" max="11804" width="16.140625" style="1223" customWidth="1"/>
    <col min="11805" max="11805" width="19" style="1223" customWidth="1"/>
    <col min="11806" max="11806" width="0" style="1223" hidden="1" customWidth="1"/>
    <col min="11807" max="11807" width="18.5703125" style="1223" customWidth="1"/>
    <col min="11808" max="11814" width="0" style="1223" hidden="1" customWidth="1"/>
    <col min="11815" max="11815" width="17.7109375" style="1223" customWidth="1"/>
    <col min="11816" max="11816" width="0" style="1223" hidden="1" customWidth="1"/>
    <col min="11817" max="11817" width="17.5703125" style="1223" customWidth="1"/>
    <col min="11818" max="11818" width="16.28515625" style="1223" customWidth="1"/>
    <col min="11819" max="11819" width="18.140625" style="1223" customWidth="1"/>
    <col min="11820" max="11820" width="18.7109375" style="1223" customWidth="1"/>
    <col min="11821" max="11821" width="0" style="1223" hidden="1" customWidth="1"/>
    <col min="11822" max="11822" width="16.28515625" style="1223" customWidth="1"/>
    <col min="11823" max="11829" width="0" style="1223" hidden="1" customWidth="1"/>
    <col min="11830" max="11830" width="14.140625" style="1223" customWidth="1"/>
    <col min="11831" max="11831" width="0" style="1223" hidden="1" customWidth="1"/>
    <col min="11832" max="11832" width="20" style="1223" customWidth="1"/>
    <col min="11833" max="11833" width="16" style="1223" customWidth="1"/>
    <col min="11834" max="11834" width="17.140625" style="1223" customWidth="1"/>
    <col min="11835" max="11837" width="0" style="1223" hidden="1" customWidth="1"/>
    <col min="11838" max="11838" width="11.42578125" style="1223" customWidth="1"/>
    <col min="11839" max="12032" width="11.42578125" style="1223"/>
    <col min="12033" max="12033" width="2.85546875" style="1223" customWidth="1"/>
    <col min="12034" max="12034" width="16.5703125" style="1223" customWidth="1"/>
    <col min="12035" max="12035" width="4.28515625" style="1223" customWidth="1"/>
    <col min="12036" max="12036" width="12.5703125" style="1223" customWidth="1"/>
    <col min="12037" max="12037" width="18.140625" style="1223" customWidth="1"/>
    <col min="12038" max="12038" width="12.140625" style="1223" customWidth="1"/>
    <col min="12039" max="12039" width="6.5703125" style="1223" customWidth="1"/>
    <col min="12040" max="12040" width="16.5703125" style="1223" customWidth="1"/>
    <col min="12041" max="12041" width="19.42578125" style="1223" customWidth="1"/>
    <col min="12042" max="12042" width="16.7109375" style="1223" customWidth="1"/>
    <col min="12043" max="12043" width="0" style="1223" hidden="1" customWidth="1"/>
    <col min="12044" max="12044" width="18.42578125" style="1223" customWidth="1"/>
    <col min="12045" max="12045" width="7.7109375" style="1223" customWidth="1"/>
    <col min="12046" max="12046" width="19.42578125" style="1223" customWidth="1"/>
    <col min="12047" max="12047" width="0" style="1223" hidden="1" customWidth="1"/>
    <col min="12048" max="12048" width="17.28515625" style="1223" customWidth="1"/>
    <col min="12049" max="12055" width="0" style="1223" hidden="1" customWidth="1"/>
    <col min="12056" max="12056" width="18.28515625" style="1223" customWidth="1"/>
    <col min="12057" max="12057" width="0" style="1223" hidden="1" customWidth="1"/>
    <col min="12058" max="12058" width="18.85546875" style="1223" customWidth="1"/>
    <col min="12059" max="12059" width="16.7109375" style="1223" customWidth="1"/>
    <col min="12060" max="12060" width="16.140625" style="1223" customWidth="1"/>
    <col min="12061" max="12061" width="19" style="1223" customWidth="1"/>
    <col min="12062" max="12062" width="0" style="1223" hidden="1" customWidth="1"/>
    <col min="12063" max="12063" width="18.5703125" style="1223" customWidth="1"/>
    <col min="12064" max="12070" width="0" style="1223" hidden="1" customWidth="1"/>
    <col min="12071" max="12071" width="17.7109375" style="1223" customWidth="1"/>
    <col min="12072" max="12072" width="0" style="1223" hidden="1" customWidth="1"/>
    <col min="12073" max="12073" width="17.5703125" style="1223" customWidth="1"/>
    <col min="12074" max="12074" width="16.28515625" style="1223" customWidth="1"/>
    <col min="12075" max="12075" width="18.140625" style="1223" customWidth="1"/>
    <col min="12076" max="12076" width="18.7109375" style="1223" customWidth="1"/>
    <col min="12077" max="12077" width="0" style="1223" hidden="1" customWidth="1"/>
    <col min="12078" max="12078" width="16.28515625" style="1223" customWidth="1"/>
    <col min="12079" max="12085" width="0" style="1223" hidden="1" customWidth="1"/>
    <col min="12086" max="12086" width="14.140625" style="1223" customWidth="1"/>
    <col min="12087" max="12087" width="0" style="1223" hidden="1" customWidth="1"/>
    <col min="12088" max="12088" width="20" style="1223" customWidth="1"/>
    <col min="12089" max="12089" width="16" style="1223" customWidth="1"/>
    <col min="12090" max="12090" width="17.140625" style="1223" customWidth="1"/>
    <col min="12091" max="12093" width="0" style="1223" hidden="1" customWidth="1"/>
    <col min="12094" max="12094" width="11.42578125" style="1223" customWidth="1"/>
    <col min="12095" max="12288" width="11.42578125" style="1223"/>
    <col min="12289" max="12289" width="2.85546875" style="1223" customWidth="1"/>
    <col min="12290" max="12290" width="16.5703125" style="1223" customWidth="1"/>
    <col min="12291" max="12291" width="4.28515625" style="1223" customWidth="1"/>
    <col min="12292" max="12292" width="12.5703125" style="1223" customWidth="1"/>
    <col min="12293" max="12293" width="18.140625" style="1223" customWidth="1"/>
    <col min="12294" max="12294" width="12.140625" style="1223" customWidth="1"/>
    <col min="12295" max="12295" width="6.5703125" style="1223" customWidth="1"/>
    <col min="12296" max="12296" width="16.5703125" style="1223" customWidth="1"/>
    <col min="12297" max="12297" width="19.42578125" style="1223" customWidth="1"/>
    <col min="12298" max="12298" width="16.7109375" style="1223" customWidth="1"/>
    <col min="12299" max="12299" width="0" style="1223" hidden="1" customWidth="1"/>
    <col min="12300" max="12300" width="18.42578125" style="1223" customWidth="1"/>
    <col min="12301" max="12301" width="7.7109375" style="1223" customWidth="1"/>
    <col min="12302" max="12302" width="19.42578125" style="1223" customWidth="1"/>
    <col min="12303" max="12303" width="0" style="1223" hidden="1" customWidth="1"/>
    <col min="12304" max="12304" width="17.28515625" style="1223" customWidth="1"/>
    <col min="12305" max="12311" width="0" style="1223" hidden="1" customWidth="1"/>
    <col min="12312" max="12312" width="18.28515625" style="1223" customWidth="1"/>
    <col min="12313" max="12313" width="0" style="1223" hidden="1" customWidth="1"/>
    <col min="12314" max="12314" width="18.85546875" style="1223" customWidth="1"/>
    <col min="12315" max="12315" width="16.7109375" style="1223" customWidth="1"/>
    <col min="12316" max="12316" width="16.140625" style="1223" customWidth="1"/>
    <col min="12317" max="12317" width="19" style="1223" customWidth="1"/>
    <col min="12318" max="12318" width="0" style="1223" hidden="1" customWidth="1"/>
    <col min="12319" max="12319" width="18.5703125" style="1223" customWidth="1"/>
    <col min="12320" max="12326" width="0" style="1223" hidden="1" customWidth="1"/>
    <col min="12327" max="12327" width="17.7109375" style="1223" customWidth="1"/>
    <col min="12328" max="12328" width="0" style="1223" hidden="1" customWidth="1"/>
    <col min="12329" max="12329" width="17.5703125" style="1223" customWidth="1"/>
    <col min="12330" max="12330" width="16.28515625" style="1223" customWidth="1"/>
    <col min="12331" max="12331" width="18.140625" style="1223" customWidth="1"/>
    <col min="12332" max="12332" width="18.7109375" style="1223" customWidth="1"/>
    <col min="12333" max="12333" width="0" style="1223" hidden="1" customWidth="1"/>
    <col min="12334" max="12334" width="16.28515625" style="1223" customWidth="1"/>
    <col min="12335" max="12341" width="0" style="1223" hidden="1" customWidth="1"/>
    <col min="12342" max="12342" width="14.140625" style="1223" customWidth="1"/>
    <col min="12343" max="12343" width="0" style="1223" hidden="1" customWidth="1"/>
    <col min="12344" max="12344" width="20" style="1223" customWidth="1"/>
    <col min="12345" max="12345" width="16" style="1223" customWidth="1"/>
    <col min="12346" max="12346" width="17.140625" style="1223" customWidth="1"/>
    <col min="12347" max="12349" width="0" style="1223" hidden="1" customWidth="1"/>
    <col min="12350" max="12350" width="11.42578125" style="1223" customWidth="1"/>
    <col min="12351" max="12544" width="11.42578125" style="1223"/>
    <col min="12545" max="12545" width="2.85546875" style="1223" customWidth="1"/>
    <col min="12546" max="12546" width="16.5703125" style="1223" customWidth="1"/>
    <col min="12547" max="12547" width="4.28515625" style="1223" customWidth="1"/>
    <col min="12548" max="12548" width="12.5703125" style="1223" customWidth="1"/>
    <col min="12549" max="12549" width="18.140625" style="1223" customWidth="1"/>
    <col min="12550" max="12550" width="12.140625" style="1223" customWidth="1"/>
    <col min="12551" max="12551" width="6.5703125" style="1223" customWidth="1"/>
    <col min="12552" max="12552" width="16.5703125" style="1223" customWidth="1"/>
    <col min="12553" max="12553" width="19.42578125" style="1223" customWidth="1"/>
    <col min="12554" max="12554" width="16.7109375" style="1223" customWidth="1"/>
    <col min="12555" max="12555" width="0" style="1223" hidden="1" customWidth="1"/>
    <col min="12556" max="12556" width="18.42578125" style="1223" customWidth="1"/>
    <col min="12557" max="12557" width="7.7109375" style="1223" customWidth="1"/>
    <col min="12558" max="12558" width="19.42578125" style="1223" customWidth="1"/>
    <col min="12559" max="12559" width="0" style="1223" hidden="1" customWidth="1"/>
    <col min="12560" max="12560" width="17.28515625" style="1223" customWidth="1"/>
    <col min="12561" max="12567" width="0" style="1223" hidden="1" customWidth="1"/>
    <col min="12568" max="12568" width="18.28515625" style="1223" customWidth="1"/>
    <col min="12569" max="12569" width="0" style="1223" hidden="1" customWidth="1"/>
    <col min="12570" max="12570" width="18.85546875" style="1223" customWidth="1"/>
    <col min="12571" max="12571" width="16.7109375" style="1223" customWidth="1"/>
    <col min="12572" max="12572" width="16.140625" style="1223" customWidth="1"/>
    <col min="12573" max="12573" width="19" style="1223" customWidth="1"/>
    <col min="12574" max="12574" width="0" style="1223" hidden="1" customWidth="1"/>
    <col min="12575" max="12575" width="18.5703125" style="1223" customWidth="1"/>
    <col min="12576" max="12582" width="0" style="1223" hidden="1" customWidth="1"/>
    <col min="12583" max="12583" width="17.7109375" style="1223" customWidth="1"/>
    <col min="12584" max="12584" width="0" style="1223" hidden="1" customWidth="1"/>
    <col min="12585" max="12585" width="17.5703125" style="1223" customWidth="1"/>
    <col min="12586" max="12586" width="16.28515625" style="1223" customWidth="1"/>
    <col min="12587" max="12587" width="18.140625" style="1223" customWidth="1"/>
    <col min="12588" max="12588" width="18.7109375" style="1223" customWidth="1"/>
    <col min="12589" max="12589" width="0" style="1223" hidden="1" customWidth="1"/>
    <col min="12590" max="12590" width="16.28515625" style="1223" customWidth="1"/>
    <col min="12591" max="12597" width="0" style="1223" hidden="1" customWidth="1"/>
    <col min="12598" max="12598" width="14.140625" style="1223" customWidth="1"/>
    <col min="12599" max="12599" width="0" style="1223" hidden="1" customWidth="1"/>
    <col min="12600" max="12600" width="20" style="1223" customWidth="1"/>
    <col min="12601" max="12601" width="16" style="1223" customWidth="1"/>
    <col min="12602" max="12602" width="17.140625" style="1223" customWidth="1"/>
    <col min="12603" max="12605" width="0" style="1223" hidden="1" customWidth="1"/>
    <col min="12606" max="12606" width="11.42578125" style="1223" customWidth="1"/>
    <col min="12607" max="12800" width="11.42578125" style="1223"/>
    <col min="12801" max="12801" width="2.85546875" style="1223" customWidth="1"/>
    <col min="12802" max="12802" width="16.5703125" style="1223" customWidth="1"/>
    <col min="12803" max="12803" width="4.28515625" style="1223" customWidth="1"/>
    <col min="12804" max="12804" width="12.5703125" style="1223" customWidth="1"/>
    <col min="12805" max="12805" width="18.140625" style="1223" customWidth="1"/>
    <col min="12806" max="12806" width="12.140625" style="1223" customWidth="1"/>
    <col min="12807" max="12807" width="6.5703125" style="1223" customWidth="1"/>
    <col min="12808" max="12808" width="16.5703125" style="1223" customWidth="1"/>
    <col min="12809" max="12809" width="19.42578125" style="1223" customWidth="1"/>
    <col min="12810" max="12810" width="16.7109375" style="1223" customWidth="1"/>
    <col min="12811" max="12811" width="0" style="1223" hidden="1" customWidth="1"/>
    <col min="12812" max="12812" width="18.42578125" style="1223" customWidth="1"/>
    <col min="12813" max="12813" width="7.7109375" style="1223" customWidth="1"/>
    <col min="12814" max="12814" width="19.42578125" style="1223" customWidth="1"/>
    <col min="12815" max="12815" width="0" style="1223" hidden="1" customWidth="1"/>
    <col min="12816" max="12816" width="17.28515625" style="1223" customWidth="1"/>
    <col min="12817" max="12823" width="0" style="1223" hidden="1" customWidth="1"/>
    <col min="12824" max="12824" width="18.28515625" style="1223" customWidth="1"/>
    <col min="12825" max="12825" width="0" style="1223" hidden="1" customWidth="1"/>
    <col min="12826" max="12826" width="18.85546875" style="1223" customWidth="1"/>
    <col min="12827" max="12827" width="16.7109375" style="1223" customWidth="1"/>
    <col min="12828" max="12828" width="16.140625" style="1223" customWidth="1"/>
    <col min="12829" max="12829" width="19" style="1223" customWidth="1"/>
    <col min="12830" max="12830" width="0" style="1223" hidden="1" customWidth="1"/>
    <col min="12831" max="12831" width="18.5703125" style="1223" customWidth="1"/>
    <col min="12832" max="12838" width="0" style="1223" hidden="1" customWidth="1"/>
    <col min="12839" max="12839" width="17.7109375" style="1223" customWidth="1"/>
    <col min="12840" max="12840" width="0" style="1223" hidden="1" customWidth="1"/>
    <col min="12841" max="12841" width="17.5703125" style="1223" customWidth="1"/>
    <col min="12842" max="12842" width="16.28515625" style="1223" customWidth="1"/>
    <col min="12843" max="12843" width="18.140625" style="1223" customWidth="1"/>
    <col min="12844" max="12844" width="18.7109375" style="1223" customWidth="1"/>
    <col min="12845" max="12845" width="0" style="1223" hidden="1" customWidth="1"/>
    <col min="12846" max="12846" width="16.28515625" style="1223" customWidth="1"/>
    <col min="12847" max="12853" width="0" style="1223" hidden="1" customWidth="1"/>
    <col min="12854" max="12854" width="14.140625" style="1223" customWidth="1"/>
    <col min="12855" max="12855" width="0" style="1223" hidden="1" customWidth="1"/>
    <col min="12856" max="12856" width="20" style="1223" customWidth="1"/>
    <col min="12857" max="12857" width="16" style="1223" customWidth="1"/>
    <col min="12858" max="12858" width="17.140625" style="1223" customWidth="1"/>
    <col min="12859" max="12861" width="0" style="1223" hidden="1" customWidth="1"/>
    <col min="12862" max="12862" width="11.42578125" style="1223" customWidth="1"/>
    <col min="12863" max="13056" width="11.42578125" style="1223"/>
    <col min="13057" max="13057" width="2.85546875" style="1223" customWidth="1"/>
    <col min="13058" max="13058" width="16.5703125" style="1223" customWidth="1"/>
    <col min="13059" max="13059" width="4.28515625" style="1223" customWidth="1"/>
    <col min="13060" max="13060" width="12.5703125" style="1223" customWidth="1"/>
    <col min="13061" max="13061" width="18.140625" style="1223" customWidth="1"/>
    <col min="13062" max="13062" width="12.140625" style="1223" customWidth="1"/>
    <col min="13063" max="13063" width="6.5703125" style="1223" customWidth="1"/>
    <col min="13064" max="13064" width="16.5703125" style="1223" customWidth="1"/>
    <col min="13065" max="13065" width="19.42578125" style="1223" customWidth="1"/>
    <col min="13066" max="13066" width="16.7109375" style="1223" customWidth="1"/>
    <col min="13067" max="13067" width="0" style="1223" hidden="1" customWidth="1"/>
    <col min="13068" max="13068" width="18.42578125" style="1223" customWidth="1"/>
    <col min="13069" max="13069" width="7.7109375" style="1223" customWidth="1"/>
    <col min="13070" max="13070" width="19.42578125" style="1223" customWidth="1"/>
    <col min="13071" max="13071" width="0" style="1223" hidden="1" customWidth="1"/>
    <col min="13072" max="13072" width="17.28515625" style="1223" customWidth="1"/>
    <col min="13073" max="13079" width="0" style="1223" hidden="1" customWidth="1"/>
    <col min="13080" max="13080" width="18.28515625" style="1223" customWidth="1"/>
    <col min="13081" max="13081" width="0" style="1223" hidden="1" customWidth="1"/>
    <col min="13082" max="13082" width="18.85546875" style="1223" customWidth="1"/>
    <col min="13083" max="13083" width="16.7109375" style="1223" customWidth="1"/>
    <col min="13084" max="13084" width="16.140625" style="1223" customWidth="1"/>
    <col min="13085" max="13085" width="19" style="1223" customWidth="1"/>
    <col min="13086" max="13086" width="0" style="1223" hidden="1" customWidth="1"/>
    <col min="13087" max="13087" width="18.5703125" style="1223" customWidth="1"/>
    <col min="13088" max="13094" width="0" style="1223" hidden="1" customWidth="1"/>
    <col min="13095" max="13095" width="17.7109375" style="1223" customWidth="1"/>
    <col min="13096" max="13096" width="0" style="1223" hidden="1" customWidth="1"/>
    <col min="13097" max="13097" width="17.5703125" style="1223" customWidth="1"/>
    <col min="13098" max="13098" width="16.28515625" style="1223" customWidth="1"/>
    <col min="13099" max="13099" width="18.140625" style="1223" customWidth="1"/>
    <col min="13100" max="13100" width="18.7109375" style="1223" customWidth="1"/>
    <col min="13101" max="13101" width="0" style="1223" hidden="1" customWidth="1"/>
    <col min="13102" max="13102" width="16.28515625" style="1223" customWidth="1"/>
    <col min="13103" max="13109" width="0" style="1223" hidden="1" customWidth="1"/>
    <col min="13110" max="13110" width="14.140625" style="1223" customWidth="1"/>
    <col min="13111" max="13111" width="0" style="1223" hidden="1" customWidth="1"/>
    <col min="13112" max="13112" width="20" style="1223" customWidth="1"/>
    <col min="13113" max="13113" width="16" style="1223" customWidth="1"/>
    <col min="13114" max="13114" width="17.140625" style="1223" customWidth="1"/>
    <col min="13115" max="13117" width="0" style="1223" hidden="1" customWidth="1"/>
    <col min="13118" max="13118" width="11.42578125" style="1223" customWidth="1"/>
    <col min="13119" max="13312" width="11.42578125" style="1223"/>
    <col min="13313" max="13313" width="2.85546875" style="1223" customWidth="1"/>
    <col min="13314" max="13314" width="16.5703125" style="1223" customWidth="1"/>
    <col min="13315" max="13315" width="4.28515625" style="1223" customWidth="1"/>
    <col min="13316" max="13316" width="12.5703125" style="1223" customWidth="1"/>
    <col min="13317" max="13317" width="18.140625" style="1223" customWidth="1"/>
    <col min="13318" max="13318" width="12.140625" style="1223" customWidth="1"/>
    <col min="13319" max="13319" width="6.5703125" style="1223" customWidth="1"/>
    <col min="13320" max="13320" width="16.5703125" style="1223" customWidth="1"/>
    <col min="13321" max="13321" width="19.42578125" style="1223" customWidth="1"/>
    <col min="13322" max="13322" width="16.7109375" style="1223" customWidth="1"/>
    <col min="13323" max="13323" width="0" style="1223" hidden="1" customWidth="1"/>
    <col min="13324" max="13324" width="18.42578125" style="1223" customWidth="1"/>
    <col min="13325" max="13325" width="7.7109375" style="1223" customWidth="1"/>
    <col min="13326" max="13326" width="19.42578125" style="1223" customWidth="1"/>
    <col min="13327" max="13327" width="0" style="1223" hidden="1" customWidth="1"/>
    <col min="13328" max="13328" width="17.28515625" style="1223" customWidth="1"/>
    <col min="13329" max="13335" width="0" style="1223" hidden="1" customWidth="1"/>
    <col min="13336" max="13336" width="18.28515625" style="1223" customWidth="1"/>
    <col min="13337" max="13337" width="0" style="1223" hidden="1" customWidth="1"/>
    <col min="13338" max="13338" width="18.85546875" style="1223" customWidth="1"/>
    <col min="13339" max="13339" width="16.7109375" style="1223" customWidth="1"/>
    <col min="13340" max="13340" width="16.140625" style="1223" customWidth="1"/>
    <col min="13341" max="13341" width="19" style="1223" customWidth="1"/>
    <col min="13342" max="13342" width="0" style="1223" hidden="1" customWidth="1"/>
    <col min="13343" max="13343" width="18.5703125" style="1223" customWidth="1"/>
    <col min="13344" max="13350" width="0" style="1223" hidden="1" customWidth="1"/>
    <col min="13351" max="13351" width="17.7109375" style="1223" customWidth="1"/>
    <col min="13352" max="13352" width="0" style="1223" hidden="1" customWidth="1"/>
    <col min="13353" max="13353" width="17.5703125" style="1223" customWidth="1"/>
    <col min="13354" max="13354" width="16.28515625" style="1223" customWidth="1"/>
    <col min="13355" max="13355" width="18.140625" style="1223" customWidth="1"/>
    <col min="13356" max="13356" width="18.7109375" style="1223" customWidth="1"/>
    <col min="13357" max="13357" width="0" style="1223" hidden="1" customWidth="1"/>
    <col min="13358" max="13358" width="16.28515625" style="1223" customWidth="1"/>
    <col min="13359" max="13365" width="0" style="1223" hidden="1" customWidth="1"/>
    <col min="13366" max="13366" width="14.140625" style="1223" customWidth="1"/>
    <col min="13367" max="13367" width="0" style="1223" hidden="1" customWidth="1"/>
    <col min="13368" max="13368" width="20" style="1223" customWidth="1"/>
    <col min="13369" max="13369" width="16" style="1223" customWidth="1"/>
    <col min="13370" max="13370" width="17.140625" style="1223" customWidth="1"/>
    <col min="13371" max="13373" width="0" style="1223" hidden="1" customWidth="1"/>
    <col min="13374" max="13374" width="11.42578125" style="1223" customWidth="1"/>
    <col min="13375" max="13568" width="11.42578125" style="1223"/>
    <col min="13569" max="13569" width="2.85546875" style="1223" customWidth="1"/>
    <col min="13570" max="13570" width="16.5703125" style="1223" customWidth="1"/>
    <col min="13571" max="13571" width="4.28515625" style="1223" customWidth="1"/>
    <col min="13572" max="13572" width="12.5703125" style="1223" customWidth="1"/>
    <col min="13573" max="13573" width="18.140625" style="1223" customWidth="1"/>
    <col min="13574" max="13574" width="12.140625" style="1223" customWidth="1"/>
    <col min="13575" max="13575" width="6.5703125" style="1223" customWidth="1"/>
    <col min="13576" max="13576" width="16.5703125" style="1223" customWidth="1"/>
    <col min="13577" max="13577" width="19.42578125" style="1223" customWidth="1"/>
    <col min="13578" max="13578" width="16.7109375" style="1223" customWidth="1"/>
    <col min="13579" max="13579" width="0" style="1223" hidden="1" customWidth="1"/>
    <col min="13580" max="13580" width="18.42578125" style="1223" customWidth="1"/>
    <col min="13581" max="13581" width="7.7109375" style="1223" customWidth="1"/>
    <col min="13582" max="13582" width="19.42578125" style="1223" customWidth="1"/>
    <col min="13583" max="13583" width="0" style="1223" hidden="1" customWidth="1"/>
    <col min="13584" max="13584" width="17.28515625" style="1223" customWidth="1"/>
    <col min="13585" max="13591" width="0" style="1223" hidden="1" customWidth="1"/>
    <col min="13592" max="13592" width="18.28515625" style="1223" customWidth="1"/>
    <col min="13593" max="13593" width="0" style="1223" hidden="1" customWidth="1"/>
    <col min="13594" max="13594" width="18.85546875" style="1223" customWidth="1"/>
    <col min="13595" max="13595" width="16.7109375" style="1223" customWidth="1"/>
    <col min="13596" max="13596" width="16.140625" style="1223" customWidth="1"/>
    <col min="13597" max="13597" width="19" style="1223" customWidth="1"/>
    <col min="13598" max="13598" width="0" style="1223" hidden="1" customWidth="1"/>
    <col min="13599" max="13599" width="18.5703125" style="1223" customWidth="1"/>
    <col min="13600" max="13606" width="0" style="1223" hidden="1" customWidth="1"/>
    <col min="13607" max="13607" width="17.7109375" style="1223" customWidth="1"/>
    <col min="13608" max="13608" width="0" style="1223" hidden="1" customWidth="1"/>
    <col min="13609" max="13609" width="17.5703125" style="1223" customWidth="1"/>
    <col min="13610" max="13610" width="16.28515625" style="1223" customWidth="1"/>
    <col min="13611" max="13611" width="18.140625" style="1223" customWidth="1"/>
    <col min="13612" max="13612" width="18.7109375" style="1223" customWidth="1"/>
    <col min="13613" max="13613" width="0" style="1223" hidden="1" customWidth="1"/>
    <col min="13614" max="13614" width="16.28515625" style="1223" customWidth="1"/>
    <col min="13615" max="13621" width="0" style="1223" hidden="1" customWidth="1"/>
    <col min="13622" max="13622" width="14.140625" style="1223" customWidth="1"/>
    <col min="13623" max="13623" width="0" style="1223" hidden="1" customWidth="1"/>
    <col min="13624" max="13624" width="20" style="1223" customWidth="1"/>
    <col min="13625" max="13625" width="16" style="1223" customWidth="1"/>
    <col min="13626" max="13626" width="17.140625" style="1223" customWidth="1"/>
    <col min="13627" max="13629" width="0" style="1223" hidden="1" customWidth="1"/>
    <col min="13630" max="13630" width="11.42578125" style="1223" customWidth="1"/>
    <col min="13631" max="13824" width="11.42578125" style="1223"/>
    <col min="13825" max="13825" width="2.85546875" style="1223" customWidth="1"/>
    <col min="13826" max="13826" width="16.5703125" style="1223" customWidth="1"/>
    <col min="13827" max="13827" width="4.28515625" style="1223" customWidth="1"/>
    <col min="13828" max="13828" width="12.5703125" style="1223" customWidth="1"/>
    <col min="13829" max="13829" width="18.140625" style="1223" customWidth="1"/>
    <col min="13830" max="13830" width="12.140625" style="1223" customWidth="1"/>
    <col min="13831" max="13831" width="6.5703125" style="1223" customWidth="1"/>
    <col min="13832" max="13832" width="16.5703125" style="1223" customWidth="1"/>
    <col min="13833" max="13833" width="19.42578125" style="1223" customWidth="1"/>
    <col min="13834" max="13834" width="16.7109375" style="1223" customWidth="1"/>
    <col min="13835" max="13835" width="0" style="1223" hidden="1" customWidth="1"/>
    <col min="13836" max="13836" width="18.42578125" style="1223" customWidth="1"/>
    <col min="13837" max="13837" width="7.7109375" style="1223" customWidth="1"/>
    <col min="13838" max="13838" width="19.42578125" style="1223" customWidth="1"/>
    <col min="13839" max="13839" width="0" style="1223" hidden="1" customWidth="1"/>
    <col min="13840" max="13840" width="17.28515625" style="1223" customWidth="1"/>
    <col min="13841" max="13847" width="0" style="1223" hidden="1" customWidth="1"/>
    <col min="13848" max="13848" width="18.28515625" style="1223" customWidth="1"/>
    <col min="13849" max="13849" width="0" style="1223" hidden="1" customWidth="1"/>
    <col min="13850" max="13850" width="18.85546875" style="1223" customWidth="1"/>
    <col min="13851" max="13851" width="16.7109375" style="1223" customWidth="1"/>
    <col min="13852" max="13852" width="16.140625" style="1223" customWidth="1"/>
    <col min="13853" max="13853" width="19" style="1223" customWidth="1"/>
    <col min="13854" max="13854" width="0" style="1223" hidden="1" customWidth="1"/>
    <col min="13855" max="13855" width="18.5703125" style="1223" customWidth="1"/>
    <col min="13856" max="13862" width="0" style="1223" hidden="1" customWidth="1"/>
    <col min="13863" max="13863" width="17.7109375" style="1223" customWidth="1"/>
    <col min="13864" max="13864" width="0" style="1223" hidden="1" customWidth="1"/>
    <col min="13865" max="13865" width="17.5703125" style="1223" customWidth="1"/>
    <col min="13866" max="13866" width="16.28515625" style="1223" customWidth="1"/>
    <col min="13867" max="13867" width="18.140625" style="1223" customWidth="1"/>
    <col min="13868" max="13868" width="18.7109375" style="1223" customWidth="1"/>
    <col min="13869" max="13869" width="0" style="1223" hidden="1" customWidth="1"/>
    <col min="13870" max="13870" width="16.28515625" style="1223" customWidth="1"/>
    <col min="13871" max="13877" width="0" style="1223" hidden="1" customWidth="1"/>
    <col min="13878" max="13878" width="14.140625" style="1223" customWidth="1"/>
    <col min="13879" max="13879" width="0" style="1223" hidden="1" customWidth="1"/>
    <col min="13880" max="13880" width="20" style="1223" customWidth="1"/>
    <col min="13881" max="13881" width="16" style="1223" customWidth="1"/>
    <col min="13882" max="13882" width="17.140625" style="1223" customWidth="1"/>
    <col min="13883" max="13885" width="0" style="1223" hidden="1" customWidth="1"/>
    <col min="13886" max="13886" width="11.42578125" style="1223" customWidth="1"/>
    <col min="13887" max="14080" width="11.42578125" style="1223"/>
    <col min="14081" max="14081" width="2.85546875" style="1223" customWidth="1"/>
    <col min="14082" max="14082" width="16.5703125" style="1223" customWidth="1"/>
    <col min="14083" max="14083" width="4.28515625" style="1223" customWidth="1"/>
    <col min="14084" max="14084" width="12.5703125" style="1223" customWidth="1"/>
    <col min="14085" max="14085" width="18.140625" style="1223" customWidth="1"/>
    <col min="14086" max="14086" width="12.140625" style="1223" customWidth="1"/>
    <col min="14087" max="14087" width="6.5703125" style="1223" customWidth="1"/>
    <col min="14088" max="14088" width="16.5703125" style="1223" customWidth="1"/>
    <col min="14089" max="14089" width="19.42578125" style="1223" customWidth="1"/>
    <col min="14090" max="14090" width="16.7109375" style="1223" customWidth="1"/>
    <col min="14091" max="14091" width="0" style="1223" hidden="1" customWidth="1"/>
    <col min="14092" max="14092" width="18.42578125" style="1223" customWidth="1"/>
    <col min="14093" max="14093" width="7.7109375" style="1223" customWidth="1"/>
    <col min="14094" max="14094" width="19.42578125" style="1223" customWidth="1"/>
    <col min="14095" max="14095" width="0" style="1223" hidden="1" customWidth="1"/>
    <col min="14096" max="14096" width="17.28515625" style="1223" customWidth="1"/>
    <col min="14097" max="14103" width="0" style="1223" hidden="1" customWidth="1"/>
    <col min="14104" max="14104" width="18.28515625" style="1223" customWidth="1"/>
    <col min="14105" max="14105" width="0" style="1223" hidden="1" customWidth="1"/>
    <col min="14106" max="14106" width="18.85546875" style="1223" customWidth="1"/>
    <col min="14107" max="14107" width="16.7109375" style="1223" customWidth="1"/>
    <col min="14108" max="14108" width="16.140625" style="1223" customWidth="1"/>
    <col min="14109" max="14109" width="19" style="1223" customWidth="1"/>
    <col min="14110" max="14110" width="0" style="1223" hidden="1" customWidth="1"/>
    <col min="14111" max="14111" width="18.5703125" style="1223" customWidth="1"/>
    <col min="14112" max="14118" width="0" style="1223" hidden="1" customWidth="1"/>
    <col min="14119" max="14119" width="17.7109375" style="1223" customWidth="1"/>
    <col min="14120" max="14120" width="0" style="1223" hidden="1" customWidth="1"/>
    <col min="14121" max="14121" width="17.5703125" style="1223" customWidth="1"/>
    <col min="14122" max="14122" width="16.28515625" style="1223" customWidth="1"/>
    <col min="14123" max="14123" width="18.140625" style="1223" customWidth="1"/>
    <col min="14124" max="14124" width="18.7109375" style="1223" customWidth="1"/>
    <col min="14125" max="14125" width="0" style="1223" hidden="1" customWidth="1"/>
    <col min="14126" max="14126" width="16.28515625" style="1223" customWidth="1"/>
    <col min="14127" max="14133" width="0" style="1223" hidden="1" customWidth="1"/>
    <col min="14134" max="14134" width="14.140625" style="1223" customWidth="1"/>
    <col min="14135" max="14135" width="0" style="1223" hidden="1" customWidth="1"/>
    <col min="14136" max="14136" width="20" style="1223" customWidth="1"/>
    <col min="14137" max="14137" width="16" style="1223" customWidth="1"/>
    <col min="14138" max="14138" width="17.140625" style="1223" customWidth="1"/>
    <col min="14139" max="14141" width="0" style="1223" hidden="1" customWidth="1"/>
    <col min="14142" max="14142" width="11.42578125" style="1223" customWidth="1"/>
    <col min="14143" max="14336" width="11.42578125" style="1223"/>
    <col min="14337" max="14337" width="2.85546875" style="1223" customWidth="1"/>
    <col min="14338" max="14338" width="16.5703125" style="1223" customWidth="1"/>
    <col min="14339" max="14339" width="4.28515625" style="1223" customWidth="1"/>
    <col min="14340" max="14340" width="12.5703125" style="1223" customWidth="1"/>
    <col min="14341" max="14341" width="18.140625" style="1223" customWidth="1"/>
    <col min="14342" max="14342" width="12.140625" style="1223" customWidth="1"/>
    <col min="14343" max="14343" width="6.5703125" style="1223" customWidth="1"/>
    <col min="14344" max="14344" width="16.5703125" style="1223" customWidth="1"/>
    <col min="14345" max="14345" width="19.42578125" style="1223" customWidth="1"/>
    <col min="14346" max="14346" width="16.7109375" style="1223" customWidth="1"/>
    <col min="14347" max="14347" width="0" style="1223" hidden="1" customWidth="1"/>
    <col min="14348" max="14348" width="18.42578125" style="1223" customWidth="1"/>
    <col min="14349" max="14349" width="7.7109375" style="1223" customWidth="1"/>
    <col min="14350" max="14350" width="19.42578125" style="1223" customWidth="1"/>
    <col min="14351" max="14351" width="0" style="1223" hidden="1" customWidth="1"/>
    <col min="14352" max="14352" width="17.28515625" style="1223" customWidth="1"/>
    <col min="14353" max="14359" width="0" style="1223" hidden="1" customWidth="1"/>
    <col min="14360" max="14360" width="18.28515625" style="1223" customWidth="1"/>
    <col min="14361" max="14361" width="0" style="1223" hidden="1" customWidth="1"/>
    <col min="14362" max="14362" width="18.85546875" style="1223" customWidth="1"/>
    <col min="14363" max="14363" width="16.7109375" style="1223" customWidth="1"/>
    <col min="14364" max="14364" width="16.140625" style="1223" customWidth="1"/>
    <col min="14365" max="14365" width="19" style="1223" customWidth="1"/>
    <col min="14366" max="14366" width="0" style="1223" hidden="1" customWidth="1"/>
    <col min="14367" max="14367" width="18.5703125" style="1223" customWidth="1"/>
    <col min="14368" max="14374" width="0" style="1223" hidden="1" customWidth="1"/>
    <col min="14375" max="14375" width="17.7109375" style="1223" customWidth="1"/>
    <col min="14376" max="14376" width="0" style="1223" hidden="1" customWidth="1"/>
    <col min="14377" max="14377" width="17.5703125" style="1223" customWidth="1"/>
    <col min="14378" max="14378" width="16.28515625" style="1223" customWidth="1"/>
    <col min="14379" max="14379" width="18.140625" style="1223" customWidth="1"/>
    <col min="14380" max="14380" width="18.7109375" style="1223" customWidth="1"/>
    <col min="14381" max="14381" width="0" style="1223" hidden="1" customWidth="1"/>
    <col min="14382" max="14382" width="16.28515625" style="1223" customWidth="1"/>
    <col min="14383" max="14389" width="0" style="1223" hidden="1" customWidth="1"/>
    <col min="14390" max="14390" width="14.140625" style="1223" customWidth="1"/>
    <col min="14391" max="14391" width="0" style="1223" hidden="1" customWidth="1"/>
    <col min="14392" max="14392" width="20" style="1223" customWidth="1"/>
    <col min="14393" max="14393" width="16" style="1223" customWidth="1"/>
    <col min="14394" max="14394" width="17.140625" style="1223" customWidth="1"/>
    <col min="14395" max="14397" width="0" style="1223" hidden="1" customWidth="1"/>
    <col min="14398" max="14398" width="11.42578125" style="1223" customWidth="1"/>
    <col min="14399" max="14592" width="11.42578125" style="1223"/>
    <col min="14593" max="14593" width="2.85546875" style="1223" customWidth="1"/>
    <col min="14594" max="14594" width="16.5703125" style="1223" customWidth="1"/>
    <col min="14595" max="14595" width="4.28515625" style="1223" customWidth="1"/>
    <col min="14596" max="14596" width="12.5703125" style="1223" customWidth="1"/>
    <col min="14597" max="14597" width="18.140625" style="1223" customWidth="1"/>
    <col min="14598" max="14598" width="12.140625" style="1223" customWidth="1"/>
    <col min="14599" max="14599" width="6.5703125" style="1223" customWidth="1"/>
    <col min="14600" max="14600" width="16.5703125" style="1223" customWidth="1"/>
    <col min="14601" max="14601" width="19.42578125" style="1223" customWidth="1"/>
    <col min="14602" max="14602" width="16.7109375" style="1223" customWidth="1"/>
    <col min="14603" max="14603" width="0" style="1223" hidden="1" customWidth="1"/>
    <col min="14604" max="14604" width="18.42578125" style="1223" customWidth="1"/>
    <col min="14605" max="14605" width="7.7109375" style="1223" customWidth="1"/>
    <col min="14606" max="14606" width="19.42578125" style="1223" customWidth="1"/>
    <col min="14607" max="14607" width="0" style="1223" hidden="1" customWidth="1"/>
    <col min="14608" max="14608" width="17.28515625" style="1223" customWidth="1"/>
    <col min="14609" max="14615" width="0" style="1223" hidden="1" customWidth="1"/>
    <col min="14616" max="14616" width="18.28515625" style="1223" customWidth="1"/>
    <col min="14617" max="14617" width="0" style="1223" hidden="1" customWidth="1"/>
    <col min="14618" max="14618" width="18.85546875" style="1223" customWidth="1"/>
    <col min="14619" max="14619" width="16.7109375" style="1223" customWidth="1"/>
    <col min="14620" max="14620" width="16.140625" style="1223" customWidth="1"/>
    <col min="14621" max="14621" width="19" style="1223" customWidth="1"/>
    <col min="14622" max="14622" width="0" style="1223" hidden="1" customWidth="1"/>
    <col min="14623" max="14623" width="18.5703125" style="1223" customWidth="1"/>
    <col min="14624" max="14630" width="0" style="1223" hidden="1" customWidth="1"/>
    <col min="14631" max="14631" width="17.7109375" style="1223" customWidth="1"/>
    <col min="14632" max="14632" width="0" style="1223" hidden="1" customWidth="1"/>
    <col min="14633" max="14633" width="17.5703125" style="1223" customWidth="1"/>
    <col min="14634" max="14634" width="16.28515625" style="1223" customWidth="1"/>
    <col min="14635" max="14635" width="18.140625" style="1223" customWidth="1"/>
    <col min="14636" max="14636" width="18.7109375" style="1223" customWidth="1"/>
    <col min="14637" max="14637" width="0" style="1223" hidden="1" customWidth="1"/>
    <col min="14638" max="14638" width="16.28515625" style="1223" customWidth="1"/>
    <col min="14639" max="14645" width="0" style="1223" hidden="1" customWidth="1"/>
    <col min="14646" max="14646" width="14.140625" style="1223" customWidth="1"/>
    <col min="14647" max="14647" width="0" style="1223" hidden="1" customWidth="1"/>
    <col min="14648" max="14648" width="20" style="1223" customWidth="1"/>
    <col min="14649" max="14649" width="16" style="1223" customWidth="1"/>
    <col min="14650" max="14650" width="17.140625" style="1223" customWidth="1"/>
    <col min="14651" max="14653" width="0" style="1223" hidden="1" customWidth="1"/>
    <col min="14654" max="14654" width="11.42578125" style="1223" customWidth="1"/>
    <col min="14655" max="14848" width="11.42578125" style="1223"/>
    <col min="14849" max="14849" width="2.85546875" style="1223" customWidth="1"/>
    <col min="14850" max="14850" width="16.5703125" style="1223" customWidth="1"/>
    <col min="14851" max="14851" width="4.28515625" style="1223" customWidth="1"/>
    <col min="14852" max="14852" width="12.5703125" style="1223" customWidth="1"/>
    <col min="14853" max="14853" width="18.140625" style="1223" customWidth="1"/>
    <col min="14854" max="14854" width="12.140625" style="1223" customWidth="1"/>
    <col min="14855" max="14855" width="6.5703125" style="1223" customWidth="1"/>
    <col min="14856" max="14856" width="16.5703125" style="1223" customWidth="1"/>
    <col min="14857" max="14857" width="19.42578125" style="1223" customWidth="1"/>
    <col min="14858" max="14858" width="16.7109375" style="1223" customWidth="1"/>
    <col min="14859" max="14859" width="0" style="1223" hidden="1" customWidth="1"/>
    <col min="14860" max="14860" width="18.42578125" style="1223" customWidth="1"/>
    <col min="14861" max="14861" width="7.7109375" style="1223" customWidth="1"/>
    <col min="14862" max="14862" width="19.42578125" style="1223" customWidth="1"/>
    <col min="14863" max="14863" width="0" style="1223" hidden="1" customWidth="1"/>
    <col min="14864" max="14864" width="17.28515625" style="1223" customWidth="1"/>
    <col min="14865" max="14871" width="0" style="1223" hidden="1" customWidth="1"/>
    <col min="14872" max="14872" width="18.28515625" style="1223" customWidth="1"/>
    <col min="14873" max="14873" width="0" style="1223" hidden="1" customWidth="1"/>
    <col min="14874" max="14874" width="18.85546875" style="1223" customWidth="1"/>
    <col min="14875" max="14875" width="16.7109375" style="1223" customWidth="1"/>
    <col min="14876" max="14876" width="16.140625" style="1223" customWidth="1"/>
    <col min="14877" max="14877" width="19" style="1223" customWidth="1"/>
    <col min="14878" max="14878" width="0" style="1223" hidden="1" customWidth="1"/>
    <col min="14879" max="14879" width="18.5703125" style="1223" customWidth="1"/>
    <col min="14880" max="14886" width="0" style="1223" hidden="1" customWidth="1"/>
    <col min="14887" max="14887" width="17.7109375" style="1223" customWidth="1"/>
    <col min="14888" max="14888" width="0" style="1223" hidden="1" customWidth="1"/>
    <col min="14889" max="14889" width="17.5703125" style="1223" customWidth="1"/>
    <col min="14890" max="14890" width="16.28515625" style="1223" customWidth="1"/>
    <col min="14891" max="14891" width="18.140625" style="1223" customWidth="1"/>
    <col min="14892" max="14892" width="18.7109375" style="1223" customWidth="1"/>
    <col min="14893" max="14893" width="0" style="1223" hidden="1" customWidth="1"/>
    <col min="14894" max="14894" width="16.28515625" style="1223" customWidth="1"/>
    <col min="14895" max="14901" width="0" style="1223" hidden="1" customWidth="1"/>
    <col min="14902" max="14902" width="14.140625" style="1223" customWidth="1"/>
    <col min="14903" max="14903" width="0" style="1223" hidden="1" customWidth="1"/>
    <col min="14904" max="14904" width="20" style="1223" customWidth="1"/>
    <col min="14905" max="14905" width="16" style="1223" customWidth="1"/>
    <col min="14906" max="14906" width="17.140625" style="1223" customWidth="1"/>
    <col min="14907" max="14909" width="0" style="1223" hidden="1" customWidth="1"/>
    <col min="14910" max="14910" width="11.42578125" style="1223" customWidth="1"/>
    <col min="14911" max="15104" width="11.42578125" style="1223"/>
    <col min="15105" max="15105" width="2.85546875" style="1223" customWidth="1"/>
    <col min="15106" max="15106" width="16.5703125" style="1223" customWidth="1"/>
    <col min="15107" max="15107" width="4.28515625" style="1223" customWidth="1"/>
    <col min="15108" max="15108" width="12.5703125" style="1223" customWidth="1"/>
    <col min="15109" max="15109" width="18.140625" style="1223" customWidth="1"/>
    <col min="15110" max="15110" width="12.140625" style="1223" customWidth="1"/>
    <col min="15111" max="15111" width="6.5703125" style="1223" customWidth="1"/>
    <col min="15112" max="15112" width="16.5703125" style="1223" customWidth="1"/>
    <col min="15113" max="15113" width="19.42578125" style="1223" customWidth="1"/>
    <col min="15114" max="15114" width="16.7109375" style="1223" customWidth="1"/>
    <col min="15115" max="15115" width="0" style="1223" hidden="1" customWidth="1"/>
    <col min="15116" max="15116" width="18.42578125" style="1223" customWidth="1"/>
    <col min="15117" max="15117" width="7.7109375" style="1223" customWidth="1"/>
    <col min="15118" max="15118" width="19.42578125" style="1223" customWidth="1"/>
    <col min="15119" max="15119" width="0" style="1223" hidden="1" customWidth="1"/>
    <col min="15120" max="15120" width="17.28515625" style="1223" customWidth="1"/>
    <col min="15121" max="15127" width="0" style="1223" hidden="1" customWidth="1"/>
    <col min="15128" max="15128" width="18.28515625" style="1223" customWidth="1"/>
    <col min="15129" max="15129" width="0" style="1223" hidden="1" customWidth="1"/>
    <col min="15130" max="15130" width="18.85546875" style="1223" customWidth="1"/>
    <col min="15131" max="15131" width="16.7109375" style="1223" customWidth="1"/>
    <col min="15132" max="15132" width="16.140625" style="1223" customWidth="1"/>
    <col min="15133" max="15133" width="19" style="1223" customWidth="1"/>
    <col min="15134" max="15134" width="0" style="1223" hidden="1" customWidth="1"/>
    <col min="15135" max="15135" width="18.5703125" style="1223" customWidth="1"/>
    <col min="15136" max="15142" width="0" style="1223" hidden="1" customWidth="1"/>
    <col min="15143" max="15143" width="17.7109375" style="1223" customWidth="1"/>
    <col min="15144" max="15144" width="0" style="1223" hidden="1" customWidth="1"/>
    <col min="15145" max="15145" width="17.5703125" style="1223" customWidth="1"/>
    <col min="15146" max="15146" width="16.28515625" style="1223" customWidth="1"/>
    <col min="15147" max="15147" width="18.140625" style="1223" customWidth="1"/>
    <col min="15148" max="15148" width="18.7109375" style="1223" customWidth="1"/>
    <col min="15149" max="15149" width="0" style="1223" hidden="1" customWidth="1"/>
    <col min="15150" max="15150" width="16.28515625" style="1223" customWidth="1"/>
    <col min="15151" max="15157" width="0" style="1223" hidden="1" customWidth="1"/>
    <col min="15158" max="15158" width="14.140625" style="1223" customWidth="1"/>
    <col min="15159" max="15159" width="0" style="1223" hidden="1" customWidth="1"/>
    <col min="15160" max="15160" width="20" style="1223" customWidth="1"/>
    <col min="15161" max="15161" width="16" style="1223" customWidth="1"/>
    <col min="15162" max="15162" width="17.140625" style="1223" customWidth="1"/>
    <col min="15163" max="15165" width="0" style="1223" hidden="1" customWidth="1"/>
    <col min="15166" max="15166" width="11.42578125" style="1223" customWidth="1"/>
    <col min="15167" max="15360" width="11.42578125" style="1223"/>
    <col min="15361" max="15361" width="2.85546875" style="1223" customWidth="1"/>
    <col min="15362" max="15362" width="16.5703125" style="1223" customWidth="1"/>
    <col min="15363" max="15363" width="4.28515625" style="1223" customWidth="1"/>
    <col min="15364" max="15364" width="12.5703125" style="1223" customWidth="1"/>
    <col min="15365" max="15365" width="18.140625" style="1223" customWidth="1"/>
    <col min="15366" max="15366" width="12.140625" style="1223" customWidth="1"/>
    <col min="15367" max="15367" width="6.5703125" style="1223" customWidth="1"/>
    <col min="15368" max="15368" width="16.5703125" style="1223" customWidth="1"/>
    <col min="15369" max="15369" width="19.42578125" style="1223" customWidth="1"/>
    <col min="15370" max="15370" width="16.7109375" style="1223" customWidth="1"/>
    <col min="15371" max="15371" width="0" style="1223" hidden="1" customWidth="1"/>
    <col min="15372" max="15372" width="18.42578125" style="1223" customWidth="1"/>
    <col min="15373" max="15373" width="7.7109375" style="1223" customWidth="1"/>
    <col min="15374" max="15374" width="19.42578125" style="1223" customWidth="1"/>
    <col min="15375" max="15375" width="0" style="1223" hidden="1" customWidth="1"/>
    <col min="15376" max="15376" width="17.28515625" style="1223" customWidth="1"/>
    <col min="15377" max="15383" width="0" style="1223" hidden="1" customWidth="1"/>
    <col min="15384" max="15384" width="18.28515625" style="1223" customWidth="1"/>
    <col min="15385" max="15385" width="0" style="1223" hidden="1" customWidth="1"/>
    <col min="15386" max="15386" width="18.85546875" style="1223" customWidth="1"/>
    <col min="15387" max="15387" width="16.7109375" style="1223" customWidth="1"/>
    <col min="15388" max="15388" width="16.140625" style="1223" customWidth="1"/>
    <col min="15389" max="15389" width="19" style="1223" customWidth="1"/>
    <col min="15390" max="15390" width="0" style="1223" hidden="1" customWidth="1"/>
    <col min="15391" max="15391" width="18.5703125" style="1223" customWidth="1"/>
    <col min="15392" max="15398" width="0" style="1223" hidden="1" customWidth="1"/>
    <col min="15399" max="15399" width="17.7109375" style="1223" customWidth="1"/>
    <col min="15400" max="15400" width="0" style="1223" hidden="1" customWidth="1"/>
    <col min="15401" max="15401" width="17.5703125" style="1223" customWidth="1"/>
    <col min="15402" max="15402" width="16.28515625" style="1223" customWidth="1"/>
    <col min="15403" max="15403" width="18.140625" style="1223" customWidth="1"/>
    <col min="15404" max="15404" width="18.7109375" style="1223" customWidth="1"/>
    <col min="15405" max="15405" width="0" style="1223" hidden="1" customWidth="1"/>
    <col min="15406" max="15406" width="16.28515625" style="1223" customWidth="1"/>
    <col min="15407" max="15413" width="0" style="1223" hidden="1" customWidth="1"/>
    <col min="15414" max="15414" width="14.140625" style="1223" customWidth="1"/>
    <col min="15415" max="15415" width="0" style="1223" hidden="1" customWidth="1"/>
    <col min="15416" max="15416" width="20" style="1223" customWidth="1"/>
    <col min="15417" max="15417" width="16" style="1223" customWidth="1"/>
    <col min="15418" max="15418" width="17.140625" style="1223" customWidth="1"/>
    <col min="15419" max="15421" width="0" style="1223" hidden="1" customWidth="1"/>
    <col min="15422" max="15422" width="11.42578125" style="1223" customWidth="1"/>
    <col min="15423" max="15616" width="11.42578125" style="1223"/>
    <col min="15617" max="15617" width="2.85546875" style="1223" customWidth="1"/>
    <col min="15618" max="15618" width="16.5703125" style="1223" customWidth="1"/>
    <col min="15619" max="15619" width="4.28515625" style="1223" customWidth="1"/>
    <col min="15620" max="15620" width="12.5703125" style="1223" customWidth="1"/>
    <col min="15621" max="15621" width="18.140625" style="1223" customWidth="1"/>
    <col min="15622" max="15622" width="12.140625" style="1223" customWidth="1"/>
    <col min="15623" max="15623" width="6.5703125" style="1223" customWidth="1"/>
    <col min="15624" max="15624" width="16.5703125" style="1223" customWidth="1"/>
    <col min="15625" max="15625" width="19.42578125" style="1223" customWidth="1"/>
    <col min="15626" max="15626" width="16.7109375" style="1223" customWidth="1"/>
    <col min="15627" max="15627" width="0" style="1223" hidden="1" customWidth="1"/>
    <col min="15628" max="15628" width="18.42578125" style="1223" customWidth="1"/>
    <col min="15629" max="15629" width="7.7109375" style="1223" customWidth="1"/>
    <col min="15630" max="15630" width="19.42578125" style="1223" customWidth="1"/>
    <col min="15631" max="15631" width="0" style="1223" hidden="1" customWidth="1"/>
    <col min="15632" max="15632" width="17.28515625" style="1223" customWidth="1"/>
    <col min="15633" max="15639" width="0" style="1223" hidden="1" customWidth="1"/>
    <col min="15640" max="15640" width="18.28515625" style="1223" customWidth="1"/>
    <col min="15641" max="15641" width="0" style="1223" hidden="1" customWidth="1"/>
    <col min="15642" max="15642" width="18.85546875" style="1223" customWidth="1"/>
    <col min="15643" max="15643" width="16.7109375" style="1223" customWidth="1"/>
    <col min="15644" max="15644" width="16.140625" style="1223" customWidth="1"/>
    <col min="15645" max="15645" width="19" style="1223" customWidth="1"/>
    <col min="15646" max="15646" width="0" style="1223" hidden="1" customWidth="1"/>
    <col min="15647" max="15647" width="18.5703125" style="1223" customWidth="1"/>
    <col min="15648" max="15654" width="0" style="1223" hidden="1" customWidth="1"/>
    <col min="15655" max="15655" width="17.7109375" style="1223" customWidth="1"/>
    <col min="15656" max="15656" width="0" style="1223" hidden="1" customWidth="1"/>
    <col min="15657" max="15657" width="17.5703125" style="1223" customWidth="1"/>
    <col min="15658" max="15658" width="16.28515625" style="1223" customWidth="1"/>
    <col min="15659" max="15659" width="18.140625" style="1223" customWidth="1"/>
    <col min="15660" max="15660" width="18.7109375" style="1223" customWidth="1"/>
    <col min="15661" max="15661" width="0" style="1223" hidden="1" customWidth="1"/>
    <col min="15662" max="15662" width="16.28515625" style="1223" customWidth="1"/>
    <col min="15663" max="15669" width="0" style="1223" hidden="1" customWidth="1"/>
    <col min="15670" max="15670" width="14.140625" style="1223" customWidth="1"/>
    <col min="15671" max="15671" width="0" style="1223" hidden="1" customWidth="1"/>
    <col min="15672" max="15672" width="20" style="1223" customWidth="1"/>
    <col min="15673" max="15673" width="16" style="1223" customWidth="1"/>
    <col min="15674" max="15674" width="17.140625" style="1223" customWidth="1"/>
    <col min="15675" max="15677" width="0" style="1223" hidden="1" customWidth="1"/>
    <col min="15678" max="15678" width="11.42578125" style="1223" customWidth="1"/>
    <col min="15679" max="15872" width="11.42578125" style="1223"/>
    <col min="15873" max="15873" width="2.85546875" style="1223" customWidth="1"/>
    <col min="15874" max="15874" width="16.5703125" style="1223" customWidth="1"/>
    <col min="15875" max="15875" width="4.28515625" style="1223" customWidth="1"/>
    <col min="15876" max="15876" width="12.5703125" style="1223" customWidth="1"/>
    <col min="15877" max="15877" width="18.140625" style="1223" customWidth="1"/>
    <col min="15878" max="15878" width="12.140625" style="1223" customWidth="1"/>
    <col min="15879" max="15879" width="6.5703125" style="1223" customWidth="1"/>
    <col min="15880" max="15880" width="16.5703125" style="1223" customWidth="1"/>
    <col min="15881" max="15881" width="19.42578125" style="1223" customWidth="1"/>
    <col min="15882" max="15882" width="16.7109375" style="1223" customWidth="1"/>
    <col min="15883" max="15883" width="0" style="1223" hidden="1" customWidth="1"/>
    <col min="15884" max="15884" width="18.42578125" style="1223" customWidth="1"/>
    <col min="15885" max="15885" width="7.7109375" style="1223" customWidth="1"/>
    <col min="15886" max="15886" width="19.42578125" style="1223" customWidth="1"/>
    <col min="15887" max="15887" width="0" style="1223" hidden="1" customWidth="1"/>
    <col min="15888" max="15888" width="17.28515625" style="1223" customWidth="1"/>
    <col min="15889" max="15895" width="0" style="1223" hidden="1" customWidth="1"/>
    <col min="15896" max="15896" width="18.28515625" style="1223" customWidth="1"/>
    <col min="15897" max="15897" width="0" style="1223" hidden="1" customWidth="1"/>
    <col min="15898" max="15898" width="18.85546875" style="1223" customWidth="1"/>
    <col min="15899" max="15899" width="16.7109375" style="1223" customWidth="1"/>
    <col min="15900" max="15900" width="16.140625" style="1223" customWidth="1"/>
    <col min="15901" max="15901" width="19" style="1223" customWidth="1"/>
    <col min="15902" max="15902" width="0" style="1223" hidden="1" customWidth="1"/>
    <col min="15903" max="15903" width="18.5703125" style="1223" customWidth="1"/>
    <col min="15904" max="15910" width="0" style="1223" hidden="1" customWidth="1"/>
    <col min="15911" max="15911" width="17.7109375" style="1223" customWidth="1"/>
    <col min="15912" max="15912" width="0" style="1223" hidden="1" customWidth="1"/>
    <col min="15913" max="15913" width="17.5703125" style="1223" customWidth="1"/>
    <col min="15914" max="15914" width="16.28515625" style="1223" customWidth="1"/>
    <col min="15915" max="15915" width="18.140625" style="1223" customWidth="1"/>
    <col min="15916" max="15916" width="18.7109375" style="1223" customWidth="1"/>
    <col min="15917" max="15917" width="0" style="1223" hidden="1" customWidth="1"/>
    <col min="15918" max="15918" width="16.28515625" style="1223" customWidth="1"/>
    <col min="15919" max="15925" width="0" style="1223" hidden="1" customWidth="1"/>
    <col min="15926" max="15926" width="14.140625" style="1223" customWidth="1"/>
    <col min="15927" max="15927" width="0" style="1223" hidden="1" customWidth="1"/>
    <col min="15928" max="15928" width="20" style="1223" customWidth="1"/>
    <col min="15929" max="15929" width="16" style="1223" customWidth="1"/>
    <col min="15930" max="15930" width="17.140625" style="1223" customWidth="1"/>
    <col min="15931" max="15933" width="0" style="1223" hidden="1" customWidth="1"/>
    <col min="15934" max="15934" width="11.42578125" style="1223" customWidth="1"/>
    <col min="15935" max="16128" width="11.42578125" style="1223"/>
    <col min="16129" max="16129" width="2.85546875" style="1223" customWidth="1"/>
    <col min="16130" max="16130" width="16.5703125" style="1223" customWidth="1"/>
    <col min="16131" max="16131" width="4.28515625" style="1223" customWidth="1"/>
    <col min="16132" max="16132" width="12.5703125" style="1223" customWidth="1"/>
    <col min="16133" max="16133" width="18.140625" style="1223" customWidth="1"/>
    <col min="16134" max="16134" width="12.140625" style="1223" customWidth="1"/>
    <col min="16135" max="16135" width="6.5703125" style="1223" customWidth="1"/>
    <col min="16136" max="16136" width="16.5703125" style="1223" customWidth="1"/>
    <col min="16137" max="16137" width="19.42578125" style="1223" customWidth="1"/>
    <col min="16138" max="16138" width="16.7109375" style="1223" customWidth="1"/>
    <col min="16139" max="16139" width="0" style="1223" hidden="1" customWidth="1"/>
    <col min="16140" max="16140" width="18.42578125" style="1223" customWidth="1"/>
    <col min="16141" max="16141" width="7.7109375" style="1223" customWidth="1"/>
    <col min="16142" max="16142" width="19.42578125" style="1223" customWidth="1"/>
    <col min="16143" max="16143" width="0" style="1223" hidden="1" customWidth="1"/>
    <col min="16144" max="16144" width="17.28515625" style="1223" customWidth="1"/>
    <col min="16145" max="16151" width="0" style="1223" hidden="1" customWidth="1"/>
    <col min="16152" max="16152" width="18.28515625" style="1223" customWidth="1"/>
    <col min="16153" max="16153" width="0" style="1223" hidden="1" customWidth="1"/>
    <col min="16154" max="16154" width="18.85546875" style="1223" customWidth="1"/>
    <col min="16155" max="16155" width="16.7109375" style="1223" customWidth="1"/>
    <col min="16156" max="16156" width="16.140625" style="1223" customWidth="1"/>
    <col min="16157" max="16157" width="19" style="1223" customWidth="1"/>
    <col min="16158" max="16158" width="0" style="1223" hidden="1" customWidth="1"/>
    <col min="16159" max="16159" width="18.5703125" style="1223" customWidth="1"/>
    <col min="16160" max="16166" width="0" style="1223" hidden="1" customWidth="1"/>
    <col min="16167" max="16167" width="17.7109375" style="1223" customWidth="1"/>
    <col min="16168" max="16168" width="0" style="1223" hidden="1" customWidth="1"/>
    <col min="16169" max="16169" width="17.5703125" style="1223" customWidth="1"/>
    <col min="16170" max="16170" width="16.28515625" style="1223" customWidth="1"/>
    <col min="16171" max="16171" width="18.140625" style="1223" customWidth="1"/>
    <col min="16172" max="16172" width="18.7109375" style="1223" customWidth="1"/>
    <col min="16173" max="16173" width="0" style="1223" hidden="1" customWidth="1"/>
    <col min="16174" max="16174" width="16.28515625" style="1223" customWidth="1"/>
    <col min="16175" max="16181" width="0" style="1223" hidden="1" customWidth="1"/>
    <col min="16182" max="16182" width="14.140625" style="1223" customWidth="1"/>
    <col min="16183" max="16183" width="0" style="1223" hidden="1" customWidth="1"/>
    <col min="16184" max="16184" width="20" style="1223" customWidth="1"/>
    <col min="16185" max="16185" width="16" style="1223" customWidth="1"/>
    <col min="16186" max="16186" width="17.140625" style="1223" customWidth="1"/>
    <col min="16187" max="16189" width="0" style="1223" hidden="1" customWidth="1"/>
    <col min="16190" max="16190" width="11.42578125" style="1223" customWidth="1"/>
    <col min="16191" max="16384" width="11.42578125" style="1223"/>
  </cols>
  <sheetData>
    <row r="2" spans="2:61" ht="14.25" customHeight="1">
      <c r="L2" s="1224"/>
      <c r="M2" s="1224"/>
      <c r="O2" s="1225"/>
      <c r="Q2" s="1225"/>
      <c r="X2" s="1227"/>
    </row>
    <row r="3" spans="2:61" ht="12.75" customHeight="1">
      <c r="B3" s="1223"/>
      <c r="C3" s="1223"/>
      <c r="L3" s="1224"/>
      <c r="M3" s="1224"/>
      <c r="O3" s="1225"/>
      <c r="Q3" s="1225"/>
      <c r="AR3" s="1229"/>
    </row>
    <row r="4" spans="2:61" ht="12.75" customHeight="1">
      <c r="B4" s="684" t="s">
        <v>0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232"/>
      <c r="AC4" s="1230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1229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3"/>
      <c r="BH4" s="233"/>
      <c r="BI4" s="233"/>
    </row>
    <row r="5" spans="2:61">
      <c r="B5" s="684" t="s">
        <v>1</v>
      </c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232"/>
      <c r="AC5" s="1230"/>
      <c r="AD5" s="232"/>
      <c r="AE5" s="1231"/>
      <c r="AF5" s="232"/>
      <c r="AG5" s="232"/>
      <c r="AH5" s="232"/>
      <c r="AI5" s="232"/>
      <c r="AJ5" s="232"/>
      <c r="AK5" s="232"/>
      <c r="AL5" s="232"/>
      <c r="AM5" s="1231"/>
      <c r="AN5" s="232"/>
      <c r="AO5" s="232"/>
      <c r="AP5" s="232"/>
      <c r="AQ5" s="232"/>
      <c r="AR5" s="1231"/>
      <c r="AS5" s="232"/>
      <c r="AT5" s="1231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3"/>
      <c r="BH5" s="233"/>
      <c r="BI5" s="233"/>
    </row>
    <row r="6" spans="2:61">
      <c r="B6" s="610"/>
      <c r="C6" s="610"/>
      <c r="D6" s="610"/>
      <c r="E6" s="610"/>
      <c r="F6" s="610"/>
      <c r="G6" s="610"/>
      <c r="H6" s="610"/>
      <c r="I6" s="233"/>
      <c r="J6" s="233"/>
      <c r="K6" s="610"/>
      <c r="L6" s="610"/>
      <c r="M6" s="610"/>
      <c r="N6" s="232"/>
      <c r="O6" s="610"/>
      <c r="P6" s="625"/>
      <c r="Q6" s="610"/>
      <c r="R6" s="610"/>
      <c r="S6" s="610"/>
      <c r="T6" s="610"/>
      <c r="U6" s="610"/>
      <c r="V6" s="610"/>
      <c r="W6" s="610"/>
      <c r="X6" s="1232"/>
      <c r="Y6" s="610"/>
      <c r="Z6" s="1232"/>
      <c r="AA6" s="610"/>
      <c r="AB6" s="232"/>
      <c r="AC6" s="1230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231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3"/>
      <c r="BH6" s="233"/>
      <c r="BI6" s="233"/>
    </row>
    <row r="7" spans="2:61" ht="25.5" customHeight="1" thickBot="1">
      <c r="B7" s="645" t="s">
        <v>719</v>
      </c>
      <c r="C7" s="645"/>
      <c r="D7" s="645"/>
      <c r="E7" s="645"/>
      <c r="F7" s="645"/>
      <c r="G7" s="645"/>
      <c r="H7" s="645"/>
      <c r="I7" s="645"/>
      <c r="J7" s="645"/>
      <c r="K7" s="610"/>
      <c r="L7" s="937" t="s">
        <v>1223</v>
      </c>
      <c r="M7" s="937"/>
      <c r="N7" s="937"/>
      <c r="O7" s="937"/>
      <c r="P7" s="937"/>
      <c r="Q7" s="937"/>
      <c r="R7" s="937"/>
      <c r="S7" s="937"/>
      <c r="T7" s="937"/>
      <c r="U7" s="937"/>
      <c r="V7" s="937"/>
      <c r="W7" s="937"/>
      <c r="X7" s="937"/>
      <c r="Y7" s="610"/>
      <c r="Z7" s="610"/>
      <c r="AA7" s="610"/>
      <c r="AB7" s="610"/>
      <c r="AC7" s="1230"/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232"/>
      <c r="AS7" s="610"/>
      <c r="AT7" s="610"/>
      <c r="AU7" s="610"/>
      <c r="AV7" s="610"/>
      <c r="AW7" s="610"/>
      <c r="AX7" s="610"/>
      <c r="AY7" s="610"/>
      <c r="AZ7" s="610"/>
      <c r="BA7" s="610"/>
      <c r="BB7" s="610"/>
      <c r="BC7" s="610"/>
      <c r="BD7" s="610"/>
      <c r="BE7" s="610"/>
      <c r="BF7" s="610"/>
      <c r="BG7" s="233"/>
      <c r="BH7" s="233"/>
      <c r="BI7" s="557"/>
    </row>
    <row r="8" spans="2:61" ht="13.15" customHeight="1" thickBot="1">
      <c r="B8" s="685" t="s">
        <v>72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1280" t="s">
        <v>4</v>
      </c>
      <c r="O8" s="1284" t="s">
        <v>5</v>
      </c>
      <c r="P8" s="1285"/>
      <c r="Q8" s="1285"/>
      <c r="R8" s="1285"/>
      <c r="S8" s="1285"/>
      <c r="T8" s="1285"/>
      <c r="U8" s="1285"/>
      <c r="V8" s="1285"/>
      <c r="W8" s="1285"/>
      <c r="X8" s="1285"/>
      <c r="Y8" s="1285"/>
      <c r="Z8" s="1285"/>
      <c r="AA8" s="1285"/>
      <c r="AB8" s="1233"/>
      <c r="AC8" s="1358" t="s">
        <v>6</v>
      </c>
      <c r="AD8" s="1355" t="s">
        <v>5</v>
      </c>
      <c r="AE8" s="1292"/>
      <c r="AF8" s="1292"/>
      <c r="AG8" s="1292"/>
      <c r="AH8" s="1292"/>
      <c r="AI8" s="1292"/>
      <c r="AJ8" s="1292"/>
      <c r="AK8" s="1292"/>
      <c r="AL8" s="1292"/>
      <c r="AM8" s="1292"/>
      <c r="AN8" s="1292"/>
      <c r="AO8" s="1292"/>
      <c r="AP8" s="1292"/>
      <c r="AQ8" s="1292"/>
      <c r="AR8" s="1358" t="s">
        <v>7</v>
      </c>
      <c r="AS8" s="1355" t="s">
        <v>5</v>
      </c>
      <c r="AT8" s="1292"/>
      <c r="AU8" s="1292"/>
      <c r="AV8" s="1292"/>
      <c r="AW8" s="1292"/>
      <c r="AX8" s="1292"/>
      <c r="AY8" s="1292"/>
      <c r="AZ8" s="1292"/>
      <c r="BA8" s="1292"/>
      <c r="BB8" s="1292"/>
      <c r="BC8" s="1292"/>
      <c r="BD8" s="1292"/>
      <c r="BE8" s="1292"/>
      <c r="BF8" s="1293"/>
      <c r="BG8" s="973" t="s">
        <v>8</v>
      </c>
      <c r="BH8" s="973"/>
      <c r="BI8" s="974"/>
    </row>
    <row r="9" spans="2:61" ht="57.75" hidden="1" customHeight="1">
      <c r="B9" s="676" t="s">
        <v>9</v>
      </c>
      <c r="C9" s="661" t="s">
        <v>720</v>
      </c>
      <c r="D9" s="661" t="s">
        <v>10</v>
      </c>
      <c r="E9" s="661" t="s">
        <v>11</v>
      </c>
      <c r="F9" s="661" t="s">
        <v>12</v>
      </c>
      <c r="G9" s="661" t="s">
        <v>13</v>
      </c>
      <c r="H9" s="661" t="s">
        <v>14</v>
      </c>
      <c r="I9" s="661" t="s">
        <v>15</v>
      </c>
      <c r="J9" s="661" t="s">
        <v>16</v>
      </c>
      <c r="K9" s="1234" t="s">
        <v>721</v>
      </c>
      <c r="L9" s="661" t="s">
        <v>18</v>
      </c>
      <c r="M9" s="773" t="s">
        <v>75</v>
      </c>
      <c r="N9" s="1281"/>
      <c r="O9" s="911" t="s">
        <v>20</v>
      </c>
      <c r="P9" s="674"/>
      <c r="Q9" s="673" t="s">
        <v>21</v>
      </c>
      <c r="R9" s="675"/>
      <c r="S9" s="675"/>
      <c r="T9" s="675"/>
      <c r="U9" s="675"/>
      <c r="V9" s="675"/>
      <c r="W9" s="675"/>
      <c r="X9" s="675"/>
      <c r="Y9" s="676" t="s">
        <v>22</v>
      </c>
      <c r="Z9" s="661" t="s">
        <v>23</v>
      </c>
      <c r="AA9" s="661" t="s">
        <v>24</v>
      </c>
      <c r="AB9" s="1277" t="s">
        <v>25</v>
      </c>
      <c r="AC9" s="1359"/>
      <c r="AD9" s="1356" t="s">
        <v>20</v>
      </c>
      <c r="AE9" s="1287"/>
      <c r="AF9" s="1286" t="s">
        <v>21</v>
      </c>
      <c r="AG9" s="1288"/>
      <c r="AH9" s="1288"/>
      <c r="AI9" s="1288"/>
      <c r="AJ9" s="1288"/>
      <c r="AK9" s="1288"/>
      <c r="AL9" s="1288"/>
      <c r="AM9" s="1287"/>
      <c r="AN9" s="1289" t="s">
        <v>22</v>
      </c>
      <c r="AO9" s="1290" t="s">
        <v>23</v>
      </c>
      <c r="AP9" s="1290" t="s">
        <v>24</v>
      </c>
      <c r="AQ9" s="1361" t="s">
        <v>25</v>
      </c>
      <c r="AR9" s="1363"/>
      <c r="AS9" s="1356" t="s">
        <v>20</v>
      </c>
      <c r="AT9" s="1287"/>
      <c r="AU9" s="1286" t="s">
        <v>21</v>
      </c>
      <c r="AV9" s="1288"/>
      <c r="AW9" s="1288"/>
      <c r="AX9" s="1288"/>
      <c r="AY9" s="1288"/>
      <c r="AZ9" s="1288"/>
      <c r="BA9" s="1288"/>
      <c r="BB9" s="1287"/>
      <c r="BC9" s="1289" t="s">
        <v>22</v>
      </c>
      <c r="BD9" s="1290" t="s">
        <v>23</v>
      </c>
      <c r="BE9" s="1290" t="s">
        <v>24</v>
      </c>
      <c r="BF9" s="1291" t="s">
        <v>25</v>
      </c>
      <c r="BG9" s="1235" t="s">
        <v>26</v>
      </c>
      <c r="BH9" s="1235" t="s">
        <v>27</v>
      </c>
      <c r="BI9" s="1104" t="s">
        <v>28</v>
      </c>
    </row>
    <row r="10" spans="2:61" s="1003" customFormat="1" ht="100.5" customHeight="1" thickBot="1">
      <c r="B10" s="677"/>
      <c r="C10" s="662"/>
      <c r="D10" s="662"/>
      <c r="E10" s="662"/>
      <c r="F10" s="662"/>
      <c r="G10" s="662"/>
      <c r="H10" s="662"/>
      <c r="I10" s="662"/>
      <c r="J10" s="662"/>
      <c r="K10" s="1236"/>
      <c r="L10" s="662"/>
      <c r="M10" s="1283"/>
      <c r="N10" s="1282"/>
      <c r="O10" s="1279" t="s">
        <v>29</v>
      </c>
      <c r="P10" s="1275" t="s">
        <v>30</v>
      </c>
      <c r="Q10" s="1274" t="s">
        <v>31</v>
      </c>
      <c r="R10" s="1276" t="s">
        <v>32</v>
      </c>
      <c r="S10" s="1276" t="s">
        <v>33</v>
      </c>
      <c r="T10" s="1276" t="s">
        <v>34</v>
      </c>
      <c r="U10" s="1276" t="s">
        <v>35</v>
      </c>
      <c r="V10" s="1276" t="s">
        <v>36</v>
      </c>
      <c r="W10" s="1276" t="s">
        <v>37</v>
      </c>
      <c r="X10" s="1276" t="s">
        <v>39</v>
      </c>
      <c r="Y10" s="677"/>
      <c r="Z10" s="662"/>
      <c r="AA10" s="662"/>
      <c r="AB10" s="1278"/>
      <c r="AC10" s="1360"/>
      <c r="AD10" s="1357" t="s">
        <v>29</v>
      </c>
      <c r="AE10" s="405" t="s">
        <v>30</v>
      </c>
      <c r="AF10" s="404" t="s">
        <v>31</v>
      </c>
      <c r="AG10" s="406" t="s">
        <v>32</v>
      </c>
      <c r="AH10" s="406" t="s">
        <v>33</v>
      </c>
      <c r="AI10" s="406" t="s">
        <v>34</v>
      </c>
      <c r="AJ10" s="406" t="s">
        <v>35</v>
      </c>
      <c r="AK10" s="406" t="s">
        <v>36</v>
      </c>
      <c r="AL10" s="406" t="s">
        <v>37</v>
      </c>
      <c r="AM10" s="405" t="s">
        <v>39</v>
      </c>
      <c r="AN10" s="1237"/>
      <c r="AO10" s="1238"/>
      <c r="AP10" s="1238"/>
      <c r="AQ10" s="1362"/>
      <c r="AR10" s="1364"/>
      <c r="AS10" s="1357" t="s">
        <v>29</v>
      </c>
      <c r="AT10" s="405" t="s">
        <v>30</v>
      </c>
      <c r="AU10" s="404" t="s">
        <v>31</v>
      </c>
      <c r="AV10" s="406" t="s">
        <v>32</v>
      </c>
      <c r="AW10" s="406" t="s">
        <v>33</v>
      </c>
      <c r="AX10" s="406" t="s">
        <v>34</v>
      </c>
      <c r="AY10" s="406" t="s">
        <v>35</v>
      </c>
      <c r="AZ10" s="406" t="s">
        <v>36</v>
      </c>
      <c r="BA10" s="406" t="s">
        <v>37</v>
      </c>
      <c r="BB10" s="405" t="s">
        <v>39</v>
      </c>
      <c r="BC10" s="1237"/>
      <c r="BD10" s="1238"/>
      <c r="BE10" s="1238"/>
      <c r="BF10" s="1239"/>
      <c r="BG10" s="1240"/>
      <c r="BH10" s="1240"/>
      <c r="BI10" s="1160"/>
    </row>
    <row r="11" spans="2:61" ht="26.25" customHeight="1">
      <c r="B11" s="1301" t="s">
        <v>299</v>
      </c>
      <c r="C11" s="1302"/>
      <c r="D11" s="1303" t="s">
        <v>722</v>
      </c>
      <c r="E11" s="1303" t="s">
        <v>723</v>
      </c>
      <c r="F11" s="1303" t="s">
        <v>724</v>
      </c>
      <c r="G11" s="1304">
        <v>2020730010034</v>
      </c>
      <c r="H11" s="1305" t="s">
        <v>725</v>
      </c>
      <c r="I11" s="409" t="s">
        <v>726</v>
      </c>
      <c r="J11" s="1306" t="s">
        <v>727</v>
      </c>
      <c r="K11" s="1307" t="s">
        <v>728</v>
      </c>
      <c r="L11" s="1308" t="s">
        <v>729</v>
      </c>
      <c r="M11" s="1309">
        <v>1</v>
      </c>
      <c r="N11" s="1310">
        <f t="shared" ref="N11:N42" si="0">SUM(P11:AB11)</f>
        <v>6059742215</v>
      </c>
      <c r="O11" s="455"/>
      <c r="P11" s="1311">
        <v>6059742215</v>
      </c>
      <c r="Q11" s="1312"/>
      <c r="R11" s="340"/>
      <c r="S11" s="340"/>
      <c r="T11" s="340"/>
      <c r="U11" s="340"/>
      <c r="V11" s="340"/>
      <c r="W11" s="340"/>
      <c r="X11" s="1311"/>
      <c r="Y11" s="1313"/>
      <c r="Z11" s="1314"/>
      <c r="AA11" s="455"/>
      <c r="AB11" s="1314"/>
      <c r="AC11" s="1315">
        <f t="shared" ref="AC11:AC42" si="1">+AE11+AM11+AO11+AP11+AQ11</f>
        <v>6059742215</v>
      </c>
      <c r="AD11" s="1315">
        <f>SUM(AF11:AR11)</f>
        <v>270000000000</v>
      </c>
      <c r="AE11" s="1316">
        <v>6059742215</v>
      </c>
      <c r="AF11" s="1316">
        <f t="shared" ref="AF11:AL11" si="2">SUM(AH11:AT11)</f>
        <v>104000000000</v>
      </c>
      <c r="AG11" s="1316">
        <f t="shared" si="2"/>
        <v>64000000000</v>
      </c>
      <c r="AH11" s="1316">
        <f t="shared" si="2"/>
        <v>40000000000</v>
      </c>
      <c r="AI11" s="1316">
        <f t="shared" si="2"/>
        <v>24000000000</v>
      </c>
      <c r="AJ11" s="1316">
        <f t="shared" si="2"/>
        <v>16000000000</v>
      </c>
      <c r="AK11" s="1316">
        <f t="shared" si="2"/>
        <v>8000000000</v>
      </c>
      <c r="AL11" s="1316">
        <f t="shared" si="2"/>
        <v>8000000000</v>
      </c>
      <c r="AM11" s="1316"/>
      <c r="AN11" s="1316">
        <f>SUM(AP11:BB11)</f>
        <v>4000000000</v>
      </c>
      <c r="AO11" s="1316"/>
      <c r="AP11" s="1316"/>
      <c r="AQ11" s="1316"/>
      <c r="AR11" s="1317">
        <f t="shared" ref="AR11:AR16" si="3">SUM(AT11:BF11)</f>
        <v>2000000000</v>
      </c>
      <c r="AS11" s="455"/>
      <c r="AT11" s="1314">
        <v>2000000000</v>
      </c>
      <c r="AU11" s="455"/>
      <c r="AV11" s="455"/>
      <c r="AW11" s="455"/>
      <c r="AX11" s="455"/>
      <c r="AY11" s="455"/>
      <c r="AZ11" s="455"/>
      <c r="BA11" s="455"/>
      <c r="BB11" s="455"/>
      <c r="BC11" s="455"/>
      <c r="BD11" s="455">
        <v>0</v>
      </c>
      <c r="BE11" s="455"/>
      <c r="BF11" s="1318"/>
      <c r="BG11" s="1294" t="s">
        <v>730</v>
      </c>
      <c r="BH11" s="1249" t="s">
        <v>731</v>
      </c>
      <c r="BI11" s="1249" t="s">
        <v>732</v>
      </c>
    </row>
    <row r="12" spans="2:61" ht="26.25" customHeight="1">
      <c r="B12" s="1319"/>
      <c r="C12" s="1320"/>
      <c r="D12" s="1321"/>
      <c r="E12" s="1321"/>
      <c r="F12" s="1321"/>
      <c r="G12" s="1322"/>
      <c r="H12" s="810"/>
      <c r="I12" s="634" t="s">
        <v>733</v>
      </c>
      <c r="J12" s="1323"/>
      <c r="K12" s="1324"/>
      <c r="L12" s="1325"/>
      <c r="M12" s="1326"/>
      <c r="N12" s="272">
        <f t="shared" si="0"/>
        <v>5892800815</v>
      </c>
      <c r="O12" s="1241"/>
      <c r="P12" s="1242"/>
      <c r="Q12" s="1243"/>
      <c r="R12" s="17"/>
      <c r="S12" s="17"/>
      <c r="T12" s="17"/>
      <c r="U12" s="17"/>
      <c r="V12" s="17"/>
      <c r="W12" s="17"/>
      <c r="X12" s="1242"/>
      <c r="Y12" s="1327"/>
      <c r="Z12" s="1242">
        <v>5892800815</v>
      </c>
      <c r="AA12" s="285"/>
      <c r="AB12" s="349"/>
      <c r="AC12" s="1246">
        <f t="shared" si="1"/>
        <v>5809988899</v>
      </c>
      <c r="AD12" s="1246"/>
      <c r="AE12" s="1247"/>
      <c r="AF12" s="1247"/>
      <c r="AG12" s="1247"/>
      <c r="AH12" s="1247"/>
      <c r="AI12" s="1247"/>
      <c r="AJ12" s="1247"/>
      <c r="AK12" s="1247"/>
      <c r="AL12" s="1247"/>
      <c r="AM12" s="1247"/>
      <c r="AN12" s="1247"/>
      <c r="AO12" s="1247">
        <v>5809988899</v>
      </c>
      <c r="AP12" s="1247"/>
      <c r="AQ12" s="1247"/>
      <c r="AR12" s="1248">
        <f t="shared" si="3"/>
        <v>1466111769</v>
      </c>
      <c r="AS12" s="285"/>
      <c r="AT12" s="349"/>
      <c r="AU12" s="285"/>
      <c r="AV12" s="285"/>
      <c r="AW12" s="285"/>
      <c r="AX12" s="285"/>
      <c r="AY12" s="285"/>
      <c r="AZ12" s="285"/>
      <c r="BA12" s="285"/>
      <c r="BB12" s="285"/>
      <c r="BC12" s="285"/>
      <c r="BD12" s="1245">
        <v>1466111769</v>
      </c>
      <c r="BE12" s="285"/>
      <c r="BF12" s="1328"/>
      <c r="BG12" s="1295"/>
      <c r="BH12" s="892"/>
      <c r="BI12" s="892"/>
    </row>
    <row r="13" spans="2:61" ht="24.75" customHeight="1" thickBot="1">
      <c r="B13" s="1319"/>
      <c r="C13" s="1320"/>
      <c r="D13" s="1321"/>
      <c r="E13" s="1321"/>
      <c r="F13" s="1321"/>
      <c r="G13" s="1322"/>
      <c r="H13" s="810"/>
      <c r="I13" s="634" t="s">
        <v>734</v>
      </c>
      <c r="J13" s="1323"/>
      <c r="K13" s="1324"/>
      <c r="L13" s="1325"/>
      <c r="M13" s="1326"/>
      <c r="N13" s="272">
        <f t="shared" si="0"/>
        <v>4062518043</v>
      </c>
      <c r="O13" s="1241"/>
      <c r="P13" s="1242"/>
      <c r="Q13" s="1243"/>
      <c r="R13" s="17"/>
      <c r="S13" s="17"/>
      <c r="T13" s="17"/>
      <c r="U13" s="17"/>
      <c r="V13" s="17"/>
      <c r="W13" s="17"/>
      <c r="X13" s="1242">
        <f>4000000000+57011113+5506930</f>
        <v>4062518043</v>
      </c>
      <c r="Y13" s="1327"/>
      <c r="Z13" s="349"/>
      <c r="AA13" s="285"/>
      <c r="AB13" s="349"/>
      <c r="AC13" s="1246">
        <f t="shared" si="1"/>
        <v>4057011113</v>
      </c>
      <c r="AD13" s="1246"/>
      <c r="AE13" s="1247"/>
      <c r="AF13" s="1247"/>
      <c r="AG13" s="1247"/>
      <c r="AH13" s="1247"/>
      <c r="AI13" s="1247"/>
      <c r="AJ13" s="1247"/>
      <c r="AK13" s="1247"/>
      <c r="AL13" s="1247"/>
      <c r="AM13" s="1247">
        <f>4000000000+57011113</f>
        <v>4057011113</v>
      </c>
      <c r="AN13" s="1247"/>
      <c r="AO13" s="1247"/>
      <c r="AP13" s="1247"/>
      <c r="AQ13" s="1247"/>
      <c r="AR13" s="1248">
        <f t="shared" si="3"/>
        <v>57011113</v>
      </c>
      <c r="AS13" s="285"/>
      <c r="AT13" s="349"/>
      <c r="AU13" s="285"/>
      <c r="AV13" s="285"/>
      <c r="AW13" s="285"/>
      <c r="AX13" s="285"/>
      <c r="AY13" s="285"/>
      <c r="AZ13" s="285"/>
      <c r="BA13" s="285"/>
      <c r="BB13" s="1245">
        <v>57011113</v>
      </c>
      <c r="BC13" s="285"/>
      <c r="BD13" s="285"/>
      <c r="BE13" s="285"/>
      <c r="BF13" s="1328"/>
      <c r="BG13" s="1295"/>
      <c r="BH13" s="892"/>
      <c r="BI13" s="892"/>
    </row>
    <row r="14" spans="2:61" ht="22.5" customHeight="1">
      <c r="B14" s="1319"/>
      <c r="C14" s="1320"/>
      <c r="D14" s="1321"/>
      <c r="E14" s="1321"/>
      <c r="F14" s="1321"/>
      <c r="G14" s="1322"/>
      <c r="H14" s="810"/>
      <c r="I14" s="634" t="s">
        <v>735</v>
      </c>
      <c r="J14" s="1323"/>
      <c r="K14" s="1324"/>
      <c r="L14" s="1325"/>
      <c r="M14" s="1326"/>
      <c r="N14" s="661">
        <f t="shared" si="0"/>
        <v>1220204823</v>
      </c>
      <c r="O14" s="1241"/>
      <c r="P14" s="1242"/>
      <c r="Q14" s="1243"/>
      <c r="R14" s="17"/>
      <c r="S14" s="17"/>
      <c r="T14" s="17"/>
      <c r="U14" s="17"/>
      <c r="V14" s="17"/>
      <c r="W14" s="17"/>
      <c r="X14" s="1242"/>
      <c r="Y14" s="1327"/>
      <c r="Z14" s="349"/>
      <c r="AA14" s="349">
        <v>1220204823</v>
      </c>
      <c r="AB14" s="349"/>
      <c r="AC14" s="1246">
        <f t="shared" si="1"/>
        <v>1220204823</v>
      </c>
      <c r="AD14" s="1246"/>
      <c r="AE14" s="1247"/>
      <c r="AF14" s="1247"/>
      <c r="AG14" s="1247"/>
      <c r="AH14" s="1247"/>
      <c r="AI14" s="1247"/>
      <c r="AJ14" s="1247"/>
      <c r="AK14" s="1247"/>
      <c r="AL14" s="1247"/>
      <c r="AM14" s="1247"/>
      <c r="AN14" s="1247"/>
      <c r="AO14" s="1247"/>
      <c r="AP14" s="1247">
        <v>1220204823</v>
      </c>
      <c r="AQ14" s="1247"/>
      <c r="AR14" s="1248">
        <f t="shared" si="3"/>
        <v>364000000</v>
      </c>
      <c r="AS14" s="285"/>
      <c r="AT14" s="349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1245">
        <v>364000000</v>
      </c>
      <c r="BF14" s="1328"/>
      <c r="BG14" s="1295"/>
      <c r="BH14" s="892"/>
      <c r="BI14" s="892"/>
    </row>
    <row r="15" spans="2:61" ht="25.5" customHeight="1" thickBot="1">
      <c r="B15" s="1319"/>
      <c r="C15" s="1320"/>
      <c r="D15" s="1321"/>
      <c r="E15" s="1321"/>
      <c r="F15" s="1321"/>
      <c r="G15" s="1322"/>
      <c r="H15" s="810"/>
      <c r="I15" s="634" t="s">
        <v>736</v>
      </c>
      <c r="J15" s="891"/>
      <c r="K15" s="1250"/>
      <c r="L15" s="1325"/>
      <c r="M15" s="1326"/>
      <c r="N15" s="662">
        <f t="shared" si="0"/>
        <v>2258492998</v>
      </c>
      <c r="O15" s="1241"/>
      <c r="P15" s="1242"/>
      <c r="Q15" s="1243"/>
      <c r="R15" s="17"/>
      <c r="S15" s="17"/>
      <c r="T15" s="17"/>
      <c r="U15" s="17"/>
      <c r="V15" s="17"/>
      <c r="W15" s="17"/>
      <c r="X15" s="1242"/>
      <c r="Y15" s="1327"/>
      <c r="Z15" s="349"/>
      <c r="AA15" s="285"/>
      <c r="AB15" s="349">
        <v>2258492998</v>
      </c>
      <c r="AC15" s="1246">
        <f t="shared" si="1"/>
        <v>1680727651</v>
      </c>
      <c r="AD15" s="1246"/>
      <c r="AE15" s="1247"/>
      <c r="AF15" s="1247"/>
      <c r="AG15" s="1247"/>
      <c r="AH15" s="1247"/>
      <c r="AI15" s="1247"/>
      <c r="AJ15" s="1247"/>
      <c r="AK15" s="1247"/>
      <c r="AL15" s="1247"/>
      <c r="AM15" s="1247"/>
      <c r="AN15" s="1247"/>
      <c r="AO15" s="1247"/>
      <c r="AP15" s="1247"/>
      <c r="AQ15" s="1247">
        <v>1680727651</v>
      </c>
      <c r="AR15" s="1248">
        <f t="shared" si="3"/>
        <v>1537058168</v>
      </c>
      <c r="AS15" s="285"/>
      <c r="AT15" s="349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1329">
        <v>1537058168</v>
      </c>
      <c r="BG15" s="1295"/>
      <c r="BH15" s="892"/>
      <c r="BI15" s="892"/>
    </row>
    <row r="16" spans="2:61" ht="48" customHeight="1">
      <c r="B16" s="1319"/>
      <c r="C16" s="1320"/>
      <c r="D16" s="1321"/>
      <c r="E16" s="1321"/>
      <c r="F16" s="1321"/>
      <c r="G16" s="1322"/>
      <c r="H16" s="810"/>
      <c r="I16" s="634" t="s">
        <v>737</v>
      </c>
      <c r="J16" s="634" t="s">
        <v>738</v>
      </c>
      <c r="K16" s="1251" t="s">
        <v>728</v>
      </c>
      <c r="L16" s="830"/>
      <c r="M16" s="1252"/>
      <c r="N16" s="272">
        <f t="shared" si="0"/>
        <v>496496000</v>
      </c>
      <c r="O16" s="1241"/>
      <c r="P16" s="1242"/>
      <c r="Q16" s="1243"/>
      <c r="R16" s="17"/>
      <c r="S16" s="17"/>
      <c r="T16" s="17"/>
      <c r="U16" s="17"/>
      <c r="V16" s="17"/>
      <c r="W16" s="17"/>
      <c r="X16" s="1242">
        <v>496496000</v>
      </c>
      <c r="Y16" s="1327"/>
      <c r="Z16" s="349"/>
      <c r="AA16" s="285"/>
      <c r="AB16" s="349"/>
      <c r="AC16" s="1246">
        <f t="shared" si="1"/>
        <v>144500000</v>
      </c>
      <c r="AD16" s="1246"/>
      <c r="AE16" s="1247"/>
      <c r="AF16" s="1247"/>
      <c r="AG16" s="1247"/>
      <c r="AH16" s="1247"/>
      <c r="AI16" s="1247"/>
      <c r="AJ16" s="1247"/>
      <c r="AK16" s="1247"/>
      <c r="AL16" s="1247"/>
      <c r="AM16" s="1247">
        <v>144500000</v>
      </c>
      <c r="AN16" s="1247"/>
      <c r="AO16" s="1247"/>
      <c r="AP16" s="1247"/>
      <c r="AQ16" s="1247"/>
      <c r="AR16" s="1248">
        <f t="shared" si="3"/>
        <v>48350000</v>
      </c>
      <c r="AS16" s="285"/>
      <c r="AT16" s="349">
        <v>48350000</v>
      </c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1328"/>
      <c r="BG16" s="1295"/>
      <c r="BH16" s="892"/>
      <c r="BI16" s="892"/>
    </row>
    <row r="17" spans="2:61" ht="51" hidden="1" customHeight="1">
      <c r="B17" s="1319"/>
      <c r="C17" s="632"/>
      <c r="D17" s="1321"/>
      <c r="E17" s="1321"/>
      <c r="F17" s="1321"/>
      <c r="G17" s="1253"/>
      <c r="H17" s="800"/>
      <c r="I17" s="619"/>
      <c r="J17" s="634"/>
      <c r="K17" s="1254" t="s">
        <v>728</v>
      </c>
      <c r="L17" s="1067" t="s">
        <v>739</v>
      </c>
      <c r="M17" s="1255"/>
      <c r="N17" s="272">
        <f t="shared" si="0"/>
        <v>0</v>
      </c>
      <c r="O17" s="1241"/>
      <c r="P17" s="16"/>
      <c r="Q17" s="17"/>
      <c r="R17" s="17"/>
      <c r="S17" s="17"/>
      <c r="T17" s="17"/>
      <c r="U17" s="17"/>
      <c r="V17" s="17"/>
      <c r="W17" s="17"/>
      <c r="X17" s="17"/>
      <c r="Y17" s="1327"/>
      <c r="Z17" s="285"/>
      <c r="AA17" s="285"/>
      <c r="AB17" s="285"/>
      <c r="AC17" s="1246">
        <f t="shared" si="1"/>
        <v>0</v>
      </c>
      <c r="AD17" s="1246">
        <f t="shared" ref="AD17:AR17" si="4">SUM(AF17:AR17)</f>
        <v>0</v>
      </c>
      <c r="AE17" s="1246">
        <f t="shared" si="4"/>
        <v>0</v>
      </c>
      <c r="AF17" s="1246">
        <f t="shared" si="4"/>
        <v>0</v>
      </c>
      <c r="AG17" s="1246">
        <f t="shared" si="4"/>
        <v>0</v>
      </c>
      <c r="AH17" s="1246">
        <f t="shared" si="4"/>
        <v>0</v>
      </c>
      <c r="AI17" s="1246">
        <f t="shared" si="4"/>
        <v>0</v>
      </c>
      <c r="AJ17" s="1246">
        <f t="shared" si="4"/>
        <v>0</v>
      </c>
      <c r="AK17" s="1246">
        <f t="shared" si="4"/>
        <v>0</v>
      </c>
      <c r="AL17" s="1246">
        <f t="shared" si="4"/>
        <v>0</v>
      </c>
      <c r="AM17" s="1246">
        <f t="shared" si="4"/>
        <v>0</v>
      </c>
      <c r="AN17" s="1246">
        <f t="shared" si="4"/>
        <v>0</v>
      </c>
      <c r="AO17" s="1246">
        <f t="shared" si="4"/>
        <v>0</v>
      </c>
      <c r="AP17" s="1246">
        <f t="shared" si="4"/>
        <v>0</v>
      </c>
      <c r="AQ17" s="1246">
        <f t="shared" si="4"/>
        <v>0</v>
      </c>
      <c r="AR17" s="348">
        <f t="shared" si="4"/>
        <v>0</v>
      </c>
      <c r="AS17" s="285"/>
      <c r="AT17" s="349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>
        <v>0</v>
      </c>
      <c r="BE17" s="285"/>
      <c r="BF17" s="1328"/>
      <c r="BG17" s="1295"/>
      <c r="BH17" s="892"/>
      <c r="BI17" s="892"/>
    </row>
    <row r="18" spans="2:61" ht="30" customHeight="1">
      <c r="B18" s="1319"/>
      <c r="C18" s="632"/>
      <c r="D18" s="1321"/>
      <c r="E18" s="1321"/>
      <c r="F18" s="1321"/>
      <c r="G18" s="1256">
        <v>2022730010025</v>
      </c>
      <c r="H18" s="799" t="s">
        <v>740</v>
      </c>
      <c r="I18" s="623" t="s">
        <v>741</v>
      </c>
      <c r="J18" s="890" t="s">
        <v>727</v>
      </c>
      <c r="K18" s="1257" t="s">
        <v>742</v>
      </c>
      <c r="L18" s="829" t="s">
        <v>739</v>
      </c>
      <c r="M18" s="1258">
        <v>1</v>
      </c>
      <c r="N18" s="272">
        <f>SUM(P18:AB18)</f>
        <v>723403975</v>
      </c>
      <c r="O18" s="1241"/>
      <c r="P18" s="16">
        <v>723403975</v>
      </c>
      <c r="Q18" s="17"/>
      <c r="R18" s="17"/>
      <c r="S18" s="17"/>
      <c r="T18" s="17"/>
      <c r="U18" s="17"/>
      <c r="V18" s="17"/>
      <c r="W18" s="17"/>
      <c r="X18" s="17"/>
      <c r="Y18" s="1330"/>
      <c r="Z18" s="349"/>
      <c r="AA18" s="349"/>
      <c r="AB18" s="349"/>
      <c r="AC18" s="1246">
        <f t="shared" si="1"/>
        <v>723282714</v>
      </c>
      <c r="AD18" s="1246"/>
      <c r="AE18" s="1247">
        <v>723282714</v>
      </c>
      <c r="AF18" s="1246"/>
      <c r="AG18" s="1246"/>
      <c r="AH18" s="1246"/>
      <c r="AI18" s="1246"/>
      <c r="AJ18" s="1246"/>
      <c r="AK18" s="1246"/>
      <c r="AL18" s="1246"/>
      <c r="AM18" s="1246"/>
      <c r="AN18" s="1246"/>
      <c r="AO18" s="1246"/>
      <c r="AP18" s="1246"/>
      <c r="AQ18" s="1246"/>
      <c r="AR18" s="348">
        <v>0</v>
      </c>
      <c r="AS18" s="285"/>
      <c r="AT18" s="349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1328"/>
      <c r="BG18" s="1295"/>
      <c r="BH18" s="892"/>
      <c r="BI18" s="892"/>
    </row>
    <row r="19" spans="2:61" ht="81" customHeight="1">
      <c r="B19" s="1319"/>
      <c r="C19" s="278"/>
      <c r="D19" s="1321"/>
      <c r="E19" s="1321"/>
      <c r="F19" s="1321"/>
      <c r="G19" s="1253"/>
      <c r="H19" s="800"/>
      <c r="I19" s="623" t="s">
        <v>743</v>
      </c>
      <c r="J19" s="891"/>
      <c r="K19" s="1250"/>
      <c r="L19" s="830"/>
      <c r="M19" s="1252"/>
      <c r="N19" s="272">
        <f t="shared" si="0"/>
        <v>12334855219</v>
      </c>
      <c r="O19" s="1241"/>
      <c r="P19" s="16"/>
      <c r="Q19" s="17"/>
      <c r="R19" s="17"/>
      <c r="S19" s="17"/>
      <c r="T19" s="17"/>
      <c r="U19" s="17"/>
      <c r="V19" s="17"/>
      <c r="W19" s="17"/>
      <c r="X19" s="16">
        <v>1270291635</v>
      </c>
      <c r="Y19" s="1330"/>
      <c r="Z19" s="16">
        <v>11064563584</v>
      </c>
      <c r="AA19" s="349"/>
      <c r="AB19" s="349"/>
      <c r="AC19" s="1246">
        <f t="shared" si="1"/>
        <v>12334855219</v>
      </c>
      <c r="AD19" s="1246">
        <f t="shared" ref="AD19:AD42" si="5">SUM(AF19:AR19)</f>
        <v>402871286191</v>
      </c>
      <c r="AE19" s="1247"/>
      <c r="AF19" s="1247">
        <f t="shared" ref="AF19:AL42" si="6">SUM(AH19:AT19)</f>
        <v>154001659672</v>
      </c>
      <c r="AG19" s="1247">
        <f t="shared" si="6"/>
        <v>94867966847</v>
      </c>
      <c r="AH19" s="1247">
        <f t="shared" si="6"/>
        <v>59133692825</v>
      </c>
      <c r="AI19" s="1247">
        <f t="shared" si="6"/>
        <v>35734274022</v>
      </c>
      <c r="AJ19" s="1247">
        <f t="shared" si="6"/>
        <v>23399418803</v>
      </c>
      <c r="AK19" s="1247">
        <f t="shared" si="6"/>
        <v>12334855219</v>
      </c>
      <c r="AL19" s="1247">
        <f t="shared" si="6"/>
        <v>11064563584</v>
      </c>
      <c r="AM19" s="349">
        <v>1270291635</v>
      </c>
      <c r="AN19" s="1247">
        <f t="shared" ref="AN19:AN42" si="7">SUM(AP19:BB19)</f>
        <v>0</v>
      </c>
      <c r="AO19" s="349">
        <v>11064563584</v>
      </c>
      <c r="AP19" s="1247"/>
      <c r="AQ19" s="1247"/>
      <c r="AR19" s="348">
        <f>SUM(AT19:BF19)</f>
        <v>0</v>
      </c>
      <c r="AS19" s="285"/>
      <c r="AT19" s="349"/>
      <c r="AU19" s="285"/>
      <c r="AV19" s="285"/>
      <c r="AW19" s="285"/>
      <c r="AX19" s="285"/>
      <c r="AY19" s="285"/>
      <c r="AZ19" s="285"/>
      <c r="BA19" s="285"/>
      <c r="BB19" s="285">
        <v>0</v>
      </c>
      <c r="BC19" s="285"/>
      <c r="BD19" s="285">
        <v>0</v>
      </c>
      <c r="BE19" s="285"/>
      <c r="BF19" s="1328"/>
      <c r="BG19" s="1295"/>
      <c r="BH19" s="892"/>
      <c r="BI19" s="892"/>
    </row>
    <row r="20" spans="2:61" ht="89.25">
      <c r="B20" s="1331"/>
      <c r="C20" s="278"/>
      <c r="D20" s="888"/>
      <c r="E20" s="888"/>
      <c r="F20" s="888"/>
      <c r="G20" s="327">
        <v>2022730010014</v>
      </c>
      <c r="H20" s="619" t="s">
        <v>744</v>
      </c>
      <c r="I20" s="623" t="s">
        <v>743</v>
      </c>
      <c r="J20" s="623" t="s">
        <v>727</v>
      </c>
      <c r="K20" s="1254" t="s">
        <v>742</v>
      </c>
      <c r="L20" s="1067" t="s">
        <v>739</v>
      </c>
      <c r="M20" s="1255">
        <v>1</v>
      </c>
      <c r="N20" s="272">
        <f t="shared" si="0"/>
        <v>7682227101</v>
      </c>
      <c r="O20" s="1241"/>
      <c r="P20" s="16"/>
      <c r="Q20" s="17"/>
      <c r="R20" s="17"/>
      <c r="S20" s="17"/>
      <c r="T20" s="17"/>
      <c r="U20" s="17"/>
      <c r="V20" s="17"/>
      <c r="W20" s="17"/>
      <c r="X20" s="17"/>
      <c r="Y20" s="1327"/>
      <c r="Z20" s="1242">
        <v>7682227101</v>
      </c>
      <c r="AA20" s="285"/>
      <c r="AB20" s="285"/>
      <c r="AC20" s="1246">
        <f t="shared" si="1"/>
        <v>0</v>
      </c>
      <c r="AD20" s="1246">
        <f t="shared" si="5"/>
        <v>0</v>
      </c>
      <c r="AE20" s="1247"/>
      <c r="AF20" s="1247">
        <f t="shared" si="6"/>
        <v>0</v>
      </c>
      <c r="AG20" s="1247">
        <f t="shared" si="6"/>
        <v>0</v>
      </c>
      <c r="AH20" s="1247">
        <f t="shared" si="6"/>
        <v>0</v>
      </c>
      <c r="AI20" s="1247">
        <f t="shared" si="6"/>
        <v>0</v>
      </c>
      <c r="AJ20" s="1247">
        <f t="shared" si="6"/>
        <v>0</v>
      </c>
      <c r="AK20" s="1247">
        <f t="shared" si="6"/>
        <v>0</v>
      </c>
      <c r="AL20" s="1247">
        <f t="shared" si="6"/>
        <v>0</v>
      </c>
      <c r="AM20" s="1247"/>
      <c r="AN20" s="1247">
        <f t="shared" si="7"/>
        <v>0</v>
      </c>
      <c r="AO20" s="1247">
        <f>SUM(AQ20:BC20)</f>
        <v>0</v>
      </c>
      <c r="AP20" s="1247"/>
      <c r="AQ20" s="1247"/>
      <c r="AR20" s="348">
        <f>SUM(AT20:BF20)</f>
        <v>0</v>
      </c>
      <c r="AS20" s="285"/>
      <c r="AT20" s="349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>
        <v>0</v>
      </c>
      <c r="BE20" s="285"/>
      <c r="BF20" s="1328"/>
      <c r="BG20" s="1296"/>
      <c r="BH20" s="800"/>
      <c r="BI20" s="800"/>
    </row>
    <row r="21" spans="2:61" ht="76.5" hidden="1">
      <c r="B21" s="1077" t="s">
        <v>76</v>
      </c>
      <c r="C21" s="278"/>
      <c r="D21" s="278" t="s">
        <v>143</v>
      </c>
      <c r="E21" s="278" t="s">
        <v>144</v>
      </c>
      <c r="F21" s="278" t="s">
        <v>145</v>
      </c>
      <c r="G21" s="327">
        <v>2020730010003</v>
      </c>
      <c r="H21" s="619" t="s">
        <v>745</v>
      </c>
      <c r="I21" s="619"/>
      <c r="J21" s="634"/>
      <c r="K21" s="1254" t="s">
        <v>746</v>
      </c>
      <c r="L21" s="1067" t="s">
        <v>1228</v>
      </c>
      <c r="M21" s="1255"/>
      <c r="N21" s="272">
        <f t="shared" si="0"/>
        <v>0</v>
      </c>
      <c r="O21" s="1241"/>
      <c r="P21" s="16"/>
      <c r="Q21" s="17"/>
      <c r="R21" s="17"/>
      <c r="S21" s="17"/>
      <c r="T21" s="17"/>
      <c r="U21" s="17"/>
      <c r="V21" s="17"/>
      <c r="W21" s="17"/>
      <c r="X21" s="17"/>
      <c r="Y21" s="1327"/>
      <c r="Z21" s="285"/>
      <c r="AA21" s="285"/>
      <c r="AB21" s="285"/>
      <c r="AC21" s="1246">
        <f t="shared" si="1"/>
        <v>0</v>
      </c>
      <c r="AD21" s="1246">
        <f t="shared" si="5"/>
        <v>0</v>
      </c>
      <c r="AE21" s="1247"/>
      <c r="AF21" s="1247">
        <f t="shared" si="6"/>
        <v>0</v>
      </c>
      <c r="AG21" s="1247">
        <f t="shared" si="6"/>
        <v>0</v>
      </c>
      <c r="AH21" s="1247">
        <f t="shared" si="6"/>
        <v>0</v>
      </c>
      <c r="AI21" s="1247">
        <f t="shared" si="6"/>
        <v>0</v>
      </c>
      <c r="AJ21" s="1247">
        <f t="shared" si="6"/>
        <v>0</v>
      </c>
      <c r="AK21" s="1247">
        <f t="shared" si="6"/>
        <v>0</v>
      </c>
      <c r="AL21" s="1247">
        <f t="shared" si="6"/>
        <v>0</v>
      </c>
      <c r="AM21" s="1247"/>
      <c r="AN21" s="1247">
        <f t="shared" si="7"/>
        <v>0</v>
      </c>
      <c r="AO21" s="1247">
        <f>SUM(AQ21:BC21)</f>
        <v>0</v>
      </c>
      <c r="AP21" s="1247"/>
      <c r="AQ21" s="1247"/>
      <c r="AR21" s="348">
        <f t="shared" ref="AR21:AR42" si="8">SUM(AT21:BF21)</f>
        <v>0</v>
      </c>
      <c r="AS21" s="285"/>
      <c r="AT21" s="349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>
        <v>0</v>
      </c>
      <c r="BE21" s="285"/>
      <c r="BF21" s="1328"/>
      <c r="BG21" s="1297" t="s">
        <v>730</v>
      </c>
      <c r="BH21" s="619" t="s">
        <v>747</v>
      </c>
      <c r="BI21" s="619" t="s">
        <v>748</v>
      </c>
    </row>
    <row r="22" spans="2:61" ht="151.5" customHeight="1">
      <c r="B22" s="1332" t="s">
        <v>76</v>
      </c>
      <c r="C22" s="635"/>
      <c r="D22" s="278" t="s">
        <v>143</v>
      </c>
      <c r="E22" s="278" t="s">
        <v>144</v>
      </c>
      <c r="F22" s="635" t="s">
        <v>145</v>
      </c>
      <c r="G22" s="1259">
        <v>2020730010003</v>
      </c>
      <c r="H22" s="620" t="s">
        <v>745</v>
      </c>
      <c r="I22" s="623" t="s">
        <v>749</v>
      </c>
      <c r="J22" s="634" t="s">
        <v>727</v>
      </c>
      <c r="K22" s="1254" t="s">
        <v>750</v>
      </c>
      <c r="L22" s="621" t="s">
        <v>1229</v>
      </c>
      <c r="M22" s="1255">
        <v>25000</v>
      </c>
      <c r="N22" s="272">
        <f t="shared" si="0"/>
        <v>6535415292</v>
      </c>
      <c r="O22" s="1241"/>
      <c r="P22" s="25"/>
      <c r="Q22" s="17"/>
      <c r="R22" s="17"/>
      <c r="S22" s="17"/>
      <c r="T22" s="17"/>
      <c r="U22" s="17"/>
      <c r="V22" s="17"/>
      <c r="W22" s="17"/>
      <c r="X22" s="16">
        <v>6535415292</v>
      </c>
      <c r="Y22" s="1327"/>
      <c r="Z22" s="285"/>
      <c r="AA22" s="285"/>
      <c r="AB22" s="285"/>
      <c r="AC22" s="1246">
        <f t="shared" si="1"/>
        <v>6041964841</v>
      </c>
      <c r="AD22" s="1246">
        <f t="shared" si="5"/>
        <v>202255541211</v>
      </c>
      <c r="AE22" s="1247"/>
      <c r="AF22" s="1247">
        <f t="shared" si="6"/>
        <v>77155296203</v>
      </c>
      <c r="AG22" s="1247">
        <f t="shared" si="6"/>
        <v>47944948805</v>
      </c>
      <c r="AH22" s="1247">
        <f t="shared" si="6"/>
        <v>29210347398</v>
      </c>
      <c r="AI22" s="1247">
        <f t="shared" si="6"/>
        <v>18734601407</v>
      </c>
      <c r="AJ22" s="1247">
        <f t="shared" si="6"/>
        <v>10475745991</v>
      </c>
      <c r="AK22" s="1247">
        <f t="shared" si="6"/>
        <v>8258855416</v>
      </c>
      <c r="AL22" s="1247">
        <f t="shared" si="6"/>
        <v>2216890575</v>
      </c>
      <c r="AM22" s="16">
        <v>6041964841</v>
      </c>
      <c r="AN22" s="1247">
        <f t="shared" si="7"/>
        <v>1477927050</v>
      </c>
      <c r="AO22" s="1247"/>
      <c r="AP22" s="1247"/>
      <c r="AQ22" s="1247"/>
      <c r="AR22" s="348">
        <f t="shared" si="8"/>
        <v>738963525</v>
      </c>
      <c r="AS22" s="285"/>
      <c r="AT22" s="349"/>
      <c r="AU22" s="285"/>
      <c r="AV22" s="285"/>
      <c r="AW22" s="285"/>
      <c r="AX22" s="285"/>
      <c r="AY22" s="285"/>
      <c r="AZ22" s="285"/>
      <c r="BA22" s="285"/>
      <c r="BB22" s="1247">
        <v>738963525</v>
      </c>
      <c r="BC22" s="285"/>
      <c r="BD22" s="285">
        <v>0</v>
      </c>
      <c r="BE22" s="285"/>
      <c r="BF22" s="1328"/>
      <c r="BG22" s="1298" t="s">
        <v>730</v>
      </c>
      <c r="BH22" s="620" t="s">
        <v>747</v>
      </c>
      <c r="BI22" s="620" t="s">
        <v>748</v>
      </c>
    </row>
    <row r="23" spans="2:61" ht="96.75" customHeight="1">
      <c r="B23" s="1333" t="s">
        <v>76</v>
      </c>
      <c r="C23" s="635"/>
      <c r="D23" s="887" t="s">
        <v>143</v>
      </c>
      <c r="E23" s="887" t="s">
        <v>144</v>
      </c>
      <c r="F23" s="887" t="s">
        <v>145</v>
      </c>
      <c r="G23" s="1256">
        <v>2020730010003</v>
      </c>
      <c r="H23" s="772" t="s">
        <v>745</v>
      </c>
      <c r="I23" s="623" t="s">
        <v>741</v>
      </c>
      <c r="J23" s="623" t="s">
        <v>727</v>
      </c>
      <c r="K23" s="1257" t="s">
        <v>751</v>
      </c>
      <c r="L23" s="1260" t="s">
        <v>752</v>
      </c>
      <c r="M23" s="1261">
        <v>40000</v>
      </c>
      <c r="N23" s="272">
        <f>+P23+X23+Z23+AA23+AB23</f>
        <v>6498201312</v>
      </c>
      <c r="O23" s="285"/>
      <c r="P23" s="25">
        <v>6496139742</v>
      </c>
      <c r="Q23" s="25"/>
      <c r="R23" s="25"/>
      <c r="S23" s="25"/>
      <c r="T23" s="25"/>
      <c r="U23" s="25"/>
      <c r="V23" s="25"/>
      <c r="W23" s="25"/>
      <c r="X23" s="25"/>
      <c r="Y23" s="1327"/>
      <c r="Z23" s="25">
        <v>2061570</v>
      </c>
      <c r="AA23" s="285"/>
      <c r="AB23" s="285"/>
      <c r="AC23" s="1246">
        <f t="shared" si="1"/>
        <v>6496139742</v>
      </c>
      <c r="AD23" s="1246">
        <f t="shared" si="5"/>
        <v>820159959600</v>
      </c>
      <c r="AE23" s="1247">
        <v>6496139742</v>
      </c>
      <c r="AF23" s="1247">
        <f t="shared" si="6"/>
        <v>315913465920</v>
      </c>
      <c r="AG23" s="1247">
        <f t="shared" si="6"/>
        <v>194408286720</v>
      </c>
      <c r="AH23" s="1247">
        <f t="shared" si="6"/>
        <v>121505179200</v>
      </c>
      <c r="AI23" s="1247">
        <f t="shared" si="6"/>
        <v>72903107520</v>
      </c>
      <c r="AJ23" s="1247">
        <f t="shared" si="6"/>
        <v>48602071680</v>
      </c>
      <c r="AK23" s="1247">
        <f t="shared" si="6"/>
        <v>24301035840</v>
      </c>
      <c r="AL23" s="1247">
        <f t="shared" si="6"/>
        <v>24301035840</v>
      </c>
      <c r="AM23" s="1247"/>
      <c r="AN23" s="1247">
        <f t="shared" si="7"/>
        <v>12150517920</v>
      </c>
      <c r="AO23" s="1247"/>
      <c r="AP23" s="1247"/>
      <c r="AQ23" s="1247"/>
      <c r="AR23" s="348">
        <f t="shared" si="8"/>
        <v>6075258960</v>
      </c>
      <c r="AS23" s="285"/>
      <c r="AT23" s="1247">
        <v>6075258960</v>
      </c>
      <c r="AU23" s="285"/>
      <c r="AV23" s="285"/>
      <c r="AW23" s="285"/>
      <c r="AX23" s="285"/>
      <c r="AY23" s="285"/>
      <c r="AZ23" s="285"/>
      <c r="BA23" s="285"/>
      <c r="BB23" s="285"/>
      <c r="BC23" s="285"/>
      <c r="BD23" s="285">
        <v>0</v>
      </c>
      <c r="BE23" s="285"/>
      <c r="BF23" s="1328"/>
      <c r="BG23" s="1299" t="s">
        <v>730</v>
      </c>
      <c r="BH23" s="799" t="s">
        <v>747</v>
      </c>
      <c r="BI23" s="799" t="s">
        <v>748</v>
      </c>
    </row>
    <row r="24" spans="2:61" ht="38.25">
      <c r="B24" s="1319"/>
      <c r="C24" s="1320"/>
      <c r="D24" s="1321"/>
      <c r="E24" s="1321"/>
      <c r="F24" s="1321"/>
      <c r="G24" s="1322"/>
      <c r="H24" s="772"/>
      <c r="I24" s="623" t="s">
        <v>753</v>
      </c>
      <c r="J24" s="623" t="s">
        <v>754</v>
      </c>
      <c r="K24" s="1324"/>
      <c r="L24" s="1260"/>
      <c r="M24" s="1261"/>
      <c r="N24" s="272">
        <f t="shared" si="0"/>
        <v>55714068</v>
      </c>
      <c r="O24" s="285"/>
      <c r="P24" s="25">
        <v>55714068</v>
      </c>
      <c r="Q24" s="25"/>
      <c r="R24" s="25"/>
      <c r="S24" s="25"/>
      <c r="T24" s="25"/>
      <c r="U24" s="25"/>
      <c r="V24" s="25"/>
      <c r="W24" s="25"/>
      <c r="X24" s="25"/>
      <c r="Y24" s="1327"/>
      <c r="Z24" s="285"/>
      <c r="AA24" s="285"/>
      <c r="AB24" s="285"/>
      <c r="AC24" s="1246">
        <f t="shared" si="1"/>
        <v>0</v>
      </c>
      <c r="AD24" s="1246">
        <f t="shared" si="5"/>
        <v>0</v>
      </c>
      <c r="AE24" s="1247">
        <v>0</v>
      </c>
      <c r="AF24" s="1247">
        <f t="shared" si="6"/>
        <v>0</v>
      </c>
      <c r="AG24" s="1247">
        <f t="shared" si="6"/>
        <v>0</v>
      </c>
      <c r="AH24" s="1247">
        <f t="shared" si="6"/>
        <v>0</v>
      </c>
      <c r="AI24" s="1247">
        <f t="shared" si="6"/>
        <v>0</v>
      </c>
      <c r="AJ24" s="1247">
        <f t="shared" si="6"/>
        <v>0</v>
      </c>
      <c r="AK24" s="1247">
        <f t="shared" si="6"/>
        <v>0</v>
      </c>
      <c r="AL24" s="1247">
        <f t="shared" si="6"/>
        <v>0</v>
      </c>
      <c r="AM24" s="1247"/>
      <c r="AN24" s="1247">
        <f t="shared" si="7"/>
        <v>0</v>
      </c>
      <c r="AO24" s="1247"/>
      <c r="AP24" s="1247"/>
      <c r="AQ24" s="1247"/>
      <c r="AR24" s="348">
        <f t="shared" si="8"/>
        <v>0</v>
      </c>
      <c r="AS24" s="285"/>
      <c r="AT24" s="349">
        <v>0</v>
      </c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1328"/>
      <c r="BG24" s="1295"/>
      <c r="BH24" s="892"/>
      <c r="BI24" s="892"/>
    </row>
    <row r="25" spans="2:61" ht="140.25">
      <c r="B25" s="1319"/>
      <c r="C25" s="1320"/>
      <c r="D25" s="1321"/>
      <c r="E25" s="1321"/>
      <c r="F25" s="1321"/>
      <c r="G25" s="1322"/>
      <c r="H25" s="772"/>
      <c r="I25" s="623" t="s">
        <v>755</v>
      </c>
      <c r="J25" s="623" t="s">
        <v>756</v>
      </c>
      <c r="K25" s="1324"/>
      <c r="L25" s="1260"/>
      <c r="M25" s="1261"/>
      <c r="N25" s="272">
        <f t="shared" si="0"/>
        <v>450000000</v>
      </c>
      <c r="O25" s="285"/>
      <c r="P25" s="25">
        <v>450000000</v>
      </c>
      <c r="Q25" s="24"/>
      <c r="R25" s="24"/>
      <c r="S25" s="24"/>
      <c r="T25" s="24"/>
      <c r="U25" s="24"/>
      <c r="V25" s="24"/>
      <c r="W25" s="24"/>
      <c r="X25" s="24"/>
      <c r="Y25" s="1327"/>
      <c r="Z25" s="285"/>
      <c r="AA25" s="285"/>
      <c r="AB25" s="285"/>
      <c r="AC25" s="1246">
        <f t="shared" si="1"/>
        <v>190000000</v>
      </c>
      <c r="AD25" s="1246">
        <f t="shared" si="5"/>
        <v>0</v>
      </c>
      <c r="AE25" s="1247">
        <v>190000000</v>
      </c>
      <c r="AF25" s="1247">
        <f t="shared" si="6"/>
        <v>0</v>
      </c>
      <c r="AG25" s="1247">
        <f t="shared" si="6"/>
        <v>0</v>
      </c>
      <c r="AH25" s="1247">
        <f t="shared" si="6"/>
        <v>0</v>
      </c>
      <c r="AI25" s="1247">
        <f t="shared" si="6"/>
        <v>0</v>
      </c>
      <c r="AJ25" s="1247">
        <f t="shared" si="6"/>
        <v>0</v>
      </c>
      <c r="AK25" s="1247">
        <f t="shared" si="6"/>
        <v>0</v>
      </c>
      <c r="AL25" s="1247">
        <f t="shared" si="6"/>
        <v>0</v>
      </c>
      <c r="AM25" s="1247"/>
      <c r="AN25" s="1247">
        <f t="shared" si="7"/>
        <v>0</v>
      </c>
      <c r="AO25" s="1247"/>
      <c r="AP25" s="1247"/>
      <c r="AQ25" s="1247"/>
      <c r="AR25" s="348">
        <f t="shared" si="8"/>
        <v>0</v>
      </c>
      <c r="AS25" s="285"/>
      <c r="AT25" s="349">
        <v>0</v>
      </c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1328"/>
      <c r="BG25" s="1295"/>
      <c r="BH25" s="892"/>
      <c r="BI25" s="892"/>
    </row>
    <row r="26" spans="2:61" ht="51">
      <c r="B26" s="1331"/>
      <c r="C26" s="632"/>
      <c r="D26" s="888"/>
      <c r="E26" s="888"/>
      <c r="F26" s="888"/>
      <c r="G26" s="1253"/>
      <c r="H26" s="772"/>
      <c r="I26" s="623" t="s">
        <v>757</v>
      </c>
      <c r="J26" s="623" t="s">
        <v>738</v>
      </c>
      <c r="K26" s="1250"/>
      <c r="L26" s="1260"/>
      <c r="M26" s="1261"/>
      <c r="N26" s="272">
        <f t="shared" si="0"/>
        <v>952963000</v>
      </c>
      <c r="O26" s="285"/>
      <c r="P26" s="25">
        <v>952963000</v>
      </c>
      <c r="Q26" s="24"/>
      <c r="R26" s="24"/>
      <c r="S26" s="24"/>
      <c r="T26" s="24"/>
      <c r="U26" s="24"/>
      <c r="V26" s="24"/>
      <c r="W26" s="24"/>
      <c r="X26" s="24"/>
      <c r="Y26" s="1327"/>
      <c r="Z26" s="285"/>
      <c r="AA26" s="285"/>
      <c r="AB26" s="285"/>
      <c r="AC26" s="1246">
        <f t="shared" si="1"/>
        <v>579350000</v>
      </c>
      <c r="AD26" s="1246">
        <f t="shared" si="5"/>
        <v>30003750000</v>
      </c>
      <c r="AE26" s="1247">
        <v>579350000</v>
      </c>
      <c r="AF26" s="1247">
        <f t="shared" si="6"/>
        <v>11557000000</v>
      </c>
      <c r="AG26" s="1247">
        <f t="shared" si="6"/>
        <v>7112000000</v>
      </c>
      <c r="AH26" s="1247">
        <f t="shared" si="6"/>
        <v>4445000000</v>
      </c>
      <c r="AI26" s="1247">
        <f t="shared" si="6"/>
        <v>2667000000</v>
      </c>
      <c r="AJ26" s="1247">
        <f t="shared" si="6"/>
        <v>1778000000</v>
      </c>
      <c r="AK26" s="1247">
        <f t="shared" si="6"/>
        <v>889000000</v>
      </c>
      <c r="AL26" s="1247">
        <f t="shared" si="6"/>
        <v>889000000</v>
      </c>
      <c r="AM26" s="1247"/>
      <c r="AN26" s="1247">
        <f t="shared" si="7"/>
        <v>444500000</v>
      </c>
      <c r="AO26" s="1247"/>
      <c r="AP26" s="1247"/>
      <c r="AQ26" s="1247"/>
      <c r="AR26" s="348">
        <f t="shared" si="8"/>
        <v>222250000</v>
      </c>
      <c r="AS26" s="285"/>
      <c r="AT26" s="1247">
        <v>222250000</v>
      </c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/>
      <c r="BF26" s="1328"/>
      <c r="BG26" s="1296"/>
      <c r="BH26" s="800"/>
      <c r="BI26" s="800"/>
    </row>
    <row r="27" spans="2:61" ht="38.25" customHeight="1">
      <c r="B27" s="1333" t="s">
        <v>76</v>
      </c>
      <c r="C27" s="635"/>
      <c r="D27" s="1262" t="s">
        <v>143</v>
      </c>
      <c r="E27" s="887" t="s">
        <v>144</v>
      </c>
      <c r="F27" s="887" t="s">
        <v>145</v>
      </c>
      <c r="G27" s="1256">
        <v>2020730010005</v>
      </c>
      <c r="H27" s="799" t="s">
        <v>745</v>
      </c>
      <c r="I27" s="623" t="s">
        <v>758</v>
      </c>
      <c r="J27" s="623" t="s">
        <v>759</v>
      </c>
      <c r="K27" s="1254" t="s">
        <v>760</v>
      </c>
      <c r="L27" s="1067" t="s">
        <v>761</v>
      </c>
      <c r="M27" s="619">
        <v>2</v>
      </c>
      <c r="N27" s="272">
        <f t="shared" si="0"/>
        <v>578596025</v>
      </c>
      <c r="O27" s="285"/>
      <c r="P27" s="25">
        <v>578596025</v>
      </c>
      <c r="Q27" s="24"/>
      <c r="R27" s="24"/>
      <c r="S27" s="24"/>
      <c r="T27" s="24"/>
      <c r="U27" s="24"/>
      <c r="V27" s="24"/>
      <c r="W27" s="24"/>
      <c r="X27" s="25"/>
      <c r="Y27" s="1327"/>
      <c r="Z27" s="285"/>
      <c r="AA27" s="285"/>
      <c r="AB27" s="285"/>
      <c r="AC27" s="1246">
        <f t="shared" si="1"/>
        <v>0</v>
      </c>
      <c r="AD27" s="1246">
        <f t="shared" si="5"/>
        <v>0</v>
      </c>
      <c r="AE27" s="1247">
        <v>0</v>
      </c>
      <c r="AF27" s="1247">
        <f t="shared" si="6"/>
        <v>0</v>
      </c>
      <c r="AG27" s="1247">
        <f t="shared" si="6"/>
        <v>0</v>
      </c>
      <c r="AH27" s="1247">
        <f t="shared" si="6"/>
        <v>0</v>
      </c>
      <c r="AI27" s="1247">
        <f t="shared" si="6"/>
        <v>0</v>
      </c>
      <c r="AJ27" s="1247">
        <f t="shared" si="6"/>
        <v>0</v>
      </c>
      <c r="AK27" s="1247">
        <f t="shared" si="6"/>
        <v>0</v>
      </c>
      <c r="AL27" s="1247">
        <f t="shared" si="6"/>
        <v>0</v>
      </c>
      <c r="AM27" s="1247"/>
      <c r="AN27" s="1247">
        <f t="shared" si="7"/>
        <v>0</v>
      </c>
      <c r="AO27" s="1247"/>
      <c r="AP27" s="1247"/>
      <c r="AQ27" s="1247"/>
      <c r="AR27" s="348">
        <f t="shared" si="8"/>
        <v>0</v>
      </c>
      <c r="AS27" s="285"/>
      <c r="AT27" s="349">
        <v>0</v>
      </c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1328"/>
      <c r="BG27" s="1299" t="s">
        <v>730</v>
      </c>
      <c r="BH27" s="799" t="s">
        <v>747</v>
      </c>
      <c r="BI27" s="620" t="s">
        <v>748</v>
      </c>
    </row>
    <row r="28" spans="2:61" ht="38.25" hidden="1" customHeight="1">
      <c r="B28" s="1319"/>
      <c r="C28" s="1320"/>
      <c r="D28" s="1334"/>
      <c r="E28" s="1321"/>
      <c r="F28" s="1321"/>
      <c r="G28" s="1322"/>
      <c r="H28" s="810"/>
      <c r="I28" s="623"/>
      <c r="J28" s="623" t="s">
        <v>759</v>
      </c>
      <c r="K28" s="1254" t="s">
        <v>762</v>
      </c>
      <c r="L28" s="1067" t="s">
        <v>1230</v>
      </c>
      <c r="M28" s="619"/>
      <c r="N28" s="272">
        <f t="shared" si="0"/>
        <v>0</v>
      </c>
      <c r="O28" s="285"/>
      <c r="P28" s="25"/>
      <c r="Q28" s="24"/>
      <c r="R28" s="24"/>
      <c r="S28" s="24"/>
      <c r="T28" s="24"/>
      <c r="U28" s="24"/>
      <c r="V28" s="24"/>
      <c r="W28" s="24"/>
      <c r="X28" s="25"/>
      <c r="Y28" s="1327"/>
      <c r="Z28" s="285"/>
      <c r="AA28" s="285"/>
      <c r="AB28" s="285"/>
      <c r="AC28" s="1246">
        <f t="shared" si="1"/>
        <v>0</v>
      </c>
      <c r="AD28" s="1246">
        <f t="shared" si="5"/>
        <v>0</v>
      </c>
      <c r="AE28" s="1247"/>
      <c r="AF28" s="1247">
        <f t="shared" si="6"/>
        <v>0</v>
      </c>
      <c r="AG28" s="1247">
        <f t="shared" si="6"/>
        <v>0</v>
      </c>
      <c r="AH28" s="1247">
        <f t="shared" si="6"/>
        <v>0</v>
      </c>
      <c r="AI28" s="1247">
        <f t="shared" si="6"/>
        <v>0</v>
      </c>
      <c r="AJ28" s="1247">
        <f t="shared" si="6"/>
        <v>0</v>
      </c>
      <c r="AK28" s="1247">
        <f t="shared" si="6"/>
        <v>0</v>
      </c>
      <c r="AL28" s="1247">
        <f t="shared" si="6"/>
        <v>0</v>
      </c>
      <c r="AM28" s="1247"/>
      <c r="AN28" s="1247">
        <f t="shared" si="7"/>
        <v>0</v>
      </c>
      <c r="AO28" s="1247">
        <f>SUM(AQ28:BC28)</f>
        <v>0</v>
      </c>
      <c r="AP28" s="1247"/>
      <c r="AQ28" s="1247"/>
      <c r="AR28" s="348">
        <f t="shared" si="8"/>
        <v>0</v>
      </c>
      <c r="AS28" s="285"/>
      <c r="AT28" s="349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>
        <v>0</v>
      </c>
      <c r="BE28" s="285"/>
      <c r="BF28" s="1328"/>
      <c r="BG28" s="1295"/>
      <c r="BH28" s="892"/>
      <c r="BI28" s="619" t="s">
        <v>748</v>
      </c>
    </row>
    <row r="29" spans="2:61" ht="63.75">
      <c r="B29" s="1319"/>
      <c r="C29" s="1320"/>
      <c r="D29" s="1334"/>
      <c r="E29" s="1321"/>
      <c r="F29" s="1321"/>
      <c r="G29" s="1322"/>
      <c r="H29" s="810"/>
      <c r="I29" s="623" t="s">
        <v>763</v>
      </c>
      <c r="J29" s="623" t="s">
        <v>759</v>
      </c>
      <c r="K29" s="1254" t="s">
        <v>764</v>
      </c>
      <c r="L29" s="1067" t="s">
        <v>1231</v>
      </c>
      <c r="M29" s="619">
        <v>1</v>
      </c>
      <c r="N29" s="272">
        <f t="shared" si="0"/>
        <v>853623409</v>
      </c>
      <c r="O29" s="285"/>
      <c r="P29" s="25"/>
      <c r="Q29" s="24"/>
      <c r="R29" s="24"/>
      <c r="S29" s="24"/>
      <c r="T29" s="24"/>
      <c r="U29" s="24"/>
      <c r="V29" s="24"/>
      <c r="W29" s="24"/>
      <c r="X29" s="25"/>
      <c r="Y29" s="1327"/>
      <c r="Z29" s="25">
        <v>853623409</v>
      </c>
      <c r="AA29" s="285"/>
      <c r="AB29" s="285"/>
      <c r="AC29" s="1246">
        <f t="shared" si="1"/>
        <v>0</v>
      </c>
      <c r="AD29" s="1246">
        <f t="shared" si="5"/>
        <v>0</v>
      </c>
      <c r="AE29" s="1247"/>
      <c r="AF29" s="1247">
        <f t="shared" si="6"/>
        <v>0</v>
      </c>
      <c r="AG29" s="1247">
        <f t="shared" si="6"/>
        <v>0</v>
      </c>
      <c r="AH29" s="1247">
        <f t="shared" si="6"/>
        <v>0</v>
      </c>
      <c r="AI29" s="1247">
        <f t="shared" si="6"/>
        <v>0</v>
      </c>
      <c r="AJ29" s="1247">
        <f t="shared" si="6"/>
        <v>0</v>
      </c>
      <c r="AK29" s="1247">
        <f t="shared" si="6"/>
        <v>0</v>
      </c>
      <c r="AL29" s="1247">
        <f t="shared" si="6"/>
        <v>0</v>
      </c>
      <c r="AM29" s="1247"/>
      <c r="AN29" s="1247">
        <f t="shared" si="7"/>
        <v>0</v>
      </c>
      <c r="AO29" s="1247">
        <v>0</v>
      </c>
      <c r="AP29" s="1247"/>
      <c r="AQ29" s="1247"/>
      <c r="AR29" s="348">
        <f t="shared" si="8"/>
        <v>0</v>
      </c>
      <c r="AS29" s="285"/>
      <c r="AT29" s="349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>
        <v>0</v>
      </c>
      <c r="BE29" s="285"/>
      <c r="BF29" s="1328"/>
      <c r="BG29" s="1295"/>
      <c r="BH29" s="892"/>
      <c r="BI29" s="619" t="s">
        <v>748</v>
      </c>
    </row>
    <row r="30" spans="2:61" ht="51">
      <c r="B30" s="1319"/>
      <c r="C30" s="632"/>
      <c r="D30" s="1334"/>
      <c r="E30" s="1321"/>
      <c r="F30" s="1321"/>
      <c r="G30" s="1322"/>
      <c r="H30" s="810"/>
      <c r="I30" s="623" t="s">
        <v>765</v>
      </c>
      <c r="J30" s="633" t="s">
        <v>759</v>
      </c>
      <c r="K30" s="1263" t="s">
        <v>766</v>
      </c>
      <c r="L30" s="621" t="s">
        <v>1232</v>
      </c>
      <c r="M30" s="620">
        <v>4</v>
      </c>
      <c r="N30" s="272">
        <f t="shared" si="0"/>
        <v>167190322</v>
      </c>
      <c r="O30" s="285"/>
      <c r="P30" s="25"/>
      <c r="Q30" s="24"/>
      <c r="R30" s="24"/>
      <c r="S30" s="24"/>
      <c r="T30" s="24"/>
      <c r="U30" s="24"/>
      <c r="V30" s="24"/>
      <c r="W30" s="24"/>
      <c r="X30" s="25">
        <v>167190322</v>
      </c>
      <c r="Y30" s="1327"/>
      <c r="Z30" s="285"/>
      <c r="AA30" s="285"/>
      <c r="AB30" s="285"/>
      <c r="AC30" s="1246">
        <f t="shared" si="1"/>
        <v>0</v>
      </c>
      <c r="AD30" s="1246">
        <f t="shared" si="5"/>
        <v>0</v>
      </c>
      <c r="AE30" s="1247"/>
      <c r="AF30" s="1247">
        <f t="shared" si="6"/>
        <v>0</v>
      </c>
      <c r="AG30" s="1247">
        <f t="shared" si="6"/>
        <v>0</v>
      </c>
      <c r="AH30" s="1247">
        <f t="shared" si="6"/>
        <v>0</v>
      </c>
      <c r="AI30" s="1247">
        <f t="shared" si="6"/>
        <v>0</v>
      </c>
      <c r="AJ30" s="1247">
        <f t="shared" si="6"/>
        <v>0</v>
      </c>
      <c r="AK30" s="1247">
        <f t="shared" si="6"/>
        <v>0</v>
      </c>
      <c r="AL30" s="1247">
        <f t="shared" si="6"/>
        <v>0</v>
      </c>
      <c r="AM30" s="1247">
        <v>0</v>
      </c>
      <c r="AN30" s="1247">
        <f t="shared" si="7"/>
        <v>0</v>
      </c>
      <c r="AO30" s="1247"/>
      <c r="AP30" s="1247"/>
      <c r="AQ30" s="1247"/>
      <c r="AR30" s="348">
        <f t="shared" si="8"/>
        <v>0</v>
      </c>
      <c r="AS30" s="285"/>
      <c r="AT30" s="349"/>
      <c r="AU30" s="285"/>
      <c r="AV30" s="285"/>
      <c r="AW30" s="285"/>
      <c r="AX30" s="285"/>
      <c r="AY30" s="285"/>
      <c r="AZ30" s="285"/>
      <c r="BA30" s="285"/>
      <c r="BB30" s="285">
        <v>0</v>
      </c>
      <c r="BC30" s="285"/>
      <c r="BD30" s="285"/>
      <c r="BE30" s="285"/>
      <c r="BF30" s="1328"/>
      <c r="BG30" s="1296"/>
      <c r="BH30" s="800"/>
      <c r="BI30" s="619" t="s">
        <v>748</v>
      </c>
    </row>
    <row r="31" spans="2:61" ht="63.75" hidden="1" customHeight="1">
      <c r="B31" s="1333" t="s">
        <v>76</v>
      </c>
      <c r="C31" s="635"/>
      <c r="D31" s="887" t="s">
        <v>143</v>
      </c>
      <c r="E31" s="887" t="s">
        <v>144</v>
      </c>
      <c r="F31" s="887" t="s">
        <v>145</v>
      </c>
      <c r="G31" s="1256">
        <v>2020730010003</v>
      </c>
      <c r="H31" s="799" t="s">
        <v>745</v>
      </c>
      <c r="I31" s="623"/>
      <c r="J31" s="623"/>
      <c r="K31" s="1254" t="s">
        <v>767</v>
      </c>
      <c r="L31" s="1067" t="s">
        <v>1233</v>
      </c>
      <c r="M31" s="619"/>
      <c r="N31" s="272">
        <f t="shared" si="0"/>
        <v>0</v>
      </c>
      <c r="O31" s="285"/>
      <c r="P31" s="25"/>
      <c r="Q31" s="24"/>
      <c r="R31" s="24"/>
      <c r="S31" s="24"/>
      <c r="T31" s="24"/>
      <c r="U31" s="24"/>
      <c r="V31" s="24"/>
      <c r="W31" s="24"/>
      <c r="X31" s="24"/>
      <c r="Y31" s="1327"/>
      <c r="Z31" s="285"/>
      <c r="AA31" s="285"/>
      <c r="AB31" s="285"/>
      <c r="AC31" s="1246">
        <f t="shared" si="1"/>
        <v>0</v>
      </c>
      <c r="AD31" s="1246">
        <f t="shared" si="5"/>
        <v>0</v>
      </c>
      <c r="AE31" s="1247"/>
      <c r="AF31" s="1247">
        <f t="shared" si="6"/>
        <v>0</v>
      </c>
      <c r="AG31" s="1247">
        <f t="shared" si="6"/>
        <v>0</v>
      </c>
      <c r="AH31" s="1247">
        <f t="shared" si="6"/>
        <v>0</v>
      </c>
      <c r="AI31" s="1247">
        <f t="shared" si="6"/>
        <v>0</v>
      </c>
      <c r="AJ31" s="1247">
        <f t="shared" si="6"/>
        <v>0</v>
      </c>
      <c r="AK31" s="1247">
        <f t="shared" si="6"/>
        <v>0</v>
      </c>
      <c r="AL31" s="1247">
        <f t="shared" si="6"/>
        <v>0</v>
      </c>
      <c r="AM31" s="1247"/>
      <c r="AN31" s="1247">
        <f t="shared" si="7"/>
        <v>0</v>
      </c>
      <c r="AO31" s="1247">
        <f>SUM(AQ31:BC31)</f>
        <v>0</v>
      </c>
      <c r="AP31" s="1247"/>
      <c r="AQ31" s="1247"/>
      <c r="AR31" s="348">
        <f t="shared" si="8"/>
        <v>0</v>
      </c>
      <c r="AS31" s="285"/>
      <c r="AT31" s="349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>
        <v>0</v>
      </c>
      <c r="BE31" s="285"/>
      <c r="BF31" s="1328"/>
      <c r="BG31" s="1297" t="s">
        <v>730</v>
      </c>
      <c r="BH31" s="619" t="s">
        <v>747</v>
      </c>
      <c r="BI31" s="619" t="s">
        <v>748</v>
      </c>
    </row>
    <row r="32" spans="2:61" ht="131.25" customHeight="1">
      <c r="B32" s="1319"/>
      <c r="C32" s="1320"/>
      <c r="D32" s="1321"/>
      <c r="E32" s="1321"/>
      <c r="F32" s="1321"/>
      <c r="G32" s="1322"/>
      <c r="H32" s="810"/>
      <c r="I32" s="623" t="s">
        <v>768</v>
      </c>
      <c r="J32" s="623" t="s">
        <v>769</v>
      </c>
      <c r="K32" s="1254" t="s">
        <v>770</v>
      </c>
      <c r="L32" s="1067" t="s">
        <v>1234</v>
      </c>
      <c r="M32" s="619">
        <v>1</v>
      </c>
      <c r="N32" s="272">
        <f t="shared" si="0"/>
        <v>421403975</v>
      </c>
      <c r="O32" s="285"/>
      <c r="P32" s="25">
        <v>421403975</v>
      </c>
      <c r="Q32" s="24"/>
      <c r="R32" s="24"/>
      <c r="S32" s="24"/>
      <c r="T32" s="24"/>
      <c r="U32" s="24"/>
      <c r="V32" s="24"/>
      <c r="W32" s="24"/>
      <c r="X32" s="24"/>
      <c r="Y32" s="1327"/>
      <c r="Z32" s="285"/>
      <c r="AA32" s="285"/>
      <c r="AB32" s="285"/>
      <c r="AC32" s="1246">
        <f t="shared" si="1"/>
        <v>0</v>
      </c>
      <c r="AD32" s="1246">
        <f t="shared" si="5"/>
        <v>0</v>
      </c>
      <c r="AE32" s="1247">
        <v>0</v>
      </c>
      <c r="AF32" s="1247">
        <f t="shared" si="6"/>
        <v>0</v>
      </c>
      <c r="AG32" s="1247">
        <f t="shared" si="6"/>
        <v>0</v>
      </c>
      <c r="AH32" s="1247">
        <f t="shared" si="6"/>
        <v>0</v>
      </c>
      <c r="AI32" s="1247">
        <f t="shared" si="6"/>
        <v>0</v>
      </c>
      <c r="AJ32" s="1247">
        <f t="shared" si="6"/>
        <v>0</v>
      </c>
      <c r="AK32" s="1247">
        <f t="shared" si="6"/>
        <v>0</v>
      </c>
      <c r="AL32" s="1247">
        <f t="shared" si="6"/>
        <v>0</v>
      </c>
      <c r="AM32" s="1247"/>
      <c r="AN32" s="1247">
        <f t="shared" si="7"/>
        <v>0</v>
      </c>
      <c r="AO32" s="1247"/>
      <c r="AP32" s="1247"/>
      <c r="AQ32" s="1247"/>
      <c r="AR32" s="348">
        <f t="shared" si="8"/>
        <v>0</v>
      </c>
      <c r="AS32" s="285"/>
      <c r="AT32" s="349">
        <v>0</v>
      </c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1328"/>
      <c r="BG32" s="1300" t="s">
        <v>730</v>
      </c>
      <c r="BH32" s="619" t="s">
        <v>747</v>
      </c>
      <c r="BI32" s="619" t="s">
        <v>748</v>
      </c>
    </row>
    <row r="33" spans="2:61" ht="63.75" hidden="1" customHeight="1">
      <c r="B33" s="1331"/>
      <c r="C33" s="632"/>
      <c r="D33" s="1321"/>
      <c r="E33" s="888"/>
      <c r="F33" s="888"/>
      <c r="G33" s="1253"/>
      <c r="H33" s="800"/>
      <c r="I33" s="623"/>
      <c r="J33" s="623"/>
      <c r="K33" s="1254" t="s">
        <v>771</v>
      </c>
      <c r="L33" s="1067" t="s">
        <v>1235</v>
      </c>
      <c r="M33" s="619"/>
      <c r="N33" s="272">
        <f t="shared" si="0"/>
        <v>0</v>
      </c>
      <c r="O33" s="285"/>
      <c r="P33" s="25"/>
      <c r="Q33" s="24"/>
      <c r="R33" s="24"/>
      <c r="S33" s="24"/>
      <c r="T33" s="24"/>
      <c r="U33" s="24"/>
      <c r="V33" s="24"/>
      <c r="W33" s="24"/>
      <c r="X33" s="24"/>
      <c r="Y33" s="1327"/>
      <c r="Z33" s="285"/>
      <c r="AA33" s="285"/>
      <c r="AB33" s="285"/>
      <c r="AC33" s="1246">
        <f t="shared" si="1"/>
        <v>0</v>
      </c>
      <c r="AD33" s="1246">
        <f t="shared" si="5"/>
        <v>0</v>
      </c>
      <c r="AE33" s="1247"/>
      <c r="AF33" s="1247">
        <f t="shared" si="6"/>
        <v>0</v>
      </c>
      <c r="AG33" s="1247">
        <f t="shared" si="6"/>
        <v>0</v>
      </c>
      <c r="AH33" s="1247">
        <f t="shared" si="6"/>
        <v>0</v>
      </c>
      <c r="AI33" s="1247">
        <f t="shared" si="6"/>
        <v>0</v>
      </c>
      <c r="AJ33" s="1247">
        <f t="shared" si="6"/>
        <v>0</v>
      </c>
      <c r="AK33" s="1247">
        <f t="shared" si="6"/>
        <v>0</v>
      </c>
      <c r="AL33" s="1247">
        <f t="shared" si="6"/>
        <v>0</v>
      </c>
      <c r="AM33" s="1247"/>
      <c r="AN33" s="1247">
        <f t="shared" si="7"/>
        <v>0</v>
      </c>
      <c r="AO33" s="1247">
        <f>SUM(AQ33:BC33)</f>
        <v>0</v>
      </c>
      <c r="AP33" s="1247"/>
      <c r="AQ33" s="1247"/>
      <c r="AR33" s="348">
        <f t="shared" si="8"/>
        <v>0</v>
      </c>
      <c r="AS33" s="285"/>
      <c r="AT33" s="349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>
        <v>0</v>
      </c>
      <c r="BE33" s="285"/>
      <c r="BF33" s="1328"/>
      <c r="BG33" s="1297" t="s">
        <v>730</v>
      </c>
      <c r="BH33" s="619" t="s">
        <v>747</v>
      </c>
      <c r="BI33" s="619" t="s">
        <v>748</v>
      </c>
    </row>
    <row r="34" spans="2:61" ht="63.75" hidden="1" customHeight="1">
      <c r="B34" s="1077" t="s">
        <v>76</v>
      </c>
      <c r="C34" s="278"/>
      <c r="D34" s="888"/>
      <c r="E34" s="278" t="s">
        <v>166</v>
      </c>
      <c r="F34" s="278" t="s">
        <v>772</v>
      </c>
      <c r="G34" s="327"/>
      <c r="H34" s="619"/>
      <c r="I34" s="619"/>
      <c r="J34" s="623"/>
      <c r="K34" s="1254" t="s">
        <v>773</v>
      </c>
      <c r="L34" s="1067" t="s">
        <v>774</v>
      </c>
      <c r="M34" s="619"/>
      <c r="N34" s="272">
        <f t="shared" si="0"/>
        <v>0</v>
      </c>
      <c r="O34" s="285"/>
      <c r="P34" s="25"/>
      <c r="Q34" s="24"/>
      <c r="R34" s="24"/>
      <c r="S34" s="24"/>
      <c r="T34" s="24"/>
      <c r="U34" s="24"/>
      <c r="V34" s="24"/>
      <c r="W34" s="24"/>
      <c r="X34" s="24"/>
      <c r="Y34" s="1327"/>
      <c r="Z34" s="285"/>
      <c r="AA34" s="285"/>
      <c r="AB34" s="285"/>
      <c r="AC34" s="1246">
        <f t="shared" si="1"/>
        <v>0</v>
      </c>
      <c r="AD34" s="1246">
        <f t="shared" si="5"/>
        <v>0</v>
      </c>
      <c r="AE34" s="1247"/>
      <c r="AF34" s="1247">
        <f t="shared" si="6"/>
        <v>0</v>
      </c>
      <c r="AG34" s="1247">
        <f t="shared" si="6"/>
        <v>0</v>
      </c>
      <c r="AH34" s="1247">
        <f t="shared" si="6"/>
        <v>0</v>
      </c>
      <c r="AI34" s="1247">
        <f t="shared" si="6"/>
        <v>0</v>
      </c>
      <c r="AJ34" s="1247">
        <f t="shared" si="6"/>
        <v>0</v>
      </c>
      <c r="AK34" s="1247">
        <f t="shared" si="6"/>
        <v>0</v>
      </c>
      <c r="AL34" s="1247">
        <f t="shared" si="6"/>
        <v>0</v>
      </c>
      <c r="AM34" s="1247"/>
      <c r="AN34" s="1247">
        <f t="shared" si="7"/>
        <v>0</v>
      </c>
      <c r="AO34" s="1247">
        <f>SUM(AQ34:BC34)</f>
        <v>0</v>
      </c>
      <c r="AP34" s="1247"/>
      <c r="AQ34" s="1247"/>
      <c r="AR34" s="348">
        <f t="shared" si="8"/>
        <v>0</v>
      </c>
      <c r="AS34" s="285"/>
      <c r="AT34" s="349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>
        <v>0</v>
      </c>
      <c r="BE34" s="285"/>
      <c r="BF34" s="1328"/>
      <c r="BG34" s="1297" t="s">
        <v>730</v>
      </c>
      <c r="BH34" s="619" t="s">
        <v>731</v>
      </c>
      <c r="BI34" s="619" t="s">
        <v>732</v>
      </c>
    </row>
    <row r="35" spans="2:61" ht="38.25">
      <c r="B35" s="1333" t="s">
        <v>76</v>
      </c>
      <c r="C35" s="635"/>
      <c r="D35" s="887" t="s">
        <v>775</v>
      </c>
      <c r="E35" s="887" t="s">
        <v>776</v>
      </c>
      <c r="F35" s="887" t="s">
        <v>777</v>
      </c>
      <c r="G35" s="1256">
        <v>2020730010058</v>
      </c>
      <c r="H35" s="799" t="s">
        <v>778</v>
      </c>
      <c r="I35" s="623" t="s">
        <v>753</v>
      </c>
      <c r="J35" s="623" t="s">
        <v>754</v>
      </c>
      <c r="K35" s="1257" t="s">
        <v>779</v>
      </c>
      <c r="L35" s="1260" t="s">
        <v>780</v>
      </c>
      <c r="M35" s="772">
        <v>162</v>
      </c>
      <c r="N35" s="272">
        <f t="shared" si="0"/>
        <v>114015590</v>
      </c>
      <c r="O35" s="285"/>
      <c r="P35" s="25">
        <v>114015590</v>
      </c>
      <c r="Q35" s="24"/>
      <c r="R35" s="24"/>
      <c r="S35" s="24"/>
      <c r="T35" s="24"/>
      <c r="U35" s="24"/>
      <c r="V35" s="24"/>
      <c r="W35" s="24"/>
      <c r="X35" s="25"/>
      <c r="Y35" s="1327"/>
      <c r="Z35" s="285"/>
      <c r="AA35" s="285"/>
      <c r="AB35" s="285"/>
      <c r="AC35" s="1246">
        <f t="shared" si="1"/>
        <v>0</v>
      </c>
      <c r="AD35" s="1246">
        <f t="shared" si="5"/>
        <v>0</v>
      </c>
      <c r="AE35" s="1247">
        <v>0</v>
      </c>
      <c r="AF35" s="1247">
        <f t="shared" si="6"/>
        <v>0</v>
      </c>
      <c r="AG35" s="1247">
        <f t="shared" si="6"/>
        <v>0</v>
      </c>
      <c r="AH35" s="1247">
        <f t="shared" si="6"/>
        <v>0</v>
      </c>
      <c r="AI35" s="1247">
        <f t="shared" si="6"/>
        <v>0</v>
      </c>
      <c r="AJ35" s="1247">
        <f t="shared" si="6"/>
        <v>0</v>
      </c>
      <c r="AK35" s="1247">
        <f t="shared" si="6"/>
        <v>0</v>
      </c>
      <c r="AL35" s="1247">
        <f t="shared" si="6"/>
        <v>0</v>
      </c>
      <c r="AM35" s="1247"/>
      <c r="AN35" s="1247">
        <f t="shared" si="7"/>
        <v>0</v>
      </c>
      <c r="AO35" s="1247"/>
      <c r="AP35" s="1247"/>
      <c r="AQ35" s="1247"/>
      <c r="AR35" s="348">
        <f>+BF35+BE35+BD35+BB35+AT35</f>
        <v>0</v>
      </c>
      <c r="AS35" s="285"/>
      <c r="AT35" s="349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>
        <v>0</v>
      </c>
      <c r="BE35" s="285"/>
      <c r="BF35" s="1328"/>
      <c r="BG35" s="1299" t="s">
        <v>730</v>
      </c>
      <c r="BH35" s="799" t="s">
        <v>731</v>
      </c>
      <c r="BI35" s="799" t="s">
        <v>732</v>
      </c>
    </row>
    <row r="36" spans="2:61" ht="38.25">
      <c r="B36" s="1319"/>
      <c r="C36" s="1320"/>
      <c r="D36" s="1321"/>
      <c r="E36" s="1321"/>
      <c r="F36" s="1321"/>
      <c r="G36" s="1322"/>
      <c r="H36" s="810"/>
      <c r="I36" s="623" t="s">
        <v>726</v>
      </c>
      <c r="J36" s="623" t="s">
        <v>727</v>
      </c>
      <c r="K36" s="1324"/>
      <c r="L36" s="1260"/>
      <c r="M36" s="772"/>
      <c r="N36" s="272">
        <f t="shared" si="0"/>
        <v>35984410</v>
      </c>
      <c r="O36" s="285"/>
      <c r="P36" s="25">
        <v>35984410</v>
      </c>
      <c r="Q36" s="24"/>
      <c r="R36" s="24"/>
      <c r="S36" s="24"/>
      <c r="T36" s="24"/>
      <c r="U36" s="24"/>
      <c r="V36" s="24"/>
      <c r="W36" s="24"/>
      <c r="X36" s="25"/>
      <c r="Y36" s="1327"/>
      <c r="Z36" s="285"/>
      <c r="AA36" s="285"/>
      <c r="AB36" s="285"/>
      <c r="AC36" s="1246">
        <f t="shared" si="1"/>
        <v>35984410</v>
      </c>
      <c r="AD36" s="1246"/>
      <c r="AE36" s="1247">
        <v>35984410</v>
      </c>
      <c r="AF36" s="1247"/>
      <c r="AG36" s="1247"/>
      <c r="AH36" s="1247"/>
      <c r="AI36" s="1247"/>
      <c r="AJ36" s="1247"/>
      <c r="AK36" s="1247"/>
      <c r="AL36" s="1247"/>
      <c r="AM36" s="1247"/>
      <c r="AN36" s="1247"/>
      <c r="AO36" s="1247"/>
      <c r="AP36" s="1247"/>
      <c r="AQ36" s="1247"/>
      <c r="AR36" s="348">
        <f>+BF36+BE36+BD36+BB36+AT36</f>
        <v>0</v>
      </c>
      <c r="AS36" s="285"/>
      <c r="AT36" s="349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1328"/>
      <c r="BG36" s="1295"/>
      <c r="BH36" s="892"/>
      <c r="BI36" s="892"/>
    </row>
    <row r="37" spans="2:61" ht="51">
      <c r="B37" s="1319"/>
      <c r="C37" s="1320"/>
      <c r="D37" s="1321"/>
      <c r="E37" s="1321"/>
      <c r="F37" s="1321"/>
      <c r="G37" s="1322"/>
      <c r="H37" s="810"/>
      <c r="I37" s="623" t="s">
        <v>781</v>
      </c>
      <c r="J37" s="623" t="s">
        <v>738</v>
      </c>
      <c r="K37" s="1324"/>
      <c r="L37" s="1260"/>
      <c r="M37" s="772"/>
      <c r="N37" s="272">
        <f t="shared" si="0"/>
        <v>303000000</v>
      </c>
      <c r="O37" s="285"/>
      <c r="P37" s="25"/>
      <c r="Q37" s="24"/>
      <c r="R37" s="24"/>
      <c r="S37" s="24"/>
      <c r="T37" s="24"/>
      <c r="U37" s="24"/>
      <c r="V37" s="24"/>
      <c r="W37" s="24"/>
      <c r="X37" s="25">
        <v>303000000</v>
      </c>
      <c r="Y37" s="1327"/>
      <c r="Z37" s="285"/>
      <c r="AA37" s="285"/>
      <c r="AB37" s="285"/>
      <c r="AC37" s="1246">
        <f t="shared" si="1"/>
        <v>130100000</v>
      </c>
      <c r="AD37" s="1246">
        <f t="shared" si="5"/>
        <v>8729700000</v>
      </c>
      <c r="AE37" s="1247"/>
      <c r="AF37" s="1247">
        <f t="shared" si="6"/>
        <v>3334000000</v>
      </c>
      <c r="AG37" s="1247">
        <f t="shared" si="6"/>
        <v>2061700000</v>
      </c>
      <c r="AH37" s="1247">
        <f t="shared" si="6"/>
        <v>1272300000</v>
      </c>
      <c r="AI37" s="1247">
        <f t="shared" si="6"/>
        <v>789400000</v>
      </c>
      <c r="AJ37" s="1247">
        <f t="shared" si="6"/>
        <v>482900000</v>
      </c>
      <c r="AK37" s="1247">
        <f t="shared" si="6"/>
        <v>306500000</v>
      </c>
      <c r="AL37" s="1247">
        <f t="shared" si="6"/>
        <v>176400000</v>
      </c>
      <c r="AM37" s="1247">
        <v>130100000</v>
      </c>
      <c r="AN37" s="1247">
        <f t="shared" si="7"/>
        <v>117600000</v>
      </c>
      <c r="AO37" s="1247"/>
      <c r="AP37" s="1247"/>
      <c r="AQ37" s="1247"/>
      <c r="AR37" s="348">
        <f>+BF37+BE37+BD37+BB37+AT37</f>
        <v>58800000</v>
      </c>
      <c r="AS37" s="285"/>
      <c r="AT37" s="349"/>
      <c r="AU37" s="285"/>
      <c r="AV37" s="285"/>
      <c r="AW37" s="285"/>
      <c r="AX37" s="285"/>
      <c r="AY37" s="285"/>
      <c r="AZ37" s="285"/>
      <c r="BA37" s="285"/>
      <c r="BB37" s="349">
        <v>58800000</v>
      </c>
      <c r="BC37" s="285"/>
      <c r="BD37" s="285"/>
      <c r="BE37" s="285"/>
      <c r="BF37" s="1328"/>
      <c r="BG37" s="1295"/>
      <c r="BH37" s="892"/>
      <c r="BI37" s="892"/>
    </row>
    <row r="38" spans="2:61" ht="51">
      <c r="B38" s="1331"/>
      <c r="C38" s="632"/>
      <c r="D38" s="888"/>
      <c r="E38" s="888"/>
      <c r="F38" s="888"/>
      <c r="G38" s="1253"/>
      <c r="H38" s="800"/>
      <c r="I38" s="623" t="s">
        <v>782</v>
      </c>
      <c r="J38" s="623" t="s">
        <v>783</v>
      </c>
      <c r="K38" s="1250"/>
      <c r="L38" s="1067" t="s">
        <v>1236</v>
      </c>
      <c r="M38" s="619">
        <v>0</v>
      </c>
      <c r="N38" s="272">
        <f t="shared" si="0"/>
        <v>260000000</v>
      </c>
      <c r="O38" s="285"/>
      <c r="P38" s="25">
        <v>260000000</v>
      </c>
      <c r="Q38" s="24"/>
      <c r="R38" s="24"/>
      <c r="S38" s="24"/>
      <c r="T38" s="24"/>
      <c r="U38" s="24"/>
      <c r="V38" s="24"/>
      <c r="W38" s="24"/>
      <c r="X38" s="24"/>
      <c r="Y38" s="1327"/>
      <c r="Z38" s="285"/>
      <c r="AA38" s="285"/>
      <c r="AB38" s="285"/>
      <c r="AC38" s="1246">
        <f t="shared" si="1"/>
        <v>142680000</v>
      </c>
      <c r="AD38" s="1246">
        <f t="shared" si="5"/>
        <v>17455500000</v>
      </c>
      <c r="AE38" s="1247">
        <v>142680000</v>
      </c>
      <c r="AF38" s="1247">
        <f t="shared" si="6"/>
        <v>6723600000</v>
      </c>
      <c r="AG38" s="1247">
        <f t="shared" si="6"/>
        <v>4137600000</v>
      </c>
      <c r="AH38" s="1247">
        <f t="shared" si="6"/>
        <v>2586000000</v>
      </c>
      <c r="AI38" s="1247">
        <f t="shared" si="6"/>
        <v>1551600000</v>
      </c>
      <c r="AJ38" s="1247">
        <f t="shared" si="6"/>
        <v>1034400000</v>
      </c>
      <c r="AK38" s="1247">
        <f t="shared" si="6"/>
        <v>517200000</v>
      </c>
      <c r="AL38" s="1247">
        <f t="shared" si="6"/>
        <v>517200000</v>
      </c>
      <c r="AM38" s="1247"/>
      <c r="AN38" s="1247">
        <f t="shared" si="7"/>
        <v>258600000</v>
      </c>
      <c r="AO38" s="1247"/>
      <c r="AP38" s="1247"/>
      <c r="AQ38" s="1247"/>
      <c r="AR38" s="348">
        <f>+BF38+BE38+BD38+BB38+AT38</f>
        <v>129300000</v>
      </c>
      <c r="AS38" s="285"/>
      <c r="AT38" s="349">
        <v>129300000</v>
      </c>
      <c r="AU38" s="285"/>
      <c r="AV38" s="285"/>
      <c r="AW38" s="285"/>
      <c r="AX38" s="285"/>
      <c r="AY38" s="285"/>
      <c r="AZ38" s="285"/>
      <c r="BA38" s="285"/>
      <c r="BB38" s="285"/>
      <c r="BC38" s="285"/>
      <c r="BD38" s="285"/>
      <c r="BE38" s="285"/>
      <c r="BF38" s="1328"/>
      <c r="BG38" s="1296"/>
      <c r="BH38" s="800"/>
      <c r="BI38" s="800"/>
    </row>
    <row r="39" spans="2:61" ht="37.5" customHeight="1">
      <c r="B39" s="1335" t="s">
        <v>40</v>
      </c>
      <c r="C39" s="278"/>
      <c r="D39" s="887" t="s">
        <v>612</v>
      </c>
      <c r="E39" s="887" t="s">
        <v>784</v>
      </c>
      <c r="F39" s="1082" t="s">
        <v>614</v>
      </c>
      <c r="G39" s="1264">
        <v>2020730010033</v>
      </c>
      <c r="H39" s="772" t="s">
        <v>785</v>
      </c>
      <c r="I39" s="623" t="s">
        <v>753</v>
      </c>
      <c r="J39" s="623" t="s">
        <v>754</v>
      </c>
      <c r="K39" s="1265" t="s">
        <v>786</v>
      </c>
      <c r="L39" s="1260" t="s">
        <v>787</v>
      </c>
      <c r="M39" s="772">
        <v>5</v>
      </c>
      <c r="N39" s="272">
        <f t="shared" si="0"/>
        <v>100000000</v>
      </c>
      <c r="O39" s="285"/>
      <c r="P39" s="25">
        <v>100000000</v>
      </c>
      <c r="Q39" s="24"/>
      <c r="R39" s="24"/>
      <c r="S39" s="24"/>
      <c r="T39" s="24"/>
      <c r="U39" s="24"/>
      <c r="V39" s="24"/>
      <c r="W39" s="24"/>
      <c r="X39" s="1327"/>
      <c r="Y39" s="1327"/>
      <c r="Z39" s="285"/>
      <c r="AA39" s="285"/>
      <c r="AB39" s="285"/>
      <c r="AC39" s="1246">
        <f t="shared" si="1"/>
        <v>0</v>
      </c>
      <c r="AD39" s="1246">
        <f t="shared" si="5"/>
        <v>0</v>
      </c>
      <c r="AE39" s="1247"/>
      <c r="AF39" s="1247">
        <f t="shared" si="6"/>
        <v>0</v>
      </c>
      <c r="AG39" s="1247">
        <f t="shared" si="6"/>
        <v>0</v>
      </c>
      <c r="AH39" s="1247">
        <f t="shared" si="6"/>
        <v>0</v>
      </c>
      <c r="AI39" s="1247">
        <f t="shared" si="6"/>
        <v>0</v>
      </c>
      <c r="AJ39" s="1247">
        <f t="shared" si="6"/>
        <v>0</v>
      </c>
      <c r="AK39" s="1247">
        <f t="shared" si="6"/>
        <v>0</v>
      </c>
      <c r="AL39" s="1247">
        <f t="shared" si="6"/>
        <v>0</v>
      </c>
      <c r="AM39" s="1247"/>
      <c r="AN39" s="1247">
        <f t="shared" si="7"/>
        <v>0</v>
      </c>
      <c r="AO39" s="1247"/>
      <c r="AP39" s="1247"/>
      <c r="AQ39" s="1247"/>
      <c r="AR39" s="348">
        <f t="shared" si="8"/>
        <v>0</v>
      </c>
      <c r="AS39" s="285"/>
      <c r="AT39" s="349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>
        <v>0</v>
      </c>
      <c r="BE39" s="285"/>
      <c r="BF39" s="1328"/>
      <c r="BG39" s="1299" t="s">
        <v>730</v>
      </c>
      <c r="BH39" s="799" t="s">
        <v>731</v>
      </c>
      <c r="BI39" s="799" t="s">
        <v>732</v>
      </c>
    </row>
    <row r="40" spans="2:61" ht="48.75" customHeight="1">
      <c r="B40" s="1335"/>
      <c r="C40" s="278"/>
      <c r="D40" s="1321"/>
      <c r="E40" s="1321"/>
      <c r="F40" s="1082"/>
      <c r="G40" s="1264"/>
      <c r="H40" s="772"/>
      <c r="I40" s="623" t="s">
        <v>733</v>
      </c>
      <c r="J40" s="634" t="s">
        <v>727</v>
      </c>
      <c r="K40" s="1265"/>
      <c r="L40" s="1260"/>
      <c r="M40" s="772"/>
      <c r="N40" s="272">
        <f t="shared" si="0"/>
        <v>2487705770</v>
      </c>
      <c r="O40" s="285"/>
      <c r="P40" s="24"/>
      <c r="Q40" s="24"/>
      <c r="R40" s="24"/>
      <c r="S40" s="24"/>
      <c r="T40" s="24"/>
      <c r="U40" s="24"/>
      <c r="V40" s="24"/>
      <c r="W40" s="24"/>
      <c r="X40" s="24"/>
      <c r="Y40" s="1327"/>
      <c r="Z40" s="1242">
        <v>2487705770</v>
      </c>
      <c r="AA40" s="285"/>
      <c r="AB40" s="285"/>
      <c r="AC40" s="1246">
        <f t="shared" si="1"/>
        <v>251658582</v>
      </c>
      <c r="AD40" s="1246"/>
      <c r="AE40" s="1247"/>
      <c r="AF40" s="1247"/>
      <c r="AG40" s="1247"/>
      <c r="AH40" s="1247"/>
      <c r="AI40" s="1247"/>
      <c r="AJ40" s="1247"/>
      <c r="AK40" s="1247"/>
      <c r="AL40" s="1247"/>
      <c r="AM40" s="1247"/>
      <c r="AN40" s="1247"/>
      <c r="AO40" s="1247">
        <v>251658582</v>
      </c>
      <c r="AP40" s="1247"/>
      <c r="AQ40" s="1247"/>
      <c r="AR40" s="348"/>
      <c r="AS40" s="285"/>
      <c r="AT40" s="349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1328"/>
      <c r="BG40" s="1295"/>
      <c r="BH40" s="892"/>
      <c r="BI40" s="892"/>
    </row>
    <row r="41" spans="2:61" ht="69" customHeight="1">
      <c r="B41" s="1335"/>
      <c r="C41" s="278"/>
      <c r="D41" s="1321"/>
      <c r="E41" s="1321"/>
      <c r="F41" s="1082"/>
      <c r="G41" s="1264"/>
      <c r="H41" s="772"/>
      <c r="I41" s="623" t="s">
        <v>788</v>
      </c>
      <c r="J41" s="623" t="s">
        <v>769</v>
      </c>
      <c r="K41" s="1265"/>
      <c r="L41" s="1260"/>
      <c r="M41" s="772"/>
      <c r="N41" s="272">
        <f t="shared" si="0"/>
        <v>50000000</v>
      </c>
      <c r="O41" s="285"/>
      <c r="P41" s="1242">
        <v>50000000</v>
      </c>
      <c r="Q41" s="24"/>
      <c r="R41" s="24"/>
      <c r="S41" s="24"/>
      <c r="T41" s="24"/>
      <c r="U41" s="24"/>
      <c r="V41" s="24"/>
      <c r="W41" s="24"/>
      <c r="X41" s="24"/>
      <c r="Y41" s="1327"/>
      <c r="Z41" s="285"/>
      <c r="AA41" s="285"/>
      <c r="AB41" s="285"/>
      <c r="AC41" s="1246">
        <f t="shared" si="1"/>
        <v>3307130</v>
      </c>
      <c r="AD41" s="1246"/>
      <c r="AE41" s="1247">
        <v>3307130</v>
      </c>
      <c r="AF41" s="1247"/>
      <c r="AG41" s="1247"/>
      <c r="AH41" s="1247"/>
      <c r="AI41" s="1247"/>
      <c r="AJ41" s="1247"/>
      <c r="AK41" s="1247"/>
      <c r="AL41" s="1247"/>
      <c r="AM41" s="1247"/>
      <c r="AN41" s="1247"/>
      <c r="AO41" s="1247"/>
      <c r="AP41" s="1247"/>
      <c r="AQ41" s="1247"/>
      <c r="AR41" s="348">
        <f t="shared" si="8"/>
        <v>2305000</v>
      </c>
      <c r="AS41" s="285"/>
      <c r="AT41" s="349">
        <v>2305000</v>
      </c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1328"/>
      <c r="BG41" s="1295"/>
      <c r="BH41" s="892"/>
      <c r="BI41" s="892"/>
    </row>
    <row r="42" spans="2:61" ht="51.75" thickBot="1">
      <c r="B42" s="1336"/>
      <c r="C42" s="1337"/>
      <c r="D42" s="1338"/>
      <c r="E42" s="1338"/>
      <c r="F42" s="1339"/>
      <c r="G42" s="1340"/>
      <c r="H42" s="831"/>
      <c r="I42" s="1341" t="s">
        <v>757</v>
      </c>
      <c r="J42" s="1341" t="s">
        <v>738</v>
      </c>
      <c r="K42" s="1342"/>
      <c r="L42" s="1343"/>
      <c r="M42" s="831"/>
      <c r="N42" s="1344">
        <f t="shared" si="0"/>
        <v>315260000</v>
      </c>
      <c r="O42" s="1345"/>
      <c r="P42" s="462">
        <v>315260000</v>
      </c>
      <c r="Q42" s="374"/>
      <c r="R42" s="374"/>
      <c r="S42" s="374"/>
      <c r="T42" s="374"/>
      <c r="U42" s="374"/>
      <c r="V42" s="374"/>
      <c r="W42" s="374"/>
      <c r="X42" s="462"/>
      <c r="Y42" s="1346"/>
      <c r="Z42" s="1345"/>
      <c r="AA42" s="1345"/>
      <c r="AB42" s="1345"/>
      <c r="AC42" s="1347">
        <f t="shared" si="1"/>
        <v>296600000</v>
      </c>
      <c r="AD42" s="1347">
        <f t="shared" si="5"/>
        <v>15248250000</v>
      </c>
      <c r="AE42" s="1348">
        <v>296600000</v>
      </c>
      <c r="AF42" s="1348">
        <f t="shared" si="6"/>
        <v>5873400000</v>
      </c>
      <c r="AG42" s="1348">
        <f t="shared" si="6"/>
        <v>3614400000</v>
      </c>
      <c r="AH42" s="1348">
        <f t="shared" si="6"/>
        <v>2259000000</v>
      </c>
      <c r="AI42" s="1348">
        <f t="shared" si="6"/>
        <v>1355400000</v>
      </c>
      <c r="AJ42" s="1348">
        <f t="shared" si="6"/>
        <v>903600000</v>
      </c>
      <c r="AK42" s="1348">
        <f t="shared" si="6"/>
        <v>451800000</v>
      </c>
      <c r="AL42" s="1348">
        <f t="shared" si="6"/>
        <v>451800000</v>
      </c>
      <c r="AM42" s="1348"/>
      <c r="AN42" s="1348">
        <f t="shared" si="7"/>
        <v>225900000</v>
      </c>
      <c r="AO42" s="1348"/>
      <c r="AP42" s="1348"/>
      <c r="AQ42" s="1348"/>
      <c r="AR42" s="1349">
        <f t="shared" si="8"/>
        <v>112950000</v>
      </c>
      <c r="AS42" s="1345"/>
      <c r="AT42" s="1350">
        <v>112950000</v>
      </c>
      <c r="AU42" s="1345"/>
      <c r="AV42" s="1345"/>
      <c r="AW42" s="1345"/>
      <c r="AX42" s="1345"/>
      <c r="AY42" s="1345"/>
      <c r="AZ42" s="1345"/>
      <c r="BA42" s="1345"/>
      <c r="BB42" s="1345"/>
      <c r="BC42" s="1345"/>
      <c r="BD42" s="1345">
        <v>0</v>
      </c>
      <c r="BE42" s="1345"/>
      <c r="BF42" s="1351"/>
      <c r="BG42" s="1296"/>
      <c r="BH42" s="800"/>
      <c r="BI42" s="800"/>
    </row>
    <row r="43" spans="2:61" ht="13.5" thickBot="1">
      <c r="B43" s="1352" t="s">
        <v>171</v>
      </c>
      <c r="C43" s="1353"/>
      <c r="D43" s="1353"/>
      <c r="E43" s="1353"/>
      <c r="F43" s="1353"/>
      <c r="G43" s="1353"/>
      <c r="H43" s="1353"/>
      <c r="I43" s="1353"/>
      <c r="J43" s="1353"/>
      <c r="K43" s="1353"/>
      <c r="L43" s="1353"/>
      <c r="M43" s="1354"/>
      <c r="N43" s="1266">
        <f>SUM(N11:N42)</f>
        <v>60909814362</v>
      </c>
      <c r="O43" s="1267">
        <f>SUM(O11:O39)</f>
        <v>0</v>
      </c>
      <c r="P43" s="1266">
        <f t="shared" ref="P43:BF43" si="9">SUM(P11:P42)</f>
        <v>16613223000</v>
      </c>
      <c r="Q43" s="1266">
        <f t="shared" si="9"/>
        <v>0</v>
      </c>
      <c r="R43" s="1266">
        <f t="shared" si="9"/>
        <v>0</v>
      </c>
      <c r="S43" s="1266">
        <f t="shared" si="9"/>
        <v>0</v>
      </c>
      <c r="T43" s="1266">
        <f t="shared" si="9"/>
        <v>0</v>
      </c>
      <c r="U43" s="1266">
        <f t="shared" si="9"/>
        <v>0</v>
      </c>
      <c r="V43" s="1266">
        <f t="shared" si="9"/>
        <v>0</v>
      </c>
      <c r="W43" s="1266">
        <f t="shared" si="9"/>
        <v>0</v>
      </c>
      <c r="X43" s="1266">
        <f t="shared" si="9"/>
        <v>12834911292</v>
      </c>
      <c r="Y43" s="1266">
        <f t="shared" si="9"/>
        <v>0</v>
      </c>
      <c r="Z43" s="1266">
        <f t="shared" si="9"/>
        <v>27982982249</v>
      </c>
      <c r="AA43" s="1266">
        <f t="shared" si="9"/>
        <v>1220204823</v>
      </c>
      <c r="AB43" s="1266">
        <f t="shared" si="9"/>
        <v>2258492998</v>
      </c>
      <c r="AC43" s="1266">
        <f t="shared" si="9"/>
        <v>46198097339</v>
      </c>
      <c r="AD43" s="1266">
        <f t="shared" si="9"/>
        <v>1766723987002</v>
      </c>
      <c r="AE43" s="1266">
        <f t="shared" si="9"/>
        <v>14527086211</v>
      </c>
      <c r="AF43" s="1266">
        <f t="shared" si="9"/>
        <v>678558421795</v>
      </c>
      <c r="AG43" s="1266">
        <f t="shared" si="9"/>
        <v>418146902372</v>
      </c>
      <c r="AH43" s="1266">
        <f t="shared" si="9"/>
        <v>260411519423</v>
      </c>
      <c r="AI43" s="1266">
        <f t="shared" si="9"/>
        <v>157735382949</v>
      </c>
      <c r="AJ43" s="1266">
        <f t="shared" si="9"/>
        <v>102676136474</v>
      </c>
      <c r="AK43" s="1266">
        <f t="shared" si="9"/>
        <v>55059246475</v>
      </c>
      <c r="AL43" s="1266">
        <f t="shared" si="9"/>
        <v>47616889999</v>
      </c>
      <c r="AM43" s="1266">
        <f t="shared" si="9"/>
        <v>11643867589</v>
      </c>
      <c r="AN43" s="1266">
        <f t="shared" si="9"/>
        <v>18675044970</v>
      </c>
      <c r="AO43" s="1266">
        <f t="shared" si="9"/>
        <v>17126211065</v>
      </c>
      <c r="AP43" s="1266">
        <f t="shared" si="9"/>
        <v>1220204823</v>
      </c>
      <c r="AQ43" s="1266">
        <f t="shared" si="9"/>
        <v>1680727651</v>
      </c>
      <c r="AR43" s="1266">
        <f t="shared" si="9"/>
        <v>12812358535</v>
      </c>
      <c r="AS43" s="1266">
        <f t="shared" si="9"/>
        <v>0</v>
      </c>
      <c r="AT43" s="1266">
        <f t="shared" si="9"/>
        <v>8590413960</v>
      </c>
      <c r="AU43" s="1266">
        <f t="shared" si="9"/>
        <v>0</v>
      </c>
      <c r="AV43" s="1266">
        <f t="shared" si="9"/>
        <v>0</v>
      </c>
      <c r="AW43" s="1266">
        <f t="shared" si="9"/>
        <v>0</v>
      </c>
      <c r="AX43" s="1266">
        <f t="shared" si="9"/>
        <v>0</v>
      </c>
      <c r="AY43" s="1266">
        <f t="shared" si="9"/>
        <v>0</v>
      </c>
      <c r="AZ43" s="1266">
        <f t="shared" si="9"/>
        <v>0</v>
      </c>
      <c r="BA43" s="1266">
        <f t="shared" si="9"/>
        <v>0</v>
      </c>
      <c r="BB43" s="1266">
        <f t="shared" si="9"/>
        <v>854774638</v>
      </c>
      <c r="BC43" s="1266">
        <f t="shared" si="9"/>
        <v>0</v>
      </c>
      <c r="BD43" s="1266">
        <f t="shared" si="9"/>
        <v>1466111769</v>
      </c>
      <c r="BE43" s="1266">
        <f t="shared" si="9"/>
        <v>364000000</v>
      </c>
      <c r="BF43" s="1266">
        <f t="shared" si="9"/>
        <v>1537058168</v>
      </c>
      <c r="BG43" s="1268"/>
      <c r="BH43" s="1268"/>
      <c r="BI43" s="1269"/>
    </row>
    <row r="45" spans="2:61" hidden="1">
      <c r="N45" s="1270">
        <v>60909814362</v>
      </c>
      <c r="O45" s="1271"/>
      <c r="P45" s="1270">
        <v>18871715998</v>
      </c>
      <c r="Q45" s="1270"/>
      <c r="R45" s="1270"/>
      <c r="S45" s="1270"/>
      <c r="T45" s="1270"/>
      <c r="U45" s="1270"/>
      <c r="V45" s="1270"/>
      <c r="W45" s="1270"/>
      <c r="X45" s="1270">
        <v>12834911292</v>
      </c>
      <c r="Y45" s="1270"/>
      <c r="Z45" s="1270">
        <v>27982982249</v>
      </c>
      <c r="AA45" s="1270">
        <v>1220204823</v>
      </c>
      <c r="AC45" s="1272">
        <v>46198097339</v>
      </c>
      <c r="AE45" s="1227">
        <v>16207813862</v>
      </c>
      <c r="AF45" s="1227"/>
      <c r="AG45" s="1227"/>
      <c r="AH45" s="1227"/>
      <c r="AI45" s="1227"/>
      <c r="AJ45" s="1227"/>
      <c r="AK45" s="1227"/>
      <c r="AL45" s="1227"/>
      <c r="AM45" s="1227">
        <v>11643867589</v>
      </c>
      <c r="AN45" s="1227"/>
      <c r="AO45" s="1227">
        <v>17126211065</v>
      </c>
      <c r="AP45" s="1227">
        <v>1220204823</v>
      </c>
      <c r="AR45" s="1227">
        <f>+'[3]Ejecucion Presupuestal (2)'!$AF$9</f>
        <v>12812358535</v>
      </c>
    </row>
    <row r="46" spans="2:61" hidden="1">
      <c r="N46" s="1270">
        <f>+N45-N43</f>
        <v>0</v>
      </c>
      <c r="O46" s="1271"/>
      <c r="P46" s="1270">
        <f t="shared" ref="P46:AA46" si="10">+P45-P43</f>
        <v>2258492998</v>
      </c>
      <c r="Q46" s="1270">
        <f t="shared" si="10"/>
        <v>0</v>
      </c>
      <c r="R46" s="1270">
        <f t="shared" si="10"/>
        <v>0</v>
      </c>
      <c r="S46" s="1270">
        <f t="shared" si="10"/>
        <v>0</v>
      </c>
      <c r="T46" s="1270">
        <f t="shared" si="10"/>
        <v>0</v>
      </c>
      <c r="U46" s="1270">
        <f t="shared" si="10"/>
        <v>0</v>
      </c>
      <c r="V46" s="1270">
        <f t="shared" si="10"/>
        <v>0</v>
      </c>
      <c r="W46" s="1270">
        <f t="shared" si="10"/>
        <v>0</v>
      </c>
      <c r="X46" s="1270">
        <f t="shared" si="10"/>
        <v>0</v>
      </c>
      <c r="Y46" s="1270">
        <f t="shared" si="10"/>
        <v>0</v>
      </c>
      <c r="Z46" s="1270">
        <f t="shared" si="10"/>
        <v>0</v>
      </c>
      <c r="AA46" s="1270">
        <f t="shared" si="10"/>
        <v>0</v>
      </c>
      <c r="AC46" s="1272">
        <f>+AC45-AC43</f>
        <v>0</v>
      </c>
      <c r="AE46" s="1227">
        <f t="shared" ref="AE46:AP46" si="11">+AE45-AE43</f>
        <v>1680727651</v>
      </c>
      <c r="AF46" s="1227">
        <f t="shared" si="11"/>
        <v>-678558421795</v>
      </c>
      <c r="AG46" s="1227">
        <f t="shared" si="11"/>
        <v>-418146902372</v>
      </c>
      <c r="AH46" s="1227">
        <f t="shared" si="11"/>
        <v>-260411519423</v>
      </c>
      <c r="AI46" s="1227">
        <f t="shared" si="11"/>
        <v>-157735382949</v>
      </c>
      <c r="AJ46" s="1227">
        <f t="shared" si="11"/>
        <v>-102676136474</v>
      </c>
      <c r="AK46" s="1227">
        <f t="shared" si="11"/>
        <v>-55059246475</v>
      </c>
      <c r="AL46" s="1227">
        <f t="shared" si="11"/>
        <v>-47616889999</v>
      </c>
      <c r="AM46" s="1227">
        <f t="shared" si="11"/>
        <v>0</v>
      </c>
      <c r="AN46" s="1227">
        <f t="shared" si="11"/>
        <v>-18675044970</v>
      </c>
      <c r="AO46" s="1227">
        <f t="shared" si="11"/>
        <v>0</v>
      </c>
      <c r="AP46" s="1227">
        <f t="shared" si="11"/>
        <v>0</v>
      </c>
      <c r="AR46" s="1227"/>
    </row>
    <row r="47" spans="2:61" hidden="1">
      <c r="N47" s="1270"/>
      <c r="O47" s="1273"/>
      <c r="P47" s="1270">
        <f>+P43+AB43</f>
        <v>18871715998</v>
      </c>
      <c r="Q47" s="1270"/>
      <c r="R47" s="1270"/>
      <c r="S47" s="1270"/>
      <c r="T47" s="1270"/>
      <c r="U47" s="1270"/>
      <c r="V47" s="1270"/>
      <c r="W47" s="1270"/>
      <c r="X47" s="1270"/>
      <c r="Y47" s="1270"/>
      <c r="Z47" s="1270"/>
      <c r="AA47" s="1270"/>
      <c r="AE47" s="1227">
        <f>+AE43+AE46</f>
        <v>16207813862</v>
      </c>
      <c r="AF47" s="1227"/>
      <c r="AG47" s="1227"/>
      <c r="AH47" s="1227"/>
      <c r="AI47" s="1227"/>
      <c r="AJ47" s="1227"/>
      <c r="AK47" s="1227"/>
      <c r="AL47" s="1227"/>
      <c r="AM47" s="1227"/>
      <c r="AN47" s="1227"/>
      <c r="AO47" s="1227"/>
      <c r="AP47" s="1227"/>
    </row>
    <row r="48" spans="2:61" hidden="1"/>
  </sheetData>
  <mergeCells count="116">
    <mergeCell ref="B43:M43"/>
    <mergeCell ref="K39:K42"/>
    <mergeCell ref="L39:L42"/>
    <mergeCell ref="M39:M42"/>
    <mergeCell ref="BG39:BG42"/>
    <mergeCell ref="BH39:BH42"/>
    <mergeCell ref="BI39:BI42"/>
    <mergeCell ref="B39:B42"/>
    <mergeCell ref="D39:D42"/>
    <mergeCell ref="E39:E42"/>
    <mergeCell ref="F39:F42"/>
    <mergeCell ref="G39:G42"/>
    <mergeCell ref="H39:H42"/>
    <mergeCell ref="K35:K38"/>
    <mergeCell ref="L35:L37"/>
    <mergeCell ref="M35:M37"/>
    <mergeCell ref="BG35:BG38"/>
    <mergeCell ref="BH35:BH38"/>
    <mergeCell ref="BI35:BI38"/>
    <mergeCell ref="B35:B38"/>
    <mergeCell ref="D35:D38"/>
    <mergeCell ref="E35:E38"/>
    <mergeCell ref="F35:F38"/>
    <mergeCell ref="G35:G38"/>
    <mergeCell ref="H35:H38"/>
    <mergeCell ref="BG27:BG30"/>
    <mergeCell ref="BH27:BH30"/>
    <mergeCell ref="B31:B33"/>
    <mergeCell ref="D31:D34"/>
    <mergeCell ref="E31:E33"/>
    <mergeCell ref="F31:F33"/>
    <mergeCell ref="G31:G33"/>
    <mergeCell ref="H31:H33"/>
    <mergeCell ref="B27:B30"/>
    <mergeCell ref="D27:D30"/>
    <mergeCell ref="E27:E30"/>
    <mergeCell ref="F27:F30"/>
    <mergeCell ref="G27:G30"/>
    <mergeCell ref="H27:H30"/>
    <mergeCell ref="K23:K26"/>
    <mergeCell ref="L23:L26"/>
    <mergeCell ref="M23:M26"/>
    <mergeCell ref="BG23:BG26"/>
    <mergeCell ref="BH23:BH26"/>
    <mergeCell ref="BI23:BI26"/>
    <mergeCell ref="B23:B26"/>
    <mergeCell ref="D23:D26"/>
    <mergeCell ref="E23:E26"/>
    <mergeCell ref="F23:F26"/>
    <mergeCell ref="G23:G26"/>
    <mergeCell ref="H23:H26"/>
    <mergeCell ref="BI11:BI20"/>
    <mergeCell ref="G18:G19"/>
    <mergeCell ref="H18:H19"/>
    <mergeCell ref="J18:J19"/>
    <mergeCell ref="K18:K19"/>
    <mergeCell ref="L18:L19"/>
    <mergeCell ref="M18:M19"/>
    <mergeCell ref="J11:J15"/>
    <mergeCell ref="K11:K15"/>
    <mergeCell ref="L11:L16"/>
    <mergeCell ref="M11:M16"/>
    <mergeCell ref="BG11:BG20"/>
    <mergeCell ref="BH11:BH20"/>
    <mergeCell ref="N14:N15"/>
    <mergeCell ref="B11:B20"/>
    <mergeCell ref="D11:D20"/>
    <mergeCell ref="E11:E20"/>
    <mergeCell ref="F11:F20"/>
    <mergeCell ref="G11:G17"/>
    <mergeCell ref="H11:H17"/>
    <mergeCell ref="BD9:BD10"/>
    <mergeCell ref="BE9:BE10"/>
    <mergeCell ref="BF9:BF10"/>
    <mergeCell ref="Z9:Z10"/>
    <mergeCell ref="AA9:AA10"/>
    <mergeCell ref="AB9:AB10"/>
    <mergeCell ref="AD9:AE9"/>
    <mergeCell ref="AF9:AM9"/>
    <mergeCell ref="AN9:AN10"/>
    <mergeCell ref="K9:K10"/>
    <mergeCell ref="L9:L10"/>
    <mergeCell ref="M9:M10"/>
    <mergeCell ref="O9:P9"/>
    <mergeCell ref="Q9:X9"/>
    <mergeCell ref="Y9:Y10"/>
    <mergeCell ref="AC8:AC10"/>
    <mergeCell ref="AD8:AQ8"/>
    <mergeCell ref="B9:B10"/>
    <mergeCell ref="BG9:BG10"/>
    <mergeCell ref="BH9:BH10"/>
    <mergeCell ref="BI9:BI10"/>
    <mergeCell ref="AO9:AO10"/>
    <mergeCell ref="AP9:AP10"/>
    <mergeCell ref="AQ9:AQ10"/>
    <mergeCell ref="AS9:AT9"/>
    <mergeCell ref="AU9:BB9"/>
    <mergeCell ref="BC9:BC10"/>
    <mergeCell ref="AR8:AR10"/>
    <mergeCell ref="AS8:BF8"/>
    <mergeCell ref="BG8:BI8"/>
    <mergeCell ref="C9:C10"/>
    <mergeCell ref="D9:D10"/>
    <mergeCell ref="E9:E10"/>
    <mergeCell ref="F9:F10"/>
    <mergeCell ref="B4:AA4"/>
    <mergeCell ref="B5:AA5"/>
    <mergeCell ref="B7:J7"/>
    <mergeCell ref="B8:M8"/>
    <mergeCell ref="N8:N10"/>
    <mergeCell ref="O8:AB8"/>
    <mergeCell ref="G9:G10"/>
    <mergeCell ref="H9:H10"/>
    <mergeCell ref="I9:I10"/>
    <mergeCell ref="J9:J10"/>
    <mergeCell ref="L7:X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K47"/>
  <sheetViews>
    <sheetView zoomScale="90" zoomScaleNormal="90" workbookViewId="0">
      <selection activeCell="J7" sqref="J7"/>
    </sheetView>
  </sheetViews>
  <sheetFormatPr baseColWidth="10" defaultRowHeight="12.75"/>
  <cols>
    <col min="1" max="1" width="2.85546875" style="1" customWidth="1"/>
    <col min="2" max="2" width="20.7109375" style="2" customWidth="1"/>
    <col min="3" max="4" width="16.28515625" style="3" customWidth="1"/>
    <col min="5" max="5" width="21.7109375" style="3" customWidth="1"/>
    <col min="6" max="6" width="16.28515625" style="3" customWidth="1"/>
    <col min="7" max="7" width="16.5703125" style="3" customWidth="1"/>
    <col min="8" max="8" width="32.28515625" style="3" customWidth="1"/>
    <col min="9" max="9" width="43.28515625" style="260" hidden="1" customWidth="1"/>
    <col min="10" max="10" width="26.28515625" style="260" customWidth="1"/>
    <col min="11" max="11" width="40.140625" style="260" customWidth="1"/>
    <col min="12" max="12" width="13.7109375" style="3" customWidth="1"/>
    <col min="13" max="13" width="23.7109375" style="3" customWidth="1"/>
    <col min="14" max="14" width="19" style="3" customWidth="1"/>
    <col min="15" max="15" width="20" style="294" customWidth="1"/>
    <col min="16" max="16" width="17.85546875" style="3" bestFit="1" customWidth="1"/>
    <col min="17" max="17" width="8.140625" style="3" hidden="1" customWidth="1"/>
    <col min="18" max="18" width="8.5703125" style="3" hidden="1" customWidth="1"/>
    <col min="19" max="23" width="0" style="3" hidden="1" customWidth="1"/>
    <col min="24" max="24" width="10" style="3" hidden="1" customWidth="1"/>
    <col min="25" max="25" width="8.42578125" style="3" hidden="1" customWidth="1"/>
    <col min="26" max="26" width="8.85546875" style="3" hidden="1" customWidth="1"/>
    <col min="27" max="27" width="9.42578125" style="3" hidden="1" customWidth="1"/>
    <col min="28" max="28" width="8.7109375" style="3" hidden="1" customWidth="1"/>
    <col min="29" max="29" width="19.85546875" style="3" customWidth="1"/>
    <col min="30" max="30" width="19.28515625" style="3" customWidth="1"/>
    <col min="31" max="31" width="16.28515625" style="3" customWidth="1"/>
    <col min="32" max="32" width="15.7109375" style="1" bestFit="1" customWidth="1"/>
    <col min="33" max="33" width="14.42578125" style="1" bestFit="1" customWidth="1"/>
    <col min="34" max="193" width="11.42578125" style="1"/>
    <col min="194" max="256" width="11.42578125" style="3"/>
    <col min="257" max="257" width="2.85546875" style="3" customWidth="1"/>
    <col min="258" max="258" width="20.7109375" style="3" customWidth="1"/>
    <col min="259" max="260" width="16.28515625" style="3" customWidth="1"/>
    <col min="261" max="261" width="21.7109375" style="3" customWidth="1"/>
    <col min="262" max="262" width="16.28515625" style="3" customWidth="1"/>
    <col min="263" max="263" width="16.5703125" style="3" customWidth="1"/>
    <col min="264" max="264" width="32.28515625" style="3" customWidth="1"/>
    <col min="265" max="265" width="0" style="3" hidden="1" customWidth="1"/>
    <col min="266" max="266" width="26.28515625" style="3" customWidth="1"/>
    <col min="267" max="267" width="40.140625" style="3" customWidth="1"/>
    <col min="268" max="268" width="13.7109375" style="3" customWidth="1"/>
    <col min="269" max="269" width="23.7109375" style="3" customWidth="1"/>
    <col min="270" max="270" width="19" style="3" customWidth="1"/>
    <col min="271" max="271" width="20" style="3" customWidth="1"/>
    <col min="272" max="272" width="17.85546875" style="3" bestFit="1" customWidth="1"/>
    <col min="273" max="284" width="0" style="3" hidden="1" customWidth="1"/>
    <col min="285" max="285" width="19.85546875" style="3" customWidth="1"/>
    <col min="286" max="286" width="19.28515625" style="3" customWidth="1"/>
    <col min="287" max="287" width="16.28515625" style="3" customWidth="1"/>
    <col min="288" max="288" width="15.7109375" style="3" bestFit="1" customWidth="1"/>
    <col min="289" max="289" width="14.42578125" style="3" bestFit="1" customWidth="1"/>
    <col min="290" max="512" width="11.42578125" style="3"/>
    <col min="513" max="513" width="2.85546875" style="3" customWidth="1"/>
    <col min="514" max="514" width="20.7109375" style="3" customWidth="1"/>
    <col min="515" max="516" width="16.28515625" style="3" customWidth="1"/>
    <col min="517" max="517" width="21.7109375" style="3" customWidth="1"/>
    <col min="518" max="518" width="16.28515625" style="3" customWidth="1"/>
    <col min="519" max="519" width="16.5703125" style="3" customWidth="1"/>
    <col min="520" max="520" width="32.28515625" style="3" customWidth="1"/>
    <col min="521" max="521" width="0" style="3" hidden="1" customWidth="1"/>
    <col min="522" max="522" width="26.28515625" style="3" customWidth="1"/>
    <col min="523" max="523" width="40.140625" style="3" customWidth="1"/>
    <col min="524" max="524" width="13.7109375" style="3" customWidth="1"/>
    <col min="525" max="525" width="23.7109375" style="3" customWidth="1"/>
    <col min="526" max="526" width="19" style="3" customWidth="1"/>
    <col min="527" max="527" width="20" style="3" customWidth="1"/>
    <col min="528" max="528" width="17.85546875" style="3" bestFit="1" customWidth="1"/>
    <col min="529" max="540" width="0" style="3" hidden="1" customWidth="1"/>
    <col min="541" max="541" width="19.85546875" style="3" customWidth="1"/>
    <col min="542" max="542" width="19.28515625" style="3" customWidth="1"/>
    <col min="543" max="543" width="16.28515625" style="3" customWidth="1"/>
    <col min="544" max="544" width="15.7109375" style="3" bestFit="1" customWidth="1"/>
    <col min="545" max="545" width="14.42578125" style="3" bestFit="1" customWidth="1"/>
    <col min="546" max="768" width="11.42578125" style="3"/>
    <col min="769" max="769" width="2.85546875" style="3" customWidth="1"/>
    <col min="770" max="770" width="20.7109375" style="3" customWidth="1"/>
    <col min="771" max="772" width="16.28515625" style="3" customWidth="1"/>
    <col min="773" max="773" width="21.7109375" style="3" customWidth="1"/>
    <col min="774" max="774" width="16.28515625" style="3" customWidth="1"/>
    <col min="775" max="775" width="16.5703125" style="3" customWidth="1"/>
    <col min="776" max="776" width="32.28515625" style="3" customWidth="1"/>
    <col min="777" max="777" width="0" style="3" hidden="1" customWidth="1"/>
    <col min="778" max="778" width="26.28515625" style="3" customWidth="1"/>
    <col min="779" max="779" width="40.140625" style="3" customWidth="1"/>
    <col min="780" max="780" width="13.7109375" style="3" customWidth="1"/>
    <col min="781" max="781" width="23.7109375" style="3" customWidth="1"/>
    <col min="782" max="782" width="19" style="3" customWidth="1"/>
    <col min="783" max="783" width="20" style="3" customWidth="1"/>
    <col min="784" max="784" width="17.85546875" style="3" bestFit="1" customWidth="1"/>
    <col min="785" max="796" width="0" style="3" hidden="1" customWidth="1"/>
    <col min="797" max="797" width="19.85546875" style="3" customWidth="1"/>
    <col min="798" max="798" width="19.28515625" style="3" customWidth="1"/>
    <col min="799" max="799" width="16.28515625" style="3" customWidth="1"/>
    <col min="800" max="800" width="15.7109375" style="3" bestFit="1" customWidth="1"/>
    <col min="801" max="801" width="14.42578125" style="3" bestFit="1" customWidth="1"/>
    <col min="802" max="1024" width="11.42578125" style="3"/>
    <col min="1025" max="1025" width="2.85546875" style="3" customWidth="1"/>
    <col min="1026" max="1026" width="20.7109375" style="3" customWidth="1"/>
    <col min="1027" max="1028" width="16.28515625" style="3" customWidth="1"/>
    <col min="1029" max="1029" width="21.7109375" style="3" customWidth="1"/>
    <col min="1030" max="1030" width="16.28515625" style="3" customWidth="1"/>
    <col min="1031" max="1031" width="16.5703125" style="3" customWidth="1"/>
    <col min="1032" max="1032" width="32.28515625" style="3" customWidth="1"/>
    <col min="1033" max="1033" width="0" style="3" hidden="1" customWidth="1"/>
    <col min="1034" max="1034" width="26.28515625" style="3" customWidth="1"/>
    <col min="1035" max="1035" width="40.140625" style="3" customWidth="1"/>
    <col min="1036" max="1036" width="13.7109375" style="3" customWidth="1"/>
    <col min="1037" max="1037" width="23.7109375" style="3" customWidth="1"/>
    <col min="1038" max="1038" width="19" style="3" customWidth="1"/>
    <col min="1039" max="1039" width="20" style="3" customWidth="1"/>
    <col min="1040" max="1040" width="17.85546875" style="3" bestFit="1" customWidth="1"/>
    <col min="1041" max="1052" width="0" style="3" hidden="1" customWidth="1"/>
    <col min="1053" max="1053" width="19.85546875" style="3" customWidth="1"/>
    <col min="1054" max="1054" width="19.28515625" style="3" customWidth="1"/>
    <col min="1055" max="1055" width="16.28515625" style="3" customWidth="1"/>
    <col min="1056" max="1056" width="15.7109375" style="3" bestFit="1" customWidth="1"/>
    <col min="1057" max="1057" width="14.42578125" style="3" bestFit="1" customWidth="1"/>
    <col min="1058" max="1280" width="11.42578125" style="3"/>
    <col min="1281" max="1281" width="2.85546875" style="3" customWidth="1"/>
    <col min="1282" max="1282" width="20.7109375" style="3" customWidth="1"/>
    <col min="1283" max="1284" width="16.28515625" style="3" customWidth="1"/>
    <col min="1285" max="1285" width="21.7109375" style="3" customWidth="1"/>
    <col min="1286" max="1286" width="16.28515625" style="3" customWidth="1"/>
    <col min="1287" max="1287" width="16.5703125" style="3" customWidth="1"/>
    <col min="1288" max="1288" width="32.28515625" style="3" customWidth="1"/>
    <col min="1289" max="1289" width="0" style="3" hidden="1" customWidth="1"/>
    <col min="1290" max="1290" width="26.28515625" style="3" customWidth="1"/>
    <col min="1291" max="1291" width="40.140625" style="3" customWidth="1"/>
    <col min="1292" max="1292" width="13.7109375" style="3" customWidth="1"/>
    <col min="1293" max="1293" width="23.7109375" style="3" customWidth="1"/>
    <col min="1294" max="1294" width="19" style="3" customWidth="1"/>
    <col min="1295" max="1295" width="20" style="3" customWidth="1"/>
    <col min="1296" max="1296" width="17.85546875" style="3" bestFit="1" customWidth="1"/>
    <col min="1297" max="1308" width="0" style="3" hidden="1" customWidth="1"/>
    <col min="1309" max="1309" width="19.85546875" style="3" customWidth="1"/>
    <col min="1310" max="1310" width="19.28515625" style="3" customWidth="1"/>
    <col min="1311" max="1311" width="16.28515625" style="3" customWidth="1"/>
    <col min="1312" max="1312" width="15.7109375" style="3" bestFit="1" customWidth="1"/>
    <col min="1313" max="1313" width="14.42578125" style="3" bestFit="1" customWidth="1"/>
    <col min="1314" max="1536" width="11.42578125" style="3"/>
    <col min="1537" max="1537" width="2.85546875" style="3" customWidth="1"/>
    <col min="1538" max="1538" width="20.7109375" style="3" customWidth="1"/>
    <col min="1539" max="1540" width="16.28515625" style="3" customWidth="1"/>
    <col min="1541" max="1541" width="21.7109375" style="3" customWidth="1"/>
    <col min="1542" max="1542" width="16.28515625" style="3" customWidth="1"/>
    <col min="1543" max="1543" width="16.5703125" style="3" customWidth="1"/>
    <col min="1544" max="1544" width="32.28515625" style="3" customWidth="1"/>
    <col min="1545" max="1545" width="0" style="3" hidden="1" customWidth="1"/>
    <col min="1546" max="1546" width="26.28515625" style="3" customWidth="1"/>
    <col min="1547" max="1547" width="40.140625" style="3" customWidth="1"/>
    <col min="1548" max="1548" width="13.7109375" style="3" customWidth="1"/>
    <col min="1549" max="1549" width="23.7109375" style="3" customWidth="1"/>
    <col min="1550" max="1550" width="19" style="3" customWidth="1"/>
    <col min="1551" max="1551" width="20" style="3" customWidth="1"/>
    <col min="1552" max="1552" width="17.85546875" style="3" bestFit="1" customWidth="1"/>
    <col min="1553" max="1564" width="0" style="3" hidden="1" customWidth="1"/>
    <col min="1565" max="1565" width="19.85546875" style="3" customWidth="1"/>
    <col min="1566" max="1566" width="19.28515625" style="3" customWidth="1"/>
    <col min="1567" max="1567" width="16.28515625" style="3" customWidth="1"/>
    <col min="1568" max="1568" width="15.7109375" style="3" bestFit="1" customWidth="1"/>
    <col min="1569" max="1569" width="14.42578125" style="3" bestFit="1" customWidth="1"/>
    <col min="1570" max="1792" width="11.42578125" style="3"/>
    <col min="1793" max="1793" width="2.85546875" style="3" customWidth="1"/>
    <col min="1794" max="1794" width="20.7109375" style="3" customWidth="1"/>
    <col min="1795" max="1796" width="16.28515625" style="3" customWidth="1"/>
    <col min="1797" max="1797" width="21.7109375" style="3" customWidth="1"/>
    <col min="1798" max="1798" width="16.28515625" style="3" customWidth="1"/>
    <col min="1799" max="1799" width="16.5703125" style="3" customWidth="1"/>
    <col min="1800" max="1800" width="32.28515625" style="3" customWidth="1"/>
    <col min="1801" max="1801" width="0" style="3" hidden="1" customWidth="1"/>
    <col min="1802" max="1802" width="26.28515625" style="3" customWidth="1"/>
    <col min="1803" max="1803" width="40.140625" style="3" customWidth="1"/>
    <col min="1804" max="1804" width="13.7109375" style="3" customWidth="1"/>
    <col min="1805" max="1805" width="23.7109375" style="3" customWidth="1"/>
    <col min="1806" max="1806" width="19" style="3" customWidth="1"/>
    <col min="1807" max="1807" width="20" style="3" customWidth="1"/>
    <col min="1808" max="1808" width="17.85546875" style="3" bestFit="1" customWidth="1"/>
    <col min="1809" max="1820" width="0" style="3" hidden="1" customWidth="1"/>
    <col min="1821" max="1821" width="19.85546875" style="3" customWidth="1"/>
    <col min="1822" max="1822" width="19.28515625" style="3" customWidth="1"/>
    <col min="1823" max="1823" width="16.28515625" style="3" customWidth="1"/>
    <col min="1824" max="1824" width="15.7109375" style="3" bestFit="1" customWidth="1"/>
    <col min="1825" max="1825" width="14.42578125" style="3" bestFit="1" customWidth="1"/>
    <col min="1826" max="2048" width="11.42578125" style="3"/>
    <col min="2049" max="2049" width="2.85546875" style="3" customWidth="1"/>
    <col min="2050" max="2050" width="20.7109375" style="3" customWidth="1"/>
    <col min="2051" max="2052" width="16.28515625" style="3" customWidth="1"/>
    <col min="2053" max="2053" width="21.7109375" style="3" customWidth="1"/>
    <col min="2054" max="2054" width="16.28515625" style="3" customWidth="1"/>
    <col min="2055" max="2055" width="16.5703125" style="3" customWidth="1"/>
    <col min="2056" max="2056" width="32.28515625" style="3" customWidth="1"/>
    <col min="2057" max="2057" width="0" style="3" hidden="1" customWidth="1"/>
    <col min="2058" max="2058" width="26.28515625" style="3" customWidth="1"/>
    <col min="2059" max="2059" width="40.140625" style="3" customWidth="1"/>
    <col min="2060" max="2060" width="13.7109375" style="3" customWidth="1"/>
    <col min="2061" max="2061" width="23.7109375" style="3" customWidth="1"/>
    <col min="2062" max="2062" width="19" style="3" customWidth="1"/>
    <col min="2063" max="2063" width="20" style="3" customWidth="1"/>
    <col min="2064" max="2064" width="17.85546875" style="3" bestFit="1" customWidth="1"/>
    <col min="2065" max="2076" width="0" style="3" hidden="1" customWidth="1"/>
    <col min="2077" max="2077" width="19.85546875" style="3" customWidth="1"/>
    <col min="2078" max="2078" width="19.28515625" style="3" customWidth="1"/>
    <col min="2079" max="2079" width="16.28515625" style="3" customWidth="1"/>
    <col min="2080" max="2080" width="15.7109375" style="3" bestFit="1" customWidth="1"/>
    <col min="2081" max="2081" width="14.42578125" style="3" bestFit="1" customWidth="1"/>
    <col min="2082" max="2304" width="11.42578125" style="3"/>
    <col min="2305" max="2305" width="2.85546875" style="3" customWidth="1"/>
    <col min="2306" max="2306" width="20.7109375" style="3" customWidth="1"/>
    <col min="2307" max="2308" width="16.28515625" style="3" customWidth="1"/>
    <col min="2309" max="2309" width="21.7109375" style="3" customWidth="1"/>
    <col min="2310" max="2310" width="16.28515625" style="3" customWidth="1"/>
    <col min="2311" max="2311" width="16.5703125" style="3" customWidth="1"/>
    <col min="2312" max="2312" width="32.28515625" style="3" customWidth="1"/>
    <col min="2313" max="2313" width="0" style="3" hidden="1" customWidth="1"/>
    <col min="2314" max="2314" width="26.28515625" style="3" customWidth="1"/>
    <col min="2315" max="2315" width="40.140625" style="3" customWidth="1"/>
    <col min="2316" max="2316" width="13.7109375" style="3" customWidth="1"/>
    <col min="2317" max="2317" width="23.7109375" style="3" customWidth="1"/>
    <col min="2318" max="2318" width="19" style="3" customWidth="1"/>
    <col min="2319" max="2319" width="20" style="3" customWidth="1"/>
    <col min="2320" max="2320" width="17.85546875" style="3" bestFit="1" customWidth="1"/>
    <col min="2321" max="2332" width="0" style="3" hidden="1" customWidth="1"/>
    <col min="2333" max="2333" width="19.85546875" style="3" customWidth="1"/>
    <col min="2334" max="2334" width="19.28515625" style="3" customWidth="1"/>
    <col min="2335" max="2335" width="16.28515625" style="3" customWidth="1"/>
    <col min="2336" max="2336" width="15.7109375" style="3" bestFit="1" customWidth="1"/>
    <col min="2337" max="2337" width="14.42578125" style="3" bestFit="1" customWidth="1"/>
    <col min="2338" max="2560" width="11.42578125" style="3"/>
    <col min="2561" max="2561" width="2.85546875" style="3" customWidth="1"/>
    <col min="2562" max="2562" width="20.7109375" style="3" customWidth="1"/>
    <col min="2563" max="2564" width="16.28515625" style="3" customWidth="1"/>
    <col min="2565" max="2565" width="21.7109375" style="3" customWidth="1"/>
    <col min="2566" max="2566" width="16.28515625" style="3" customWidth="1"/>
    <col min="2567" max="2567" width="16.5703125" style="3" customWidth="1"/>
    <col min="2568" max="2568" width="32.28515625" style="3" customWidth="1"/>
    <col min="2569" max="2569" width="0" style="3" hidden="1" customWidth="1"/>
    <col min="2570" max="2570" width="26.28515625" style="3" customWidth="1"/>
    <col min="2571" max="2571" width="40.140625" style="3" customWidth="1"/>
    <col min="2572" max="2572" width="13.7109375" style="3" customWidth="1"/>
    <col min="2573" max="2573" width="23.7109375" style="3" customWidth="1"/>
    <col min="2574" max="2574" width="19" style="3" customWidth="1"/>
    <col min="2575" max="2575" width="20" style="3" customWidth="1"/>
    <col min="2576" max="2576" width="17.85546875" style="3" bestFit="1" customWidth="1"/>
    <col min="2577" max="2588" width="0" style="3" hidden="1" customWidth="1"/>
    <col min="2589" max="2589" width="19.85546875" style="3" customWidth="1"/>
    <col min="2590" max="2590" width="19.28515625" style="3" customWidth="1"/>
    <col min="2591" max="2591" width="16.28515625" style="3" customWidth="1"/>
    <col min="2592" max="2592" width="15.7109375" style="3" bestFit="1" customWidth="1"/>
    <col min="2593" max="2593" width="14.42578125" style="3" bestFit="1" customWidth="1"/>
    <col min="2594" max="2816" width="11.42578125" style="3"/>
    <col min="2817" max="2817" width="2.85546875" style="3" customWidth="1"/>
    <col min="2818" max="2818" width="20.7109375" style="3" customWidth="1"/>
    <col min="2819" max="2820" width="16.28515625" style="3" customWidth="1"/>
    <col min="2821" max="2821" width="21.7109375" style="3" customWidth="1"/>
    <col min="2822" max="2822" width="16.28515625" style="3" customWidth="1"/>
    <col min="2823" max="2823" width="16.5703125" style="3" customWidth="1"/>
    <col min="2824" max="2824" width="32.28515625" style="3" customWidth="1"/>
    <col min="2825" max="2825" width="0" style="3" hidden="1" customWidth="1"/>
    <col min="2826" max="2826" width="26.28515625" style="3" customWidth="1"/>
    <col min="2827" max="2827" width="40.140625" style="3" customWidth="1"/>
    <col min="2828" max="2828" width="13.7109375" style="3" customWidth="1"/>
    <col min="2829" max="2829" width="23.7109375" style="3" customWidth="1"/>
    <col min="2830" max="2830" width="19" style="3" customWidth="1"/>
    <col min="2831" max="2831" width="20" style="3" customWidth="1"/>
    <col min="2832" max="2832" width="17.85546875" style="3" bestFit="1" customWidth="1"/>
    <col min="2833" max="2844" width="0" style="3" hidden="1" customWidth="1"/>
    <col min="2845" max="2845" width="19.85546875" style="3" customWidth="1"/>
    <col min="2846" max="2846" width="19.28515625" style="3" customWidth="1"/>
    <col min="2847" max="2847" width="16.28515625" style="3" customWidth="1"/>
    <col min="2848" max="2848" width="15.7109375" style="3" bestFit="1" customWidth="1"/>
    <col min="2849" max="2849" width="14.42578125" style="3" bestFit="1" customWidth="1"/>
    <col min="2850" max="3072" width="11.42578125" style="3"/>
    <col min="3073" max="3073" width="2.85546875" style="3" customWidth="1"/>
    <col min="3074" max="3074" width="20.7109375" style="3" customWidth="1"/>
    <col min="3075" max="3076" width="16.28515625" style="3" customWidth="1"/>
    <col min="3077" max="3077" width="21.7109375" style="3" customWidth="1"/>
    <col min="3078" max="3078" width="16.28515625" style="3" customWidth="1"/>
    <col min="3079" max="3079" width="16.5703125" style="3" customWidth="1"/>
    <col min="3080" max="3080" width="32.28515625" style="3" customWidth="1"/>
    <col min="3081" max="3081" width="0" style="3" hidden="1" customWidth="1"/>
    <col min="3082" max="3082" width="26.28515625" style="3" customWidth="1"/>
    <col min="3083" max="3083" width="40.140625" style="3" customWidth="1"/>
    <col min="3084" max="3084" width="13.7109375" style="3" customWidth="1"/>
    <col min="3085" max="3085" width="23.7109375" style="3" customWidth="1"/>
    <col min="3086" max="3086" width="19" style="3" customWidth="1"/>
    <col min="3087" max="3087" width="20" style="3" customWidth="1"/>
    <col min="3088" max="3088" width="17.85546875" style="3" bestFit="1" customWidth="1"/>
    <col min="3089" max="3100" width="0" style="3" hidden="1" customWidth="1"/>
    <col min="3101" max="3101" width="19.85546875" style="3" customWidth="1"/>
    <col min="3102" max="3102" width="19.28515625" style="3" customWidth="1"/>
    <col min="3103" max="3103" width="16.28515625" style="3" customWidth="1"/>
    <col min="3104" max="3104" width="15.7109375" style="3" bestFit="1" customWidth="1"/>
    <col min="3105" max="3105" width="14.42578125" style="3" bestFit="1" customWidth="1"/>
    <col min="3106" max="3328" width="11.42578125" style="3"/>
    <col min="3329" max="3329" width="2.85546875" style="3" customWidth="1"/>
    <col min="3330" max="3330" width="20.7109375" style="3" customWidth="1"/>
    <col min="3331" max="3332" width="16.28515625" style="3" customWidth="1"/>
    <col min="3333" max="3333" width="21.7109375" style="3" customWidth="1"/>
    <col min="3334" max="3334" width="16.28515625" style="3" customWidth="1"/>
    <col min="3335" max="3335" width="16.5703125" style="3" customWidth="1"/>
    <col min="3336" max="3336" width="32.28515625" style="3" customWidth="1"/>
    <col min="3337" max="3337" width="0" style="3" hidden="1" customWidth="1"/>
    <col min="3338" max="3338" width="26.28515625" style="3" customWidth="1"/>
    <col min="3339" max="3339" width="40.140625" style="3" customWidth="1"/>
    <col min="3340" max="3340" width="13.7109375" style="3" customWidth="1"/>
    <col min="3341" max="3341" width="23.7109375" style="3" customWidth="1"/>
    <col min="3342" max="3342" width="19" style="3" customWidth="1"/>
    <col min="3343" max="3343" width="20" style="3" customWidth="1"/>
    <col min="3344" max="3344" width="17.85546875" style="3" bestFit="1" customWidth="1"/>
    <col min="3345" max="3356" width="0" style="3" hidden="1" customWidth="1"/>
    <col min="3357" max="3357" width="19.85546875" style="3" customWidth="1"/>
    <col min="3358" max="3358" width="19.28515625" style="3" customWidth="1"/>
    <col min="3359" max="3359" width="16.28515625" style="3" customWidth="1"/>
    <col min="3360" max="3360" width="15.7109375" style="3" bestFit="1" customWidth="1"/>
    <col min="3361" max="3361" width="14.42578125" style="3" bestFit="1" customWidth="1"/>
    <col min="3362" max="3584" width="11.42578125" style="3"/>
    <col min="3585" max="3585" width="2.85546875" style="3" customWidth="1"/>
    <col min="3586" max="3586" width="20.7109375" style="3" customWidth="1"/>
    <col min="3587" max="3588" width="16.28515625" style="3" customWidth="1"/>
    <col min="3589" max="3589" width="21.7109375" style="3" customWidth="1"/>
    <col min="3590" max="3590" width="16.28515625" style="3" customWidth="1"/>
    <col min="3591" max="3591" width="16.5703125" style="3" customWidth="1"/>
    <col min="3592" max="3592" width="32.28515625" style="3" customWidth="1"/>
    <col min="3593" max="3593" width="0" style="3" hidden="1" customWidth="1"/>
    <col min="3594" max="3594" width="26.28515625" style="3" customWidth="1"/>
    <col min="3595" max="3595" width="40.140625" style="3" customWidth="1"/>
    <col min="3596" max="3596" width="13.7109375" style="3" customWidth="1"/>
    <col min="3597" max="3597" width="23.7109375" style="3" customWidth="1"/>
    <col min="3598" max="3598" width="19" style="3" customWidth="1"/>
    <col min="3599" max="3599" width="20" style="3" customWidth="1"/>
    <col min="3600" max="3600" width="17.85546875" style="3" bestFit="1" customWidth="1"/>
    <col min="3601" max="3612" width="0" style="3" hidden="1" customWidth="1"/>
    <col min="3613" max="3613" width="19.85546875" style="3" customWidth="1"/>
    <col min="3614" max="3614" width="19.28515625" style="3" customWidth="1"/>
    <col min="3615" max="3615" width="16.28515625" style="3" customWidth="1"/>
    <col min="3616" max="3616" width="15.7109375" style="3" bestFit="1" customWidth="1"/>
    <col min="3617" max="3617" width="14.42578125" style="3" bestFit="1" customWidth="1"/>
    <col min="3618" max="3840" width="11.42578125" style="3"/>
    <col min="3841" max="3841" width="2.85546875" style="3" customWidth="1"/>
    <col min="3842" max="3842" width="20.7109375" style="3" customWidth="1"/>
    <col min="3843" max="3844" width="16.28515625" style="3" customWidth="1"/>
    <col min="3845" max="3845" width="21.7109375" style="3" customWidth="1"/>
    <col min="3846" max="3846" width="16.28515625" style="3" customWidth="1"/>
    <col min="3847" max="3847" width="16.5703125" style="3" customWidth="1"/>
    <col min="3848" max="3848" width="32.28515625" style="3" customWidth="1"/>
    <col min="3849" max="3849" width="0" style="3" hidden="1" customWidth="1"/>
    <col min="3850" max="3850" width="26.28515625" style="3" customWidth="1"/>
    <col min="3851" max="3851" width="40.140625" style="3" customWidth="1"/>
    <col min="3852" max="3852" width="13.7109375" style="3" customWidth="1"/>
    <col min="3853" max="3853" width="23.7109375" style="3" customWidth="1"/>
    <col min="3854" max="3854" width="19" style="3" customWidth="1"/>
    <col min="3855" max="3855" width="20" style="3" customWidth="1"/>
    <col min="3856" max="3856" width="17.85546875" style="3" bestFit="1" customWidth="1"/>
    <col min="3857" max="3868" width="0" style="3" hidden="1" customWidth="1"/>
    <col min="3869" max="3869" width="19.85546875" style="3" customWidth="1"/>
    <col min="3870" max="3870" width="19.28515625" style="3" customWidth="1"/>
    <col min="3871" max="3871" width="16.28515625" style="3" customWidth="1"/>
    <col min="3872" max="3872" width="15.7109375" style="3" bestFit="1" customWidth="1"/>
    <col min="3873" max="3873" width="14.42578125" style="3" bestFit="1" customWidth="1"/>
    <col min="3874" max="4096" width="11.42578125" style="3"/>
    <col min="4097" max="4097" width="2.85546875" style="3" customWidth="1"/>
    <col min="4098" max="4098" width="20.7109375" style="3" customWidth="1"/>
    <col min="4099" max="4100" width="16.28515625" style="3" customWidth="1"/>
    <col min="4101" max="4101" width="21.7109375" style="3" customWidth="1"/>
    <col min="4102" max="4102" width="16.28515625" style="3" customWidth="1"/>
    <col min="4103" max="4103" width="16.5703125" style="3" customWidth="1"/>
    <col min="4104" max="4104" width="32.28515625" style="3" customWidth="1"/>
    <col min="4105" max="4105" width="0" style="3" hidden="1" customWidth="1"/>
    <col min="4106" max="4106" width="26.28515625" style="3" customWidth="1"/>
    <col min="4107" max="4107" width="40.140625" style="3" customWidth="1"/>
    <col min="4108" max="4108" width="13.7109375" style="3" customWidth="1"/>
    <col min="4109" max="4109" width="23.7109375" style="3" customWidth="1"/>
    <col min="4110" max="4110" width="19" style="3" customWidth="1"/>
    <col min="4111" max="4111" width="20" style="3" customWidth="1"/>
    <col min="4112" max="4112" width="17.85546875" style="3" bestFit="1" customWidth="1"/>
    <col min="4113" max="4124" width="0" style="3" hidden="1" customWidth="1"/>
    <col min="4125" max="4125" width="19.85546875" style="3" customWidth="1"/>
    <col min="4126" max="4126" width="19.28515625" style="3" customWidth="1"/>
    <col min="4127" max="4127" width="16.28515625" style="3" customWidth="1"/>
    <col min="4128" max="4128" width="15.7109375" style="3" bestFit="1" customWidth="1"/>
    <col min="4129" max="4129" width="14.42578125" style="3" bestFit="1" customWidth="1"/>
    <col min="4130" max="4352" width="11.42578125" style="3"/>
    <col min="4353" max="4353" width="2.85546875" style="3" customWidth="1"/>
    <col min="4354" max="4354" width="20.7109375" style="3" customWidth="1"/>
    <col min="4355" max="4356" width="16.28515625" style="3" customWidth="1"/>
    <col min="4357" max="4357" width="21.7109375" style="3" customWidth="1"/>
    <col min="4358" max="4358" width="16.28515625" style="3" customWidth="1"/>
    <col min="4359" max="4359" width="16.5703125" style="3" customWidth="1"/>
    <col min="4360" max="4360" width="32.28515625" style="3" customWidth="1"/>
    <col min="4361" max="4361" width="0" style="3" hidden="1" customWidth="1"/>
    <col min="4362" max="4362" width="26.28515625" style="3" customWidth="1"/>
    <col min="4363" max="4363" width="40.140625" style="3" customWidth="1"/>
    <col min="4364" max="4364" width="13.7109375" style="3" customWidth="1"/>
    <col min="4365" max="4365" width="23.7109375" style="3" customWidth="1"/>
    <col min="4366" max="4366" width="19" style="3" customWidth="1"/>
    <col min="4367" max="4367" width="20" style="3" customWidth="1"/>
    <col min="4368" max="4368" width="17.85546875" style="3" bestFit="1" customWidth="1"/>
    <col min="4369" max="4380" width="0" style="3" hidden="1" customWidth="1"/>
    <col min="4381" max="4381" width="19.85546875" style="3" customWidth="1"/>
    <col min="4382" max="4382" width="19.28515625" style="3" customWidth="1"/>
    <col min="4383" max="4383" width="16.28515625" style="3" customWidth="1"/>
    <col min="4384" max="4384" width="15.7109375" style="3" bestFit="1" customWidth="1"/>
    <col min="4385" max="4385" width="14.42578125" style="3" bestFit="1" customWidth="1"/>
    <col min="4386" max="4608" width="11.42578125" style="3"/>
    <col min="4609" max="4609" width="2.85546875" style="3" customWidth="1"/>
    <col min="4610" max="4610" width="20.7109375" style="3" customWidth="1"/>
    <col min="4611" max="4612" width="16.28515625" style="3" customWidth="1"/>
    <col min="4613" max="4613" width="21.7109375" style="3" customWidth="1"/>
    <col min="4614" max="4614" width="16.28515625" style="3" customWidth="1"/>
    <col min="4615" max="4615" width="16.5703125" style="3" customWidth="1"/>
    <col min="4616" max="4616" width="32.28515625" style="3" customWidth="1"/>
    <col min="4617" max="4617" width="0" style="3" hidden="1" customWidth="1"/>
    <col min="4618" max="4618" width="26.28515625" style="3" customWidth="1"/>
    <col min="4619" max="4619" width="40.140625" style="3" customWidth="1"/>
    <col min="4620" max="4620" width="13.7109375" style="3" customWidth="1"/>
    <col min="4621" max="4621" width="23.7109375" style="3" customWidth="1"/>
    <col min="4622" max="4622" width="19" style="3" customWidth="1"/>
    <col min="4623" max="4623" width="20" style="3" customWidth="1"/>
    <col min="4624" max="4624" width="17.85546875" style="3" bestFit="1" customWidth="1"/>
    <col min="4625" max="4636" width="0" style="3" hidden="1" customWidth="1"/>
    <col min="4637" max="4637" width="19.85546875" style="3" customWidth="1"/>
    <col min="4638" max="4638" width="19.28515625" style="3" customWidth="1"/>
    <col min="4639" max="4639" width="16.28515625" style="3" customWidth="1"/>
    <col min="4640" max="4640" width="15.7109375" style="3" bestFit="1" customWidth="1"/>
    <col min="4641" max="4641" width="14.42578125" style="3" bestFit="1" customWidth="1"/>
    <col min="4642" max="4864" width="11.42578125" style="3"/>
    <col min="4865" max="4865" width="2.85546875" style="3" customWidth="1"/>
    <col min="4866" max="4866" width="20.7109375" style="3" customWidth="1"/>
    <col min="4867" max="4868" width="16.28515625" style="3" customWidth="1"/>
    <col min="4869" max="4869" width="21.7109375" style="3" customWidth="1"/>
    <col min="4870" max="4870" width="16.28515625" style="3" customWidth="1"/>
    <col min="4871" max="4871" width="16.5703125" style="3" customWidth="1"/>
    <col min="4872" max="4872" width="32.28515625" style="3" customWidth="1"/>
    <col min="4873" max="4873" width="0" style="3" hidden="1" customWidth="1"/>
    <col min="4874" max="4874" width="26.28515625" style="3" customWidth="1"/>
    <col min="4875" max="4875" width="40.140625" style="3" customWidth="1"/>
    <col min="4876" max="4876" width="13.7109375" style="3" customWidth="1"/>
    <col min="4877" max="4877" width="23.7109375" style="3" customWidth="1"/>
    <col min="4878" max="4878" width="19" style="3" customWidth="1"/>
    <col min="4879" max="4879" width="20" style="3" customWidth="1"/>
    <col min="4880" max="4880" width="17.85546875" style="3" bestFit="1" customWidth="1"/>
    <col min="4881" max="4892" width="0" style="3" hidden="1" customWidth="1"/>
    <col min="4893" max="4893" width="19.85546875" style="3" customWidth="1"/>
    <col min="4894" max="4894" width="19.28515625" style="3" customWidth="1"/>
    <col min="4895" max="4895" width="16.28515625" style="3" customWidth="1"/>
    <col min="4896" max="4896" width="15.7109375" style="3" bestFit="1" customWidth="1"/>
    <col min="4897" max="4897" width="14.42578125" style="3" bestFit="1" customWidth="1"/>
    <col min="4898" max="5120" width="11.42578125" style="3"/>
    <col min="5121" max="5121" width="2.85546875" style="3" customWidth="1"/>
    <col min="5122" max="5122" width="20.7109375" style="3" customWidth="1"/>
    <col min="5123" max="5124" width="16.28515625" style="3" customWidth="1"/>
    <col min="5125" max="5125" width="21.7109375" style="3" customWidth="1"/>
    <col min="5126" max="5126" width="16.28515625" style="3" customWidth="1"/>
    <col min="5127" max="5127" width="16.5703125" style="3" customWidth="1"/>
    <col min="5128" max="5128" width="32.28515625" style="3" customWidth="1"/>
    <col min="5129" max="5129" width="0" style="3" hidden="1" customWidth="1"/>
    <col min="5130" max="5130" width="26.28515625" style="3" customWidth="1"/>
    <col min="5131" max="5131" width="40.140625" style="3" customWidth="1"/>
    <col min="5132" max="5132" width="13.7109375" style="3" customWidth="1"/>
    <col min="5133" max="5133" width="23.7109375" style="3" customWidth="1"/>
    <col min="5134" max="5134" width="19" style="3" customWidth="1"/>
    <col min="5135" max="5135" width="20" style="3" customWidth="1"/>
    <col min="5136" max="5136" width="17.85546875" style="3" bestFit="1" customWidth="1"/>
    <col min="5137" max="5148" width="0" style="3" hidden="1" customWidth="1"/>
    <col min="5149" max="5149" width="19.85546875" style="3" customWidth="1"/>
    <col min="5150" max="5150" width="19.28515625" style="3" customWidth="1"/>
    <col min="5151" max="5151" width="16.28515625" style="3" customWidth="1"/>
    <col min="5152" max="5152" width="15.7109375" style="3" bestFit="1" customWidth="1"/>
    <col min="5153" max="5153" width="14.42578125" style="3" bestFit="1" customWidth="1"/>
    <col min="5154" max="5376" width="11.42578125" style="3"/>
    <col min="5377" max="5377" width="2.85546875" style="3" customWidth="1"/>
    <col min="5378" max="5378" width="20.7109375" style="3" customWidth="1"/>
    <col min="5379" max="5380" width="16.28515625" style="3" customWidth="1"/>
    <col min="5381" max="5381" width="21.7109375" style="3" customWidth="1"/>
    <col min="5382" max="5382" width="16.28515625" style="3" customWidth="1"/>
    <col min="5383" max="5383" width="16.5703125" style="3" customWidth="1"/>
    <col min="5384" max="5384" width="32.28515625" style="3" customWidth="1"/>
    <col min="5385" max="5385" width="0" style="3" hidden="1" customWidth="1"/>
    <col min="5386" max="5386" width="26.28515625" style="3" customWidth="1"/>
    <col min="5387" max="5387" width="40.140625" style="3" customWidth="1"/>
    <col min="5388" max="5388" width="13.7109375" style="3" customWidth="1"/>
    <col min="5389" max="5389" width="23.7109375" style="3" customWidth="1"/>
    <col min="5390" max="5390" width="19" style="3" customWidth="1"/>
    <col min="5391" max="5391" width="20" style="3" customWidth="1"/>
    <col min="5392" max="5392" width="17.85546875" style="3" bestFit="1" customWidth="1"/>
    <col min="5393" max="5404" width="0" style="3" hidden="1" customWidth="1"/>
    <col min="5405" max="5405" width="19.85546875" style="3" customWidth="1"/>
    <col min="5406" max="5406" width="19.28515625" style="3" customWidth="1"/>
    <col min="5407" max="5407" width="16.28515625" style="3" customWidth="1"/>
    <col min="5408" max="5408" width="15.7109375" style="3" bestFit="1" customWidth="1"/>
    <col min="5409" max="5409" width="14.42578125" style="3" bestFit="1" customWidth="1"/>
    <col min="5410" max="5632" width="11.42578125" style="3"/>
    <col min="5633" max="5633" width="2.85546875" style="3" customWidth="1"/>
    <col min="5634" max="5634" width="20.7109375" style="3" customWidth="1"/>
    <col min="5635" max="5636" width="16.28515625" style="3" customWidth="1"/>
    <col min="5637" max="5637" width="21.7109375" style="3" customWidth="1"/>
    <col min="5638" max="5638" width="16.28515625" style="3" customWidth="1"/>
    <col min="5639" max="5639" width="16.5703125" style="3" customWidth="1"/>
    <col min="5640" max="5640" width="32.28515625" style="3" customWidth="1"/>
    <col min="5641" max="5641" width="0" style="3" hidden="1" customWidth="1"/>
    <col min="5642" max="5642" width="26.28515625" style="3" customWidth="1"/>
    <col min="5643" max="5643" width="40.140625" style="3" customWidth="1"/>
    <col min="5644" max="5644" width="13.7109375" style="3" customWidth="1"/>
    <col min="5645" max="5645" width="23.7109375" style="3" customWidth="1"/>
    <col min="5646" max="5646" width="19" style="3" customWidth="1"/>
    <col min="5647" max="5647" width="20" style="3" customWidth="1"/>
    <col min="5648" max="5648" width="17.85546875" style="3" bestFit="1" customWidth="1"/>
    <col min="5649" max="5660" width="0" style="3" hidden="1" customWidth="1"/>
    <col min="5661" max="5661" width="19.85546875" style="3" customWidth="1"/>
    <col min="5662" max="5662" width="19.28515625" style="3" customWidth="1"/>
    <col min="5663" max="5663" width="16.28515625" style="3" customWidth="1"/>
    <col min="5664" max="5664" width="15.7109375" style="3" bestFit="1" customWidth="1"/>
    <col min="5665" max="5665" width="14.42578125" style="3" bestFit="1" customWidth="1"/>
    <col min="5666" max="5888" width="11.42578125" style="3"/>
    <col min="5889" max="5889" width="2.85546875" style="3" customWidth="1"/>
    <col min="5890" max="5890" width="20.7109375" style="3" customWidth="1"/>
    <col min="5891" max="5892" width="16.28515625" style="3" customWidth="1"/>
    <col min="5893" max="5893" width="21.7109375" style="3" customWidth="1"/>
    <col min="5894" max="5894" width="16.28515625" style="3" customWidth="1"/>
    <col min="5895" max="5895" width="16.5703125" style="3" customWidth="1"/>
    <col min="5896" max="5896" width="32.28515625" style="3" customWidth="1"/>
    <col min="5897" max="5897" width="0" style="3" hidden="1" customWidth="1"/>
    <col min="5898" max="5898" width="26.28515625" style="3" customWidth="1"/>
    <col min="5899" max="5899" width="40.140625" style="3" customWidth="1"/>
    <col min="5900" max="5900" width="13.7109375" style="3" customWidth="1"/>
    <col min="5901" max="5901" width="23.7109375" style="3" customWidth="1"/>
    <col min="5902" max="5902" width="19" style="3" customWidth="1"/>
    <col min="5903" max="5903" width="20" style="3" customWidth="1"/>
    <col min="5904" max="5904" width="17.85546875" style="3" bestFit="1" customWidth="1"/>
    <col min="5905" max="5916" width="0" style="3" hidden="1" customWidth="1"/>
    <col min="5917" max="5917" width="19.85546875" style="3" customWidth="1"/>
    <col min="5918" max="5918" width="19.28515625" style="3" customWidth="1"/>
    <col min="5919" max="5919" width="16.28515625" style="3" customWidth="1"/>
    <col min="5920" max="5920" width="15.7109375" style="3" bestFit="1" customWidth="1"/>
    <col min="5921" max="5921" width="14.42578125" style="3" bestFit="1" customWidth="1"/>
    <col min="5922" max="6144" width="11.42578125" style="3"/>
    <col min="6145" max="6145" width="2.85546875" style="3" customWidth="1"/>
    <col min="6146" max="6146" width="20.7109375" style="3" customWidth="1"/>
    <col min="6147" max="6148" width="16.28515625" style="3" customWidth="1"/>
    <col min="6149" max="6149" width="21.7109375" style="3" customWidth="1"/>
    <col min="6150" max="6150" width="16.28515625" style="3" customWidth="1"/>
    <col min="6151" max="6151" width="16.5703125" style="3" customWidth="1"/>
    <col min="6152" max="6152" width="32.28515625" style="3" customWidth="1"/>
    <col min="6153" max="6153" width="0" style="3" hidden="1" customWidth="1"/>
    <col min="6154" max="6154" width="26.28515625" style="3" customWidth="1"/>
    <col min="6155" max="6155" width="40.140625" style="3" customWidth="1"/>
    <col min="6156" max="6156" width="13.7109375" style="3" customWidth="1"/>
    <col min="6157" max="6157" width="23.7109375" style="3" customWidth="1"/>
    <col min="6158" max="6158" width="19" style="3" customWidth="1"/>
    <col min="6159" max="6159" width="20" style="3" customWidth="1"/>
    <col min="6160" max="6160" width="17.85546875" style="3" bestFit="1" customWidth="1"/>
    <col min="6161" max="6172" width="0" style="3" hidden="1" customWidth="1"/>
    <col min="6173" max="6173" width="19.85546875" style="3" customWidth="1"/>
    <col min="6174" max="6174" width="19.28515625" style="3" customWidth="1"/>
    <col min="6175" max="6175" width="16.28515625" style="3" customWidth="1"/>
    <col min="6176" max="6176" width="15.7109375" style="3" bestFit="1" customWidth="1"/>
    <col min="6177" max="6177" width="14.42578125" style="3" bestFit="1" customWidth="1"/>
    <col min="6178" max="6400" width="11.42578125" style="3"/>
    <col min="6401" max="6401" width="2.85546875" style="3" customWidth="1"/>
    <col min="6402" max="6402" width="20.7109375" style="3" customWidth="1"/>
    <col min="6403" max="6404" width="16.28515625" style="3" customWidth="1"/>
    <col min="6405" max="6405" width="21.7109375" style="3" customWidth="1"/>
    <col min="6406" max="6406" width="16.28515625" style="3" customWidth="1"/>
    <col min="6407" max="6407" width="16.5703125" style="3" customWidth="1"/>
    <col min="6408" max="6408" width="32.28515625" style="3" customWidth="1"/>
    <col min="6409" max="6409" width="0" style="3" hidden="1" customWidth="1"/>
    <col min="6410" max="6410" width="26.28515625" style="3" customWidth="1"/>
    <col min="6411" max="6411" width="40.140625" style="3" customWidth="1"/>
    <col min="6412" max="6412" width="13.7109375" style="3" customWidth="1"/>
    <col min="6413" max="6413" width="23.7109375" style="3" customWidth="1"/>
    <col min="6414" max="6414" width="19" style="3" customWidth="1"/>
    <col min="6415" max="6415" width="20" style="3" customWidth="1"/>
    <col min="6416" max="6416" width="17.85546875" style="3" bestFit="1" customWidth="1"/>
    <col min="6417" max="6428" width="0" style="3" hidden="1" customWidth="1"/>
    <col min="6429" max="6429" width="19.85546875" style="3" customWidth="1"/>
    <col min="6430" max="6430" width="19.28515625" style="3" customWidth="1"/>
    <col min="6431" max="6431" width="16.28515625" style="3" customWidth="1"/>
    <col min="6432" max="6432" width="15.7109375" style="3" bestFit="1" customWidth="1"/>
    <col min="6433" max="6433" width="14.42578125" style="3" bestFit="1" customWidth="1"/>
    <col min="6434" max="6656" width="11.42578125" style="3"/>
    <col min="6657" max="6657" width="2.85546875" style="3" customWidth="1"/>
    <col min="6658" max="6658" width="20.7109375" style="3" customWidth="1"/>
    <col min="6659" max="6660" width="16.28515625" style="3" customWidth="1"/>
    <col min="6661" max="6661" width="21.7109375" style="3" customWidth="1"/>
    <col min="6662" max="6662" width="16.28515625" style="3" customWidth="1"/>
    <col min="6663" max="6663" width="16.5703125" style="3" customWidth="1"/>
    <col min="6664" max="6664" width="32.28515625" style="3" customWidth="1"/>
    <col min="6665" max="6665" width="0" style="3" hidden="1" customWidth="1"/>
    <col min="6666" max="6666" width="26.28515625" style="3" customWidth="1"/>
    <col min="6667" max="6667" width="40.140625" style="3" customWidth="1"/>
    <col min="6668" max="6668" width="13.7109375" style="3" customWidth="1"/>
    <col min="6669" max="6669" width="23.7109375" style="3" customWidth="1"/>
    <col min="6670" max="6670" width="19" style="3" customWidth="1"/>
    <col min="6671" max="6671" width="20" style="3" customWidth="1"/>
    <col min="6672" max="6672" width="17.85546875" style="3" bestFit="1" customWidth="1"/>
    <col min="6673" max="6684" width="0" style="3" hidden="1" customWidth="1"/>
    <col min="6685" max="6685" width="19.85546875" style="3" customWidth="1"/>
    <col min="6686" max="6686" width="19.28515625" style="3" customWidth="1"/>
    <col min="6687" max="6687" width="16.28515625" style="3" customWidth="1"/>
    <col min="6688" max="6688" width="15.7109375" style="3" bestFit="1" customWidth="1"/>
    <col min="6689" max="6689" width="14.42578125" style="3" bestFit="1" customWidth="1"/>
    <col min="6690" max="6912" width="11.42578125" style="3"/>
    <col min="6913" max="6913" width="2.85546875" style="3" customWidth="1"/>
    <col min="6914" max="6914" width="20.7109375" style="3" customWidth="1"/>
    <col min="6915" max="6916" width="16.28515625" style="3" customWidth="1"/>
    <col min="6917" max="6917" width="21.7109375" style="3" customWidth="1"/>
    <col min="6918" max="6918" width="16.28515625" style="3" customWidth="1"/>
    <col min="6919" max="6919" width="16.5703125" style="3" customWidth="1"/>
    <col min="6920" max="6920" width="32.28515625" style="3" customWidth="1"/>
    <col min="6921" max="6921" width="0" style="3" hidden="1" customWidth="1"/>
    <col min="6922" max="6922" width="26.28515625" style="3" customWidth="1"/>
    <col min="6923" max="6923" width="40.140625" style="3" customWidth="1"/>
    <col min="6924" max="6924" width="13.7109375" style="3" customWidth="1"/>
    <col min="6925" max="6925" width="23.7109375" style="3" customWidth="1"/>
    <col min="6926" max="6926" width="19" style="3" customWidth="1"/>
    <col min="6927" max="6927" width="20" style="3" customWidth="1"/>
    <col min="6928" max="6928" width="17.85546875" style="3" bestFit="1" customWidth="1"/>
    <col min="6929" max="6940" width="0" style="3" hidden="1" customWidth="1"/>
    <col min="6941" max="6941" width="19.85546875" style="3" customWidth="1"/>
    <col min="6942" max="6942" width="19.28515625" style="3" customWidth="1"/>
    <col min="6943" max="6943" width="16.28515625" style="3" customWidth="1"/>
    <col min="6944" max="6944" width="15.7109375" style="3" bestFit="1" customWidth="1"/>
    <col min="6945" max="6945" width="14.42578125" style="3" bestFit="1" customWidth="1"/>
    <col min="6946" max="7168" width="11.42578125" style="3"/>
    <col min="7169" max="7169" width="2.85546875" style="3" customWidth="1"/>
    <col min="7170" max="7170" width="20.7109375" style="3" customWidth="1"/>
    <col min="7171" max="7172" width="16.28515625" style="3" customWidth="1"/>
    <col min="7173" max="7173" width="21.7109375" style="3" customWidth="1"/>
    <col min="7174" max="7174" width="16.28515625" style="3" customWidth="1"/>
    <col min="7175" max="7175" width="16.5703125" style="3" customWidth="1"/>
    <col min="7176" max="7176" width="32.28515625" style="3" customWidth="1"/>
    <col min="7177" max="7177" width="0" style="3" hidden="1" customWidth="1"/>
    <col min="7178" max="7178" width="26.28515625" style="3" customWidth="1"/>
    <col min="7179" max="7179" width="40.140625" style="3" customWidth="1"/>
    <col min="7180" max="7180" width="13.7109375" style="3" customWidth="1"/>
    <col min="7181" max="7181" width="23.7109375" style="3" customWidth="1"/>
    <col min="7182" max="7182" width="19" style="3" customWidth="1"/>
    <col min="7183" max="7183" width="20" style="3" customWidth="1"/>
    <col min="7184" max="7184" width="17.85546875" style="3" bestFit="1" customWidth="1"/>
    <col min="7185" max="7196" width="0" style="3" hidden="1" customWidth="1"/>
    <col min="7197" max="7197" width="19.85546875" style="3" customWidth="1"/>
    <col min="7198" max="7198" width="19.28515625" style="3" customWidth="1"/>
    <col min="7199" max="7199" width="16.28515625" style="3" customWidth="1"/>
    <col min="7200" max="7200" width="15.7109375" style="3" bestFit="1" customWidth="1"/>
    <col min="7201" max="7201" width="14.42578125" style="3" bestFit="1" customWidth="1"/>
    <col min="7202" max="7424" width="11.42578125" style="3"/>
    <col min="7425" max="7425" width="2.85546875" style="3" customWidth="1"/>
    <col min="7426" max="7426" width="20.7109375" style="3" customWidth="1"/>
    <col min="7427" max="7428" width="16.28515625" style="3" customWidth="1"/>
    <col min="7429" max="7429" width="21.7109375" style="3" customWidth="1"/>
    <col min="7430" max="7430" width="16.28515625" style="3" customWidth="1"/>
    <col min="7431" max="7431" width="16.5703125" style="3" customWidth="1"/>
    <col min="7432" max="7432" width="32.28515625" style="3" customWidth="1"/>
    <col min="7433" max="7433" width="0" style="3" hidden="1" customWidth="1"/>
    <col min="7434" max="7434" width="26.28515625" style="3" customWidth="1"/>
    <col min="7435" max="7435" width="40.140625" style="3" customWidth="1"/>
    <col min="7436" max="7436" width="13.7109375" style="3" customWidth="1"/>
    <col min="7437" max="7437" width="23.7109375" style="3" customWidth="1"/>
    <col min="7438" max="7438" width="19" style="3" customWidth="1"/>
    <col min="7439" max="7439" width="20" style="3" customWidth="1"/>
    <col min="7440" max="7440" width="17.85546875" style="3" bestFit="1" customWidth="1"/>
    <col min="7441" max="7452" width="0" style="3" hidden="1" customWidth="1"/>
    <col min="7453" max="7453" width="19.85546875" style="3" customWidth="1"/>
    <col min="7454" max="7454" width="19.28515625" style="3" customWidth="1"/>
    <col min="7455" max="7455" width="16.28515625" style="3" customWidth="1"/>
    <col min="7456" max="7456" width="15.7109375" style="3" bestFit="1" customWidth="1"/>
    <col min="7457" max="7457" width="14.42578125" style="3" bestFit="1" customWidth="1"/>
    <col min="7458" max="7680" width="11.42578125" style="3"/>
    <col min="7681" max="7681" width="2.85546875" style="3" customWidth="1"/>
    <col min="7682" max="7682" width="20.7109375" style="3" customWidth="1"/>
    <col min="7683" max="7684" width="16.28515625" style="3" customWidth="1"/>
    <col min="7685" max="7685" width="21.7109375" style="3" customWidth="1"/>
    <col min="7686" max="7686" width="16.28515625" style="3" customWidth="1"/>
    <col min="7687" max="7687" width="16.5703125" style="3" customWidth="1"/>
    <col min="7688" max="7688" width="32.28515625" style="3" customWidth="1"/>
    <col min="7689" max="7689" width="0" style="3" hidden="1" customWidth="1"/>
    <col min="7690" max="7690" width="26.28515625" style="3" customWidth="1"/>
    <col min="7691" max="7691" width="40.140625" style="3" customWidth="1"/>
    <col min="7692" max="7692" width="13.7109375" style="3" customWidth="1"/>
    <col min="7693" max="7693" width="23.7109375" style="3" customWidth="1"/>
    <col min="7694" max="7694" width="19" style="3" customWidth="1"/>
    <col min="7695" max="7695" width="20" style="3" customWidth="1"/>
    <col min="7696" max="7696" width="17.85546875" style="3" bestFit="1" customWidth="1"/>
    <col min="7697" max="7708" width="0" style="3" hidden="1" customWidth="1"/>
    <col min="7709" max="7709" width="19.85546875" style="3" customWidth="1"/>
    <col min="7710" max="7710" width="19.28515625" style="3" customWidth="1"/>
    <col min="7711" max="7711" width="16.28515625" style="3" customWidth="1"/>
    <col min="7712" max="7712" width="15.7109375" style="3" bestFit="1" customWidth="1"/>
    <col min="7713" max="7713" width="14.42578125" style="3" bestFit="1" customWidth="1"/>
    <col min="7714" max="7936" width="11.42578125" style="3"/>
    <col min="7937" max="7937" width="2.85546875" style="3" customWidth="1"/>
    <col min="7938" max="7938" width="20.7109375" style="3" customWidth="1"/>
    <col min="7939" max="7940" width="16.28515625" style="3" customWidth="1"/>
    <col min="7941" max="7941" width="21.7109375" style="3" customWidth="1"/>
    <col min="7942" max="7942" width="16.28515625" style="3" customWidth="1"/>
    <col min="7943" max="7943" width="16.5703125" style="3" customWidth="1"/>
    <col min="7944" max="7944" width="32.28515625" style="3" customWidth="1"/>
    <col min="7945" max="7945" width="0" style="3" hidden="1" customWidth="1"/>
    <col min="7946" max="7946" width="26.28515625" style="3" customWidth="1"/>
    <col min="7947" max="7947" width="40.140625" style="3" customWidth="1"/>
    <col min="7948" max="7948" width="13.7109375" style="3" customWidth="1"/>
    <col min="7949" max="7949" width="23.7109375" style="3" customWidth="1"/>
    <col min="7950" max="7950" width="19" style="3" customWidth="1"/>
    <col min="7951" max="7951" width="20" style="3" customWidth="1"/>
    <col min="7952" max="7952" width="17.85546875" style="3" bestFit="1" customWidth="1"/>
    <col min="7953" max="7964" width="0" style="3" hidden="1" customWidth="1"/>
    <col min="7965" max="7965" width="19.85546875" style="3" customWidth="1"/>
    <col min="7966" max="7966" width="19.28515625" style="3" customWidth="1"/>
    <col min="7967" max="7967" width="16.28515625" style="3" customWidth="1"/>
    <col min="7968" max="7968" width="15.7109375" style="3" bestFit="1" customWidth="1"/>
    <col min="7969" max="7969" width="14.42578125" style="3" bestFit="1" customWidth="1"/>
    <col min="7970" max="8192" width="11.42578125" style="3"/>
    <col min="8193" max="8193" width="2.85546875" style="3" customWidth="1"/>
    <col min="8194" max="8194" width="20.7109375" style="3" customWidth="1"/>
    <col min="8195" max="8196" width="16.28515625" style="3" customWidth="1"/>
    <col min="8197" max="8197" width="21.7109375" style="3" customWidth="1"/>
    <col min="8198" max="8198" width="16.28515625" style="3" customWidth="1"/>
    <col min="8199" max="8199" width="16.5703125" style="3" customWidth="1"/>
    <col min="8200" max="8200" width="32.28515625" style="3" customWidth="1"/>
    <col min="8201" max="8201" width="0" style="3" hidden="1" customWidth="1"/>
    <col min="8202" max="8202" width="26.28515625" style="3" customWidth="1"/>
    <col min="8203" max="8203" width="40.140625" style="3" customWidth="1"/>
    <col min="8204" max="8204" width="13.7109375" style="3" customWidth="1"/>
    <col min="8205" max="8205" width="23.7109375" style="3" customWidth="1"/>
    <col min="8206" max="8206" width="19" style="3" customWidth="1"/>
    <col min="8207" max="8207" width="20" style="3" customWidth="1"/>
    <col min="8208" max="8208" width="17.85546875" style="3" bestFit="1" customWidth="1"/>
    <col min="8209" max="8220" width="0" style="3" hidden="1" customWidth="1"/>
    <col min="8221" max="8221" width="19.85546875" style="3" customWidth="1"/>
    <col min="8222" max="8222" width="19.28515625" style="3" customWidth="1"/>
    <col min="8223" max="8223" width="16.28515625" style="3" customWidth="1"/>
    <col min="8224" max="8224" width="15.7109375" style="3" bestFit="1" customWidth="1"/>
    <col min="8225" max="8225" width="14.42578125" style="3" bestFit="1" customWidth="1"/>
    <col min="8226" max="8448" width="11.42578125" style="3"/>
    <col min="8449" max="8449" width="2.85546875" style="3" customWidth="1"/>
    <col min="8450" max="8450" width="20.7109375" style="3" customWidth="1"/>
    <col min="8451" max="8452" width="16.28515625" style="3" customWidth="1"/>
    <col min="8453" max="8453" width="21.7109375" style="3" customWidth="1"/>
    <col min="8454" max="8454" width="16.28515625" style="3" customWidth="1"/>
    <col min="8455" max="8455" width="16.5703125" style="3" customWidth="1"/>
    <col min="8456" max="8456" width="32.28515625" style="3" customWidth="1"/>
    <col min="8457" max="8457" width="0" style="3" hidden="1" customWidth="1"/>
    <col min="8458" max="8458" width="26.28515625" style="3" customWidth="1"/>
    <col min="8459" max="8459" width="40.140625" style="3" customWidth="1"/>
    <col min="8460" max="8460" width="13.7109375" style="3" customWidth="1"/>
    <col min="8461" max="8461" width="23.7109375" style="3" customWidth="1"/>
    <col min="8462" max="8462" width="19" style="3" customWidth="1"/>
    <col min="8463" max="8463" width="20" style="3" customWidth="1"/>
    <col min="8464" max="8464" width="17.85546875" style="3" bestFit="1" customWidth="1"/>
    <col min="8465" max="8476" width="0" style="3" hidden="1" customWidth="1"/>
    <col min="8477" max="8477" width="19.85546875" style="3" customWidth="1"/>
    <col min="8478" max="8478" width="19.28515625" style="3" customWidth="1"/>
    <col min="8479" max="8479" width="16.28515625" style="3" customWidth="1"/>
    <col min="8480" max="8480" width="15.7109375" style="3" bestFit="1" customWidth="1"/>
    <col min="8481" max="8481" width="14.42578125" style="3" bestFit="1" customWidth="1"/>
    <col min="8482" max="8704" width="11.42578125" style="3"/>
    <col min="8705" max="8705" width="2.85546875" style="3" customWidth="1"/>
    <col min="8706" max="8706" width="20.7109375" style="3" customWidth="1"/>
    <col min="8707" max="8708" width="16.28515625" style="3" customWidth="1"/>
    <col min="8709" max="8709" width="21.7109375" style="3" customWidth="1"/>
    <col min="8710" max="8710" width="16.28515625" style="3" customWidth="1"/>
    <col min="8711" max="8711" width="16.5703125" style="3" customWidth="1"/>
    <col min="8712" max="8712" width="32.28515625" style="3" customWidth="1"/>
    <col min="8713" max="8713" width="0" style="3" hidden="1" customWidth="1"/>
    <col min="8714" max="8714" width="26.28515625" style="3" customWidth="1"/>
    <col min="8715" max="8715" width="40.140625" style="3" customWidth="1"/>
    <col min="8716" max="8716" width="13.7109375" style="3" customWidth="1"/>
    <col min="8717" max="8717" width="23.7109375" style="3" customWidth="1"/>
    <col min="8718" max="8718" width="19" style="3" customWidth="1"/>
    <col min="8719" max="8719" width="20" style="3" customWidth="1"/>
    <col min="8720" max="8720" width="17.85546875" style="3" bestFit="1" customWidth="1"/>
    <col min="8721" max="8732" width="0" style="3" hidden="1" customWidth="1"/>
    <col min="8733" max="8733" width="19.85546875" style="3" customWidth="1"/>
    <col min="8734" max="8734" width="19.28515625" style="3" customWidth="1"/>
    <col min="8735" max="8735" width="16.28515625" style="3" customWidth="1"/>
    <col min="8736" max="8736" width="15.7109375" style="3" bestFit="1" customWidth="1"/>
    <col min="8737" max="8737" width="14.42578125" style="3" bestFit="1" customWidth="1"/>
    <col min="8738" max="8960" width="11.42578125" style="3"/>
    <col min="8961" max="8961" width="2.85546875" style="3" customWidth="1"/>
    <col min="8962" max="8962" width="20.7109375" style="3" customWidth="1"/>
    <col min="8963" max="8964" width="16.28515625" style="3" customWidth="1"/>
    <col min="8965" max="8965" width="21.7109375" style="3" customWidth="1"/>
    <col min="8966" max="8966" width="16.28515625" style="3" customWidth="1"/>
    <col min="8967" max="8967" width="16.5703125" style="3" customWidth="1"/>
    <col min="8968" max="8968" width="32.28515625" style="3" customWidth="1"/>
    <col min="8969" max="8969" width="0" style="3" hidden="1" customWidth="1"/>
    <col min="8970" max="8970" width="26.28515625" style="3" customWidth="1"/>
    <col min="8971" max="8971" width="40.140625" style="3" customWidth="1"/>
    <col min="8972" max="8972" width="13.7109375" style="3" customWidth="1"/>
    <col min="8973" max="8973" width="23.7109375" style="3" customWidth="1"/>
    <col min="8974" max="8974" width="19" style="3" customWidth="1"/>
    <col min="8975" max="8975" width="20" style="3" customWidth="1"/>
    <col min="8976" max="8976" width="17.85546875" style="3" bestFit="1" customWidth="1"/>
    <col min="8977" max="8988" width="0" style="3" hidden="1" customWidth="1"/>
    <col min="8989" max="8989" width="19.85546875" style="3" customWidth="1"/>
    <col min="8990" max="8990" width="19.28515625" style="3" customWidth="1"/>
    <col min="8991" max="8991" width="16.28515625" style="3" customWidth="1"/>
    <col min="8992" max="8992" width="15.7109375" style="3" bestFit="1" customWidth="1"/>
    <col min="8993" max="8993" width="14.42578125" style="3" bestFit="1" customWidth="1"/>
    <col min="8994" max="9216" width="11.42578125" style="3"/>
    <col min="9217" max="9217" width="2.85546875" style="3" customWidth="1"/>
    <col min="9218" max="9218" width="20.7109375" style="3" customWidth="1"/>
    <col min="9219" max="9220" width="16.28515625" style="3" customWidth="1"/>
    <col min="9221" max="9221" width="21.7109375" style="3" customWidth="1"/>
    <col min="9222" max="9222" width="16.28515625" style="3" customWidth="1"/>
    <col min="9223" max="9223" width="16.5703125" style="3" customWidth="1"/>
    <col min="9224" max="9224" width="32.28515625" style="3" customWidth="1"/>
    <col min="9225" max="9225" width="0" style="3" hidden="1" customWidth="1"/>
    <col min="9226" max="9226" width="26.28515625" style="3" customWidth="1"/>
    <col min="9227" max="9227" width="40.140625" style="3" customWidth="1"/>
    <col min="9228" max="9228" width="13.7109375" style="3" customWidth="1"/>
    <col min="9229" max="9229" width="23.7109375" style="3" customWidth="1"/>
    <col min="9230" max="9230" width="19" style="3" customWidth="1"/>
    <col min="9231" max="9231" width="20" style="3" customWidth="1"/>
    <col min="9232" max="9232" width="17.85546875" style="3" bestFit="1" customWidth="1"/>
    <col min="9233" max="9244" width="0" style="3" hidden="1" customWidth="1"/>
    <col min="9245" max="9245" width="19.85546875" style="3" customWidth="1"/>
    <col min="9246" max="9246" width="19.28515625" style="3" customWidth="1"/>
    <col min="9247" max="9247" width="16.28515625" style="3" customWidth="1"/>
    <col min="9248" max="9248" width="15.7109375" style="3" bestFit="1" customWidth="1"/>
    <col min="9249" max="9249" width="14.42578125" style="3" bestFit="1" customWidth="1"/>
    <col min="9250" max="9472" width="11.42578125" style="3"/>
    <col min="9473" max="9473" width="2.85546875" style="3" customWidth="1"/>
    <col min="9474" max="9474" width="20.7109375" style="3" customWidth="1"/>
    <col min="9475" max="9476" width="16.28515625" style="3" customWidth="1"/>
    <col min="9477" max="9477" width="21.7109375" style="3" customWidth="1"/>
    <col min="9478" max="9478" width="16.28515625" style="3" customWidth="1"/>
    <col min="9479" max="9479" width="16.5703125" style="3" customWidth="1"/>
    <col min="9480" max="9480" width="32.28515625" style="3" customWidth="1"/>
    <col min="9481" max="9481" width="0" style="3" hidden="1" customWidth="1"/>
    <col min="9482" max="9482" width="26.28515625" style="3" customWidth="1"/>
    <col min="9483" max="9483" width="40.140625" style="3" customWidth="1"/>
    <col min="9484" max="9484" width="13.7109375" style="3" customWidth="1"/>
    <col min="9485" max="9485" width="23.7109375" style="3" customWidth="1"/>
    <col min="9486" max="9486" width="19" style="3" customWidth="1"/>
    <col min="9487" max="9487" width="20" style="3" customWidth="1"/>
    <col min="9488" max="9488" width="17.85546875" style="3" bestFit="1" customWidth="1"/>
    <col min="9489" max="9500" width="0" style="3" hidden="1" customWidth="1"/>
    <col min="9501" max="9501" width="19.85546875" style="3" customWidth="1"/>
    <col min="9502" max="9502" width="19.28515625" style="3" customWidth="1"/>
    <col min="9503" max="9503" width="16.28515625" style="3" customWidth="1"/>
    <col min="9504" max="9504" width="15.7109375" style="3" bestFit="1" customWidth="1"/>
    <col min="9505" max="9505" width="14.42578125" style="3" bestFit="1" customWidth="1"/>
    <col min="9506" max="9728" width="11.42578125" style="3"/>
    <col min="9729" max="9729" width="2.85546875" style="3" customWidth="1"/>
    <col min="9730" max="9730" width="20.7109375" style="3" customWidth="1"/>
    <col min="9731" max="9732" width="16.28515625" style="3" customWidth="1"/>
    <col min="9733" max="9733" width="21.7109375" style="3" customWidth="1"/>
    <col min="9734" max="9734" width="16.28515625" style="3" customWidth="1"/>
    <col min="9735" max="9735" width="16.5703125" style="3" customWidth="1"/>
    <col min="9736" max="9736" width="32.28515625" style="3" customWidth="1"/>
    <col min="9737" max="9737" width="0" style="3" hidden="1" customWidth="1"/>
    <col min="9738" max="9738" width="26.28515625" style="3" customWidth="1"/>
    <col min="9739" max="9739" width="40.140625" style="3" customWidth="1"/>
    <col min="9740" max="9740" width="13.7109375" style="3" customWidth="1"/>
    <col min="9741" max="9741" width="23.7109375" style="3" customWidth="1"/>
    <col min="9742" max="9742" width="19" style="3" customWidth="1"/>
    <col min="9743" max="9743" width="20" style="3" customWidth="1"/>
    <col min="9744" max="9744" width="17.85546875" style="3" bestFit="1" customWidth="1"/>
    <col min="9745" max="9756" width="0" style="3" hidden="1" customWidth="1"/>
    <col min="9757" max="9757" width="19.85546875" style="3" customWidth="1"/>
    <col min="9758" max="9758" width="19.28515625" style="3" customWidth="1"/>
    <col min="9759" max="9759" width="16.28515625" style="3" customWidth="1"/>
    <col min="9760" max="9760" width="15.7109375" style="3" bestFit="1" customWidth="1"/>
    <col min="9761" max="9761" width="14.42578125" style="3" bestFit="1" customWidth="1"/>
    <col min="9762" max="9984" width="11.42578125" style="3"/>
    <col min="9985" max="9985" width="2.85546875" style="3" customWidth="1"/>
    <col min="9986" max="9986" width="20.7109375" style="3" customWidth="1"/>
    <col min="9987" max="9988" width="16.28515625" style="3" customWidth="1"/>
    <col min="9989" max="9989" width="21.7109375" style="3" customWidth="1"/>
    <col min="9990" max="9990" width="16.28515625" style="3" customWidth="1"/>
    <col min="9991" max="9991" width="16.5703125" style="3" customWidth="1"/>
    <col min="9992" max="9992" width="32.28515625" style="3" customWidth="1"/>
    <col min="9993" max="9993" width="0" style="3" hidden="1" customWidth="1"/>
    <col min="9994" max="9994" width="26.28515625" style="3" customWidth="1"/>
    <col min="9995" max="9995" width="40.140625" style="3" customWidth="1"/>
    <col min="9996" max="9996" width="13.7109375" style="3" customWidth="1"/>
    <col min="9997" max="9997" width="23.7109375" style="3" customWidth="1"/>
    <col min="9998" max="9998" width="19" style="3" customWidth="1"/>
    <col min="9999" max="9999" width="20" style="3" customWidth="1"/>
    <col min="10000" max="10000" width="17.85546875" style="3" bestFit="1" customWidth="1"/>
    <col min="10001" max="10012" width="0" style="3" hidden="1" customWidth="1"/>
    <col min="10013" max="10013" width="19.85546875" style="3" customWidth="1"/>
    <col min="10014" max="10014" width="19.28515625" style="3" customWidth="1"/>
    <col min="10015" max="10015" width="16.28515625" style="3" customWidth="1"/>
    <col min="10016" max="10016" width="15.7109375" style="3" bestFit="1" customWidth="1"/>
    <col min="10017" max="10017" width="14.42578125" style="3" bestFit="1" customWidth="1"/>
    <col min="10018" max="10240" width="11.42578125" style="3"/>
    <col min="10241" max="10241" width="2.85546875" style="3" customWidth="1"/>
    <col min="10242" max="10242" width="20.7109375" style="3" customWidth="1"/>
    <col min="10243" max="10244" width="16.28515625" style="3" customWidth="1"/>
    <col min="10245" max="10245" width="21.7109375" style="3" customWidth="1"/>
    <col min="10246" max="10246" width="16.28515625" style="3" customWidth="1"/>
    <col min="10247" max="10247" width="16.5703125" style="3" customWidth="1"/>
    <col min="10248" max="10248" width="32.28515625" style="3" customWidth="1"/>
    <col min="10249" max="10249" width="0" style="3" hidden="1" customWidth="1"/>
    <col min="10250" max="10250" width="26.28515625" style="3" customWidth="1"/>
    <col min="10251" max="10251" width="40.140625" style="3" customWidth="1"/>
    <col min="10252" max="10252" width="13.7109375" style="3" customWidth="1"/>
    <col min="10253" max="10253" width="23.7109375" style="3" customWidth="1"/>
    <col min="10254" max="10254" width="19" style="3" customWidth="1"/>
    <col min="10255" max="10255" width="20" style="3" customWidth="1"/>
    <col min="10256" max="10256" width="17.85546875" style="3" bestFit="1" customWidth="1"/>
    <col min="10257" max="10268" width="0" style="3" hidden="1" customWidth="1"/>
    <col min="10269" max="10269" width="19.85546875" style="3" customWidth="1"/>
    <col min="10270" max="10270" width="19.28515625" style="3" customWidth="1"/>
    <col min="10271" max="10271" width="16.28515625" style="3" customWidth="1"/>
    <col min="10272" max="10272" width="15.7109375" style="3" bestFit="1" customWidth="1"/>
    <col min="10273" max="10273" width="14.42578125" style="3" bestFit="1" customWidth="1"/>
    <col min="10274" max="10496" width="11.42578125" style="3"/>
    <col min="10497" max="10497" width="2.85546875" style="3" customWidth="1"/>
    <col min="10498" max="10498" width="20.7109375" style="3" customWidth="1"/>
    <col min="10499" max="10500" width="16.28515625" style="3" customWidth="1"/>
    <col min="10501" max="10501" width="21.7109375" style="3" customWidth="1"/>
    <col min="10502" max="10502" width="16.28515625" style="3" customWidth="1"/>
    <col min="10503" max="10503" width="16.5703125" style="3" customWidth="1"/>
    <col min="10504" max="10504" width="32.28515625" style="3" customWidth="1"/>
    <col min="10505" max="10505" width="0" style="3" hidden="1" customWidth="1"/>
    <col min="10506" max="10506" width="26.28515625" style="3" customWidth="1"/>
    <col min="10507" max="10507" width="40.140625" style="3" customWidth="1"/>
    <col min="10508" max="10508" width="13.7109375" style="3" customWidth="1"/>
    <col min="10509" max="10509" width="23.7109375" style="3" customWidth="1"/>
    <col min="10510" max="10510" width="19" style="3" customWidth="1"/>
    <col min="10511" max="10511" width="20" style="3" customWidth="1"/>
    <col min="10512" max="10512" width="17.85546875" style="3" bestFit="1" customWidth="1"/>
    <col min="10513" max="10524" width="0" style="3" hidden="1" customWidth="1"/>
    <col min="10525" max="10525" width="19.85546875" style="3" customWidth="1"/>
    <col min="10526" max="10526" width="19.28515625" style="3" customWidth="1"/>
    <col min="10527" max="10527" width="16.28515625" style="3" customWidth="1"/>
    <col min="10528" max="10528" width="15.7109375" style="3" bestFit="1" customWidth="1"/>
    <col min="10529" max="10529" width="14.42578125" style="3" bestFit="1" customWidth="1"/>
    <col min="10530" max="10752" width="11.42578125" style="3"/>
    <col min="10753" max="10753" width="2.85546875" style="3" customWidth="1"/>
    <col min="10754" max="10754" width="20.7109375" style="3" customWidth="1"/>
    <col min="10755" max="10756" width="16.28515625" style="3" customWidth="1"/>
    <col min="10757" max="10757" width="21.7109375" style="3" customWidth="1"/>
    <col min="10758" max="10758" width="16.28515625" style="3" customWidth="1"/>
    <col min="10759" max="10759" width="16.5703125" style="3" customWidth="1"/>
    <col min="10760" max="10760" width="32.28515625" style="3" customWidth="1"/>
    <col min="10761" max="10761" width="0" style="3" hidden="1" customWidth="1"/>
    <col min="10762" max="10762" width="26.28515625" style="3" customWidth="1"/>
    <col min="10763" max="10763" width="40.140625" style="3" customWidth="1"/>
    <col min="10764" max="10764" width="13.7109375" style="3" customWidth="1"/>
    <col min="10765" max="10765" width="23.7109375" style="3" customWidth="1"/>
    <col min="10766" max="10766" width="19" style="3" customWidth="1"/>
    <col min="10767" max="10767" width="20" style="3" customWidth="1"/>
    <col min="10768" max="10768" width="17.85546875" style="3" bestFit="1" customWidth="1"/>
    <col min="10769" max="10780" width="0" style="3" hidden="1" customWidth="1"/>
    <col min="10781" max="10781" width="19.85546875" style="3" customWidth="1"/>
    <col min="10782" max="10782" width="19.28515625" style="3" customWidth="1"/>
    <col min="10783" max="10783" width="16.28515625" style="3" customWidth="1"/>
    <col min="10784" max="10784" width="15.7109375" style="3" bestFit="1" customWidth="1"/>
    <col min="10785" max="10785" width="14.42578125" style="3" bestFit="1" customWidth="1"/>
    <col min="10786" max="11008" width="11.42578125" style="3"/>
    <col min="11009" max="11009" width="2.85546875" style="3" customWidth="1"/>
    <col min="11010" max="11010" width="20.7109375" style="3" customWidth="1"/>
    <col min="11011" max="11012" width="16.28515625" style="3" customWidth="1"/>
    <col min="11013" max="11013" width="21.7109375" style="3" customWidth="1"/>
    <col min="11014" max="11014" width="16.28515625" style="3" customWidth="1"/>
    <col min="11015" max="11015" width="16.5703125" style="3" customWidth="1"/>
    <col min="11016" max="11016" width="32.28515625" style="3" customWidth="1"/>
    <col min="11017" max="11017" width="0" style="3" hidden="1" customWidth="1"/>
    <col min="11018" max="11018" width="26.28515625" style="3" customWidth="1"/>
    <col min="11019" max="11019" width="40.140625" style="3" customWidth="1"/>
    <col min="11020" max="11020" width="13.7109375" style="3" customWidth="1"/>
    <col min="11021" max="11021" width="23.7109375" style="3" customWidth="1"/>
    <col min="11022" max="11022" width="19" style="3" customWidth="1"/>
    <col min="11023" max="11023" width="20" style="3" customWidth="1"/>
    <col min="11024" max="11024" width="17.85546875" style="3" bestFit="1" customWidth="1"/>
    <col min="11025" max="11036" width="0" style="3" hidden="1" customWidth="1"/>
    <col min="11037" max="11037" width="19.85546875" style="3" customWidth="1"/>
    <col min="11038" max="11038" width="19.28515625" style="3" customWidth="1"/>
    <col min="11039" max="11039" width="16.28515625" style="3" customWidth="1"/>
    <col min="11040" max="11040" width="15.7109375" style="3" bestFit="1" customWidth="1"/>
    <col min="11041" max="11041" width="14.42578125" style="3" bestFit="1" customWidth="1"/>
    <col min="11042" max="11264" width="11.42578125" style="3"/>
    <col min="11265" max="11265" width="2.85546875" style="3" customWidth="1"/>
    <col min="11266" max="11266" width="20.7109375" style="3" customWidth="1"/>
    <col min="11267" max="11268" width="16.28515625" style="3" customWidth="1"/>
    <col min="11269" max="11269" width="21.7109375" style="3" customWidth="1"/>
    <col min="11270" max="11270" width="16.28515625" style="3" customWidth="1"/>
    <col min="11271" max="11271" width="16.5703125" style="3" customWidth="1"/>
    <col min="11272" max="11272" width="32.28515625" style="3" customWidth="1"/>
    <col min="11273" max="11273" width="0" style="3" hidden="1" customWidth="1"/>
    <col min="11274" max="11274" width="26.28515625" style="3" customWidth="1"/>
    <col min="11275" max="11275" width="40.140625" style="3" customWidth="1"/>
    <col min="11276" max="11276" width="13.7109375" style="3" customWidth="1"/>
    <col min="11277" max="11277" width="23.7109375" style="3" customWidth="1"/>
    <col min="11278" max="11278" width="19" style="3" customWidth="1"/>
    <col min="11279" max="11279" width="20" style="3" customWidth="1"/>
    <col min="11280" max="11280" width="17.85546875" style="3" bestFit="1" customWidth="1"/>
    <col min="11281" max="11292" width="0" style="3" hidden="1" customWidth="1"/>
    <col min="11293" max="11293" width="19.85546875" style="3" customWidth="1"/>
    <col min="11294" max="11294" width="19.28515625" style="3" customWidth="1"/>
    <col min="11295" max="11295" width="16.28515625" style="3" customWidth="1"/>
    <col min="11296" max="11296" width="15.7109375" style="3" bestFit="1" customWidth="1"/>
    <col min="11297" max="11297" width="14.42578125" style="3" bestFit="1" customWidth="1"/>
    <col min="11298" max="11520" width="11.42578125" style="3"/>
    <col min="11521" max="11521" width="2.85546875" style="3" customWidth="1"/>
    <col min="11522" max="11522" width="20.7109375" style="3" customWidth="1"/>
    <col min="11523" max="11524" width="16.28515625" style="3" customWidth="1"/>
    <col min="11525" max="11525" width="21.7109375" style="3" customWidth="1"/>
    <col min="11526" max="11526" width="16.28515625" style="3" customWidth="1"/>
    <col min="11527" max="11527" width="16.5703125" style="3" customWidth="1"/>
    <col min="11528" max="11528" width="32.28515625" style="3" customWidth="1"/>
    <col min="11529" max="11529" width="0" style="3" hidden="1" customWidth="1"/>
    <col min="11530" max="11530" width="26.28515625" style="3" customWidth="1"/>
    <col min="11531" max="11531" width="40.140625" style="3" customWidth="1"/>
    <col min="11532" max="11532" width="13.7109375" style="3" customWidth="1"/>
    <col min="11533" max="11533" width="23.7109375" style="3" customWidth="1"/>
    <col min="11534" max="11534" width="19" style="3" customWidth="1"/>
    <col min="11535" max="11535" width="20" style="3" customWidth="1"/>
    <col min="11536" max="11536" width="17.85546875" style="3" bestFit="1" customWidth="1"/>
    <col min="11537" max="11548" width="0" style="3" hidden="1" customWidth="1"/>
    <col min="11549" max="11549" width="19.85546875" style="3" customWidth="1"/>
    <col min="11550" max="11550" width="19.28515625" style="3" customWidth="1"/>
    <col min="11551" max="11551" width="16.28515625" style="3" customWidth="1"/>
    <col min="11552" max="11552" width="15.7109375" style="3" bestFit="1" customWidth="1"/>
    <col min="11553" max="11553" width="14.42578125" style="3" bestFit="1" customWidth="1"/>
    <col min="11554" max="11776" width="11.42578125" style="3"/>
    <col min="11777" max="11777" width="2.85546875" style="3" customWidth="1"/>
    <col min="11778" max="11778" width="20.7109375" style="3" customWidth="1"/>
    <col min="11779" max="11780" width="16.28515625" style="3" customWidth="1"/>
    <col min="11781" max="11781" width="21.7109375" style="3" customWidth="1"/>
    <col min="11782" max="11782" width="16.28515625" style="3" customWidth="1"/>
    <col min="11783" max="11783" width="16.5703125" style="3" customWidth="1"/>
    <col min="11784" max="11784" width="32.28515625" style="3" customWidth="1"/>
    <col min="11785" max="11785" width="0" style="3" hidden="1" customWidth="1"/>
    <col min="11786" max="11786" width="26.28515625" style="3" customWidth="1"/>
    <col min="11787" max="11787" width="40.140625" style="3" customWidth="1"/>
    <col min="11788" max="11788" width="13.7109375" style="3" customWidth="1"/>
    <col min="11789" max="11789" width="23.7109375" style="3" customWidth="1"/>
    <col min="11790" max="11790" width="19" style="3" customWidth="1"/>
    <col min="11791" max="11791" width="20" style="3" customWidth="1"/>
    <col min="11792" max="11792" width="17.85546875" style="3" bestFit="1" customWidth="1"/>
    <col min="11793" max="11804" width="0" style="3" hidden="1" customWidth="1"/>
    <col min="11805" max="11805" width="19.85546875" style="3" customWidth="1"/>
    <col min="11806" max="11806" width="19.28515625" style="3" customWidth="1"/>
    <col min="11807" max="11807" width="16.28515625" style="3" customWidth="1"/>
    <col min="11808" max="11808" width="15.7109375" style="3" bestFit="1" customWidth="1"/>
    <col min="11809" max="11809" width="14.42578125" style="3" bestFit="1" customWidth="1"/>
    <col min="11810" max="12032" width="11.42578125" style="3"/>
    <col min="12033" max="12033" width="2.85546875" style="3" customWidth="1"/>
    <col min="12034" max="12034" width="20.7109375" style="3" customWidth="1"/>
    <col min="12035" max="12036" width="16.28515625" style="3" customWidth="1"/>
    <col min="12037" max="12037" width="21.7109375" style="3" customWidth="1"/>
    <col min="12038" max="12038" width="16.28515625" style="3" customWidth="1"/>
    <col min="12039" max="12039" width="16.5703125" style="3" customWidth="1"/>
    <col min="12040" max="12040" width="32.28515625" style="3" customWidth="1"/>
    <col min="12041" max="12041" width="0" style="3" hidden="1" customWidth="1"/>
    <col min="12042" max="12042" width="26.28515625" style="3" customWidth="1"/>
    <col min="12043" max="12043" width="40.140625" style="3" customWidth="1"/>
    <col min="12044" max="12044" width="13.7109375" style="3" customWidth="1"/>
    <col min="12045" max="12045" width="23.7109375" style="3" customWidth="1"/>
    <col min="12046" max="12046" width="19" style="3" customWidth="1"/>
    <col min="12047" max="12047" width="20" style="3" customWidth="1"/>
    <col min="12048" max="12048" width="17.85546875" style="3" bestFit="1" customWidth="1"/>
    <col min="12049" max="12060" width="0" style="3" hidden="1" customWidth="1"/>
    <col min="12061" max="12061" width="19.85546875" style="3" customWidth="1"/>
    <col min="12062" max="12062" width="19.28515625" style="3" customWidth="1"/>
    <col min="12063" max="12063" width="16.28515625" style="3" customWidth="1"/>
    <col min="12064" max="12064" width="15.7109375" style="3" bestFit="1" customWidth="1"/>
    <col min="12065" max="12065" width="14.42578125" style="3" bestFit="1" customWidth="1"/>
    <col min="12066" max="12288" width="11.42578125" style="3"/>
    <col min="12289" max="12289" width="2.85546875" style="3" customWidth="1"/>
    <col min="12290" max="12290" width="20.7109375" style="3" customWidth="1"/>
    <col min="12291" max="12292" width="16.28515625" style="3" customWidth="1"/>
    <col min="12293" max="12293" width="21.7109375" style="3" customWidth="1"/>
    <col min="12294" max="12294" width="16.28515625" style="3" customWidth="1"/>
    <col min="12295" max="12295" width="16.5703125" style="3" customWidth="1"/>
    <col min="12296" max="12296" width="32.28515625" style="3" customWidth="1"/>
    <col min="12297" max="12297" width="0" style="3" hidden="1" customWidth="1"/>
    <col min="12298" max="12298" width="26.28515625" style="3" customWidth="1"/>
    <col min="12299" max="12299" width="40.140625" style="3" customWidth="1"/>
    <col min="12300" max="12300" width="13.7109375" style="3" customWidth="1"/>
    <col min="12301" max="12301" width="23.7109375" style="3" customWidth="1"/>
    <col min="12302" max="12302" width="19" style="3" customWidth="1"/>
    <col min="12303" max="12303" width="20" style="3" customWidth="1"/>
    <col min="12304" max="12304" width="17.85546875" style="3" bestFit="1" customWidth="1"/>
    <col min="12305" max="12316" width="0" style="3" hidden="1" customWidth="1"/>
    <col min="12317" max="12317" width="19.85546875" style="3" customWidth="1"/>
    <col min="12318" max="12318" width="19.28515625" style="3" customWidth="1"/>
    <col min="12319" max="12319" width="16.28515625" style="3" customWidth="1"/>
    <col min="12320" max="12320" width="15.7109375" style="3" bestFit="1" customWidth="1"/>
    <col min="12321" max="12321" width="14.42578125" style="3" bestFit="1" customWidth="1"/>
    <col min="12322" max="12544" width="11.42578125" style="3"/>
    <col min="12545" max="12545" width="2.85546875" style="3" customWidth="1"/>
    <col min="12546" max="12546" width="20.7109375" style="3" customWidth="1"/>
    <col min="12547" max="12548" width="16.28515625" style="3" customWidth="1"/>
    <col min="12549" max="12549" width="21.7109375" style="3" customWidth="1"/>
    <col min="12550" max="12550" width="16.28515625" style="3" customWidth="1"/>
    <col min="12551" max="12551" width="16.5703125" style="3" customWidth="1"/>
    <col min="12552" max="12552" width="32.28515625" style="3" customWidth="1"/>
    <col min="12553" max="12553" width="0" style="3" hidden="1" customWidth="1"/>
    <col min="12554" max="12554" width="26.28515625" style="3" customWidth="1"/>
    <col min="12555" max="12555" width="40.140625" style="3" customWidth="1"/>
    <col min="12556" max="12556" width="13.7109375" style="3" customWidth="1"/>
    <col min="12557" max="12557" width="23.7109375" style="3" customWidth="1"/>
    <col min="12558" max="12558" width="19" style="3" customWidth="1"/>
    <col min="12559" max="12559" width="20" style="3" customWidth="1"/>
    <col min="12560" max="12560" width="17.85546875" style="3" bestFit="1" customWidth="1"/>
    <col min="12561" max="12572" width="0" style="3" hidden="1" customWidth="1"/>
    <col min="12573" max="12573" width="19.85546875" style="3" customWidth="1"/>
    <col min="12574" max="12574" width="19.28515625" style="3" customWidth="1"/>
    <col min="12575" max="12575" width="16.28515625" style="3" customWidth="1"/>
    <col min="12576" max="12576" width="15.7109375" style="3" bestFit="1" customWidth="1"/>
    <col min="12577" max="12577" width="14.42578125" style="3" bestFit="1" customWidth="1"/>
    <col min="12578" max="12800" width="11.42578125" style="3"/>
    <col min="12801" max="12801" width="2.85546875" style="3" customWidth="1"/>
    <col min="12802" max="12802" width="20.7109375" style="3" customWidth="1"/>
    <col min="12803" max="12804" width="16.28515625" style="3" customWidth="1"/>
    <col min="12805" max="12805" width="21.7109375" style="3" customWidth="1"/>
    <col min="12806" max="12806" width="16.28515625" style="3" customWidth="1"/>
    <col min="12807" max="12807" width="16.5703125" style="3" customWidth="1"/>
    <col min="12808" max="12808" width="32.28515625" style="3" customWidth="1"/>
    <col min="12809" max="12809" width="0" style="3" hidden="1" customWidth="1"/>
    <col min="12810" max="12810" width="26.28515625" style="3" customWidth="1"/>
    <col min="12811" max="12811" width="40.140625" style="3" customWidth="1"/>
    <col min="12812" max="12812" width="13.7109375" style="3" customWidth="1"/>
    <col min="12813" max="12813" width="23.7109375" style="3" customWidth="1"/>
    <col min="12814" max="12814" width="19" style="3" customWidth="1"/>
    <col min="12815" max="12815" width="20" style="3" customWidth="1"/>
    <col min="12816" max="12816" width="17.85546875" style="3" bestFit="1" customWidth="1"/>
    <col min="12817" max="12828" width="0" style="3" hidden="1" customWidth="1"/>
    <col min="12829" max="12829" width="19.85546875" style="3" customWidth="1"/>
    <col min="12830" max="12830" width="19.28515625" style="3" customWidth="1"/>
    <col min="12831" max="12831" width="16.28515625" style="3" customWidth="1"/>
    <col min="12832" max="12832" width="15.7109375" style="3" bestFit="1" customWidth="1"/>
    <col min="12833" max="12833" width="14.42578125" style="3" bestFit="1" customWidth="1"/>
    <col min="12834" max="13056" width="11.42578125" style="3"/>
    <col min="13057" max="13057" width="2.85546875" style="3" customWidth="1"/>
    <col min="13058" max="13058" width="20.7109375" style="3" customWidth="1"/>
    <col min="13059" max="13060" width="16.28515625" style="3" customWidth="1"/>
    <col min="13061" max="13061" width="21.7109375" style="3" customWidth="1"/>
    <col min="13062" max="13062" width="16.28515625" style="3" customWidth="1"/>
    <col min="13063" max="13063" width="16.5703125" style="3" customWidth="1"/>
    <col min="13064" max="13064" width="32.28515625" style="3" customWidth="1"/>
    <col min="13065" max="13065" width="0" style="3" hidden="1" customWidth="1"/>
    <col min="13066" max="13066" width="26.28515625" style="3" customWidth="1"/>
    <col min="13067" max="13067" width="40.140625" style="3" customWidth="1"/>
    <col min="13068" max="13068" width="13.7109375" style="3" customWidth="1"/>
    <col min="13069" max="13069" width="23.7109375" style="3" customWidth="1"/>
    <col min="13070" max="13070" width="19" style="3" customWidth="1"/>
    <col min="13071" max="13071" width="20" style="3" customWidth="1"/>
    <col min="13072" max="13072" width="17.85546875" style="3" bestFit="1" customWidth="1"/>
    <col min="13073" max="13084" width="0" style="3" hidden="1" customWidth="1"/>
    <col min="13085" max="13085" width="19.85546875" style="3" customWidth="1"/>
    <col min="13086" max="13086" width="19.28515625" style="3" customWidth="1"/>
    <col min="13087" max="13087" width="16.28515625" style="3" customWidth="1"/>
    <col min="13088" max="13088" width="15.7109375" style="3" bestFit="1" customWidth="1"/>
    <col min="13089" max="13089" width="14.42578125" style="3" bestFit="1" customWidth="1"/>
    <col min="13090" max="13312" width="11.42578125" style="3"/>
    <col min="13313" max="13313" width="2.85546875" style="3" customWidth="1"/>
    <col min="13314" max="13314" width="20.7109375" style="3" customWidth="1"/>
    <col min="13315" max="13316" width="16.28515625" style="3" customWidth="1"/>
    <col min="13317" max="13317" width="21.7109375" style="3" customWidth="1"/>
    <col min="13318" max="13318" width="16.28515625" style="3" customWidth="1"/>
    <col min="13319" max="13319" width="16.5703125" style="3" customWidth="1"/>
    <col min="13320" max="13320" width="32.28515625" style="3" customWidth="1"/>
    <col min="13321" max="13321" width="0" style="3" hidden="1" customWidth="1"/>
    <col min="13322" max="13322" width="26.28515625" style="3" customWidth="1"/>
    <col min="13323" max="13323" width="40.140625" style="3" customWidth="1"/>
    <col min="13324" max="13324" width="13.7109375" style="3" customWidth="1"/>
    <col min="13325" max="13325" width="23.7109375" style="3" customWidth="1"/>
    <col min="13326" max="13326" width="19" style="3" customWidth="1"/>
    <col min="13327" max="13327" width="20" style="3" customWidth="1"/>
    <col min="13328" max="13328" width="17.85546875" style="3" bestFit="1" customWidth="1"/>
    <col min="13329" max="13340" width="0" style="3" hidden="1" customWidth="1"/>
    <col min="13341" max="13341" width="19.85546875" style="3" customWidth="1"/>
    <col min="13342" max="13342" width="19.28515625" style="3" customWidth="1"/>
    <col min="13343" max="13343" width="16.28515625" style="3" customWidth="1"/>
    <col min="13344" max="13344" width="15.7109375" style="3" bestFit="1" customWidth="1"/>
    <col min="13345" max="13345" width="14.42578125" style="3" bestFit="1" customWidth="1"/>
    <col min="13346" max="13568" width="11.42578125" style="3"/>
    <col min="13569" max="13569" width="2.85546875" style="3" customWidth="1"/>
    <col min="13570" max="13570" width="20.7109375" style="3" customWidth="1"/>
    <col min="13571" max="13572" width="16.28515625" style="3" customWidth="1"/>
    <col min="13573" max="13573" width="21.7109375" style="3" customWidth="1"/>
    <col min="13574" max="13574" width="16.28515625" style="3" customWidth="1"/>
    <col min="13575" max="13575" width="16.5703125" style="3" customWidth="1"/>
    <col min="13576" max="13576" width="32.28515625" style="3" customWidth="1"/>
    <col min="13577" max="13577" width="0" style="3" hidden="1" customWidth="1"/>
    <col min="13578" max="13578" width="26.28515625" style="3" customWidth="1"/>
    <col min="13579" max="13579" width="40.140625" style="3" customWidth="1"/>
    <col min="13580" max="13580" width="13.7109375" style="3" customWidth="1"/>
    <col min="13581" max="13581" width="23.7109375" style="3" customWidth="1"/>
    <col min="13582" max="13582" width="19" style="3" customWidth="1"/>
    <col min="13583" max="13583" width="20" style="3" customWidth="1"/>
    <col min="13584" max="13584" width="17.85546875" style="3" bestFit="1" customWidth="1"/>
    <col min="13585" max="13596" width="0" style="3" hidden="1" customWidth="1"/>
    <col min="13597" max="13597" width="19.85546875" style="3" customWidth="1"/>
    <col min="13598" max="13598" width="19.28515625" style="3" customWidth="1"/>
    <col min="13599" max="13599" width="16.28515625" style="3" customWidth="1"/>
    <col min="13600" max="13600" width="15.7109375" style="3" bestFit="1" customWidth="1"/>
    <col min="13601" max="13601" width="14.42578125" style="3" bestFit="1" customWidth="1"/>
    <col min="13602" max="13824" width="11.42578125" style="3"/>
    <col min="13825" max="13825" width="2.85546875" style="3" customWidth="1"/>
    <col min="13826" max="13826" width="20.7109375" style="3" customWidth="1"/>
    <col min="13827" max="13828" width="16.28515625" style="3" customWidth="1"/>
    <col min="13829" max="13829" width="21.7109375" style="3" customWidth="1"/>
    <col min="13830" max="13830" width="16.28515625" style="3" customWidth="1"/>
    <col min="13831" max="13831" width="16.5703125" style="3" customWidth="1"/>
    <col min="13832" max="13832" width="32.28515625" style="3" customWidth="1"/>
    <col min="13833" max="13833" width="0" style="3" hidden="1" customWidth="1"/>
    <col min="13834" max="13834" width="26.28515625" style="3" customWidth="1"/>
    <col min="13835" max="13835" width="40.140625" style="3" customWidth="1"/>
    <col min="13836" max="13836" width="13.7109375" style="3" customWidth="1"/>
    <col min="13837" max="13837" width="23.7109375" style="3" customWidth="1"/>
    <col min="13838" max="13838" width="19" style="3" customWidth="1"/>
    <col min="13839" max="13839" width="20" style="3" customWidth="1"/>
    <col min="13840" max="13840" width="17.85546875" style="3" bestFit="1" customWidth="1"/>
    <col min="13841" max="13852" width="0" style="3" hidden="1" customWidth="1"/>
    <col min="13853" max="13853" width="19.85546875" style="3" customWidth="1"/>
    <col min="13854" max="13854" width="19.28515625" style="3" customWidth="1"/>
    <col min="13855" max="13855" width="16.28515625" style="3" customWidth="1"/>
    <col min="13856" max="13856" width="15.7109375" style="3" bestFit="1" customWidth="1"/>
    <col min="13857" max="13857" width="14.42578125" style="3" bestFit="1" customWidth="1"/>
    <col min="13858" max="14080" width="11.42578125" style="3"/>
    <col min="14081" max="14081" width="2.85546875" style="3" customWidth="1"/>
    <col min="14082" max="14082" width="20.7109375" style="3" customWidth="1"/>
    <col min="14083" max="14084" width="16.28515625" style="3" customWidth="1"/>
    <col min="14085" max="14085" width="21.7109375" style="3" customWidth="1"/>
    <col min="14086" max="14086" width="16.28515625" style="3" customWidth="1"/>
    <col min="14087" max="14087" width="16.5703125" style="3" customWidth="1"/>
    <col min="14088" max="14088" width="32.28515625" style="3" customWidth="1"/>
    <col min="14089" max="14089" width="0" style="3" hidden="1" customWidth="1"/>
    <col min="14090" max="14090" width="26.28515625" style="3" customWidth="1"/>
    <col min="14091" max="14091" width="40.140625" style="3" customWidth="1"/>
    <col min="14092" max="14092" width="13.7109375" style="3" customWidth="1"/>
    <col min="14093" max="14093" width="23.7109375" style="3" customWidth="1"/>
    <col min="14094" max="14094" width="19" style="3" customWidth="1"/>
    <col min="14095" max="14095" width="20" style="3" customWidth="1"/>
    <col min="14096" max="14096" width="17.85546875" style="3" bestFit="1" customWidth="1"/>
    <col min="14097" max="14108" width="0" style="3" hidden="1" customWidth="1"/>
    <col min="14109" max="14109" width="19.85546875" style="3" customWidth="1"/>
    <col min="14110" max="14110" width="19.28515625" style="3" customWidth="1"/>
    <col min="14111" max="14111" width="16.28515625" style="3" customWidth="1"/>
    <col min="14112" max="14112" width="15.7109375" style="3" bestFit="1" customWidth="1"/>
    <col min="14113" max="14113" width="14.42578125" style="3" bestFit="1" customWidth="1"/>
    <col min="14114" max="14336" width="11.42578125" style="3"/>
    <col min="14337" max="14337" width="2.85546875" style="3" customWidth="1"/>
    <col min="14338" max="14338" width="20.7109375" style="3" customWidth="1"/>
    <col min="14339" max="14340" width="16.28515625" style="3" customWidth="1"/>
    <col min="14341" max="14341" width="21.7109375" style="3" customWidth="1"/>
    <col min="14342" max="14342" width="16.28515625" style="3" customWidth="1"/>
    <col min="14343" max="14343" width="16.5703125" style="3" customWidth="1"/>
    <col min="14344" max="14344" width="32.28515625" style="3" customWidth="1"/>
    <col min="14345" max="14345" width="0" style="3" hidden="1" customWidth="1"/>
    <col min="14346" max="14346" width="26.28515625" style="3" customWidth="1"/>
    <col min="14347" max="14347" width="40.140625" style="3" customWidth="1"/>
    <col min="14348" max="14348" width="13.7109375" style="3" customWidth="1"/>
    <col min="14349" max="14349" width="23.7109375" style="3" customWidth="1"/>
    <col min="14350" max="14350" width="19" style="3" customWidth="1"/>
    <col min="14351" max="14351" width="20" style="3" customWidth="1"/>
    <col min="14352" max="14352" width="17.85546875" style="3" bestFit="1" customWidth="1"/>
    <col min="14353" max="14364" width="0" style="3" hidden="1" customWidth="1"/>
    <col min="14365" max="14365" width="19.85546875" style="3" customWidth="1"/>
    <col min="14366" max="14366" width="19.28515625" style="3" customWidth="1"/>
    <col min="14367" max="14367" width="16.28515625" style="3" customWidth="1"/>
    <col min="14368" max="14368" width="15.7109375" style="3" bestFit="1" customWidth="1"/>
    <col min="14369" max="14369" width="14.42578125" style="3" bestFit="1" customWidth="1"/>
    <col min="14370" max="14592" width="11.42578125" style="3"/>
    <col min="14593" max="14593" width="2.85546875" style="3" customWidth="1"/>
    <col min="14594" max="14594" width="20.7109375" style="3" customWidth="1"/>
    <col min="14595" max="14596" width="16.28515625" style="3" customWidth="1"/>
    <col min="14597" max="14597" width="21.7109375" style="3" customWidth="1"/>
    <col min="14598" max="14598" width="16.28515625" style="3" customWidth="1"/>
    <col min="14599" max="14599" width="16.5703125" style="3" customWidth="1"/>
    <col min="14600" max="14600" width="32.28515625" style="3" customWidth="1"/>
    <col min="14601" max="14601" width="0" style="3" hidden="1" customWidth="1"/>
    <col min="14602" max="14602" width="26.28515625" style="3" customWidth="1"/>
    <col min="14603" max="14603" width="40.140625" style="3" customWidth="1"/>
    <col min="14604" max="14604" width="13.7109375" style="3" customWidth="1"/>
    <col min="14605" max="14605" width="23.7109375" style="3" customWidth="1"/>
    <col min="14606" max="14606" width="19" style="3" customWidth="1"/>
    <col min="14607" max="14607" width="20" style="3" customWidth="1"/>
    <col min="14608" max="14608" width="17.85546875" style="3" bestFit="1" customWidth="1"/>
    <col min="14609" max="14620" width="0" style="3" hidden="1" customWidth="1"/>
    <col min="14621" max="14621" width="19.85546875" style="3" customWidth="1"/>
    <col min="14622" max="14622" width="19.28515625" style="3" customWidth="1"/>
    <col min="14623" max="14623" width="16.28515625" style="3" customWidth="1"/>
    <col min="14624" max="14624" width="15.7109375" style="3" bestFit="1" customWidth="1"/>
    <col min="14625" max="14625" width="14.42578125" style="3" bestFit="1" customWidth="1"/>
    <col min="14626" max="14848" width="11.42578125" style="3"/>
    <col min="14849" max="14849" width="2.85546875" style="3" customWidth="1"/>
    <col min="14850" max="14850" width="20.7109375" style="3" customWidth="1"/>
    <col min="14851" max="14852" width="16.28515625" style="3" customWidth="1"/>
    <col min="14853" max="14853" width="21.7109375" style="3" customWidth="1"/>
    <col min="14854" max="14854" width="16.28515625" style="3" customWidth="1"/>
    <col min="14855" max="14855" width="16.5703125" style="3" customWidth="1"/>
    <col min="14856" max="14856" width="32.28515625" style="3" customWidth="1"/>
    <col min="14857" max="14857" width="0" style="3" hidden="1" customWidth="1"/>
    <col min="14858" max="14858" width="26.28515625" style="3" customWidth="1"/>
    <col min="14859" max="14859" width="40.140625" style="3" customWidth="1"/>
    <col min="14860" max="14860" width="13.7109375" style="3" customWidth="1"/>
    <col min="14861" max="14861" width="23.7109375" style="3" customWidth="1"/>
    <col min="14862" max="14862" width="19" style="3" customWidth="1"/>
    <col min="14863" max="14863" width="20" style="3" customWidth="1"/>
    <col min="14864" max="14864" width="17.85546875" style="3" bestFit="1" customWidth="1"/>
    <col min="14865" max="14876" width="0" style="3" hidden="1" customWidth="1"/>
    <col min="14877" max="14877" width="19.85546875" style="3" customWidth="1"/>
    <col min="14878" max="14878" width="19.28515625" style="3" customWidth="1"/>
    <col min="14879" max="14879" width="16.28515625" style="3" customWidth="1"/>
    <col min="14880" max="14880" width="15.7109375" style="3" bestFit="1" customWidth="1"/>
    <col min="14881" max="14881" width="14.42578125" style="3" bestFit="1" customWidth="1"/>
    <col min="14882" max="15104" width="11.42578125" style="3"/>
    <col min="15105" max="15105" width="2.85546875" style="3" customWidth="1"/>
    <col min="15106" max="15106" width="20.7109375" style="3" customWidth="1"/>
    <col min="15107" max="15108" width="16.28515625" style="3" customWidth="1"/>
    <col min="15109" max="15109" width="21.7109375" style="3" customWidth="1"/>
    <col min="15110" max="15110" width="16.28515625" style="3" customWidth="1"/>
    <col min="15111" max="15111" width="16.5703125" style="3" customWidth="1"/>
    <col min="15112" max="15112" width="32.28515625" style="3" customWidth="1"/>
    <col min="15113" max="15113" width="0" style="3" hidden="1" customWidth="1"/>
    <col min="15114" max="15114" width="26.28515625" style="3" customWidth="1"/>
    <col min="15115" max="15115" width="40.140625" style="3" customWidth="1"/>
    <col min="15116" max="15116" width="13.7109375" style="3" customWidth="1"/>
    <col min="15117" max="15117" width="23.7109375" style="3" customWidth="1"/>
    <col min="15118" max="15118" width="19" style="3" customWidth="1"/>
    <col min="15119" max="15119" width="20" style="3" customWidth="1"/>
    <col min="15120" max="15120" width="17.85546875" style="3" bestFit="1" customWidth="1"/>
    <col min="15121" max="15132" width="0" style="3" hidden="1" customWidth="1"/>
    <col min="15133" max="15133" width="19.85546875" style="3" customWidth="1"/>
    <col min="15134" max="15134" width="19.28515625" style="3" customWidth="1"/>
    <col min="15135" max="15135" width="16.28515625" style="3" customWidth="1"/>
    <col min="15136" max="15136" width="15.7109375" style="3" bestFit="1" customWidth="1"/>
    <col min="15137" max="15137" width="14.42578125" style="3" bestFit="1" customWidth="1"/>
    <col min="15138" max="15360" width="11.42578125" style="3"/>
    <col min="15361" max="15361" width="2.85546875" style="3" customWidth="1"/>
    <col min="15362" max="15362" width="20.7109375" style="3" customWidth="1"/>
    <col min="15363" max="15364" width="16.28515625" style="3" customWidth="1"/>
    <col min="15365" max="15365" width="21.7109375" style="3" customWidth="1"/>
    <col min="15366" max="15366" width="16.28515625" style="3" customWidth="1"/>
    <col min="15367" max="15367" width="16.5703125" style="3" customWidth="1"/>
    <col min="15368" max="15368" width="32.28515625" style="3" customWidth="1"/>
    <col min="15369" max="15369" width="0" style="3" hidden="1" customWidth="1"/>
    <col min="15370" max="15370" width="26.28515625" style="3" customWidth="1"/>
    <col min="15371" max="15371" width="40.140625" style="3" customWidth="1"/>
    <col min="15372" max="15372" width="13.7109375" style="3" customWidth="1"/>
    <col min="15373" max="15373" width="23.7109375" style="3" customWidth="1"/>
    <col min="15374" max="15374" width="19" style="3" customWidth="1"/>
    <col min="15375" max="15375" width="20" style="3" customWidth="1"/>
    <col min="15376" max="15376" width="17.85546875" style="3" bestFit="1" customWidth="1"/>
    <col min="15377" max="15388" width="0" style="3" hidden="1" customWidth="1"/>
    <col min="15389" max="15389" width="19.85546875" style="3" customWidth="1"/>
    <col min="15390" max="15390" width="19.28515625" style="3" customWidth="1"/>
    <col min="15391" max="15391" width="16.28515625" style="3" customWidth="1"/>
    <col min="15392" max="15392" width="15.7109375" style="3" bestFit="1" customWidth="1"/>
    <col min="15393" max="15393" width="14.42578125" style="3" bestFit="1" customWidth="1"/>
    <col min="15394" max="15616" width="11.42578125" style="3"/>
    <col min="15617" max="15617" width="2.85546875" style="3" customWidth="1"/>
    <col min="15618" max="15618" width="20.7109375" style="3" customWidth="1"/>
    <col min="15619" max="15620" width="16.28515625" style="3" customWidth="1"/>
    <col min="15621" max="15621" width="21.7109375" style="3" customWidth="1"/>
    <col min="15622" max="15622" width="16.28515625" style="3" customWidth="1"/>
    <col min="15623" max="15623" width="16.5703125" style="3" customWidth="1"/>
    <col min="15624" max="15624" width="32.28515625" style="3" customWidth="1"/>
    <col min="15625" max="15625" width="0" style="3" hidden="1" customWidth="1"/>
    <col min="15626" max="15626" width="26.28515625" style="3" customWidth="1"/>
    <col min="15627" max="15627" width="40.140625" style="3" customWidth="1"/>
    <col min="15628" max="15628" width="13.7109375" style="3" customWidth="1"/>
    <col min="15629" max="15629" width="23.7109375" style="3" customWidth="1"/>
    <col min="15630" max="15630" width="19" style="3" customWidth="1"/>
    <col min="15631" max="15631" width="20" style="3" customWidth="1"/>
    <col min="15632" max="15632" width="17.85546875" style="3" bestFit="1" customWidth="1"/>
    <col min="15633" max="15644" width="0" style="3" hidden="1" customWidth="1"/>
    <col min="15645" max="15645" width="19.85546875" style="3" customWidth="1"/>
    <col min="15646" max="15646" width="19.28515625" style="3" customWidth="1"/>
    <col min="15647" max="15647" width="16.28515625" style="3" customWidth="1"/>
    <col min="15648" max="15648" width="15.7109375" style="3" bestFit="1" customWidth="1"/>
    <col min="15649" max="15649" width="14.42578125" style="3" bestFit="1" customWidth="1"/>
    <col min="15650" max="15872" width="11.42578125" style="3"/>
    <col min="15873" max="15873" width="2.85546875" style="3" customWidth="1"/>
    <col min="15874" max="15874" width="20.7109375" style="3" customWidth="1"/>
    <col min="15875" max="15876" width="16.28515625" style="3" customWidth="1"/>
    <col min="15877" max="15877" width="21.7109375" style="3" customWidth="1"/>
    <col min="15878" max="15878" width="16.28515625" style="3" customWidth="1"/>
    <col min="15879" max="15879" width="16.5703125" style="3" customWidth="1"/>
    <col min="15880" max="15880" width="32.28515625" style="3" customWidth="1"/>
    <col min="15881" max="15881" width="0" style="3" hidden="1" customWidth="1"/>
    <col min="15882" max="15882" width="26.28515625" style="3" customWidth="1"/>
    <col min="15883" max="15883" width="40.140625" style="3" customWidth="1"/>
    <col min="15884" max="15884" width="13.7109375" style="3" customWidth="1"/>
    <col min="15885" max="15885" width="23.7109375" style="3" customWidth="1"/>
    <col min="15886" max="15886" width="19" style="3" customWidth="1"/>
    <col min="15887" max="15887" width="20" style="3" customWidth="1"/>
    <col min="15888" max="15888" width="17.85546875" style="3" bestFit="1" customWidth="1"/>
    <col min="15889" max="15900" width="0" style="3" hidden="1" customWidth="1"/>
    <col min="15901" max="15901" width="19.85546875" style="3" customWidth="1"/>
    <col min="15902" max="15902" width="19.28515625" style="3" customWidth="1"/>
    <col min="15903" max="15903" width="16.28515625" style="3" customWidth="1"/>
    <col min="15904" max="15904" width="15.7109375" style="3" bestFit="1" customWidth="1"/>
    <col min="15905" max="15905" width="14.42578125" style="3" bestFit="1" customWidth="1"/>
    <col min="15906" max="16128" width="11.42578125" style="3"/>
    <col min="16129" max="16129" width="2.85546875" style="3" customWidth="1"/>
    <col min="16130" max="16130" width="20.7109375" style="3" customWidth="1"/>
    <col min="16131" max="16132" width="16.28515625" style="3" customWidth="1"/>
    <col min="16133" max="16133" width="21.7109375" style="3" customWidth="1"/>
    <col min="16134" max="16134" width="16.28515625" style="3" customWidth="1"/>
    <col min="16135" max="16135" width="16.5703125" style="3" customWidth="1"/>
    <col min="16136" max="16136" width="32.28515625" style="3" customWidth="1"/>
    <col min="16137" max="16137" width="0" style="3" hidden="1" customWidth="1"/>
    <col min="16138" max="16138" width="26.28515625" style="3" customWidth="1"/>
    <col min="16139" max="16139" width="40.140625" style="3" customWidth="1"/>
    <col min="16140" max="16140" width="13.7109375" style="3" customWidth="1"/>
    <col min="16141" max="16141" width="23.7109375" style="3" customWidth="1"/>
    <col min="16142" max="16142" width="19" style="3" customWidth="1"/>
    <col min="16143" max="16143" width="20" style="3" customWidth="1"/>
    <col min="16144" max="16144" width="17.85546875" style="3" bestFit="1" customWidth="1"/>
    <col min="16145" max="16156" width="0" style="3" hidden="1" customWidth="1"/>
    <col min="16157" max="16157" width="19.85546875" style="3" customWidth="1"/>
    <col min="16158" max="16158" width="19.28515625" style="3" customWidth="1"/>
    <col min="16159" max="16159" width="16.28515625" style="3" customWidth="1"/>
    <col min="16160" max="16160" width="15.7109375" style="3" bestFit="1" customWidth="1"/>
    <col min="16161" max="16161" width="14.42578125" style="3" bestFit="1" customWidth="1"/>
    <col min="16162" max="16384" width="11.42578125" style="3"/>
  </cols>
  <sheetData>
    <row r="2" spans="2:193" ht="14.25" customHeight="1">
      <c r="K2" s="6"/>
      <c r="L2" s="6"/>
      <c r="O2" s="261"/>
      <c r="Q2" s="7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</row>
    <row r="3" spans="2:193">
      <c r="B3" s="3"/>
      <c r="K3" s="6"/>
      <c r="L3" s="6"/>
      <c r="O3" s="261"/>
      <c r="Q3" s="7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</row>
    <row r="4" spans="2:193" ht="12.75" customHeight="1">
      <c r="B4" s="693" t="s">
        <v>0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262"/>
      <c r="AC4" s="262"/>
      <c r="AD4" s="262"/>
      <c r="AE4" s="262"/>
    </row>
    <row r="5" spans="2:193">
      <c r="B5" s="693" t="s">
        <v>1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  <c r="AB5" s="262"/>
      <c r="AC5" s="262"/>
      <c r="AD5" s="262"/>
      <c r="AE5" s="262"/>
    </row>
    <row r="6" spans="2:193">
      <c r="B6" s="8"/>
      <c r="C6" s="8"/>
      <c r="D6" s="8"/>
      <c r="E6" s="8"/>
      <c r="F6" s="8"/>
      <c r="G6" s="8"/>
      <c r="H6" s="8"/>
      <c r="I6" s="263"/>
      <c r="J6" s="263"/>
      <c r="K6" s="263"/>
      <c r="L6" s="8"/>
      <c r="M6" s="8"/>
      <c r="N6" s="8"/>
      <c r="O6" s="26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262"/>
      <c r="AC6" s="262"/>
      <c r="AD6" s="262"/>
      <c r="AE6" s="262"/>
    </row>
    <row r="7" spans="2:193" ht="25.5" customHeight="1" thickBot="1">
      <c r="B7" s="700" t="s">
        <v>1237</v>
      </c>
      <c r="C7" s="700"/>
      <c r="D7" s="700"/>
      <c r="E7" s="700"/>
      <c r="F7" s="700"/>
      <c r="G7" s="700"/>
      <c r="H7" s="700"/>
      <c r="I7" s="700"/>
      <c r="J7" s="265" t="s">
        <v>1223</v>
      </c>
      <c r="K7" s="266"/>
      <c r="L7" s="8"/>
      <c r="M7" s="267"/>
      <c r="N7" s="267"/>
      <c r="O7" s="264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268"/>
    </row>
    <row r="8" spans="2:193" ht="13.15" customHeight="1" thickBot="1">
      <c r="B8" s="685" t="s">
        <v>72</v>
      </c>
      <c r="C8" s="686"/>
      <c r="D8" s="686"/>
      <c r="E8" s="686"/>
      <c r="F8" s="686"/>
      <c r="G8" s="686"/>
      <c r="H8" s="686"/>
      <c r="I8" s="686"/>
      <c r="J8" s="686"/>
      <c r="K8" s="686"/>
      <c r="L8" s="687"/>
      <c r="M8" s="906" t="s">
        <v>4</v>
      </c>
      <c r="N8" s="916" t="s">
        <v>6</v>
      </c>
      <c r="O8" s="695" t="s">
        <v>5</v>
      </c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895" t="s">
        <v>8</v>
      </c>
      <c r="AD8" s="896"/>
      <c r="AE8" s="897"/>
    </row>
    <row r="9" spans="2:193" ht="12.75" customHeight="1" thickBot="1">
      <c r="B9" s="701" t="s">
        <v>9</v>
      </c>
      <c r="C9" s="703" t="s">
        <v>10</v>
      </c>
      <c r="D9" s="698" t="s">
        <v>11</v>
      </c>
      <c r="E9" s="698" t="s">
        <v>12</v>
      </c>
      <c r="F9" s="641" t="s">
        <v>13</v>
      </c>
      <c r="G9" s="698" t="s">
        <v>14</v>
      </c>
      <c r="H9" s="641" t="s">
        <v>15</v>
      </c>
      <c r="I9" s="912" t="s">
        <v>16</v>
      </c>
      <c r="J9" s="912" t="s">
        <v>17</v>
      </c>
      <c r="K9" s="909" t="s">
        <v>18</v>
      </c>
      <c r="L9" s="643" t="s">
        <v>75</v>
      </c>
      <c r="M9" s="907"/>
      <c r="N9" s="917"/>
      <c r="O9" s="911" t="s">
        <v>20</v>
      </c>
      <c r="P9" s="674"/>
      <c r="Q9" s="673" t="s">
        <v>21</v>
      </c>
      <c r="R9" s="675"/>
      <c r="S9" s="675"/>
      <c r="T9" s="675"/>
      <c r="U9" s="675"/>
      <c r="V9" s="675"/>
      <c r="W9" s="675"/>
      <c r="X9" s="675"/>
      <c r="Y9" s="722" t="s">
        <v>22</v>
      </c>
      <c r="Z9" s="641" t="s">
        <v>23</v>
      </c>
      <c r="AA9" s="641" t="s">
        <v>24</v>
      </c>
      <c r="AB9" s="641" t="s">
        <v>25</v>
      </c>
      <c r="AC9" s="641" t="s">
        <v>26</v>
      </c>
      <c r="AD9" s="641" t="s">
        <v>27</v>
      </c>
      <c r="AE9" s="643" t="s">
        <v>28</v>
      </c>
    </row>
    <row r="10" spans="2:193" ht="100.5" customHeight="1" thickBot="1">
      <c r="B10" s="847"/>
      <c r="C10" s="898"/>
      <c r="D10" s="899"/>
      <c r="E10" s="899"/>
      <c r="F10" s="642"/>
      <c r="G10" s="899"/>
      <c r="H10" s="642"/>
      <c r="I10" s="913"/>
      <c r="J10" s="913"/>
      <c r="K10" s="910"/>
      <c r="L10" s="644"/>
      <c r="M10" s="908"/>
      <c r="N10" s="926"/>
      <c r="O10" s="269" t="s">
        <v>29</v>
      </c>
      <c r="P10" s="12" t="s">
        <v>30</v>
      </c>
      <c r="Q10" s="11" t="s">
        <v>31</v>
      </c>
      <c r="R10" s="13" t="s">
        <v>32</v>
      </c>
      <c r="S10" s="13" t="s">
        <v>33</v>
      </c>
      <c r="T10" s="13" t="s">
        <v>34</v>
      </c>
      <c r="U10" s="13" t="s">
        <v>35</v>
      </c>
      <c r="V10" s="13" t="s">
        <v>36</v>
      </c>
      <c r="W10" s="13" t="s">
        <v>37</v>
      </c>
      <c r="X10" s="13" t="s">
        <v>39</v>
      </c>
      <c r="Y10" s="894"/>
      <c r="Z10" s="642"/>
      <c r="AA10" s="642"/>
      <c r="AB10" s="642"/>
      <c r="AC10" s="642"/>
      <c r="AD10" s="642"/>
      <c r="AE10" s="644"/>
    </row>
    <row r="11" spans="2:193" ht="63.75">
      <c r="B11" s="199" t="s">
        <v>76</v>
      </c>
      <c r="C11" s="270"/>
      <c r="D11" s="26" t="s">
        <v>789</v>
      </c>
      <c r="E11" s="26" t="s">
        <v>790</v>
      </c>
      <c r="F11" s="26" t="s">
        <v>791</v>
      </c>
      <c r="G11" s="200">
        <v>2020730010083</v>
      </c>
      <c r="H11" s="200" t="s">
        <v>792</v>
      </c>
      <c r="I11" s="271" t="s">
        <v>793</v>
      </c>
      <c r="J11" s="271" t="s">
        <v>794</v>
      </c>
      <c r="K11" s="204" t="s">
        <v>795</v>
      </c>
      <c r="L11" s="27"/>
      <c r="M11" s="272">
        <v>22598763701</v>
      </c>
      <c r="N11" s="1374">
        <v>11169962704</v>
      </c>
      <c r="O11" s="274">
        <v>22598763701</v>
      </c>
      <c r="P11" s="27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76" t="s">
        <v>796</v>
      </c>
      <c r="AD11" s="250" t="s">
        <v>797</v>
      </c>
      <c r="AE11" s="17" t="s">
        <v>798</v>
      </c>
    </row>
    <row r="12" spans="2:193" ht="63.75">
      <c r="B12" s="104" t="s">
        <v>76</v>
      </c>
      <c r="C12" s="1365" t="s">
        <v>789</v>
      </c>
      <c r="D12" s="24" t="s">
        <v>789</v>
      </c>
      <c r="E12" s="24" t="s">
        <v>799</v>
      </c>
      <c r="F12" s="131" t="s">
        <v>800</v>
      </c>
      <c r="G12" s="22">
        <v>2020730010054</v>
      </c>
      <c r="H12" s="139" t="s">
        <v>801</v>
      </c>
      <c r="I12" s="285" t="s">
        <v>802</v>
      </c>
      <c r="J12" s="1366" t="s">
        <v>803</v>
      </c>
      <c r="K12" s="1366" t="s">
        <v>804</v>
      </c>
      <c r="L12" s="27">
        <v>2</v>
      </c>
      <c r="M12" s="272">
        <f t="shared" ref="M12:M32" si="0">(O12)</f>
        <v>55000000</v>
      </c>
      <c r="N12" s="272">
        <v>5000000</v>
      </c>
      <c r="O12" s="274">
        <v>55000000</v>
      </c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76" t="s">
        <v>796</v>
      </c>
      <c r="AD12" s="250" t="s">
        <v>797</v>
      </c>
      <c r="AE12" s="17" t="s">
        <v>798</v>
      </c>
    </row>
    <row r="13" spans="2:193" ht="63.75">
      <c r="B13" s="104" t="s">
        <v>76</v>
      </c>
      <c r="C13" s="1365" t="s">
        <v>789</v>
      </c>
      <c r="D13" s="24" t="s">
        <v>789</v>
      </c>
      <c r="E13" s="24" t="s">
        <v>799</v>
      </c>
      <c r="F13" s="131" t="s">
        <v>800</v>
      </c>
      <c r="G13" s="22">
        <v>2020730010054</v>
      </c>
      <c r="H13" s="139" t="s">
        <v>805</v>
      </c>
      <c r="I13" s="285" t="s">
        <v>802</v>
      </c>
      <c r="J13" s="1366" t="s">
        <v>806</v>
      </c>
      <c r="K13" s="1366" t="s">
        <v>807</v>
      </c>
      <c r="L13" s="27">
        <v>50</v>
      </c>
      <c r="M13" s="272">
        <f t="shared" si="0"/>
        <v>1556960000</v>
      </c>
      <c r="N13" s="272">
        <v>856960000</v>
      </c>
      <c r="O13" s="274">
        <v>1556960000</v>
      </c>
      <c r="P13" s="16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76" t="s">
        <v>796</v>
      </c>
      <c r="AD13" s="250" t="s">
        <v>797</v>
      </c>
      <c r="AE13" s="17" t="s">
        <v>798</v>
      </c>
    </row>
    <row r="14" spans="2:193" ht="63.75">
      <c r="B14" s="104" t="s">
        <v>76</v>
      </c>
      <c r="C14" s="1365" t="s">
        <v>789</v>
      </c>
      <c r="D14" s="24" t="s">
        <v>789</v>
      </c>
      <c r="E14" s="24" t="s">
        <v>799</v>
      </c>
      <c r="F14" s="131" t="s">
        <v>800</v>
      </c>
      <c r="G14" s="22">
        <v>2020730010054</v>
      </c>
      <c r="H14" s="139" t="s">
        <v>805</v>
      </c>
      <c r="I14" s="285" t="s">
        <v>802</v>
      </c>
      <c r="J14" s="1366" t="s">
        <v>808</v>
      </c>
      <c r="K14" s="1366" t="s">
        <v>809</v>
      </c>
      <c r="L14" s="27">
        <v>5</v>
      </c>
      <c r="M14" s="272">
        <f t="shared" si="0"/>
        <v>0</v>
      </c>
      <c r="N14" s="272">
        <v>0</v>
      </c>
      <c r="O14" s="274">
        <v>0</v>
      </c>
      <c r="P14" s="16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76" t="s">
        <v>796</v>
      </c>
      <c r="AD14" s="250" t="s">
        <v>797</v>
      </c>
      <c r="AE14" s="17" t="s">
        <v>798</v>
      </c>
    </row>
    <row r="15" spans="2:193" ht="63.75">
      <c r="B15" s="104" t="s">
        <v>76</v>
      </c>
      <c r="C15" s="1365" t="s">
        <v>789</v>
      </c>
      <c r="D15" s="24" t="s">
        <v>789</v>
      </c>
      <c r="E15" s="24" t="s">
        <v>799</v>
      </c>
      <c r="F15" s="131" t="s">
        <v>800</v>
      </c>
      <c r="G15" s="22">
        <v>2020730010054</v>
      </c>
      <c r="H15" s="139" t="s">
        <v>805</v>
      </c>
      <c r="I15" s="285" t="s">
        <v>802</v>
      </c>
      <c r="J15" s="1366" t="s">
        <v>810</v>
      </c>
      <c r="K15" s="1366" t="s">
        <v>811</v>
      </c>
      <c r="L15" s="27">
        <v>202</v>
      </c>
      <c r="M15" s="272">
        <f t="shared" si="0"/>
        <v>55000000</v>
      </c>
      <c r="N15" s="272">
        <v>90000000</v>
      </c>
      <c r="O15" s="274">
        <v>55000000</v>
      </c>
      <c r="P15" s="1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76" t="s">
        <v>796</v>
      </c>
      <c r="AD15" s="250" t="s">
        <v>797</v>
      </c>
      <c r="AE15" s="17" t="s">
        <v>798</v>
      </c>
    </row>
    <row r="16" spans="2:193" ht="63.75">
      <c r="B16" s="104" t="s">
        <v>76</v>
      </c>
      <c r="C16" s="1365" t="s">
        <v>789</v>
      </c>
      <c r="D16" s="24" t="s">
        <v>789</v>
      </c>
      <c r="E16" s="24" t="s">
        <v>799</v>
      </c>
      <c r="F16" s="131" t="s">
        <v>800</v>
      </c>
      <c r="G16" s="22">
        <v>2020730010054</v>
      </c>
      <c r="H16" s="139" t="s">
        <v>801</v>
      </c>
      <c r="I16" s="285" t="s">
        <v>802</v>
      </c>
      <c r="J16" s="1366" t="s">
        <v>812</v>
      </c>
      <c r="K16" s="1366" t="s">
        <v>813</v>
      </c>
      <c r="L16" s="27">
        <v>1</v>
      </c>
      <c r="M16" s="272">
        <f t="shared" si="0"/>
        <v>55000000</v>
      </c>
      <c r="N16" s="272">
        <v>5000000</v>
      </c>
      <c r="O16" s="274">
        <v>55000000</v>
      </c>
      <c r="P16" s="16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76" t="s">
        <v>796</v>
      </c>
      <c r="AD16" s="250" t="s">
        <v>797</v>
      </c>
      <c r="AE16" s="17" t="s">
        <v>798</v>
      </c>
    </row>
    <row r="17" spans="2:33" ht="63.75">
      <c r="B17" s="104" t="s">
        <v>76</v>
      </c>
      <c r="C17" s="1365" t="s">
        <v>789</v>
      </c>
      <c r="D17" s="24" t="s">
        <v>789</v>
      </c>
      <c r="E17" s="24" t="s">
        <v>799</v>
      </c>
      <c r="F17" s="131" t="s">
        <v>800</v>
      </c>
      <c r="G17" s="22">
        <v>2020730010054</v>
      </c>
      <c r="H17" s="139" t="s">
        <v>801</v>
      </c>
      <c r="I17" s="285" t="s">
        <v>802</v>
      </c>
      <c r="J17" s="1366" t="s">
        <v>814</v>
      </c>
      <c r="K17" s="1366" t="s">
        <v>815</v>
      </c>
      <c r="L17" s="27">
        <v>1</v>
      </c>
      <c r="M17" s="272">
        <f t="shared" si="0"/>
        <v>90000000</v>
      </c>
      <c r="N17" s="272">
        <v>8000000</v>
      </c>
      <c r="O17" s="274">
        <v>90000000</v>
      </c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76" t="s">
        <v>796</v>
      </c>
      <c r="AD17" s="250" t="s">
        <v>797</v>
      </c>
      <c r="AE17" s="17" t="s">
        <v>798</v>
      </c>
    </row>
    <row r="18" spans="2:33" ht="63.75">
      <c r="B18" s="104" t="s">
        <v>76</v>
      </c>
      <c r="C18" s="1365" t="s">
        <v>789</v>
      </c>
      <c r="D18" s="24" t="s">
        <v>789</v>
      </c>
      <c r="E18" s="24" t="s">
        <v>799</v>
      </c>
      <c r="F18" s="131" t="s">
        <v>800</v>
      </c>
      <c r="G18" s="22">
        <v>2020730010054</v>
      </c>
      <c r="H18" s="139" t="s">
        <v>816</v>
      </c>
      <c r="I18" s="285" t="s">
        <v>802</v>
      </c>
      <c r="J18" s="1366" t="s">
        <v>817</v>
      </c>
      <c r="K18" s="1366" t="s">
        <v>818</v>
      </c>
      <c r="L18" s="27">
        <v>94</v>
      </c>
      <c r="M18" s="272">
        <f t="shared" si="0"/>
        <v>350000000</v>
      </c>
      <c r="N18" s="272">
        <v>150000000</v>
      </c>
      <c r="O18" s="274">
        <v>350000000</v>
      </c>
      <c r="P18" s="1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76" t="s">
        <v>796</v>
      </c>
      <c r="AD18" s="250" t="s">
        <v>797</v>
      </c>
      <c r="AE18" s="17" t="s">
        <v>798</v>
      </c>
    </row>
    <row r="19" spans="2:33" ht="63.75">
      <c r="B19" s="104" t="s">
        <v>76</v>
      </c>
      <c r="C19" s="1365" t="s">
        <v>789</v>
      </c>
      <c r="D19" s="24" t="s">
        <v>789</v>
      </c>
      <c r="E19" s="24" t="s">
        <v>799</v>
      </c>
      <c r="F19" s="131" t="s">
        <v>800</v>
      </c>
      <c r="G19" s="22">
        <v>2020730010054</v>
      </c>
      <c r="H19" s="139" t="s">
        <v>805</v>
      </c>
      <c r="I19" s="285" t="s">
        <v>802</v>
      </c>
      <c r="J19" s="1366" t="s">
        <v>819</v>
      </c>
      <c r="K19" s="1366" t="s">
        <v>820</v>
      </c>
      <c r="L19" s="27">
        <v>2</v>
      </c>
      <c r="M19" s="272">
        <f t="shared" si="0"/>
        <v>0</v>
      </c>
      <c r="N19" s="272">
        <v>0</v>
      </c>
      <c r="O19" s="274">
        <v>0</v>
      </c>
      <c r="P19" s="16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76" t="s">
        <v>796</v>
      </c>
      <c r="AD19" s="250" t="s">
        <v>797</v>
      </c>
      <c r="AE19" s="17" t="s">
        <v>798</v>
      </c>
    </row>
    <row r="20" spans="2:33" ht="63.75">
      <c r="B20" s="104" t="s">
        <v>76</v>
      </c>
      <c r="C20" s="1365" t="s">
        <v>789</v>
      </c>
      <c r="D20" s="24" t="s">
        <v>789</v>
      </c>
      <c r="E20" s="24" t="s">
        <v>799</v>
      </c>
      <c r="F20" s="131" t="s">
        <v>800</v>
      </c>
      <c r="G20" s="22">
        <v>2020730010054</v>
      </c>
      <c r="H20" s="139" t="s">
        <v>801</v>
      </c>
      <c r="I20" s="285" t="s">
        <v>802</v>
      </c>
      <c r="J20" s="1366" t="s">
        <v>821</v>
      </c>
      <c r="K20" s="1366" t="s">
        <v>822</v>
      </c>
      <c r="L20" s="27">
        <v>1</v>
      </c>
      <c r="M20" s="272">
        <v>335000000</v>
      </c>
      <c r="N20" s="272">
        <v>15000000</v>
      </c>
      <c r="O20" s="274">
        <v>135000000</v>
      </c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76" t="s">
        <v>796</v>
      </c>
      <c r="AD20" s="250" t="s">
        <v>797</v>
      </c>
      <c r="AE20" s="17" t="s">
        <v>798</v>
      </c>
      <c r="AG20" s="277"/>
    </row>
    <row r="21" spans="2:33" ht="63.75">
      <c r="B21" s="104" t="s">
        <v>76</v>
      </c>
      <c r="C21" s="1365" t="s">
        <v>789</v>
      </c>
      <c r="D21" s="24" t="s">
        <v>789</v>
      </c>
      <c r="E21" s="24" t="s">
        <v>799</v>
      </c>
      <c r="F21" s="131" t="s">
        <v>800</v>
      </c>
      <c r="G21" s="22">
        <v>2020730010054</v>
      </c>
      <c r="H21" s="636" t="s">
        <v>823</v>
      </c>
      <c r="I21" s="285" t="s">
        <v>802</v>
      </c>
      <c r="J21" s="1366" t="s">
        <v>824</v>
      </c>
      <c r="K21" s="1366" t="s">
        <v>825</v>
      </c>
      <c r="L21" s="27">
        <v>1</v>
      </c>
      <c r="M21" s="272">
        <f t="shared" si="0"/>
        <v>60000000</v>
      </c>
      <c r="N21" s="272">
        <v>8000000</v>
      </c>
      <c r="O21" s="274">
        <v>60000000</v>
      </c>
      <c r="P21" s="1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76" t="s">
        <v>796</v>
      </c>
      <c r="AD21" s="250" t="s">
        <v>797</v>
      </c>
      <c r="AE21" s="17" t="s">
        <v>798</v>
      </c>
    </row>
    <row r="22" spans="2:33" ht="63.75">
      <c r="B22" s="104" t="s">
        <v>76</v>
      </c>
      <c r="C22" s="1365" t="s">
        <v>789</v>
      </c>
      <c r="D22" s="24" t="s">
        <v>789</v>
      </c>
      <c r="E22" s="24" t="s">
        <v>799</v>
      </c>
      <c r="F22" s="131" t="s">
        <v>800</v>
      </c>
      <c r="G22" s="22">
        <v>2020730010054</v>
      </c>
      <c r="H22" s="636" t="s">
        <v>826</v>
      </c>
      <c r="I22" s="285" t="s">
        <v>802</v>
      </c>
      <c r="J22" s="1366" t="s">
        <v>827</v>
      </c>
      <c r="K22" s="1366" t="s">
        <v>828</v>
      </c>
      <c r="L22" s="27">
        <v>1</v>
      </c>
      <c r="M22" s="272">
        <f t="shared" si="0"/>
        <v>90000000</v>
      </c>
      <c r="N22" s="272">
        <v>7111000</v>
      </c>
      <c r="O22" s="274">
        <v>90000000</v>
      </c>
      <c r="P22" s="16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76" t="s">
        <v>796</v>
      </c>
      <c r="AD22" s="250" t="s">
        <v>797</v>
      </c>
      <c r="AE22" s="17" t="s">
        <v>798</v>
      </c>
    </row>
    <row r="23" spans="2:33" ht="63.75">
      <c r="B23" s="104" t="s">
        <v>76</v>
      </c>
      <c r="C23" s="1365" t="s">
        <v>789</v>
      </c>
      <c r="D23" s="24" t="s">
        <v>789</v>
      </c>
      <c r="E23" s="24" t="s">
        <v>799</v>
      </c>
      <c r="F23" s="131" t="s">
        <v>800</v>
      </c>
      <c r="G23" s="22">
        <v>2020730010054</v>
      </c>
      <c r="H23" s="139"/>
      <c r="I23" s="285" t="s">
        <v>802</v>
      </c>
      <c r="J23" s="1366" t="s">
        <v>829</v>
      </c>
      <c r="K23" s="1366" t="s">
        <v>830</v>
      </c>
      <c r="L23" s="27">
        <v>30</v>
      </c>
      <c r="M23" s="272">
        <f t="shared" si="0"/>
        <v>0</v>
      </c>
      <c r="N23" s="272">
        <v>0</v>
      </c>
      <c r="O23" s="274"/>
      <c r="P23" s="16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276" t="s">
        <v>796</v>
      </c>
      <c r="AD23" s="250" t="s">
        <v>797</v>
      </c>
      <c r="AE23" s="17" t="s">
        <v>798</v>
      </c>
    </row>
    <row r="24" spans="2:33" ht="63.75">
      <c r="B24" s="104" t="s">
        <v>76</v>
      </c>
      <c r="C24" s="1365" t="s">
        <v>789</v>
      </c>
      <c r="D24" s="24" t="s">
        <v>789</v>
      </c>
      <c r="E24" s="24" t="s">
        <v>799</v>
      </c>
      <c r="F24" s="131" t="s">
        <v>800</v>
      </c>
      <c r="G24" s="22">
        <v>2020730010054</v>
      </c>
      <c r="H24" s="636" t="s">
        <v>823</v>
      </c>
      <c r="I24" s="285" t="s">
        <v>802</v>
      </c>
      <c r="J24" s="1366" t="s">
        <v>831</v>
      </c>
      <c r="K24" s="1366" t="s">
        <v>832</v>
      </c>
      <c r="L24" s="27">
        <v>1</v>
      </c>
      <c r="M24" s="272">
        <f t="shared" si="0"/>
        <v>500000000</v>
      </c>
      <c r="N24" s="272">
        <v>380098646</v>
      </c>
      <c r="O24" s="274">
        <v>500000000</v>
      </c>
      <c r="P24" s="1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276" t="s">
        <v>796</v>
      </c>
      <c r="AD24" s="250" t="s">
        <v>797</v>
      </c>
      <c r="AE24" s="17" t="s">
        <v>798</v>
      </c>
    </row>
    <row r="25" spans="2:33" ht="63.75">
      <c r="B25" s="24" t="s">
        <v>76</v>
      </c>
      <c r="C25" s="134" t="s">
        <v>789</v>
      </c>
      <c r="D25" s="24" t="s">
        <v>789</v>
      </c>
      <c r="E25" s="24" t="s">
        <v>799</v>
      </c>
      <c r="F25" s="134" t="s">
        <v>800</v>
      </c>
      <c r="G25" s="22">
        <v>2020730010062</v>
      </c>
      <c r="H25" s="139" t="s">
        <v>801</v>
      </c>
      <c r="I25" s="285" t="s">
        <v>833</v>
      </c>
      <c r="J25" s="1366" t="s">
        <v>834</v>
      </c>
      <c r="K25" s="260" t="s">
        <v>835</v>
      </c>
      <c r="L25" s="27">
        <v>1</v>
      </c>
      <c r="M25" s="272">
        <v>0</v>
      </c>
      <c r="N25" s="272">
        <v>0</v>
      </c>
      <c r="O25" s="274">
        <v>200000000</v>
      </c>
      <c r="P25" s="16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76" t="s">
        <v>796</v>
      </c>
      <c r="AD25" s="250" t="s">
        <v>797</v>
      </c>
      <c r="AE25" s="17" t="s">
        <v>798</v>
      </c>
    </row>
    <row r="26" spans="2:33" ht="63.75">
      <c r="B26" s="24" t="s">
        <v>76</v>
      </c>
      <c r="C26" s="134" t="s">
        <v>789</v>
      </c>
      <c r="D26" s="24" t="s">
        <v>789</v>
      </c>
      <c r="E26" s="24" t="s">
        <v>799</v>
      </c>
      <c r="F26" s="134" t="s">
        <v>800</v>
      </c>
      <c r="G26" s="22">
        <v>2020730010062</v>
      </c>
      <c r="H26" s="139" t="s">
        <v>801</v>
      </c>
      <c r="I26" s="285" t="s">
        <v>833</v>
      </c>
      <c r="J26" s="1366" t="s">
        <v>836</v>
      </c>
      <c r="K26" s="1366" t="s">
        <v>837</v>
      </c>
      <c r="L26" s="27">
        <v>1</v>
      </c>
      <c r="M26" s="272">
        <f t="shared" si="0"/>
        <v>244000000</v>
      </c>
      <c r="N26" s="272">
        <v>0</v>
      </c>
      <c r="O26" s="274">
        <v>244000000</v>
      </c>
      <c r="P26" s="16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276" t="s">
        <v>796</v>
      </c>
      <c r="AD26" s="250" t="s">
        <v>797</v>
      </c>
      <c r="AE26" s="17" t="s">
        <v>798</v>
      </c>
    </row>
    <row r="27" spans="2:33" ht="63.75">
      <c r="B27" s="24" t="s">
        <v>76</v>
      </c>
      <c r="C27" s="134" t="s">
        <v>789</v>
      </c>
      <c r="D27" s="24" t="s">
        <v>789</v>
      </c>
      <c r="E27" s="24" t="s">
        <v>799</v>
      </c>
      <c r="F27" s="134" t="s">
        <v>800</v>
      </c>
      <c r="G27" s="22">
        <v>2020730010062</v>
      </c>
      <c r="H27" s="636" t="s">
        <v>823</v>
      </c>
      <c r="I27" s="285" t="s">
        <v>833</v>
      </c>
      <c r="J27" s="1366" t="s">
        <v>838</v>
      </c>
      <c r="K27" s="1366" t="s">
        <v>839</v>
      </c>
      <c r="L27" s="27">
        <v>1</v>
      </c>
      <c r="M27" s="272">
        <f t="shared" si="0"/>
        <v>121000000.00000001</v>
      </c>
      <c r="N27" s="272">
        <v>0</v>
      </c>
      <c r="O27" s="274">
        <v>121000000.00000001</v>
      </c>
      <c r="P27" s="16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76" t="s">
        <v>796</v>
      </c>
      <c r="AD27" s="250" t="s">
        <v>797</v>
      </c>
      <c r="AE27" s="17" t="s">
        <v>798</v>
      </c>
    </row>
    <row r="28" spans="2:33" ht="76.5">
      <c r="B28" s="104" t="s">
        <v>76</v>
      </c>
      <c r="C28" s="1106" t="s">
        <v>789</v>
      </c>
      <c r="D28" s="24" t="s">
        <v>789</v>
      </c>
      <c r="E28" s="24" t="s">
        <v>799</v>
      </c>
      <c r="F28" s="134" t="s">
        <v>840</v>
      </c>
      <c r="G28" s="22">
        <v>2020730010061</v>
      </c>
      <c r="H28" s="636" t="s">
        <v>841</v>
      </c>
      <c r="I28" s="285" t="s">
        <v>842</v>
      </c>
      <c r="J28" s="1366" t="s">
        <v>843</v>
      </c>
      <c r="K28" s="1366" t="s">
        <v>844</v>
      </c>
      <c r="L28" s="31">
        <v>1</v>
      </c>
      <c r="M28" s="272">
        <v>1025900000</v>
      </c>
      <c r="N28" s="272">
        <v>661469176</v>
      </c>
      <c r="O28" s="279"/>
      <c r="P28" s="279">
        <v>961469176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80" t="s">
        <v>796</v>
      </c>
      <c r="AD28" s="87" t="s">
        <v>845</v>
      </c>
      <c r="AE28" s="17" t="s">
        <v>798</v>
      </c>
      <c r="AF28" s="281"/>
      <c r="AG28" s="277"/>
    </row>
    <row r="29" spans="2:33" ht="76.5">
      <c r="B29" s="104" t="s">
        <v>76</v>
      </c>
      <c r="C29" s="1106" t="s">
        <v>789</v>
      </c>
      <c r="D29" s="24" t="s">
        <v>789</v>
      </c>
      <c r="E29" s="24" t="s">
        <v>799</v>
      </c>
      <c r="F29" s="134" t="s">
        <v>840</v>
      </c>
      <c r="G29" s="22">
        <v>2020730010061</v>
      </c>
      <c r="H29" s="636" t="s">
        <v>846</v>
      </c>
      <c r="I29" s="285" t="s">
        <v>842</v>
      </c>
      <c r="J29" s="1366" t="s">
        <v>847</v>
      </c>
      <c r="K29" s="1366" t="s">
        <v>848</v>
      </c>
      <c r="L29" s="31">
        <v>1</v>
      </c>
      <c r="M29" s="272">
        <v>755130824</v>
      </c>
      <c r="N29" s="272">
        <v>435000000</v>
      </c>
      <c r="O29" s="282"/>
      <c r="P29" s="282">
        <v>795000000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80" t="s">
        <v>796</v>
      </c>
      <c r="AD29" s="87" t="s">
        <v>845</v>
      </c>
      <c r="AE29" s="17" t="s">
        <v>798</v>
      </c>
    </row>
    <row r="30" spans="2:33" ht="76.5">
      <c r="B30" s="104" t="s">
        <v>76</v>
      </c>
      <c r="C30" s="1106" t="s">
        <v>789</v>
      </c>
      <c r="D30" s="24" t="s">
        <v>789</v>
      </c>
      <c r="E30" s="24" t="s">
        <v>799</v>
      </c>
      <c r="F30" s="134" t="s">
        <v>840</v>
      </c>
      <c r="G30" s="22">
        <v>2020730010061</v>
      </c>
      <c r="H30" s="636" t="s">
        <v>823</v>
      </c>
      <c r="I30" s="285" t="s">
        <v>842</v>
      </c>
      <c r="J30" s="1366" t="s">
        <v>849</v>
      </c>
      <c r="K30" s="1366" t="s">
        <v>850</v>
      </c>
      <c r="L30" s="31">
        <v>1</v>
      </c>
      <c r="M30" s="272">
        <f t="shared" si="0"/>
        <v>0</v>
      </c>
      <c r="N30" s="272">
        <v>165700000</v>
      </c>
      <c r="O30" s="279"/>
      <c r="P30" s="279">
        <v>195000000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80" t="s">
        <v>796</v>
      </c>
      <c r="AD30" s="87" t="s">
        <v>845</v>
      </c>
      <c r="AE30" s="17" t="s">
        <v>798</v>
      </c>
    </row>
    <row r="31" spans="2:33" ht="76.5">
      <c r="B31" s="104" t="s">
        <v>76</v>
      </c>
      <c r="C31" s="1106" t="s">
        <v>789</v>
      </c>
      <c r="D31" s="24" t="s">
        <v>789</v>
      </c>
      <c r="E31" s="24" t="s">
        <v>799</v>
      </c>
      <c r="F31" s="134" t="s">
        <v>840</v>
      </c>
      <c r="G31" s="22">
        <v>2020730010061</v>
      </c>
      <c r="H31" s="636" t="s">
        <v>823</v>
      </c>
      <c r="I31" s="285" t="s">
        <v>842</v>
      </c>
      <c r="J31" s="1366" t="s">
        <v>851</v>
      </c>
      <c r="K31" s="1366" t="s">
        <v>852</v>
      </c>
      <c r="L31" s="283">
        <v>1</v>
      </c>
      <c r="M31" s="272">
        <v>246469176</v>
      </c>
      <c r="N31" s="272">
        <v>46030824</v>
      </c>
      <c r="O31" s="279"/>
      <c r="P31" s="279">
        <v>76030824</v>
      </c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280" t="s">
        <v>796</v>
      </c>
      <c r="AD31" s="87" t="s">
        <v>845</v>
      </c>
      <c r="AE31" s="17" t="s">
        <v>798</v>
      </c>
    </row>
    <row r="32" spans="2:33" ht="39" thickBot="1">
      <c r="B32" s="1367"/>
      <c r="C32" s="1368"/>
      <c r="D32" s="1368"/>
      <c r="E32" s="1368"/>
      <c r="F32" s="630"/>
      <c r="G32" s="630"/>
      <c r="H32" s="630"/>
      <c r="I32" s="1369"/>
      <c r="J32" s="1369"/>
      <c r="K32" s="1370"/>
      <c r="L32" s="631"/>
      <c r="M32" s="272">
        <f t="shared" si="0"/>
        <v>0</v>
      </c>
      <c r="N32" s="272"/>
      <c r="O32" s="279"/>
      <c r="P32" s="25"/>
      <c r="Q32" s="24"/>
      <c r="R32" s="24"/>
      <c r="S32" s="30"/>
      <c r="T32" s="30"/>
      <c r="U32" s="30"/>
      <c r="V32" s="30"/>
      <c r="W32" s="30"/>
      <c r="X32" s="24"/>
      <c r="Y32" s="24"/>
      <c r="Z32" s="24"/>
      <c r="AA32" s="24"/>
      <c r="AB32" s="24"/>
      <c r="AC32" s="24"/>
      <c r="AD32" s="87"/>
      <c r="AE32" s="17" t="s">
        <v>798</v>
      </c>
    </row>
    <row r="33" spans="2:44" ht="13.5" thickBot="1">
      <c r="B33" s="1371" t="s">
        <v>171</v>
      </c>
      <c r="C33" s="1372"/>
      <c r="D33" s="1372"/>
      <c r="E33" s="1372"/>
      <c r="F33" s="1372"/>
      <c r="G33" s="1372"/>
      <c r="H33" s="1372"/>
      <c r="I33" s="1372"/>
      <c r="J33" s="1372"/>
      <c r="K33" s="1372"/>
      <c r="L33" s="1373"/>
      <c r="M33" s="286">
        <f>SUM(M11:M32)</f>
        <v>28138223701</v>
      </c>
      <c r="N33" s="286">
        <f>SUM(N11:N32)</f>
        <v>14003332350</v>
      </c>
      <c r="O33" s="287"/>
      <c r="P33" s="106"/>
      <c r="Q33" s="106">
        <f t="shared" ref="Q33:S33" si="1">SUM(Q11:Q32)</f>
        <v>0</v>
      </c>
      <c r="R33" s="106">
        <f t="shared" si="1"/>
        <v>0</v>
      </c>
      <c r="S33" s="106">
        <f t="shared" si="1"/>
        <v>0</v>
      </c>
      <c r="T33" s="106"/>
      <c r="U33" s="106"/>
      <c r="V33" s="106"/>
      <c r="W33" s="106"/>
      <c r="X33" s="106">
        <f>SUM(X11:X32)</f>
        <v>0</v>
      </c>
      <c r="Y33" s="106">
        <f>SUM(Y11:Y32)</f>
        <v>0</v>
      </c>
      <c r="Z33" s="106">
        <f>SUM(Z11:Z32)</f>
        <v>0</v>
      </c>
      <c r="AA33" s="106">
        <f>SUM(AA11:AA32)</f>
        <v>0</v>
      </c>
      <c r="AB33" s="106">
        <f>SUM(AB11:AB32)</f>
        <v>0</v>
      </c>
      <c r="AC33" s="288"/>
      <c r="AD33" s="289"/>
      <c r="AE33" s="290"/>
    </row>
    <row r="34" spans="2:44">
      <c r="M34" s="110"/>
      <c r="N34" s="110"/>
      <c r="O34" s="291"/>
      <c r="P34" s="111"/>
    </row>
    <row r="35" spans="2:44" ht="51" hidden="1">
      <c r="L35" s="292" t="s">
        <v>853</v>
      </c>
      <c r="M35" s="273">
        <f>O35+P35</f>
        <v>22598763701</v>
      </c>
      <c r="N35" s="273">
        <v>11169962704</v>
      </c>
      <c r="O35" s="273">
        <f>O11</f>
        <v>22598763701</v>
      </c>
      <c r="P35" s="273">
        <f>P11</f>
        <v>0</v>
      </c>
      <c r="Q35" s="273">
        <f t="shared" ref="Q35:AR35" si="2">Q12</f>
        <v>0</v>
      </c>
      <c r="R35" s="273">
        <f t="shared" si="2"/>
        <v>0</v>
      </c>
      <c r="S35" s="273">
        <f t="shared" si="2"/>
        <v>0</v>
      </c>
      <c r="T35" s="273">
        <f t="shared" si="2"/>
        <v>0</v>
      </c>
      <c r="U35" s="273">
        <f t="shared" si="2"/>
        <v>0</v>
      </c>
      <c r="V35" s="273">
        <f t="shared" si="2"/>
        <v>0</v>
      </c>
      <c r="W35" s="273">
        <f t="shared" si="2"/>
        <v>0</v>
      </c>
      <c r="X35" s="273">
        <f t="shared" si="2"/>
        <v>0</v>
      </c>
      <c r="Y35" s="273">
        <f t="shared" si="2"/>
        <v>0</v>
      </c>
      <c r="Z35" s="273">
        <f t="shared" si="2"/>
        <v>0</v>
      </c>
      <c r="AA35" s="273">
        <f t="shared" si="2"/>
        <v>0</v>
      </c>
      <c r="AB35" s="273">
        <f t="shared" si="2"/>
        <v>0</v>
      </c>
      <c r="AC35" s="273" t="str">
        <f t="shared" si="2"/>
        <v>Movilidad</v>
      </c>
      <c r="AD35" s="273" t="str">
        <f t="shared" si="2"/>
        <v>Operativa y de Control al Transito</v>
      </c>
      <c r="AE35" s="273" t="str">
        <f t="shared" si="2"/>
        <v>FABIAN ALONSO TINOCO CAMARGO</v>
      </c>
      <c r="AF35" s="273">
        <f t="shared" si="2"/>
        <v>0</v>
      </c>
      <c r="AG35" s="273">
        <f t="shared" si="2"/>
        <v>0</v>
      </c>
      <c r="AH35" s="273">
        <f t="shared" si="2"/>
        <v>0</v>
      </c>
      <c r="AI35" s="273">
        <f t="shared" si="2"/>
        <v>0</v>
      </c>
      <c r="AJ35" s="273">
        <f t="shared" si="2"/>
        <v>0</v>
      </c>
      <c r="AK35" s="273">
        <f t="shared" si="2"/>
        <v>0</v>
      </c>
      <c r="AL35" s="273">
        <f t="shared" si="2"/>
        <v>0</v>
      </c>
      <c r="AM35" s="273">
        <f t="shared" si="2"/>
        <v>0</v>
      </c>
      <c r="AN35" s="273">
        <f t="shared" si="2"/>
        <v>0</v>
      </c>
      <c r="AO35" s="273">
        <f t="shared" si="2"/>
        <v>0</v>
      </c>
      <c r="AP35" s="273">
        <f t="shared" si="2"/>
        <v>0</v>
      </c>
      <c r="AQ35" s="273">
        <f t="shared" si="2"/>
        <v>0</v>
      </c>
      <c r="AR35" s="273">
        <f t="shared" si="2"/>
        <v>0</v>
      </c>
    </row>
    <row r="36" spans="2:44" ht="38.25" hidden="1">
      <c r="J36" s="293"/>
      <c r="L36" s="292" t="s">
        <v>854</v>
      </c>
      <c r="M36" s="273">
        <f>SUM(M12:M25)</f>
        <v>3146960000</v>
      </c>
      <c r="N36" s="273">
        <f>SUM(N12:N25)</f>
        <v>1525169646</v>
      </c>
      <c r="O36" s="273">
        <f>SUM(O12:O25)</f>
        <v>3146960000</v>
      </c>
      <c r="P36" s="273">
        <f>SUM(P13:P25)</f>
        <v>0</v>
      </c>
      <c r="Q36" s="273">
        <f t="shared" ref="Q36:AR36" si="3">SUM(Q13:Q25)</f>
        <v>0</v>
      </c>
      <c r="R36" s="273">
        <f t="shared" si="3"/>
        <v>0</v>
      </c>
      <c r="S36" s="273">
        <f t="shared" si="3"/>
        <v>0</v>
      </c>
      <c r="T36" s="273">
        <f t="shared" si="3"/>
        <v>0</v>
      </c>
      <c r="U36" s="273">
        <f t="shared" si="3"/>
        <v>0</v>
      </c>
      <c r="V36" s="273">
        <f t="shared" si="3"/>
        <v>0</v>
      </c>
      <c r="W36" s="273">
        <f t="shared" si="3"/>
        <v>0</v>
      </c>
      <c r="X36" s="273">
        <f t="shared" si="3"/>
        <v>0</v>
      </c>
      <c r="Y36" s="273">
        <f t="shared" si="3"/>
        <v>0</v>
      </c>
      <c r="Z36" s="273">
        <f t="shared" si="3"/>
        <v>0</v>
      </c>
      <c r="AA36" s="273">
        <f t="shared" si="3"/>
        <v>0</v>
      </c>
      <c r="AB36" s="273">
        <f t="shared" si="3"/>
        <v>0</v>
      </c>
      <c r="AC36" s="273">
        <f t="shared" si="3"/>
        <v>0</v>
      </c>
      <c r="AD36" s="273">
        <f t="shared" si="3"/>
        <v>0</v>
      </c>
      <c r="AE36" s="273">
        <f t="shared" si="3"/>
        <v>0</v>
      </c>
      <c r="AF36" s="273">
        <f t="shared" si="3"/>
        <v>0</v>
      </c>
      <c r="AG36" s="273">
        <f t="shared" si="3"/>
        <v>0</v>
      </c>
      <c r="AH36" s="273">
        <f t="shared" si="3"/>
        <v>0</v>
      </c>
      <c r="AI36" s="273">
        <f t="shared" si="3"/>
        <v>0</v>
      </c>
      <c r="AJ36" s="273">
        <f t="shared" si="3"/>
        <v>0</v>
      </c>
      <c r="AK36" s="273">
        <f t="shared" si="3"/>
        <v>0</v>
      </c>
      <c r="AL36" s="273">
        <f t="shared" si="3"/>
        <v>0</v>
      </c>
      <c r="AM36" s="273">
        <f t="shared" si="3"/>
        <v>0</v>
      </c>
      <c r="AN36" s="273">
        <f t="shared" si="3"/>
        <v>0</v>
      </c>
      <c r="AO36" s="273">
        <f t="shared" si="3"/>
        <v>0</v>
      </c>
      <c r="AP36" s="273">
        <f t="shared" si="3"/>
        <v>0</v>
      </c>
      <c r="AQ36" s="273">
        <f t="shared" si="3"/>
        <v>0</v>
      </c>
      <c r="AR36" s="273">
        <f t="shared" si="3"/>
        <v>0</v>
      </c>
    </row>
    <row r="37" spans="2:44" ht="25.5" hidden="1">
      <c r="L37" s="292" t="s">
        <v>855</v>
      </c>
      <c r="M37" s="273">
        <f>SUM(M26:M27)</f>
        <v>365000000</v>
      </c>
      <c r="N37" s="273">
        <v>0</v>
      </c>
      <c r="O37" s="273">
        <f>SUM(O26:O27)</f>
        <v>365000000</v>
      </c>
      <c r="P37" s="273">
        <f>SUM(P26:P27)</f>
        <v>0</v>
      </c>
      <c r="Q37" s="273">
        <f t="shared" ref="Q37:AR37" si="4">SUM(Q26:Q28)</f>
        <v>0</v>
      </c>
      <c r="R37" s="273">
        <f t="shared" si="4"/>
        <v>0</v>
      </c>
      <c r="S37" s="273">
        <f t="shared" si="4"/>
        <v>0</v>
      </c>
      <c r="T37" s="273">
        <f t="shared" si="4"/>
        <v>0</v>
      </c>
      <c r="U37" s="273">
        <f t="shared" si="4"/>
        <v>0</v>
      </c>
      <c r="V37" s="273">
        <f t="shared" si="4"/>
        <v>0</v>
      </c>
      <c r="W37" s="273">
        <f t="shared" si="4"/>
        <v>0</v>
      </c>
      <c r="X37" s="273">
        <f t="shared" si="4"/>
        <v>0</v>
      </c>
      <c r="Y37" s="273">
        <f t="shared" si="4"/>
        <v>0</v>
      </c>
      <c r="Z37" s="273">
        <f t="shared" si="4"/>
        <v>0</v>
      </c>
      <c r="AA37" s="273">
        <f t="shared" si="4"/>
        <v>0</v>
      </c>
      <c r="AB37" s="273">
        <f t="shared" si="4"/>
        <v>0</v>
      </c>
      <c r="AC37" s="273">
        <f t="shared" si="4"/>
        <v>0</v>
      </c>
      <c r="AD37" s="273">
        <f t="shared" si="4"/>
        <v>0</v>
      </c>
      <c r="AE37" s="273">
        <f t="shared" si="4"/>
        <v>0</v>
      </c>
      <c r="AF37" s="273">
        <f t="shared" si="4"/>
        <v>0</v>
      </c>
      <c r="AG37" s="273">
        <f t="shared" si="4"/>
        <v>0</v>
      </c>
      <c r="AH37" s="273">
        <f t="shared" si="4"/>
        <v>0</v>
      </c>
      <c r="AI37" s="273">
        <f t="shared" si="4"/>
        <v>0</v>
      </c>
      <c r="AJ37" s="273">
        <f t="shared" si="4"/>
        <v>0</v>
      </c>
      <c r="AK37" s="273">
        <f t="shared" si="4"/>
        <v>0</v>
      </c>
      <c r="AL37" s="273">
        <f t="shared" si="4"/>
        <v>0</v>
      </c>
      <c r="AM37" s="273">
        <f t="shared" si="4"/>
        <v>0</v>
      </c>
      <c r="AN37" s="273">
        <f t="shared" si="4"/>
        <v>0</v>
      </c>
      <c r="AO37" s="273">
        <f t="shared" si="4"/>
        <v>0</v>
      </c>
      <c r="AP37" s="273">
        <f t="shared" si="4"/>
        <v>0</v>
      </c>
      <c r="AQ37" s="273">
        <f t="shared" si="4"/>
        <v>0</v>
      </c>
      <c r="AR37" s="273">
        <f t="shared" si="4"/>
        <v>0</v>
      </c>
    </row>
    <row r="38" spans="2:44" ht="38.25" hidden="1">
      <c r="L38" s="292" t="s">
        <v>856</v>
      </c>
      <c r="M38" s="292">
        <f>SUM(M28:M32)</f>
        <v>2027500000</v>
      </c>
      <c r="N38" s="273">
        <f>SUM(N28:N32)</f>
        <v>1308200000</v>
      </c>
      <c r="O38" s="292">
        <f>SUM(O28:O32)</f>
        <v>0</v>
      </c>
      <c r="P38" s="292">
        <f>SUM(P28:P32)</f>
        <v>2027500000</v>
      </c>
      <c r="Q38" s="292">
        <f t="shared" ref="Q38:AR38" si="5">SUM(Q29:Q32)</f>
        <v>0</v>
      </c>
      <c r="R38" s="292">
        <f t="shared" si="5"/>
        <v>0</v>
      </c>
      <c r="S38" s="292">
        <f t="shared" si="5"/>
        <v>0</v>
      </c>
      <c r="T38" s="292">
        <f t="shared" si="5"/>
        <v>0</v>
      </c>
      <c r="U38" s="292">
        <f t="shared" si="5"/>
        <v>0</v>
      </c>
      <c r="V38" s="292">
        <f t="shared" si="5"/>
        <v>0</v>
      </c>
      <c r="W38" s="292">
        <f t="shared" si="5"/>
        <v>0</v>
      </c>
      <c r="X38" s="292">
        <f t="shared" si="5"/>
        <v>0</v>
      </c>
      <c r="Y38" s="292">
        <f t="shared" si="5"/>
        <v>0</v>
      </c>
      <c r="Z38" s="292">
        <f t="shared" si="5"/>
        <v>0</v>
      </c>
      <c r="AA38" s="292">
        <f t="shared" si="5"/>
        <v>0</v>
      </c>
      <c r="AB38" s="292">
        <f t="shared" si="5"/>
        <v>0</v>
      </c>
      <c r="AC38" s="273">
        <f t="shared" si="5"/>
        <v>0</v>
      </c>
      <c r="AD38" s="292">
        <f t="shared" si="5"/>
        <v>0</v>
      </c>
      <c r="AE38" s="292">
        <f t="shared" si="5"/>
        <v>0</v>
      </c>
      <c r="AF38" s="292">
        <f t="shared" si="5"/>
        <v>0</v>
      </c>
      <c r="AG38" s="292">
        <f t="shared" si="5"/>
        <v>0</v>
      </c>
      <c r="AH38" s="292">
        <f t="shared" si="5"/>
        <v>0</v>
      </c>
      <c r="AI38" s="292">
        <f t="shared" si="5"/>
        <v>0</v>
      </c>
      <c r="AJ38" s="292">
        <f t="shared" si="5"/>
        <v>0</v>
      </c>
      <c r="AK38" s="292">
        <f t="shared" si="5"/>
        <v>0</v>
      </c>
      <c r="AL38" s="292">
        <f t="shared" si="5"/>
        <v>0</v>
      </c>
      <c r="AM38" s="292">
        <f t="shared" si="5"/>
        <v>0</v>
      </c>
      <c r="AN38" s="292">
        <f t="shared" si="5"/>
        <v>0</v>
      </c>
      <c r="AO38" s="292">
        <f t="shared" si="5"/>
        <v>0</v>
      </c>
      <c r="AP38" s="292">
        <f t="shared" si="5"/>
        <v>0</v>
      </c>
      <c r="AQ38" s="292">
        <f t="shared" si="5"/>
        <v>0</v>
      </c>
      <c r="AR38" s="273">
        <f t="shared" si="5"/>
        <v>0</v>
      </c>
    </row>
    <row r="39" spans="2:44" hidden="1">
      <c r="L39" s="292" t="s">
        <v>857</v>
      </c>
      <c r="M39" s="292">
        <f>(O39+P39)</f>
        <v>28138223701</v>
      </c>
      <c r="N39" s="292">
        <f>SUM(N35:N38)</f>
        <v>14003332350</v>
      </c>
      <c r="O39" s="292">
        <f t="shared" ref="O39:AR39" si="6">SUM(O35:O38)</f>
        <v>26110723701</v>
      </c>
      <c r="P39" s="292">
        <f t="shared" si="6"/>
        <v>2027500000</v>
      </c>
      <c r="Q39" s="292">
        <f t="shared" si="6"/>
        <v>0</v>
      </c>
      <c r="R39" s="292">
        <f t="shared" si="6"/>
        <v>0</v>
      </c>
      <c r="S39" s="292">
        <f t="shared" si="6"/>
        <v>0</v>
      </c>
      <c r="T39" s="292">
        <f t="shared" si="6"/>
        <v>0</v>
      </c>
      <c r="U39" s="292">
        <f t="shared" si="6"/>
        <v>0</v>
      </c>
      <c r="V39" s="292">
        <f t="shared" si="6"/>
        <v>0</v>
      </c>
      <c r="W39" s="292">
        <f t="shared" si="6"/>
        <v>0</v>
      </c>
      <c r="X39" s="292">
        <f t="shared" si="6"/>
        <v>0</v>
      </c>
      <c r="Y39" s="292">
        <f t="shared" si="6"/>
        <v>0</v>
      </c>
      <c r="Z39" s="292">
        <f t="shared" si="6"/>
        <v>0</v>
      </c>
      <c r="AA39" s="292">
        <f t="shared" si="6"/>
        <v>0</v>
      </c>
      <c r="AB39" s="292">
        <f t="shared" si="6"/>
        <v>0</v>
      </c>
      <c r="AC39" s="273">
        <f t="shared" si="6"/>
        <v>0</v>
      </c>
      <c r="AD39" s="292">
        <f t="shared" si="6"/>
        <v>0</v>
      </c>
      <c r="AE39" s="292">
        <f t="shared" si="6"/>
        <v>0</v>
      </c>
      <c r="AF39" s="292">
        <f t="shared" si="6"/>
        <v>0</v>
      </c>
      <c r="AG39" s="292">
        <f t="shared" si="6"/>
        <v>0</v>
      </c>
      <c r="AH39" s="292">
        <f t="shared" si="6"/>
        <v>0</v>
      </c>
      <c r="AI39" s="292">
        <f t="shared" si="6"/>
        <v>0</v>
      </c>
      <c r="AJ39" s="292">
        <f t="shared" si="6"/>
        <v>0</v>
      </c>
      <c r="AK39" s="292">
        <f t="shared" si="6"/>
        <v>0</v>
      </c>
      <c r="AL39" s="292">
        <f t="shared" si="6"/>
        <v>0</v>
      </c>
      <c r="AM39" s="292">
        <f t="shared" si="6"/>
        <v>0</v>
      </c>
      <c r="AN39" s="292">
        <f t="shared" si="6"/>
        <v>0</v>
      </c>
      <c r="AO39" s="292">
        <f t="shared" si="6"/>
        <v>0</v>
      </c>
      <c r="AP39" s="292">
        <f t="shared" si="6"/>
        <v>0</v>
      </c>
      <c r="AQ39" s="292">
        <f t="shared" si="6"/>
        <v>0</v>
      </c>
      <c r="AR39" s="273">
        <f t="shared" si="6"/>
        <v>0</v>
      </c>
    </row>
    <row r="40" spans="2:44" hidden="1"/>
    <row r="41" spans="2:44" hidden="1"/>
    <row r="42" spans="2:44" hidden="1">
      <c r="M42" s="295"/>
    </row>
    <row r="43" spans="2:44" hidden="1">
      <c r="M43" s="296"/>
    </row>
    <row r="44" spans="2:44" hidden="1"/>
    <row r="45" spans="2:44" hidden="1">
      <c r="P45" s="296"/>
    </row>
    <row r="46" spans="2:44" ht="15" hidden="1">
      <c r="M46" s="117"/>
      <c r="N46" s="117"/>
      <c r="O46" s="297"/>
      <c r="P46" s="298"/>
    </row>
    <row r="47" spans="2:44">
      <c r="M47" s="296"/>
      <c r="N47" s="296"/>
      <c r="O47" s="296"/>
      <c r="P47" s="296"/>
    </row>
  </sheetData>
  <mergeCells count="29">
    <mergeCell ref="B33:L33"/>
    <mergeCell ref="Q9:X9"/>
    <mergeCell ref="Y9:Y10"/>
    <mergeCell ref="Z9:Z10"/>
    <mergeCell ref="AA9:AA10"/>
    <mergeCell ref="AC8:AE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D9:AD10"/>
    <mergeCell ref="AE9:AE10"/>
    <mergeCell ref="AB9:AB10"/>
    <mergeCell ref="AC9:AC10"/>
    <mergeCell ref="B4:AA4"/>
    <mergeCell ref="B5:AA5"/>
    <mergeCell ref="B7:I7"/>
    <mergeCell ref="B8:L8"/>
    <mergeCell ref="M8:M10"/>
    <mergeCell ref="N8:N10"/>
    <mergeCell ref="O8:AB8"/>
    <mergeCell ref="K9:K10"/>
    <mergeCell ref="L9:L10"/>
    <mergeCell ref="O9:P9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K36"/>
  <sheetViews>
    <sheetView zoomScale="90" zoomScaleNormal="90" workbookViewId="0">
      <selection activeCell="C11" sqref="C11"/>
    </sheetView>
  </sheetViews>
  <sheetFormatPr baseColWidth="10" defaultColWidth="11.42578125" defaultRowHeight="12.75"/>
  <cols>
    <col min="1" max="1" width="2.85546875" style="229" customWidth="1"/>
    <col min="2" max="2" width="20.7109375" style="228" customWidth="1"/>
    <col min="3" max="3" width="17.28515625" style="229" customWidth="1"/>
    <col min="4" max="4" width="23.85546875" style="229" customWidth="1"/>
    <col min="5" max="5" width="16.28515625" style="229" customWidth="1"/>
    <col min="6" max="6" width="6.5703125" style="229" customWidth="1"/>
    <col min="7" max="7" width="22.42578125" style="229" customWidth="1"/>
    <col min="8" max="8" width="6.28515625" style="229" customWidth="1"/>
    <col min="9" max="9" width="23.85546875" style="310" customWidth="1"/>
    <col min="10" max="10" width="6.85546875" style="311" customWidth="1"/>
    <col min="11" max="11" width="19.42578125" style="229" customWidth="1"/>
    <col min="12" max="12" width="17.42578125" style="229" customWidth="1"/>
    <col min="13" max="13" width="19" style="229" customWidth="1"/>
    <col min="14" max="14" width="9.28515625" style="229" customWidth="1"/>
    <col min="15" max="15" width="15.42578125" style="229" customWidth="1"/>
    <col min="16" max="16" width="8.140625" style="229" customWidth="1"/>
    <col min="17" max="17" width="8.5703125" style="229" customWidth="1"/>
    <col min="18" max="22" width="11.42578125" style="229" customWidth="1"/>
    <col min="23" max="23" width="10" style="229" customWidth="1"/>
    <col min="24" max="24" width="8.42578125" style="229" customWidth="1"/>
    <col min="25" max="25" width="8.85546875" style="229" customWidth="1"/>
    <col min="26" max="26" width="9.42578125" style="229" customWidth="1"/>
    <col min="27" max="27" width="8.7109375" style="229" customWidth="1"/>
    <col min="28" max="28" width="13" style="229" customWidth="1"/>
    <col min="29" max="29" width="10.7109375" style="229" customWidth="1"/>
    <col min="30" max="30" width="16.28515625" style="229" customWidth="1"/>
    <col min="31" max="31" width="17.140625" style="312" customWidth="1"/>
    <col min="32" max="32" width="11.5703125" style="229" customWidth="1"/>
    <col min="33" max="33" width="16.5703125" style="313" customWidth="1"/>
    <col min="34" max="45" width="11.5703125" style="229" customWidth="1"/>
    <col min="46" max="46" width="18.28515625" style="314" bestFit="1" customWidth="1"/>
    <col min="47" max="47" width="11.5703125" style="229" customWidth="1"/>
    <col min="48" max="48" width="18" style="229" customWidth="1"/>
    <col min="49" max="60" width="11.5703125" style="229" customWidth="1"/>
    <col min="61" max="16384" width="11.42578125" style="229"/>
  </cols>
  <sheetData>
    <row r="2" spans="2:63">
      <c r="K2" s="230"/>
      <c r="L2" s="230"/>
      <c r="N2" s="231"/>
      <c r="P2" s="231"/>
    </row>
    <row r="3" spans="2:63">
      <c r="B3" s="229"/>
      <c r="K3" s="230"/>
      <c r="L3" s="230"/>
      <c r="N3" s="231"/>
      <c r="P3" s="231"/>
    </row>
    <row r="4" spans="2:63">
      <c r="B4" s="684" t="s">
        <v>0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232"/>
      <c r="AB4" s="232"/>
      <c r="AC4" s="232"/>
      <c r="AD4" s="232"/>
    </row>
    <row r="5" spans="2:63">
      <c r="B5" s="684" t="s">
        <v>1</v>
      </c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232"/>
      <c r="AB5" s="232"/>
      <c r="AC5" s="232"/>
      <c r="AD5" s="232"/>
    </row>
    <row r="6" spans="2:63">
      <c r="B6" s="610"/>
      <c r="C6" s="610"/>
      <c r="D6" s="610"/>
      <c r="E6" s="610"/>
      <c r="F6" s="610"/>
      <c r="G6" s="610"/>
      <c r="H6" s="610"/>
      <c r="I6" s="233"/>
      <c r="J6" s="315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232"/>
      <c r="AB6" s="232"/>
      <c r="AC6" s="232"/>
      <c r="AD6" s="232"/>
    </row>
    <row r="7" spans="2:63" ht="16.5" customHeight="1" thickBot="1">
      <c r="B7" s="937" t="s">
        <v>1035</v>
      </c>
      <c r="C7" s="937"/>
      <c r="D7" s="937"/>
      <c r="E7" s="937"/>
      <c r="F7" s="937"/>
      <c r="G7" s="937"/>
      <c r="H7" s="937"/>
      <c r="I7" s="937"/>
      <c r="J7" s="315"/>
      <c r="K7" s="937" t="s">
        <v>1223</v>
      </c>
      <c r="L7" s="937"/>
      <c r="M7" s="937"/>
      <c r="N7" s="937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235"/>
      <c r="AE7" s="316"/>
      <c r="AT7" s="317"/>
    </row>
    <row r="8" spans="2:63" ht="15.75" thickBot="1">
      <c r="B8" s="685" t="s">
        <v>72</v>
      </c>
      <c r="C8" s="686"/>
      <c r="D8" s="686"/>
      <c r="E8" s="686"/>
      <c r="F8" s="686"/>
      <c r="G8" s="686"/>
      <c r="H8" s="686"/>
      <c r="I8" s="686"/>
      <c r="J8" s="686"/>
      <c r="K8" s="686"/>
      <c r="L8" s="687"/>
      <c r="M8" s="688" t="s">
        <v>4</v>
      </c>
      <c r="N8" s="695" t="s">
        <v>5</v>
      </c>
      <c r="O8" s="1535"/>
      <c r="P8" s="1535"/>
      <c r="Q8" s="1535"/>
      <c r="R8" s="1535"/>
      <c r="S8" s="1535"/>
      <c r="T8" s="1535"/>
      <c r="U8" s="1535"/>
      <c r="V8" s="1535"/>
      <c r="W8" s="1535"/>
      <c r="X8" s="1535"/>
      <c r="Y8" s="1535"/>
      <c r="Z8" s="1535"/>
      <c r="AA8" s="1535"/>
      <c r="AB8" s="1536" t="s">
        <v>8</v>
      </c>
      <c r="AC8" s="896"/>
      <c r="AD8" s="897"/>
      <c r="AE8" s="949" t="s">
        <v>6</v>
      </c>
      <c r="AF8" s="938" t="s">
        <v>5</v>
      </c>
      <c r="AG8" s="1537"/>
      <c r="AH8" s="1537"/>
      <c r="AI8" s="1537"/>
      <c r="AJ8" s="1537"/>
      <c r="AK8" s="1537"/>
      <c r="AL8" s="1537"/>
      <c r="AM8" s="1537"/>
      <c r="AN8" s="1537"/>
      <c r="AO8" s="1537"/>
      <c r="AP8" s="1537"/>
      <c r="AQ8" s="1537"/>
      <c r="AR8" s="1537"/>
      <c r="AS8" s="1537"/>
      <c r="AT8" s="949" t="s">
        <v>7</v>
      </c>
      <c r="AU8" s="938" t="s">
        <v>5</v>
      </c>
      <c r="AV8" s="1537"/>
      <c r="AW8" s="1537"/>
      <c r="AX8" s="1537"/>
      <c r="AY8" s="1537"/>
      <c r="AZ8" s="1537"/>
      <c r="BA8" s="1537"/>
      <c r="BB8" s="1537"/>
      <c r="BC8" s="1537"/>
      <c r="BD8" s="1537"/>
      <c r="BE8" s="1537"/>
      <c r="BF8" s="1537"/>
      <c r="BG8" s="1537"/>
      <c r="BH8" s="1537"/>
      <c r="BI8" s="1538" t="s">
        <v>8</v>
      </c>
      <c r="BJ8" s="939"/>
      <c r="BK8" s="940"/>
    </row>
    <row r="9" spans="2:63" ht="13.5" thickBot="1">
      <c r="B9" s="678" t="s">
        <v>9</v>
      </c>
      <c r="C9" s="1154" t="s">
        <v>10</v>
      </c>
      <c r="D9" s="669" t="s">
        <v>11</v>
      </c>
      <c r="E9" s="669" t="s">
        <v>12</v>
      </c>
      <c r="F9" s="661" t="s">
        <v>13</v>
      </c>
      <c r="G9" s="669" t="s">
        <v>14</v>
      </c>
      <c r="H9" s="661" t="s">
        <v>15</v>
      </c>
      <c r="I9" s="661" t="s">
        <v>16</v>
      </c>
      <c r="J9" s="661" t="s">
        <v>17</v>
      </c>
      <c r="K9" s="669" t="s">
        <v>18</v>
      </c>
      <c r="L9" s="671" t="s">
        <v>19</v>
      </c>
      <c r="M9" s="689"/>
      <c r="N9" s="673" t="s">
        <v>20</v>
      </c>
      <c r="O9" s="674"/>
      <c r="P9" s="673" t="s">
        <v>21</v>
      </c>
      <c r="Q9" s="675"/>
      <c r="R9" s="675"/>
      <c r="S9" s="675"/>
      <c r="T9" s="675"/>
      <c r="U9" s="675"/>
      <c r="V9" s="675"/>
      <c r="W9" s="675"/>
      <c r="X9" s="676" t="s">
        <v>22</v>
      </c>
      <c r="Y9" s="661" t="s">
        <v>23</v>
      </c>
      <c r="Z9" s="661" t="s">
        <v>24</v>
      </c>
      <c r="AA9" s="661" t="s">
        <v>25</v>
      </c>
      <c r="AB9" s="661" t="s">
        <v>26</v>
      </c>
      <c r="AC9" s="661" t="s">
        <v>27</v>
      </c>
      <c r="AD9" s="671" t="s">
        <v>28</v>
      </c>
      <c r="AE9" s="950"/>
      <c r="AF9" s="954" t="s">
        <v>20</v>
      </c>
      <c r="AG9" s="955"/>
      <c r="AH9" s="952" t="s">
        <v>21</v>
      </c>
      <c r="AI9" s="953"/>
      <c r="AJ9" s="953"/>
      <c r="AK9" s="953"/>
      <c r="AL9" s="953"/>
      <c r="AM9" s="953"/>
      <c r="AN9" s="953"/>
      <c r="AO9" s="953"/>
      <c r="AP9" s="941" t="s">
        <v>22</v>
      </c>
      <c r="AQ9" s="943" t="s">
        <v>23</v>
      </c>
      <c r="AR9" s="943" t="s">
        <v>24</v>
      </c>
      <c r="AS9" s="943" t="s">
        <v>25</v>
      </c>
      <c r="AT9" s="950"/>
      <c r="AU9" s="952" t="s">
        <v>20</v>
      </c>
      <c r="AV9" s="955"/>
      <c r="AW9" s="952" t="s">
        <v>21</v>
      </c>
      <c r="AX9" s="953"/>
      <c r="AY9" s="953"/>
      <c r="AZ9" s="953"/>
      <c r="BA9" s="953"/>
      <c r="BB9" s="953"/>
      <c r="BC9" s="953"/>
      <c r="BD9" s="953"/>
      <c r="BE9" s="941" t="s">
        <v>22</v>
      </c>
      <c r="BF9" s="943" t="s">
        <v>23</v>
      </c>
      <c r="BG9" s="943" t="s">
        <v>24</v>
      </c>
      <c r="BH9" s="958" t="s">
        <v>25</v>
      </c>
      <c r="BI9" s="956" t="s">
        <v>26</v>
      </c>
      <c r="BJ9" s="945" t="s">
        <v>27</v>
      </c>
      <c r="BK9" s="947" t="s">
        <v>28</v>
      </c>
    </row>
    <row r="10" spans="2:63" ht="93" thickBot="1">
      <c r="B10" s="1539"/>
      <c r="C10" s="1540"/>
      <c r="D10" s="1541"/>
      <c r="E10" s="1541"/>
      <c r="F10" s="902"/>
      <c r="G10" s="1541"/>
      <c r="H10" s="902"/>
      <c r="I10" s="902"/>
      <c r="J10" s="902"/>
      <c r="K10" s="1541"/>
      <c r="L10" s="903"/>
      <c r="M10" s="694"/>
      <c r="N10" s="1542" t="s">
        <v>29</v>
      </c>
      <c r="O10" s="1543" t="s">
        <v>30</v>
      </c>
      <c r="P10" s="1542" t="s">
        <v>31</v>
      </c>
      <c r="Q10" s="1544" t="s">
        <v>32</v>
      </c>
      <c r="R10" s="1544" t="s">
        <v>33</v>
      </c>
      <c r="S10" s="1544" t="s">
        <v>34</v>
      </c>
      <c r="T10" s="1544" t="s">
        <v>35</v>
      </c>
      <c r="U10" s="1544" t="s">
        <v>36</v>
      </c>
      <c r="V10" s="1544" t="s">
        <v>37</v>
      </c>
      <c r="W10" s="1544" t="s">
        <v>39</v>
      </c>
      <c r="X10" s="1515"/>
      <c r="Y10" s="902"/>
      <c r="Z10" s="902"/>
      <c r="AA10" s="902"/>
      <c r="AB10" s="902"/>
      <c r="AC10" s="902"/>
      <c r="AD10" s="903"/>
      <c r="AE10" s="951"/>
      <c r="AF10" s="325" t="s">
        <v>29</v>
      </c>
      <c r="AG10" s="1545" t="s">
        <v>30</v>
      </c>
      <c r="AH10" s="326" t="s">
        <v>31</v>
      </c>
      <c r="AI10" s="1546" t="s">
        <v>32</v>
      </c>
      <c r="AJ10" s="1546" t="s">
        <v>33</v>
      </c>
      <c r="AK10" s="1546" t="s">
        <v>34</v>
      </c>
      <c r="AL10" s="1546" t="s">
        <v>35</v>
      </c>
      <c r="AM10" s="1546" t="s">
        <v>36</v>
      </c>
      <c r="AN10" s="1546" t="s">
        <v>37</v>
      </c>
      <c r="AO10" s="1546" t="s">
        <v>39</v>
      </c>
      <c r="AP10" s="942"/>
      <c r="AQ10" s="944"/>
      <c r="AR10" s="944"/>
      <c r="AS10" s="944"/>
      <c r="AT10" s="951"/>
      <c r="AU10" s="326" t="s">
        <v>29</v>
      </c>
      <c r="AV10" s="1547" t="s">
        <v>30</v>
      </c>
      <c r="AW10" s="326" t="s">
        <v>31</v>
      </c>
      <c r="AX10" s="1546" t="s">
        <v>32</v>
      </c>
      <c r="AY10" s="1546" t="s">
        <v>33</v>
      </c>
      <c r="AZ10" s="1546" t="s">
        <v>34</v>
      </c>
      <c r="BA10" s="1546" t="s">
        <v>35</v>
      </c>
      <c r="BB10" s="1546" t="s">
        <v>36</v>
      </c>
      <c r="BC10" s="1546" t="s">
        <v>37</v>
      </c>
      <c r="BD10" s="1546" t="s">
        <v>39</v>
      </c>
      <c r="BE10" s="942"/>
      <c r="BF10" s="944"/>
      <c r="BG10" s="944"/>
      <c r="BH10" s="1548"/>
      <c r="BI10" s="957"/>
      <c r="BJ10" s="946"/>
      <c r="BK10" s="948"/>
    </row>
    <row r="11" spans="2:63" ht="110.25" customHeight="1">
      <c r="B11" s="1549" t="s">
        <v>40</v>
      </c>
      <c r="C11" s="1550" t="s">
        <v>41</v>
      </c>
      <c r="D11" s="1550" t="s">
        <v>42</v>
      </c>
      <c r="E11" s="1550" t="s">
        <v>43</v>
      </c>
      <c r="F11" s="1551">
        <v>2020730010035</v>
      </c>
      <c r="G11" s="1550" t="s">
        <v>1036</v>
      </c>
      <c r="H11" s="1551" t="s">
        <v>1037</v>
      </c>
      <c r="I11" s="362" t="s">
        <v>1038</v>
      </c>
      <c r="J11" s="1552" t="s">
        <v>1039</v>
      </c>
      <c r="K11" s="1550" t="s">
        <v>1040</v>
      </c>
      <c r="L11" s="365" t="s">
        <v>1041</v>
      </c>
      <c r="M11" s="1553">
        <v>123718672</v>
      </c>
      <c r="N11" s="362">
        <v>0</v>
      </c>
      <c r="O11" s="1553">
        <f>+M11</f>
        <v>123718672</v>
      </c>
      <c r="P11" s="362">
        <v>0</v>
      </c>
      <c r="Q11" s="362">
        <v>0</v>
      </c>
      <c r="R11" s="362">
        <v>0</v>
      </c>
      <c r="S11" s="362">
        <v>0</v>
      </c>
      <c r="T11" s="362">
        <v>0</v>
      </c>
      <c r="U11" s="362">
        <v>0</v>
      </c>
      <c r="V11" s="362">
        <v>0</v>
      </c>
      <c r="W11" s="362">
        <v>0</v>
      </c>
      <c r="X11" s="362">
        <v>0</v>
      </c>
      <c r="Y11" s="362">
        <v>0</v>
      </c>
      <c r="Z11" s="362">
        <v>0</v>
      </c>
      <c r="AA11" s="362">
        <v>0</v>
      </c>
      <c r="AB11" s="365" t="s">
        <v>1042</v>
      </c>
      <c r="AC11" s="365" t="s">
        <v>1043</v>
      </c>
      <c r="AD11" s="365" t="s">
        <v>1044</v>
      </c>
      <c r="AE11" s="1554">
        <v>48600000</v>
      </c>
      <c r="AF11" s="1555">
        <v>0</v>
      </c>
      <c r="AG11" s="1556">
        <f>+AE11</f>
        <v>48600000</v>
      </c>
      <c r="AH11" s="1555">
        <v>0</v>
      </c>
      <c r="AI11" s="1555">
        <v>0</v>
      </c>
      <c r="AJ11" s="1555">
        <v>0</v>
      </c>
      <c r="AK11" s="1555">
        <v>0</v>
      </c>
      <c r="AL11" s="1555">
        <v>0</v>
      </c>
      <c r="AM11" s="1555">
        <v>0</v>
      </c>
      <c r="AN11" s="1555">
        <v>0</v>
      </c>
      <c r="AO11" s="1555">
        <v>0</v>
      </c>
      <c r="AP11" s="1555">
        <v>0</v>
      </c>
      <c r="AQ11" s="1555">
        <v>0</v>
      </c>
      <c r="AR11" s="1555">
        <v>0</v>
      </c>
      <c r="AS11" s="1555">
        <v>0</v>
      </c>
      <c r="AT11" s="1555">
        <v>19500000</v>
      </c>
      <c r="AU11" s="1555">
        <v>0</v>
      </c>
      <c r="AV11" s="1555">
        <f>+AT11</f>
        <v>19500000</v>
      </c>
      <c r="AW11" s="1555">
        <v>0</v>
      </c>
      <c r="AX11" s="1555">
        <v>0</v>
      </c>
      <c r="AY11" s="1555">
        <v>0</v>
      </c>
      <c r="AZ11" s="1555">
        <v>0</v>
      </c>
      <c r="BA11" s="1555">
        <v>0</v>
      </c>
      <c r="BB11" s="1555">
        <v>0</v>
      </c>
      <c r="BC11" s="1555">
        <v>0</v>
      </c>
      <c r="BD11" s="1555">
        <v>0</v>
      </c>
      <c r="BE11" s="1555">
        <v>0</v>
      </c>
      <c r="BF11" s="1555">
        <v>0</v>
      </c>
      <c r="BG11" s="1555">
        <v>0</v>
      </c>
      <c r="BH11" s="1555">
        <v>0</v>
      </c>
      <c r="BI11" s="1557" t="s">
        <v>1042</v>
      </c>
      <c r="BJ11" s="1557" t="s">
        <v>1043</v>
      </c>
      <c r="BK11" s="1558" t="s">
        <v>1044</v>
      </c>
    </row>
    <row r="12" spans="2:63" ht="84.6" customHeight="1">
      <c r="B12" s="1559" t="s">
        <v>40</v>
      </c>
      <c r="C12" s="1560" t="s">
        <v>41</v>
      </c>
      <c r="D12" s="1560" t="s">
        <v>42</v>
      </c>
      <c r="E12" s="1560" t="s">
        <v>43</v>
      </c>
      <c r="F12" s="1561">
        <v>2020730010035</v>
      </c>
      <c r="G12" s="1560" t="s">
        <v>1036</v>
      </c>
      <c r="H12" s="1562">
        <v>218320202009</v>
      </c>
      <c r="I12" s="636" t="s">
        <v>1045</v>
      </c>
      <c r="J12" s="1563" t="s">
        <v>1046</v>
      </c>
      <c r="K12" s="1560" t="s">
        <v>1047</v>
      </c>
      <c r="L12" s="629" t="s">
        <v>1048</v>
      </c>
      <c r="M12" s="1458">
        <v>1200000</v>
      </c>
      <c r="N12" s="636">
        <v>0</v>
      </c>
      <c r="O12" s="1458">
        <f t="shared" ref="O12:O33" si="0">+M12</f>
        <v>1200000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636">
        <v>0</v>
      </c>
      <c r="AB12" s="629" t="s">
        <v>1042</v>
      </c>
      <c r="AC12" s="629" t="s">
        <v>1043</v>
      </c>
      <c r="AD12" s="629" t="s">
        <v>1044</v>
      </c>
      <c r="AE12" s="1564">
        <v>0</v>
      </c>
      <c r="AF12" s="1565">
        <v>0</v>
      </c>
      <c r="AG12" s="1566">
        <f t="shared" ref="AG12:AG33" si="1">+AE12</f>
        <v>0</v>
      </c>
      <c r="AH12" s="1565">
        <v>0</v>
      </c>
      <c r="AI12" s="1565">
        <v>0</v>
      </c>
      <c r="AJ12" s="1565">
        <v>0</v>
      </c>
      <c r="AK12" s="1565">
        <v>0</v>
      </c>
      <c r="AL12" s="1565">
        <v>0</v>
      </c>
      <c r="AM12" s="1565">
        <v>0</v>
      </c>
      <c r="AN12" s="1565">
        <v>0</v>
      </c>
      <c r="AO12" s="1565">
        <v>0</v>
      </c>
      <c r="AP12" s="1565">
        <v>0</v>
      </c>
      <c r="AQ12" s="1565">
        <v>0</v>
      </c>
      <c r="AR12" s="1565">
        <v>0</v>
      </c>
      <c r="AS12" s="1565">
        <v>0</v>
      </c>
      <c r="AT12" s="1565">
        <v>0</v>
      </c>
      <c r="AU12" s="1565">
        <v>0</v>
      </c>
      <c r="AV12" s="1565">
        <f t="shared" ref="AV12:AV33" si="2">+AT12</f>
        <v>0</v>
      </c>
      <c r="AW12" s="1565">
        <v>0</v>
      </c>
      <c r="AX12" s="1565">
        <v>0</v>
      </c>
      <c r="AY12" s="1565">
        <v>0</v>
      </c>
      <c r="AZ12" s="1565">
        <v>0</v>
      </c>
      <c r="BA12" s="1565">
        <v>0</v>
      </c>
      <c r="BB12" s="1565">
        <v>0</v>
      </c>
      <c r="BC12" s="1565">
        <v>0</v>
      </c>
      <c r="BD12" s="1565">
        <v>0</v>
      </c>
      <c r="BE12" s="1565">
        <v>0</v>
      </c>
      <c r="BF12" s="1565">
        <v>0</v>
      </c>
      <c r="BG12" s="1565">
        <v>0</v>
      </c>
      <c r="BH12" s="1565">
        <v>0</v>
      </c>
      <c r="BI12" s="1567" t="s">
        <v>1042</v>
      </c>
      <c r="BJ12" s="1567" t="s">
        <v>1043</v>
      </c>
      <c r="BK12" s="1568" t="s">
        <v>1044</v>
      </c>
    </row>
    <row r="13" spans="2:63" ht="84" customHeight="1">
      <c r="B13" s="1559" t="s">
        <v>40</v>
      </c>
      <c r="C13" s="1560" t="s">
        <v>41</v>
      </c>
      <c r="D13" s="1560" t="s">
        <v>42</v>
      </c>
      <c r="E13" s="1560" t="s">
        <v>43</v>
      </c>
      <c r="F13" s="1561">
        <v>2020730010035</v>
      </c>
      <c r="G13" s="1560" t="s">
        <v>1036</v>
      </c>
      <c r="H13" s="1562">
        <v>218320202008</v>
      </c>
      <c r="I13" s="636" t="s">
        <v>1049</v>
      </c>
      <c r="J13" s="1563" t="s">
        <v>1050</v>
      </c>
      <c r="K13" s="1560" t="s">
        <v>1051</v>
      </c>
      <c r="L13" s="629" t="s">
        <v>1052</v>
      </c>
      <c r="M13" s="1458">
        <v>676561877</v>
      </c>
      <c r="N13" s="636">
        <v>0</v>
      </c>
      <c r="O13" s="1458">
        <f t="shared" si="0"/>
        <v>676561877</v>
      </c>
      <c r="P13" s="636">
        <v>0</v>
      </c>
      <c r="Q13" s="636">
        <v>0</v>
      </c>
      <c r="R13" s="636">
        <v>0</v>
      </c>
      <c r="S13" s="636">
        <v>0</v>
      </c>
      <c r="T13" s="636">
        <v>0</v>
      </c>
      <c r="U13" s="636">
        <v>0</v>
      </c>
      <c r="V13" s="636">
        <v>0</v>
      </c>
      <c r="W13" s="636">
        <v>0</v>
      </c>
      <c r="X13" s="636">
        <v>0</v>
      </c>
      <c r="Y13" s="636">
        <v>0</v>
      </c>
      <c r="Z13" s="636">
        <v>0</v>
      </c>
      <c r="AA13" s="636">
        <v>0</v>
      </c>
      <c r="AB13" s="629" t="s">
        <v>1042</v>
      </c>
      <c r="AC13" s="629" t="s">
        <v>1043</v>
      </c>
      <c r="AD13" s="629" t="s">
        <v>1044</v>
      </c>
      <c r="AE13" s="1564">
        <v>590714216</v>
      </c>
      <c r="AF13" s="1565">
        <v>0</v>
      </c>
      <c r="AG13" s="1566">
        <f t="shared" si="1"/>
        <v>590714216</v>
      </c>
      <c r="AH13" s="1565">
        <v>0</v>
      </c>
      <c r="AI13" s="1565">
        <v>0</v>
      </c>
      <c r="AJ13" s="1565">
        <v>0</v>
      </c>
      <c r="AK13" s="1565">
        <v>0</v>
      </c>
      <c r="AL13" s="1565">
        <v>0</v>
      </c>
      <c r="AM13" s="1565">
        <v>0</v>
      </c>
      <c r="AN13" s="1565">
        <v>0</v>
      </c>
      <c r="AO13" s="1565">
        <v>0</v>
      </c>
      <c r="AP13" s="1565">
        <v>0</v>
      </c>
      <c r="AQ13" s="1565">
        <v>0</v>
      </c>
      <c r="AR13" s="1565">
        <v>0</v>
      </c>
      <c r="AS13" s="1565">
        <v>0</v>
      </c>
      <c r="AT13" s="1565">
        <v>109573850</v>
      </c>
      <c r="AU13" s="1565">
        <v>0</v>
      </c>
      <c r="AV13" s="1565">
        <f t="shared" si="2"/>
        <v>109573850</v>
      </c>
      <c r="AW13" s="1565">
        <v>0</v>
      </c>
      <c r="AX13" s="1565">
        <v>0</v>
      </c>
      <c r="AY13" s="1565">
        <v>0</v>
      </c>
      <c r="AZ13" s="1565">
        <v>0</v>
      </c>
      <c r="BA13" s="1565">
        <v>0</v>
      </c>
      <c r="BB13" s="1565">
        <v>0</v>
      </c>
      <c r="BC13" s="1565">
        <v>0</v>
      </c>
      <c r="BD13" s="1565">
        <v>0</v>
      </c>
      <c r="BE13" s="1565">
        <v>0</v>
      </c>
      <c r="BF13" s="1565">
        <v>0</v>
      </c>
      <c r="BG13" s="1565">
        <v>0</v>
      </c>
      <c r="BH13" s="1565">
        <v>0</v>
      </c>
      <c r="BI13" s="1567" t="s">
        <v>1042</v>
      </c>
      <c r="BJ13" s="1567" t="s">
        <v>1043</v>
      </c>
      <c r="BK13" s="1568" t="s">
        <v>1044</v>
      </c>
    </row>
    <row r="14" spans="2:63" ht="83.45" customHeight="1">
      <c r="B14" s="1559" t="s">
        <v>40</v>
      </c>
      <c r="C14" s="1560" t="s">
        <v>41</v>
      </c>
      <c r="D14" s="1560" t="s">
        <v>42</v>
      </c>
      <c r="E14" s="1560" t="s">
        <v>43</v>
      </c>
      <c r="F14" s="1561">
        <v>2020730010035</v>
      </c>
      <c r="G14" s="1560" t="s">
        <v>1036</v>
      </c>
      <c r="H14" s="1562">
        <v>218320202008</v>
      </c>
      <c r="I14" s="636" t="s">
        <v>1049</v>
      </c>
      <c r="J14" s="1563" t="s">
        <v>1053</v>
      </c>
      <c r="K14" s="1560" t="s">
        <v>1054</v>
      </c>
      <c r="L14" s="139" t="s">
        <v>1055</v>
      </c>
      <c r="M14" s="1458">
        <v>269238684</v>
      </c>
      <c r="N14" s="636">
        <v>0</v>
      </c>
      <c r="O14" s="1458">
        <f t="shared" si="0"/>
        <v>269238684</v>
      </c>
      <c r="P14" s="636">
        <v>0</v>
      </c>
      <c r="Q14" s="636">
        <v>0</v>
      </c>
      <c r="R14" s="636">
        <v>0</v>
      </c>
      <c r="S14" s="636">
        <v>0</v>
      </c>
      <c r="T14" s="636">
        <v>0</v>
      </c>
      <c r="U14" s="636">
        <v>0</v>
      </c>
      <c r="V14" s="636">
        <v>0</v>
      </c>
      <c r="W14" s="636">
        <v>0</v>
      </c>
      <c r="X14" s="636">
        <v>0</v>
      </c>
      <c r="Y14" s="636">
        <v>0</v>
      </c>
      <c r="Z14" s="636">
        <v>0</v>
      </c>
      <c r="AA14" s="636">
        <v>0</v>
      </c>
      <c r="AB14" s="629" t="s">
        <v>1042</v>
      </c>
      <c r="AC14" s="629" t="s">
        <v>1043</v>
      </c>
      <c r="AD14" s="629" t="s">
        <v>1044</v>
      </c>
      <c r="AE14" s="1564">
        <v>52370217</v>
      </c>
      <c r="AF14" s="1565">
        <v>0</v>
      </c>
      <c r="AG14" s="1566">
        <f t="shared" si="1"/>
        <v>52370217</v>
      </c>
      <c r="AH14" s="1565">
        <v>0</v>
      </c>
      <c r="AI14" s="1565">
        <v>0</v>
      </c>
      <c r="AJ14" s="1565">
        <v>0</v>
      </c>
      <c r="AK14" s="1565">
        <v>0</v>
      </c>
      <c r="AL14" s="1565">
        <v>0</v>
      </c>
      <c r="AM14" s="1565">
        <v>0</v>
      </c>
      <c r="AN14" s="1565">
        <v>0</v>
      </c>
      <c r="AO14" s="1565">
        <v>0</v>
      </c>
      <c r="AP14" s="1565">
        <v>0</v>
      </c>
      <c r="AQ14" s="1565">
        <v>0</v>
      </c>
      <c r="AR14" s="1565">
        <v>0</v>
      </c>
      <c r="AS14" s="1565">
        <v>0</v>
      </c>
      <c r="AT14" s="1565">
        <v>18000000</v>
      </c>
      <c r="AU14" s="1565">
        <v>0</v>
      </c>
      <c r="AV14" s="1565">
        <f t="shared" si="2"/>
        <v>18000000</v>
      </c>
      <c r="AW14" s="1565">
        <v>0</v>
      </c>
      <c r="AX14" s="1565">
        <v>0</v>
      </c>
      <c r="AY14" s="1565">
        <v>0</v>
      </c>
      <c r="AZ14" s="1565">
        <v>0</v>
      </c>
      <c r="BA14" s="1565">
        <v>0</v>
      </c>
      <c r="BB14" s="1565">
        <v>0</v>
      </c>
      <c r="BC14" s="1565">
        <v>0</v>
      </c>
      <c r="BD14" s="1565">
        <v>0</v>
      </c>
      <c r="BE14" s="1565">
        <v>0</v>
      </c>
      <c r="BF14" s="1565">
        <v>0</v>
      </c>
      <c r="BG14" s="1565">
        <v>0</v>
      </c>
      <c r="BH14" s="1565">
        <v>0</v>
      </c>
      <c r="BI14" s="1567" t="s">
        <v>1042</v>
      </c>
      <c r="BJ14" s="1567" t="s">
        <v>1043</v>
      </c>
      <c r="BK14" s="1568" t="s">
        <v>1044</v>
      </c>
    </row>
    <row r="15" spans="2:63" ht="76.5">
      <c r="B15" s="1559" t="s">
        <v>40</v>
      </c>
      <c r="C15" s="1560" t="s">
        <v>41</v>
      </c>
      <c r="D15" s="1560" t="s">
        <v>42</v>
      </c>
      <c r="E15" s="1560" t="s">
        <v>43</v>
      </c>
      <c r="F15" s="1561">
        <v>2020730010035</v>
      </c>
      <c r="G15" s="1560" t="s">
        <v>1036</v>
      </c>
      <c r="H15" s="1562">
        <v>218320202008</v>
      </c>
      <c r="I15" s="636" t="s">
        <v>1049</v>
      </c>
      <c r="J15" s="1563" t="s">
        <v>1056</v>
      </c>
      <c r="K15" s="1560" t="s">
        <v>1057</v>
      </c>
      <c r="L15" s="629" t="s">
        <v>1058</v>
      </c>
      <c r="M15" s="1458">
        <v>37880128</v>
      </c>
      <c r="N15" s="636">
        <v>0</v>
      </c>
      <c r="O15" s="1458">
        <f t="shared" si="0"/>
        <v>37880128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636">
        <v>0</v>
      </c>
      <c r="AB15" s="629" t="s">
        <v>1042</v>
      </c>
      <c r="AC15" s="629" t="s">
        <v>1043</v>
      </c>
      <c r="AD15" s="629" t="s">
        <v>1044</v>
      </c>
      <c r="AE15" s="1564">
        <v>37880128</v>
      </c>
      <c r="AF15" s="1565">
        <v>0</v>
      </c>
      <c r="AG15" s="1566">
        <f t="shared" si="1"/>
        <v>37880128</v>
      </c>
      <c r="AH15" s="1565">
        <v>0</v>
      </c>
      <c r="AI15" s="1565">
        <v>0</v>
      </c>
      <c r="AJ15" s="1565">
        <v>0</v>
      </c>
      <c r="AK15" s="1565">
        <v>0</v>
      </c>
      <c r="AL15" s="1565">
        <v>0</v>
      </c>
      <c r="AM15" s="1565">
        <v>0</v>
      </c>
      <c r="AN15" s="1565">
        <v>0</v>
      </c>
      <c r="AO15" s="1565">
        <v>0</v>
      </c>
      <c r="AP15" s="1565">
        <v>0</v>
      </c>
      <c r="AQ15" s="1565">
        <v>0</v>
      </c>
      <c r="AR15" s="1565">
        <v>0</v>
      </c>
      <c r="AS15" s="1565">
        <v>0</v>
      </c>
      <c r="AT15" s="1565">
        <v>17440064</v>
      </c>
      <c r="AU15" s="1565">
        <v>0</v>
      </c>
      <c r="AV15" s="1565">
        <f t="shared" si="2"/>
        <v>17440064</v>
      </c>
      <c r="AW15" s="1565">
        <v>0</v>
      </c>
      <c r="AX15" s="1565">
        <v>0</v>
      </c>
      <c r="AY15" s="1565">
        <v>0</v>
      </c>
      <c r="AZ15" s="1565">
        <v>0</v>
      </c>
      <c r="BA15" s="1565">
        <v>0</v>
      </c>
      <c r="BB15" s="1565">
        <v>0</v>
      </c>
      <c r="BC15" s="1565">
        <v>0</v>
      </c>
      <c r="BD15" s="1565">
        <v>0</v>
      </c>
      <c r="BE15" s="1565">
        <v>0</v>
      </c>
      <c r="BF15" s="1565">
        <v>0</v>
      </c>
      <c r="BG15" s="1565">
        <v>0</v>
      </c>
      <c r="BH15" s="1565">
        <v>0</v>
      </c>
      <c r="BI15" s="1567" t="s">
        <v>1042</v>
      </c>
      <c r="BJ15" s="1567" t="s">
        <v>1043</v>
      </c>
      <c r="BK15" s="1568" t="s">
        <v>1044</v>
      </c>
    </row>
    <row r="16" spans="2:63" ht="73.5">
      <c r="B16" s="1559" t="s">
        <v>40</v>
      </c>
      <c r="C16" s="1560" t="s">
        <v>41</v>
      </c>
      <c r="D16" s="1560" t="s">
        <v>42</v>
      </c>
      <c r="E16" s="1560" t="s">
        <v>43</v>
      </c>
      <c r="F16" s="1561">
        <v>2020730010035</v>
      </c>
      <c r="G16" s="1560" t="s">
        <v>1036</v>
      </c>
      <c r="H16" s="1562">
        <v>218320202008</v>
      </c>
      <c r="I16" s="636" t="s">
        <v>1049</v>
      </c>
      <c r="J16" s="1563" t="s">
        <v>1059</v>
      </c>
      <c r="K16" s="1560" t="s">
        <v>1060</v>
      </c>
      <c r="L16" s="629" t="s">
        <v>1061</v>
      </c>
      <c r="M16" s="1458">
        <v>1140480.0005541854</v>
      </c>
      <c r="N16" s="636">
        <v>0</v>
      </c>
      <c r="O16" s="1458">
        <f t="shared" si="0"/>
        <v>1140480.0005541854</v>
      </c>
      <c r="P16" s="636">
        <v>0</v>
      </c>
      <c r="Q16" s="636">
        <v>0</v>
      </c>
      <c r="R16" s="636">
        <v>0</v>
      </c>
      <c r="S16" s="636">
        <v>0</v>
      </c>
      <c r="T16" s="636">
        <v>0</v>
      </c>
      <c r="U16" s="636">
        <v>0</v>
      </c>
      <c r="V16" s="636">
        <v>0</v>
      </c>
      <c r="W16" s="636">
        <v>0</v>
      </c>
      <c r="X16" s="636">
        <v>0</v>
      </c>
      <c r="Y16" s="636">
        <v>0</v>
      </c>
      <c r="Z16" s="636">
        <v>0</v>
      </c>
      <c r="AA16" s="636">
        <v>0</v>
      </c>
      <c r="AB16" s="629" t="s">
        <v>1042</v>
      </c>
      <c r="AC16" s="629" t="s">
        <v>1043</v>
      </c>
      <c r="AD16" s="629" t="s">
        <v>1044</v>
      </c>
      <c r="AE16" s="1564">
        <v>1140480</v>
      </c>
      <c r="AF16" s="1565">
        <v>0</v>
      </c>
      <c r="AG16" s="1566">
        <f t="shared" si="1"/>
        <v>1140480</v>
      </c>
      <c r="AH16" s="1565">
        <v>0</v>
      </c>
      <c r="AI16" s="1565">
        <v>0</v>
      </c>
      <c r="AJ16" s="1565">
        <v>0</v>
      </c>
      <c r="AK16" s="1565">
        <v>0</v>
      </c>
      <c r="AL16" s="1565">
        <v>0</v>
      </c>
      <c r="AM16" s="1565">
        <v>0</v>
      </c>
      <c r="AN16" s="1565">
        <v>0</v>
      </c>
      <c r="AO16" s="1565">
        <v>0</v>
      </c>
      <c r="AP16" s="1565">
        <v>0</v>
      </c>
      <c r="AQ16" s="1565">
        <v>0</v>
      </c>
      <c r="AR16" s="1565">
        <v>0</v>
      </c>
      <c r="AS16" s="1565">
        <v>0</v>
      </c>
      <c r="AT16" s="1565">
        <v>0</v>
      </c>
      <c r="AU16" s="1565">
        <v>0</v>
      </c>
      <c r="AV16" s="1565">
        <f t="shared" si="2"/>
        <v>0</v>
      </c>
      <c r="AW16" s="1565">
        <v>0</v>
      </c>
      <c r="AX16" s="1565">
        <v>0</v>
      </c>
      <c r="AY16" s="1565">
        <v>0</v>
      </c>
      <c r="AZ16" s="1565">
        <v>0</v>
      </c>
      <c r="BA16" s="1565">
        <v>0</v>
      </c>
      <c r="BB16" s="1565">
        <v>0</v>
      </c>
      <c r="BC16" s="1565">
        <v>0</v>
      </c>
      <c r="BD16" s="1565">
        <v>0</v>
      </c>
      <c r="BE16" s="1565">
        <v>0</v>
      </c>
      <c r="BF16" s="1565">
        <v>0</v>
      </c>
      <c r="BG16" s="1565">
        <v>0</v>
      </c>
      <c r="BH16" s="1565">
        <v>0</v>
      </c>
      <c r="BI16" s="1567" t="s">
        <v>1042</v>
      </c>
      <c r="BJ16" s="1567" t="s">
        <v>1043</v>
      </c>
      <c r="BK16" s="1568" t="s">
        <v>1044</v>
      </c>
    </row>
    <row r="17" spans="2:63" ht="73.5">
      <c r="B17" s="1559" t="s">
        <v>40</v>
      </c>
      <c r="C17" s="1560" t="s">
        <v>41</v>
      </c>
      <c r="D17" s="1560" t="s">
        <v>42</v>
      </c>
      <c r="E17" s="1560" t="s">
        <v>43</v>
      </c>
      <c r="F17" s="1561">
        <v>2020730010035</v>
      </c>
      <c r="G17" s="1560" t="s">
        <v>1036</v>
      </c>
      <c r="H17" s="1562">
        <v>218320202008</v>
      </c>
      <c r="I17" s="636" t="s">
        <v>1049</v>
      </c>
      <c r="J17" s="1563" t="s">
        <v>1062</v>
      </c>
      <c r="K17" s="1560" t="s">
        <v>1063</v>
      </c>
      <c r="L17" s="629" t="s">
        <v>1064</v>
      </c>
      <c r="M17" s="1458">
        <v>1140480.0005541854</v>
      </c>
      <c r="N17" s="636">
        <v>0</v>
      </c>
      <c r="O17" s="1458">
        <f t="shared" si="0"/>
        <v>1140480.0005541854</v>
      </c>
      <c r="P17" s="636">
        <v>0</v>
      </c>
      <c r="Q17" s="636">
        <v>0</v>
      </c>
      <c r="R17" s="636">
        <v>0</v>
      </c>
      <c r="S17" s="636">
        <v>0</v>
      </c>
      <c r="T17" s="636">
        <v>0</v>
      </c>
      <c r="U17" s="636">
        <v>0</v>
      </c>
      <c r="V17" s="636">
        <v>0</v>
      </c>
      <c r="W17" s="636">
        <v>0</v>
      </c>
      <c r="X17" s="636">
        <v>0</v>
      </c>
      <c r="Y17" s="636">
        <v>0</v>
      </c>
      <c r="Z17" s="636">
        <v>0</v>
      </c>
      <c r="AA17" s="636">
        <v>0</v>
      </c>
      <c r="AB17" s="629" t="s">
        <v>1042</v>
      </c>
      <c r="AC17" s="629" t="s">
        <v>1043</v>
      </c>
      <c r="AD17" s="629" t="s">
        <v>1044</v>
      </c>
      <c r="AE17" s="1564">
        <v>1140480</v>
      </c>
      <c r="AF17" s="1565">
        <v>0</v>
      </c>
      <c r="AG17" s="1566">
        <f t="shared" si="1"/>
        <v>1140480</v>
      </c>
      <c r="AH17" s="1565">
        <v>0</v>
      </c>
      <c r="AI17" s="1565">
        <v>0</v>
      </c>
      <c r="AJ17" s="1565">
        <v>0</v>
      </c>
      <c r="AK17" s="1565">
        <v>0</v>
      </c>
      <c r="AL17" s="1565">
        <v>0</v>
      </c>
      <c r="AM17" s="1565">
        <v>0</v>
      </c>
      <c r="AN17" s="1565">
        <v>0</v>
      </c>
      <c r="AO17" s="1565">
        <v>0</v>
      </c>
      <c r="AP17" s="1565">
        <v>0</v>
      </c>
      <c r="AQ17" s="1565">
        <v>0</v>
      </c>
      <c r="AR17" s="1565">
        <v>0</v>
      </c>
      <c r="AS17" s="1565">
        <v>0</v>
      </c>
      <c r="AT17" s="1565">
        <v>0</v>
      </c>
      <c r="AU17" s="1565">
        <v>0</v>
      </c>
      <c r="AV17" s="1565">
        <f t="shared" si="2"/>
        <v>0</v>
      </c>
      <c r="AW17" s="1565">
        <v>0</v>
      </c>
      <c r="AX17" s="1565">
        <v>0</v>
      </c>
      <c r="AY17" s="1565">
        <v>0</v>
      </c>
      <c r="AZ17" s="1565">
        <v>0</v>
      </c>
      <c r="BA17" s="1565">
        <v>0</v>
      </c>
      <c r="BB17" s="1565">
        <v>0</v>
      </c>
      <c r="BC17" s="1565">
        <v>0</v>
      </c>
      <c r="BD17" s="1565">
        <v>0</v>
      </c>
      <c r="BE17" s="1565">
        <v>0</v>
      </c>
      <c r="BF17" s="1565">
        <v>0</v>
      </c>
      <c r="BG17" s="1565">
        <v>0</v>
      </c>
      <c r="BH17" s="1565">
        <v>0</v>
      </c>
      <c r="BI17" s="1567" t="s">
        <v>1042</v>
      </c>
      <c r="BJ17" s="1567" t="s">
        <v>1043</v>
      </c>
      <c r="BK17" s="1568" t="s">
        <v>1044</v>
      </c>
    </row>
    <row r="18" spans="2:63" ht="102">
      <c r="B18" s="1559" t="s">
        <v>40</v>
      </c>
      <c r="C18" s="1560" t="s">
        <v>41</v>
      </c>
      <c r="D18" s="1560" t="s">
        <v>42</v>
      </c>
      <c r="E18" s="1560" t="s">
        <v>43</v>
      </c>
      <c r="F18" s="1561">
        <v>2020730010035</v>
      </c>
      <c r="G18" s="1560" t="s">
        <v>1036</v>
      </c>
      <c r="H18" s="1562">
        <v>218320202008</v>
      </c>
      <c r="I18" s="636" t="s">
        <v>1049</v>
      </c>
      <c r="J18" s="1563" t="s">
        <v>1065</v>
      </c>
      <c r="K18" s="1560" t="s">
        <v>1066</v>
      </c>
      <c r="L18" s="629" t="s">
        <v>1066</v>
      </c>
      <c r="M18" s="1458">
        <v>1140480.0005541854</v>
      </c>
      <c r="N18" s="636">
        <v>0</v>
      </c>
      <c r="O18" s="1458">
        <f t="shared" si="0"/>
        <v>1140480.0005541854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29" t="s">
        <v>1042</v>
      </c>
      <c r="AC18" s="629" t="s">
        <v>1043</v>
      </c>
      <c r="AD18" s="629" t="s">
        <v>1044</v>
      </c>
      <c r="AE18" s="1564">
        <v>1140480</v>
      </c>
      <c r="AF18" s="1565">
        <v>0</v>
      </c>
      <c r="AG18" s="1566">
        <f t="shared" si="1"/>
        <v>1140480</v>
      </c>
      <c r="AH18" s="1565">
        <v>0</v>
      </c>
      <c r="AI18" s="1565">
        <v>0</v>
      </c>
      <c r="AJ18" s="1565">
        <v>0</v>
      </c>
      <c r="AK18" s="1565">
        <v>0</v>
      </c>
      <c r="AL18" s="1565">
        <v>0</v>
      </c>
      <c r="AM18" s="1565">
        <v>0</v>
      </c>
      <c r="AN18" s="1565">
        <v>0</v>
      </c>
      <c r="AO18" s="1565">
        <v>0</v>
      </c>
      <c r="AP18" s="1565">
        <v>0</v>
      </c>
      <c r="AQ18" s="1565">
        <v>0</v>
      </c>
      <c r="AR18" s="1565">
        <v>0</v>
      </c>
      <c r="AS18" s="1565">
        <v>0</v>
      </c>
      <c r="AT18" s="1565">
        <v>0</v>
      </c>
      <c r="AU18" s="1565">
        <v>0</v>
      </c>
      <c r="AV18" s="1565">
        <f t="shared" si="2"/>
        <v>0</v>
      </c>
      <c r="AW18" s="1565">
        <v>0</v>
      </c>
      <c r="AX18" s="1565">
        <v>0</v>
      </c>
      <c r="AY18" s="1565">
        <v>0</v>
      </c>
      <c r="AZ18" s="1565">
        <v>0</v>
      </c>
      <c r="BA18" s="1565">
        <v>0</v>
      </c>
      <c r="BB18" s="1565">
        <v>0</v>
      </c>
      <c r="BC18" s="1565">
        <v>0</v>
      </c>
      <c r="BD18" s="1565">
        <v>0</v>
      </c>
      <c r="BE18" s="1565">
        <v>0</v>
      </c>
      <c r="BF18" s="1565">
        <v>0</v>
      </c>
      <c r="BG18" s="1565">
        <v>0</v>
      </c>
      <c r="BH18" s="1565">
        <v>0</v>
      </c>
      <c r="BI18" s="1567" t="s">
        <v>1042</v>
      </c>
      <c r="BJ18" s="1567" t="s">
        <v>1043</v>
      </c>
      <c r="BK18" s="1568" t="s">
        <v>1044</v>
      </c>
    </row>
    <row r="19" spans="2:63" ht="73.5">
      <c r="B19" s="1559" t="s">
        <v>40</v>
      </c>
      <c r="C19" s="1560" t="s">
        <v>41</v>
      </c>
      <c r="D19" s="1560" t="s">
        <v>42</v>
      </c>
      <c r="E19" s="1560" t="s">
        <v>43</v>
      </c>
      <c r="F19" s="1561">
        <v>2020730010035</v>
      </c>
      <c r="G19" s="1560" t="s">
        <v>1036</v>
      </c>
      <c r="H19" s="1562">
        <v>218320202008</v>
      </c>
      <c r="I19" s="636" t="s">
        <v>1049</v>
      </c>
      <c r="J19" s="1563" t="s">
        <v>1067</v>
      </c>
      <c r="K19" s="1560" t="s">
        <v>1068</v>
      </c>
      <c r="L19" s="629" t="s">
        <v>1069</v>
      </c>
      <c r="M19" s="1458">
        <v>9500000</v>
      </c>
      <c r="N19" s="636">
        <v>0</v>
      </c>
      <c r="O19" s="1458">
        <f t="shared" si="0"/>
        <v>9500000</v>
      </c>
      <c r="P19" s="636">
        <v>0</v>
      </c>
      <c r="Q19" s="636">
        <v>0</v>
      </c>
      <c r="R19" s="636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0</v>
      </c>
      <c r="X19" s="636">
        <v>0</v>
      </c>
      <c r="Y19" s="636">
        <v>0</v>
      </c>
      <c r="Z19" s="636">
        <v>0</v>
      </c>
      <c r="AA19" s="636">
        <v>0</v>
      </c>
      <c r="AB19" s="629" t="s">
        <v>1042</v>
      </c>
      <c r="AC19" s="629" t="s">
        <v>1043</v>
      </c>
      <c r="AD19" s="629" t="s">
        <v>1044</v>
      </c>
      <c r="AE19" s="1564">
        <f>4750000+4750000</f>
        <v>9500000</v>
      </c>
      <c r="AF19" s="1565">
        <v>0</v>
      </c>
      <c r="AG19" s="1566">
        <f t="shared" si="1"/>
        <v>9500000</v>
      </c>
      <c r="AH19" s="1565">
        <v>0</v>
      </c>
      <c r="AI19" s="1565">
        <v>0</v>
      </c>
      <c r="AJ19" s="1565">
        <v>0</v>
      </c>
      <c r="AK19" s="1565">
        <v>0</v>
      </c>
      <c r="AL19" s="1565">
        <v>0</v>
      </c>
      <c r="AM19" s="1565">
        <v>0</v>
      </c>
      <c r="AN19" s="1565">
        <v>0</v>
      </c>
      <c r="AO19" s="1565">
        <v>0</v>
      </c>
      <c r="AP19" s="1565">
        <v>0</v>
      </c>
      <c r="AQ19" s="1565">
        <v>0</v>
      </c>
      <c r="AR19" s="1565">
        <v>0</v>
      </c>
      <c r="AS19" s="1565">
        <v>0</v>
      </c>
      <c r="AT19" s="1565">
        <v>0</v>
      </c>
      <c r="AU19" s="1565">
        <v>0</v>
      </c>
      <c r="AV19" s="1565">
        <f t="shared" si="2"/>
        <v>0</v>
      </c>
      <c r="AW19" s="1565">
        <v>0</v>
      </c>
      <c r="AX19" s="1565">
        <v>0</v>
      </c>
      <c r="AY19" s="1565">
        <v>0</v>
      </c>
      <c r="AZ19" s="1565">
        <v>0</v>
      </c>
      <c r="BA19" s="1565">
        <v>0</v>
      </c>
      <c r="BB19" s="1565">
        <v>0</v>
      </c>
      <c r="BC19" s="1565">
        <v>0</v>
      </c>
      <c r="BD19" s="1565">
        <v>0</v>
      </c>
      <c r="BE19" s="1565">
        <v>0</v>
      </c>
      <c r="BF19" s="1565">
        <v>0</v>
      </c>
      <c r="BG19" s="1565">
        <v>0</v>
      </c>
      <c r="BH19" s="1565">
        <v>0</v>
      </c>
      <c r="BI19" s="1567" t="s">
        <v>1042</v>
      </c>
      <c r="BJ19" s="1567" t="s">
        <v>1043</v>
      </c>
      <c r="BK19" s="1568" t="s">
        <v>1044</v>
      </c>
    </row>
    <row r="20" spans="2:63" ht="73.5">
      <c r="B20" s="1559" t="s">
        <v>40</v>
      </c>
      <c r="C20" s="1560" t="s">
        <v>41</v>
      </c>
      <c r="D20" s="1560" t="s">
        <v>42</v>
      </c>
      <c r="E20" s="1560" t="s">
        <v>43</v>
      </c>
      <c r="F20" s="1561">
        <v>2020730010035</v>
      </c>
      <c r="G20" s="1560" t="s">
        <v>1036</v>
      </c>
      <c r="H20" s="1562">
        <v>218320202008</v>
      </c>
      <c r="I20" s="636" t="s">
        <v>1049</v>
      </c>
      <c r="J20" s="1563" t="s">
        <v>1070</v>
      </c>
      <c r="K20" s="1560" t="s">
        <v>1071</v>
      </c>
      <c r="L20" s="629" t="s">
        <v>1072</v>
      </c>
      <c r="M20" s="1458">
        <v>9500000</v>
      </c>
      <c r="N20" s="636">
        <v>0</v>
      </c>
      <c r="O20" s="1458">
        <f t="shared" si="0"/>
        <v>9500000</v>
      </c>
      <c r="P20" s="636">
        <v>0</v>
      </c>
      <c r="Q20" s="636">
        <v>0</v>
      </c>
      <c r="R20" s="636">
        <v>0</v>
      </c>
      <c r="S20" s="636">
        <v>0</v>
      </c>
      <c r="T20" s="636">
        <v>0</v>
      </c>
      <c r="U20" s="636">
        <v>0</v>
      </c>
      <c r="V20" s="636">
        <v>0</v>
      </c>
      <c r="W20" s="636">
        <v>0</v>
      </c>
      <c r="X20" s="636">
        <v>0</v>
      </c>
      <c r="Y20" s="636">
        <v>0</v>
      </c>
      <c r="Z20" s="636">
        <v>0</v>
      </c>
      <c r="AA20" s="636">
        <v>0</v>
      </c>
      <c r="AB20" s="629" t="s">
        <v>1042</v>
      </c>
      <c r="AC20" s="629" t="s">
        <v>1043</v>
      </c>
      <c r="AD20" s="629" t="s">
        <v>1044</v>
      </c>
      <c r="AE20" s="1564">
        <v>9500000</v>
      </c>
      <c r="AF20" s="1565">
        <v>0</v>
      </c>
      <c r="AG20" s="1566">
        <f t="shared" si="1"/>
        <v>9500000</v>
      </c>
      <c r="AH20" s="1565">
        <v>0</v>
      </c>
      <c r="AI20" s="1565">
        <v>0</v>
      </c>
      <c r="AJ20" s="1565">
        <v>0</v>
      </c>
      <c r="AK20" s="1565">
        <v>0</v>
      </c>
      <c r="AL20" s="1565">
        <v>0</v>
      </c>
      <c r="AM20" s="1565">
        <v>0</v>
      </c>
      <c r="AN20" s="1565">
        <v>0</v>
      </c>
      <c r="AO20" s="1565">
        <v>0</v>
      </c>
      <c r="AP20" s="1565">
        <v>0</v>
      </c>
      <c r="AQ20" s="1565">
        <v>0</v>
      </c>
      <c r="AR20" s="1565">
        <v>0</v>
      </c>
      <c r="AS20" s="1565">
        <v>0</v>
      </c>
      <c r="AT20" s="1565">
        <v>750000</v>
      </c>
      <c r="AU20" s="1565">
        <v>0</v>
      </c>
      <c r="AV20" s="1565">
        <f t="shared" si="2"/>
        <v>750000</v>
      </c>
      <c r="AW20" s="1565">
        <v>0</v>
      </c>
      <c r="AX20" s="1565">
        <v>0</v>
      </c>
      <c r="AY20" s="1565">
        <v>0</v>
      </c>
      <c r="AZ20" s="1565">
        <v>0</v>
      </c>
      <c r="BA20" s="1565">
        <v>0</v>
      </c>
      <c r="BB20" s="1565">
        <v>0</v>
      </c>
      <c r="BC20" s="1565">
        <v>0</v>
      </c>
      <c r="BD20" s="1565">
        <v>0</v>
      </c>
      <c r="BE20" s="1565">
        <v>0</v>
      </c>
      <c r="BF20" s="1565">
        <v>0</v>
      </c>
      <c r="BG20" s="1565">
        <v>0</v>
      </c>
      <c r="BH20" s="1565">
        <v>0</v>
      </c>
      <c r="BI20" s="1567" t="s">
        <v>1042</v>
      </c>
      <c r="BJ20" s="1567" t="s">
        <v>1043</v>
      </c>
      <c r="BK20" s="1568" t="s">
        <v>1044</v>
      </c>
    </row>
    <row r="21" spans="2:63" ht="84">
      <c r="B21" s="1559" t="s">
        <v>76</v>
      </c>
      <c r="C21" s="1560" t="s">
        <v>1073</v>
      </c>
      <c r="D21" s="1560" t="s">
        <v>1074</v>
      </c>
      <c r="E21" s="1560" t="s">
        <v>1075</v>
      </c>
      <c r="F21" s="1562">
        <v>2020730010037</v>
      </c>
      <c r="G21" s="1560" t="s">
        <v>1076</v>
      </c>
      <c r="H21" s="1561">
        <v>218320202009</v>
      </c>
      <c r="I21" s="636" t="s">
        <v>1049</v>
      </c>
      <c r="J21" s="1563" t="s">
        <v>1077</v>
      </c>
      <c r="K21" s="1569" t="s">
        <v>1078</v>
      </c>
      <c r="L21" s="629" t="s">
        <v>1079</v>
      </c>
      <c r="M21" s="1458">
        <v>73844369</v>
      </c>
      <c r="N21" s="636">
        <v>0</v>
      </c>
      <c r="O21" s="1458">
        <f t="shared" si="0"/>
        <v>73844369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636">
        <v>0</v>
      </c>
      <c r="AB21" s="629" t="s">
        <v>1042</v>
      </c>
      <c r="AC21" s="629" t="s">
        <v>1043</v>
      </c>
      <c r="AD21" s="629" t="s">
        <v>1044</v>
      </c>
      <c r="AE21" s="1564">
        <f>13500000+8800000+12000000+5200000</f>
        <v>39500000</v>
      </c>
      <c r="AF21" s="1565">
        <v>0</v>
      </c>
      <c r="AG21" s="1566">
        <f t="shared" si="1"/>
        <v>39500000</v>
      </c>
      <c r="AH21" s="1565">
        <v>0</v>
      </c>
      <c r="AI21" s="1565">
        <v>0</v>
      </c>
      <c r="AJ21" s="1565">
        <v>0</v>
      </c>
      <c r="AK21" s="1565">
        <v>0</v>
      </c>
      <c r="AL21" s="1565">
        <v>0</v>
      </c>
      <c r="AM21" s="1565">
        <v>0</v>
      </c>
      <c r="AN21" s="1565">
        <v>0</v>
      </c>
      <c r="AO21" s="1565">
        <v>0</v>
      </c>
      <c r="AP21" s="1565">
        <v>0</v>
      </c>
      <c r="AQ21" s="1565">
        <v>0</v>
      </c>
      <c r="AR21" s="1565">
        <v>0</v>
      </c>
      <c r="AS21" s="1565">
        <v>0</v>
      </c>
      <c r="AT21" s="1565">
        <v>0</v>
      </c>
      <c r="AU21" s="1565">
        <v>0</v>
      </c>
      <c r="AV21" s="1565">
        <f t="shared" si="2"/>
        <v>0</v>
      </c>
      <c r="AW21" s="1565">
        <v>0</v>
      </c>
      <c r="AX21" s="1565">
        <v>0</v>
      </c>
      <c r="AY21" s="1565">
        <v>0</v>
      </c>
      <c r="AZ21" s="1565">
        <v>0</v>
      </c>
      <c r="BA21" s="1565">
        <v>0</v>
      </c>
      <c r="BB21" s="1565">
        <v>0</v>
      </c>
      <c r="BC21" s="1565">
        <v>0</v>
      </c>
      <c r="BD21" s="1565">
        <v>0</v>
      </c>
      <c r="BE21" s="1565">
        <v>0</v>
      </c>
      <c r="BF21" s="1565">
        <v>0</v>
      </c>
      <c r="BG21" s="1565">
        <v>0</v>
      </c>
      <c r="BH21" s="1565">
        <v>0</v>
      </c>
      <c r="BI21" s="1567" t="s">
        <v>1042</v>
      </c>
      <c r="BJ21" s="1567" t="s">
        <v>1043</v>
      </c>
      <c r="BK21" s="1568" t="s">
        <v>1044</v>
      </c>
    </row>
    <row r="22" spans="2:63" ht="96">
      <c r="B22" s="1559" t="s">
        <v>76</v>
      </c>
      <c r="C22" s="1560" t="s">
        <v>1073</v>
      </c>
      <c r="D22" s="1560" t="s">
        <v>1074</v>
      </c>
      <c r="E22" s="1560" t="s">
        <v>1075</v>
      </c>
      <c r="F22" s="1562">
        <v>2020730010037</v>
      </c>
      <c r="G22" s="1560" t="s">
        <v>1076</v>
      </c>
      <c r="H22" s="1561">
        <v>218320202009</v>
      </c>
      <c r="I22" s="636" t="s">
        <v>1049</v>
      </c>
      <c r="J22" s="1563" t="s">
        <v>1080</v>
      </c>
      <c r="K22" s="1569" t="s">
        <v>1081</v>
      </c>
      <c r="L22" s="629" t="s">
        <v>1082</v>
      </c>
      <c r="M22" s="1458">
        <v>11404800</v>
      </c>
      <c r="N22" s="636">
        <v>0</v>
      </c>
      <c r="O22" s="1458">
        <f t="shared" si="0"/>
        <v>11404800</v>
      </c>
      <c r="P22" s="636">
        <v>0</v>
      </c>
      <c r="Q22" s="636">
        <v>0</v>
      </c>
      <c r="R22" s="636">
        <v>0</v>
      </c>
      <c r="S22" s="636">
        <v>0</v>
      </c>
      <c r="T22" s="636">
        <v>0</v>
      </c>
      <c r="U22" s="636">
        <v>0</v>
      </c>
      <c r="V22" s="636">
        <v>0</v>
      </c>
      <c r="W22" s="636">
        <v>0</v>
      </c>
      <c r="X22" s="636">
        <v>0</v>
      </c>
      <c r="Y22" s="636">
        <v>0</v>
      </c>
      <c r="Z22" s="636">
        <v>0</v>
      </c>
      <c r="AA22" s="636">
        <v>0</v>
      </c>
      <c r="AB22" s="629" t="s">
        <v>1042</v>
      </c>
      <c r="AC22" s="629" t="s">
        <v>1043</v>
      </c>
      <c r="AD22" s="629" t="s">
        <v>1044</v>
      </c>
      <c r="AE22" s="1564">
        <v>0</v>
      </c>
      <c r="AF22" s="1565">
        <v>0</v>
      </c>
      <c r="AG22" s="1566">
        <f t="shared" si="1"/>
        <v>0</v>
      </c>
      <c r="AH22" s="1565">
        <v>0</v>
      </c>
      <c r="AI22" s="1565">
        <v>0</v>
      </c>
      <c r="AJ22" s="1565">
        <v>0</v>
      </c>
      <c r="AK22" s="1565">
        <v>0</v>
      </c>
      <c r="AL22" s="1565">
        <v>0</v>
      </c>
      <c r="AM22" s="1565">
        <v>0</v>
      </c>
      <c r="AN22" s="1565">
        <v>0</v>
      </c>
      <c r="AO22" s="1565">
        <v>0</v>
      </c>
      <c r="AP22" s="1565">
        <v>0</v>
      </c>
      <c r="AQ22" s="1565">
        <v>0</v>
      </c>
      <c r="AR22" s="1565">
        <v>0</v>
      </c>
      <c r="AS22" s="1565">
        <v>0</v>
      </c>
      <c r="AT22" s="1565">
        <v>0</v>
      </c>
      <c r="AU22" s="1565">
        <v>0</v>
      </c>
      <c r="AV22" s="1565">
        <f t="shared" si="2"/>
        <v>0</v>
      </c>
      <c r="AW22" s="1565">
        <v>0</v>
      </c>
      <c r="AX22" s="1565">
        <v>0</v>
      </c>
      <c r="AY22" s="1565">
        <v>0</v>
      </c>
      <c r="AZ22" s="1565">
        <v>0</v>
      </c>
      <c r="BA22" s="1565">
        <v>0</v>
      </c>
      <c r="BB22" s="1565">
        <v>0</v>
      </c>
      <c r="BC22" s="1565">
        <v>0</v>
      </c>
      <c r="BD22" s="1565">
        <v>0</v>
      </c>
      <c r="BE22" s="1565">
        <v>0</v>
      </c>
      <c r="BF22" s="1565">
        <v>0</v>
      </c>
      <c r="BG22" s="1565">
        <v>0</v>
      </c>
      <c r="BH22" s="1565">
        <v>0</v>
      </c>
      <c r="BI22" s="1567" t="s">
        <v>1042</v>
      </c>
      <c r="BJ22" s="1567" t="s">
        <v>1043</v>
      </c>
      <c r="BK22" s="1568" t="s">
        <v>1044</v>
      </c>
    </row>
    <row r="23" spans="2:63" ht="84">
      <c r="B23" s="1559" t="s">
        <v>76</v>
      </c>
      <c r="C23" s="1560" t="s">
        <v>1073</v>
      </c>
      <c r="D23" s="1560" t="s">
        <v>1074</v>
      </c>
      <c r="E23" s="1560" t="s">
        <v>1075</v>
      </c>
      <c r="F23" s="1562">
        <v>2020730010037</v>
      </c>
      <c r="G23" s="1560" t="s">
        <v>1076</v>
      </c>
      <c r="H23" s="1561">
        <v>218320202009</v>
      </c>
      <c r="I23" s="636" t="s">
        <v>1045</v>
      </c>
      <c r="J23" s="1563" t="s">
        <v>1083</v>
      </c>
      <c r="K23" s="1569" t="s">
        <v>1084</v>
      </c>
      <c r="L23" s="629" t="s">
        <v>1085</v>
      </c>
      <c r="M23" s="1458">
        <v>425520403</v>
      </c>
      <c r="N23" s="636">
        <v>0</v>
      </c>
      <c r="O23" s="1458">
        <f t="shared" si="0"/>
        <v>425520403</v>
      </c>
      <c r="P23" s="636">
        <v>0</v>
      </c>
      <c r="Q23" s="636">
        <v>0</v>
      </c>
      <c r="R23" s="636">
        <v>0</v>
      </c>
      <c r="S23" s="636">
        <v>0</v>
      </c>
      <c r="T23" s="636">
        <v>0</v>
      </c>
      <c r="U23" s="636">
        <v>0</v>
      </c>
      <c r="V23" s="636">
        <v>0</v>
      </c>
      <c r="W23" s="636">
        <v>0</v>
      </c>
      <c r="X23" s="636">
        <v>0</v>
      </c>
      <c r="Y23" s="636">
        <v>0</v>
      </c>
      <c r="Z23" s="636">
        <v>0</v>
      </c>
      <c r="AA23" s="636">
        <v>0</v>
      </c>
      <c r="AB23" s="629" t="s">
        <v>1042</v>
      </c>
      <c r="AC23" s="629" t="s">
        <v>1043</v>
      </c>
      <c r="AD23" s="629" t="s">
        <v>1044</v>
      </c>
      <c r="AE23" s="1564">
        <v>159800000</v>
      </c>
      <c r="AF23" s="1565">
        <v>0</v>
      </c>
      <c r="AG23" s="1566">
        <f t="shared" si="1"/>
        <v>159800000</v>
      </c>
      <c r="AH23" s="1565">
        <v>0</v>
      </c>
      <c r="AI23" s="1565">
        <v>0</v>
      </c>
      <c r="AJ23" s="1565">
        <v>0</v>
      </c>
      <c r="AK23" s="1565">
        <v>0</v>
      </c>
      <c r="AL23" s="1565">
        <v>0</v>
      </c>
      <c r="AM23" s="1565">
        <v>0</v>
      </c>
      <c r="AN23" s="1565">
        <v>0</v>
      </c>
      <c r="AO23" s="1565">
        <v>0</v>
      </c>
      <c r="AP23" s="1565">
        <v>0</v>
      </c>
      <c r="AQ23" s="1565">
        <v>0</v>
      </c>
      <c r="AR23" s="1565">
        <v>0</v>
      </c>
      <c r="AS23" s="1565">
        <v>0</v>
      </c>
      <c r="AT23" s="1565">
        <v>65000000</v>
      </c>
      <c r="AU23" s="1565">
        <v>0</v>
      </c>
      <c r="AV23" s="1565">
        <f t="shared" si="2"/>
        <v>65000000</v>
      </c>
      <c r="AW23" s="1565">
        <v>0</v>
      </c>
      <c r="AX23" s="1565">
        <v>0</v>
      </c>
      <c r="AY23" s="1565">
        <v>0</v>
      </c>
      <c r="AZ23" s="1565">
        <v>0</v>
      </c>
      <c r="BA23" s="1565">
        <v>0</v>
      </c>
      <c r="BB23" s="1565">
        <v>0</v>
      </c>
      <c r="BC23" s="1565">
        <v>0</v>
      </c>
      <c r="BD23" s="1565">
        <v>0</v>
      </c>
      <c r="BE23" s="1565">
        <v>0</v>
      </c>
      <c r="BF23" s="1565">
        <v>0</v>
      </c>
      <c r="BG23" s="1565">
        <v>0</v>
      </c>
      <c r="BH23" s="1565">
        <v>0</v>
      </c>
      <c r="BI23" s="1567" t="s">
        <v>1042</v>
      </c>
      <c r="BJ23" s="1567" t="s">
        <v>1043</v>
      </c>
      <c r="BK23" s="1568" t="s">
        <v>1044</v>
      </c>
    </row>
    <row r="24" spans="2:63" ht="84">
      <c r="B24" s="1559" t="s">
        <v>76</v>
      </c>
      <c r="C24" s="1560" t="s">
        <v>1073</v>
      </c>
      <c r="D24" s="1560" t="s">
        <v>1074</v>
      </c>
      <c r="E24" s="1560" t="s">
        <v>1075</v>
      </c>
      <c r="F24" s="1562">
        <v>2020730010037</v>
      </c>
      <c r="G24" s="1560" t="s">
        <v>1076</v>
      </c>
      <c r="H24" s="1561">
        <v>218320202008</v>
      </c>
      <c r="I24" s="636" t="s">
        <v>1049</v>
      </c>
      <c r="J24" s="1563" t="s">
        <v>1086</v>
      </c>
      <c r="K24" s="1569" t="s">
        <v>1087</v>
      </c>
      <c r="L24" s="629" t="s">
        <v>1088</v>
      </c>
      <c r="M24" s="1458">
        <v>333879708</v>
      </c>
      <c r="N24" s="636">
        <v>0</v>
      </c>
      <c r="O24" s="1458">
        <f t="shared" si="0"/>
        <v>333879708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29" t="s">
        <v>1042</v>
      </c>
      <c r="AC24" s="629" t="s">
        <v>1043</v>
      </c>
      <c r="AD24" s="629" t="s">
        <v>1044</v>
      </c>
      <c r="AE24" s="1564">
        <f>14400000+5200000</f>
        <v>19600000</v>
      </c>
      <c r="AF24" s="1565">
        <v>0</v>
      </c>
      <c r="AG24" s="1566">
        <f t="shared" si="1"/>
        <v>19600000</v>
      </c>
      <c r="AH24" s="1565">
        <v>0</v>
      </c>
      <c r="AI24" s="1565">
        <v>0</v>
      </c>
      <c r="AJ24" s="1565">
        <v>0</v>
      </c>
      <c r="AK24" s="1565">
        <v>0</v>
      </c>
      <c r="AL24" s="1565">
        <v>0</v>
      </c>
      <c r="AM24" s="1565">
        <v>0</v>
      </c>
      <c r="AN24" s="1565">
        <v>0</v>
      </c>
      <c r="AO24" s="1565">
        <v>0</v>
      </c>
      <c r="AP24" s="1565">
        <v>0</v>
      </c>
      <c r="AQ24" s="1565">
        <v>0</v>
      </c>
      <c r="AR24" s="1565">
        <v>0</v>
      </c>
      <c r="AS24" s="1565">
        <v>0</v>
      </c>
      <c r="AT24" s="1565">
        <v>4800000</v>
      </c>
      <c r="AU24" s="1565">
        <v>0</v>
      </c>
      <c r="AV24" s="1565">
        <f t="shared" si="2"/>
        <v>4800000</v>
      </c>
      <c r="AW24" s="1565">
        <v>0</v>
      </c>
      <c r="AX24" s="1565">
        <v>0</v>
      </c>
      <c r="AY24" s="1565">
        <v>0</v>
      </c>
      <c r="AZ24" s="1565">
        <v>0</v>
      </c>
      <c r="BA24" s="1565">
        <v>0</v>
      </c>
      <c r="BB24" s="1565">
        <v>0</v>
      </c>
      <c r="BC24" s="1565">
        <v>0</v>
      </c>
      <c r="BD24" s="1565">
        <v>0</v>
      </c>
      <c r="BE24" s="1565">
        <v>0</v>
      </c>
      <c r="BF24" s="1565">
        <v>0</v>
      </c>
      <c r="BG24" s="1565">
        <v>0</v>
      </c>
      <c r="BH24" s="1565">
        <v>0</v>
      </c>
      <c r="BI24" s="1567" t="s">
        <v>1042</v>
      </c>
      <c r="BJ24" s="1567" t="s">
        <v>1043</v>
      </c>
      <c r="BK24" s="1568" t="s">
        <v>1044</v>
      </c>
    </row>
    <row r="25" spans="2:63" ht="120">
      <c r="B25" s="1559" t="s">
        <v>76</v>
      </c>
      <c r="C25" s="1560" t="s">
        <v>1073</v>
      </c>
      <c r="D25" s="1560" t="s">
        <v>1074</v>
      </c>
      <c r="E25" s="1560" t="s">
        <v>1075</v>
      </c>
      <c r="F25" s="1562">
        <v>2020730010037</v>
      </c>
      <c r="G25" s="1560" t="s">
        <v>1076</v>
      </c>
      <c r="H25" s="1561">
        <v>218320202008</v>
      </c>
      <c r="I25" s="636" t="s">
        <v>1049</v>
      </c>
      <c r="J25" s="1563" t="s">
        <v>1089</v>
      </c>
      <c r="K25" s="1569" t="s">
        <v>1090</v>
      </c>
      <c r="L25" s="629" t="s">
        <v>1091</v>
      </c>
      <c r="M25" s="1458">
        <v>27371520</v>
      </c>
      <c r="N25" s="636">
        <v>0</v>
      </c>
      <c r="O25" s="1458">
        <f t="shared" si="0"/>
        <v>27371520</v>
      </c>
      <c r="P25" s="636">
        <v>0</v>
      </c>
      <c r="Q25" s="636">
        <v>0</v>
      </c>
      <c r="R25" s="636">
        <v>0</v>
      </c>
      <c r="S25" s="636">
        <v>0</v>
      </c>
      <c r="T25" s="636">
        <v>0</v>
      </c>
      <c r="U25" s="636">
        <v>0</v>
      </c>
      <c r="V25" s="636">
        <v>0</v>
      </c>
      <c r="W25" s="636">
        <v>0</v>
      </c>
      <c r="X25" s="636">
        <v>0</v>
      </c>
      <c r="Y25" s="636">
        <v>0</v>
      </c>
      <c r="Z25" s="636">
        <v>0</v>
      </c>
      <c r="AA25" s="636">
        <v>0</v>
      </c>
      <c r="AB25" s="629" t="s">
        <v>1042</v>
      </c>
      <c r="AC25" s="629" t="s">
        <v>1043</v>
      </c>
      <c r="AD25" s="629" t="s">
        <v>1044</v>
      </c>
      <c r="AE25" s="1564">
        <v>6600000</v>
      </c>
      <c r="AF25" s="1565">
        <v>0</v>
      </c>
      <c r="AG25" s="1566">
        <f t="shared" si="1"/>
        <v>6600000</v>
      </c>
      <c r="AH25" s="1565">
        <v>0</v>
      </c>
      <c r="AI25" s="1565">
        <v>0</v>
      </c>
      <c r="AJ25" s="1565">
        <v>0</v>
      </c>
      <c r="AK25" s="1565">
        <v>0</v>
      </c>
      <c r="AL25" s="1565">
        <v>0</v>
      </c>
      <c r="AM25" s="1565">
        <v>0</v>
      </c>
      <c r="AN25" s="1565">
        <v>0</v>
      </c>
      <c r="AO25" s="1565">
        <v>0</v>
      </c>
      <c r="AP25" s="1565">
        <v>0</v>
      </c>
      <c r="AQ25" s="1565">
        <v>0</v>
      </c>
      <c r="AR25" s="1565">
        <v>0</v>
      </c>
      <c r="AS25" s="1565">
        <v>0</v>
      </c>
      <c r="AT25" s="1565">
        <v>6600000</v>
      </c>
      <c r="AU25" s="1565">
        <v>0</v>
      </c>
      <c r="AV25" s="1565">
        <f t="shared" si="2"/>
        <v>6600000</v>
      </c>
      <c r="AW25" s="1565">
        <v>0</v>
      </c>
      <c r="AX25" s="1565">
        <v>0</v>
      </c>
      <c r="AY25" s="1565">
        <v>0</v>
      </c>
      <c r="AZ25" s="1565">
        <v>0</v>
      </c>
      <c r="BA25" s="1565">
        <v>0</v>
      </c>
      <c r="BB25" s="1565">
        <v>0</v>
      </c>
      <c r="BC25" s="1565">
        <v>0</v>
      </c>
      <c r="BD25" s="1565">
        <v>0</v>
      </c>
      <c r="BE25" s="1565">
        <v>0</v>
      </c>
      <c r="BF25" s="1565">
        <v>0</v>
      </c>
      <c r="BG25" s="1565">
        <v>0</v>
      </c>
      <c r="BH25" s="1565">
        <v>0</v>
      </c>
      <c r="BI25" s="1567" t="s">
        <v>1042</v>
      </c>
      <c r="BJ25" s="1567" t="s">
        <v>1043</v>
      </c>
      <c r="BK25" s="1568" t="s">
        <v>1044</v>
      </c>
    </row>
    <row r="26" spans="2:63" ht="96">
      <c r="B26" s="1559" t="s">
        <v>76</v>
      </c>
      <c r="C26" s="1560" t="s">
        <v>1073</v>
      </c>
      <c r="D26" s="1560" t="s">
        <v>1074</v>
      </c>
      <c r="E26" s="1560" t="s">
        <v>1075</v>
      </c>
      <c r="F26" s="1562">
        <v>2020730010037</v>
      </c>
      <c r="G26" s="1560" t="s">
        <v>1076</v>
      </c>
      <c r="H26" s="1561">
        <v>218320202008</v>
      </c>
      <c r="I26" s="636" t="s">
        <v>1049</v>
      </c>
      <c r="J26" s="1563" t="s">
        <v>1092</v>
      </c>
      <c r="K26" s="1569" t="s">
        <v>1093</v>
      </c>
      <c r="L26" s="629" t="s">
        <v>1094</v>
      </c>
      <c r="M26" s="1458">
        <v>9000000</v>
      </c>
      <c r="N26" s="636">
        <v>0</v>
      </c>
      <c r="O26" s="1458">
        <f t="shared" si="0"/>
        <v>9000000</v>
      </c>
      <c r="P26" s="636">
        <v>0</v>
      </c>
      <c r="Q26" s="636">
        <v>0</v>
      </c>
      <c r="R26" s="636">
        <v>0</v>
      </c>
      <c r="S26" s="636">
        <v>0</v>
      </c>
      <c r="T26" s="636">
        <v>0</v>
      </c>
      <c r="U26" s="636">
        <v>0</v>
      </c>
      <c r="V26" s="636">
        <v>0</v>
      </c>
      <c r="W26" s="636">
        <v>0</v>
      </c>
      <c r="X26" s="636">
        <v>0</v>
      </c>
      <c r="Y26" s="636">
        <v>0</v>
      </c>
      <c r="Z26" s="636">
        <v>0</v>
      </c>
      <c r="AA26" s="636">
        <v>0</v>
      </c>
      <c r="AB26" s="629" t="s">
        <v>1042</v>
      </c>
      <c r="AC26" s="629" t="s">
        <v>1043</v>
      </c>
      <c r="AD26" s="629" t="s">
        <v>1044</v>
      </c>
      <c r="AE26" s="1564">
        <v>9000000</v>
      </c>
      <c r="AF26" s="1565">
        <v>0</v>
      </c>
      <c r="AG26" s="1566">
        <f t="shared" si="1"/>
        <v>9000000</v>
      </c>
      <c r="AH26" s="1565">
        <v>0</v>
      </c>
      <c r="AI26" s="1565">
        <v>0</v>
      </c>
      <c r="AJ26" s="1565">
        <v>0</v>
      </c>
      <c r="AK26" s="1565">
        <v>0</v>
      </c>
      <c r="AL26" s="1565">
        <v>0</v>
      </c>
      <c r="AM26" s="1565">
        <v>0</v>
      </c>
      <c r="AN26" s="1565">
        <v>0</v>
      </c>
      <c r="AO26" s="1565">
        <v>0</v>
      </c>
      <c r="AP26" s="1565">
        <v>0</v>
      </c>
      <c r="AQ26" s="1565">
        <v>0</v>
      </c>
      <c r="AR26" s="1565">
        <v>0</v>
      </c>
      <c r="AS26" s="1565">
        <v>0</v>
      </c>
      <c r="AT26" s="1565">
        <v>0</v>
      </c>
      <c r="AU26" s="1565">
        <v>0</v>
      </c>
      <c r="AV26" s="1565">
        <f t="shared" si="2"/>
        <v>0</v>
      </c>
      <c r="AW26" s="1565">
        <v>0</v>
      </c>
      <c r="AX26" s="1565">
        <v>0</v>
      </c>
      <c r="AY26" s="1565">
        <v>0</v>
      </c>
      <c r="AZ26" s="1565">
        <v>0</v>
      </c>
      <c r="BA26" s="1565">
        <v>0</v>
      </c>
      <c r="BB26" s="1565">
        <v>0</v>
      </c>
      <c r="BC26" s="1565">
        <v>0</v>
      </c>
      <c r="BD26" s="1565">
        <v>0</v>
      </c>
      <c r="BE26" s="1565">
        <v>0</v>
      </c>
      <c r="BF26" s="1565">
        <v>0</v>
      </c>
      <c r="BG26" s="1565">
        <v>0</v>
      </c>
      <c r="BH26" s="1565">
        <v>0</v>
      </c>
      <c r="BI26" s="1567" t="s">
        <v>1042</v>
      </c>
      <c r="BJ26" s="1567" t="s">
        <v>1043</v>
      </c>
      <c r="BK26" s="1568" t="s">
        <v>1044</v>
      </c>
    </row>
    <row r="27" spans="2:63" ht="132">
      <c r="B27" s="1559" t="s">
        <v>76</v>
      </c>
      <c r="C27" s="1560" t="s">
        <v>1073</v>
      </c>
      <c r="D27" s="1560" t="s">
        <v>1095</v>
      </c>
      <c r="E27" s="1560" t="s">
        <v>1096</v>
      </c>
      <c r="F27" s="1562">
        <v>2020730010036</v>
      </c>
      <c r="G27" s="1560" t="s">
        <v>1097</v>
      </c>
      <c r="H27" s="1561">
        <v>218320202009</v>
      </c>
      <c r="I27" s="636" t="s">
        <v>1098</v>
      </c>
      <c r="J27" s="1563" t="s">
        <v>1099</v>
      </c>
      <c r="K27" s="1569" t="s">
        <v>1100</v>
      </c>
      <c r="L27" s="629" t="s">
        <v>1101</v>
      </c>
      <c r="M27" s="1458">
        <v>161834667</v>
      </c>
      <c r="N27" s="636">
        <v>0</v>
      </c>
      <c r="O27" s="1458">
        <f t="shared" si="0"/>
        <v>161834667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29" t="s">
        <v>1042</v>
      </c>
      <c r="AC27" s="629" t="s">
        <v>1043</v>
      </c>
      <c r="AD27" s="629" t="s">
        <v>1044</v>
      </c>
      <c r="AE27" s="1564">
        <v>91300000</v>
      </c>
      <c r="AF27" s="1565">
        <v>0</v>
      </c>
      <c r="AG27" s="1566">
        <f t="shared" si="1"/>
        <v>91300000</v>
      </c>
      <c r="AH27" s="1565">
        <v>0</v>
      </c>
      <c r="AI27" s="1565">
        <v>0</v>
      </c>
      <c r="AJ27" s="1565">
        <v>0</v>
      </c>
      <c r="AK27" s="1565">
        <v>0</v>
      </c>
      <c r="AL27" s="1565">
        <v>0</v>
      </c>
      <c r="AM27" s="1565">
        <v>0</v>
      </c>
      <c r="AN27" s="1565">
        <v>0</v>
      </c>
      <c r="AO27" s="1565">
        <v>0</v>
      </c>
      <c r="AP27" s="1565">
        <v>0</v>
      </c>
      <c r="AQ27" s="1565">
        <v>0</v>
      </c>
      <c r="AR27" s="1565">
        <v>0</v>
      </c>
      <c r="AS27" s="1565">
        <v>0</v>
      </c>
      <c r="AT27" s="1565">
        <v>4500000</v>
      </c>
      <c r="AU27" s="1565">
        <v>0</v>
      </c>
      <c r="AV27" s="1565">
        <f t="shared" si="2"/>
        <v>4500000</v>
      </c>
      <c r="AW27" s="1565">
        <v>0</v>
      </c>
      <c r="AX27" s="1565">
        <v>0</v>
      </c>
      <c r="AY27" s="1565">
        <v>0</v>
      </c>
      <c r="AZ27" s="1565">
        <v>0</v>
      </c>
      <c r="BA27" s="1565">
        <v>0</v>
      </c>
      <c r="BB27" s="1565">
        <v>0</v>
      </c>
      <c r="BC27" s="1565">
        <v>0</v>
      </c>
      <c r="BD27" s="1565">
        <v>0</v>
      </c>
      <c r="BE27" s="1565">
        <v>0</v>
      </c>
      <c r="BF27" s="1565">
        <v>0</v>
      </c>
      <c r="BG27" s="1565">
        <v>0</v>
      </c>
      <c r="BH27" s="1565">
        <v>0</v>
      </c>
      <c r="BI27" s="1567" t="s">
        <v>1042</v>
      </c>
      <c r="BJ27" s="1567" t="s">
        <v>1043</v>
      </c>
      <c r="BK27" s="1568" t="s">
        <v>1044</v>
      </c>
    </row>
    <row r="28" spans="2:63" ht="132">
      <c r="B28" s="1559" t="s">
        <v>76</v>
      </c>
      <c r="C28" s="1560" t="s">
        <v>1073</v>
      </c>
      <c r="D28" s="1560" t="s">
        <v>1095</v>
      </c>
      <c r="E28" s="1560" t="s">
        <v>1096</v>
      </c>
      <c r="F28" s="1562">
        <v>2020730010036</v>
      </c>
      <c r="G28" s="1560" t="s">
        <v>1097</v>
      </c>
      <c r="H28" s="1561">
        <v>218320202009</v>
      </c>
      <c r="I28" s="636" t="s">
        <v>1045</v>
      </c>
      <c r="J28" s="1563" t="s">
        <v>1102</v>
      </c>
      <c r="K28" s="1569" t="s">
        <v>1103</v>
      </c>
      <c r="L28" s="629" t="s">
        <v>1104</v>
      </c>
      <c r="M28" s="1458">
        <v>30000000</v>
      </c>
      <c r="N28" s="636">
        <v>0</v>
      </c>
      <c r="O28" s="1458">
        <f t="shared" si="0"/>
        <v>30000000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29" t="s">
        <v>1042</v>
      </c>
      <c r="AC28" s="629" t="s">
        <v>1043</v>
      </c>
      <c r="AD28" s="629" t="s">
        <v>1044</v>
      </c>
      <c r="AE28" s="1564">
        <v>0</v>
      </c>
      <c r="AF28" s="1565">
        <v>0</v>
      </c>
      <c r="AG28" s="1566">
        <f t="shared" si="1"/>
        <v>0</v>
      </c>
      <c r="AH28" s="1565">
        <v>0</v>
      </c>
      <c r="AI28" s="1565">
        <v>0</v>
      </c>
      <c r="AJ28" s="1565">
        <v>0</v>
      </c>
      <c r="AK28" s="1565">
        <v>0</v>
      </c>
      <c r="AL28" s="1565">
        <v>0</v>
      </c>
      <c r="AM28" s="1565">
        <v>0</v>
      </c>
      <c r="AN28" s="1565">
        <v>0</v>
      </c>
      <c r="AO28" s="1565">
        <v>0</v>
      </c>
      <c r="AP28" s="1565">
        <v>0</v>
      </c>
      <c r="AQ28" s="1565">
        <v>0</v>
      </c>
      <c r="AR28" s="1565">
        <v>0</v>
      </c>
      <c r="AS28" s="1565">
        <v>0</v>
      </c>
      <c r="AT28" s="1565">
        <v>0</v>
      </c>
      <c r="AU28" s="1565">
        <v>0</v>
      </c>
      <c r="AV28" s="1565">
        <f t="shared" si="2"/>
        <v>0</v>
      </c>
      <c r="AW28" s="1565">
        <v>0</v>
      </c>
      <c r="AX28" s="1565">
        <v>0</v>
      </c>
      <c r="AY28" s="1565">
        <v>0</v>
      </c>
      <c r="AZ28" s="1565">
        <v>0</v>
      </c>
      <c r="BA28" s="1565">
        <v>0</v>
      </c>
      <c r="BB28" s="1565">
        <v>0</v>
      </c>
      <c r="BC28" s="1565">
        <v>0</v>
      </c>
      <c r="BD28" s="1565">
        <v>0</v>
      </c>
      <c r="BE28" s="1565">
        <v>0</v>
      </c>
      <c r="BF28" s="1565">
        <v>0</v>
      </c>
      <c r="BG28" s="1565">
        <v>0</v>
      </c>
      <c r="BH28" s="1565">
        <v>0</v>
      </c>
      <c r="BI28" s="1567" t="s">
        <v>1042</v>
      </c>
      <c r="BJ28" s="1567" t="s">
        <v>1043</v>
      </c>
      <c r="BK28" s="1568" t="s">
        <v>1044</v>
      </c>
    </row>
    <row r="29" spans="2:63" ht="132">
      <c r="B29" s="1559" t="s">
        <v>76</v>
      </c>
      <c r="C29" s="1560" t="s">
        <v>1073</v>
      </c>
      <c r="D29" s="1560" t="s">
        <v>1095</v>
      </c>
      <c r="E29" s="1560" t="s">
        <v>1096</v>
      </c>
      <c r="F29" s="1562">
        <v>2020730010036</v>
      </c>
      <c r="G29" s="1560" t="s">
        <v>1097</v>
      </c>
      <c r="H29" s="1561">
        <v>218320202009</v>
      </c>
      <c r="I29" s="636" t="s">
        <v>1045</v>
      </c>
      <c r="J29" s="1563" t="s">
        <v>1105</v>
      </c>
      <c r="K29" s="1569" t="s">
        <v>1106</v>
      </c>
      <c r="L29" s="629" t="s">
        <v>1107</v>
      </c>
      <c r="M29" s="1458">
        <v>58774373</v>
      </c>
      <c r="N29" s="636">
        <v>0</v>
      </c>
      <c r="O29" s="1458">
        <f t="shared" si="0"/>
        <v>58774373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</v>
      </c>
      <c r="X29" s="636">
        <v>0</v>
      </c>
      <c r="Y29" s="636">
        <v>0</v>
      </c>
      <c r="Z29" s="636">
        <v>0</v>
      </c>
      <c r="AA29" s="636">
        <v>0</v>
      </c>
      <c r="AB29" s="629" t="s">
        <v>1042</v>
      </c>
      <c r="AC29" s="629" t="s">
        <v>1043</v>
      </c>
      <c r="AD29" s="629" t="s">
        <v>1044</v>
      </c>
      <c r="AE29" s="1564">
        <v>0</v>
      </c>
      <c r="AF29" s="1565">
        <v>0</v>
      </c>
      <c r="AG29" s="1566">
        <f t="shared" si="1"/>
        <v>0</v>
      </c>
      <c r="AH29" s="1565">
        <v>0</v>
      </c>
      <c r="AI29" s="1565">
        <v>0</v>
      </c>
      <c r="AJ29" s="1565">
        <v>0</v>
      </c>
      <c r="AK29" s="1565">
        <v>0</v>
      </c>
      <c r="AL29" s="1565">
        <v>0</v>
      </c>
      <c r="AM29" s="1565">
        <v>0</v>
      </c>
      <c r="AN29" s="1565">
        <v>0</v>
      </c>
      <c r="AO29" s="1565">
        <v>0</v>
      </c>
      <c r="AP29" s="1565">
        <v>0</v>
      </c>
      <c r="AQ29" s="1565">
        <v>0</v>
      </c>
      <c r="AR29" s="1565">
        <v>0</v>
      </c>
      <c r="AS29" s="1565">
        <v>0</v>
      </c>
      <c r="AT29" s="1565">
        <v>0</v>
      </c>
      <c r="AU29" s="1565">
        <v>0</v>
      </c>
      <c r="AV29" s="1565">
        <f t="shared" si="2"/>
        <v>0</v>
      </c>
      <c r="AW29" s="1565">
        <v>0</v>
      </c>
      <c r="AX29" s="1565">
        <v>0</v>
      </c>
      <c r="AY29" s="1565">
        <v>0</v>
      </c>
      <c r="AZ29" s="1565">
        <v>0</v>
      </c>
      <c r="BA29" s="1565">
        <v>0</v>
      </c>
      <c r="BB29" s="1565">
        <v>0</v>
      </c>
      <c r="BC29" s="1565">
        <v>0</v>
      </c>
      <c r="BD29" s="1565">
        <v>0</v>
      </c>
      <c r="BE29" s="1565">
        <v>0</v>
      </c>
      <c r="BF29" s="1565">
        <v>0</v>
      </c>
      <c r="BG29" s="1565">
        <v>0</v>
      </c>
      <c r="BH29" s="1565">
        <v>0</v>
      </c>
      <c r="BI29" s="1567" t="s">
        <v>1042</v>
      </c>
      <c r="BJ29" s="1567" t="s">
        <v>1043</v>
      </c>
      <c r="BK29" s="1568" t="s">
        <v>1044</v>
      </c>
    </row>
    <row r="30" spans="2:63" ht="132">
      <c r="B30" s="1559" t="s">
        <v>76</v>
      </c>
      <c r="C30" s="1560" t="s">
        <v>1073</v>
      </c>
      <c r="D30" s="1560" t="s">
        <v>1095</v>
      </c>
      <c r="E30" s="1560" t="s">
        <v>1096</v>
      </c>
      <c r="F30" s="1562">
        <v>2020730010036</v>
      </c>
      <c r="G30" s="1560" t="s">
        <v>1097</v>
      </c>
      <c r="H30" s="1561">
        <v>218320202009</v>
      </c>
      <c r="I30" s="636" t="s">
        <v>1045</v>
      </c>
      <c r="J30" s="1563" t="s">
        <v>1108</v>
      </c>
      <c r="K30" s="1569" t="s">
        <v>1109</v>
      </c>
      <c r="L30" s="629" t="s">
        <v>1110</v>
      </c>
      <c r="M30" s="1458">
        <v>28386000</v>
      </c>
      <c r="N30" s="636">
        <v>0</v>
      </c>
      <c r="O30" s="1458">
        <f t="shared" si="0"/>
        <v>28386000</v>
      </c>
      <c r="P30" s="636">
        <v>0</v>
      </c>
      <c r="Q30" s="636">
        <v>0</v>
      </c>
      <c r="R30" s="636">
        <v>0</v>
      </c>
      <c r="S30" s="636">
        <v>0</v>
      </c>
      <c r="T30" s="636">
        <v>0</v>
      </c>
      <c r="U30" s="636">
        <v>0</v>
      </c>
      <c r="V30" s="636">
        <v>0</v>
      </c>
      <c r="W30" s="636">
        <v>0</v>
      </c>
      <c r="X30" s="636">
        <v>0</v>
      </c>
      <c r="Y30" s="636">
        <v>0</v>
      </c>
      <c r="Z30" s="636">
        <v>0</v>
      </c>
      <c r="AA30" s="636">
        <v>0</v>
      </c>
      <c r="AB30" s="629" t="s">
        <v>1042</v>
      </c>
      <c r="AC30" s="629" t="s">
        <v>1043</v>
      </c>
      <c r="AD30" s="629" t="s">
        <v>1044</v>
      </c>
      <c r="AE30" s="1564">
        <f>12800000+9600000</f>
        <v>22400000</v>
      </c>
      <c r="AF30" s="1565">
        <v>0</v>
      </c>
      <c r="AG30" s="1566">
        <f t="shared" si="1"/>
        <v>22400000</v>
      </c>
      <c r="AH30" s="1565">
        <v>0</v>
      </c>
      <c r="AI30" s="1565">
        <v>0</v>
      </c>
      <c r="AJ30" s="1565">
        <v>0</v>
      </c>
      <c r="AK30" s="1565">
        <v>0</v>
      </c>
      <c r="AL30" s="1565">
        <v>0</v>
      </c>
      <c r="AM30" s="1565">
        <v>0</v>
      </c>
      <c r="AN30" s="1565">
        <v>0</v>
      </c>
      <c r="AO30" s="1565">
        <v>0</v>
      </c>
      <c r="AP30" s="1565">
        <v>0</v>
      </c>
      <c r="AQ30" s="1565">
        <v>0</v>
      </c>
      <c r="AR30" s="1565">
        <v>0</v>
      </c>
      <c r="AS30" s="1565">
        <v>0</v>
      </c>
      <c r="AT30" s="1565">
        <v>12800000</v>
      </c>
      <c r="AU30" s="1565">
        <v>0</v>
      </c>
      <c r="AV30" s="1565">
        <f t="shared" si="2"/>
        <v>12800000</v>
      </c>
      <c r="AW30" s="1565">
        <v>0</v>
      </c>
      <c r="AX30" s="1565">
        <v>0</v>
      </c>
      <c r="AY30" s="1565">
        <v>0</v>
      </c>
      <c r="AZ30" s="1565">
        <v>0</v>
      </c>
      <c r="BA30" s="1565">
        <v>0</v>
      </c>
      <c r="BB30" s="1565">
        <v>0</v>
      </c>
      <c r="BC30" s="1565">
        <v>0</v>
      </c>
      <c r="BD30" s="1565">
        <v>0</v>
      </c>
      <c r="BE30" s="1565">
        <v>0</v>
      </c>
      <c r="BF30" s="1565">
        <v>0</v>
      </c>
      <c r="BG30" s="1565">
        <v>0</v>
      </c>
      <c r="BH30" s="1565">
        <v>0</v>
      </c>
      <c r="BI30" s="1567" t="s">
        <v>1042</v>
      </c>
      <c r="BJ30" s="1567" t="s">
        <v>1043</v>
      </c>
      <c r="BK30" s="1568" t="s">
        <v>1044</v>
      </c>
    </row>
    <row r="31" spans="2:63" ht="132">
      <c r="B31" s="1559" t="s">
        <v>76</v>
      </c>
      <c r="C31" s="1560" t="s">
        <v>1073</v>
      </c>
      <c r="D31" s="1560" t="s">
        <v>1095</v>
      </c>
      <c r="E31" s="1560" t="s">
        <v>1096</v>
      </c>
      <c r="F31" s="1562">
        <v>2020730010036</v>
      </c>
      <c r="G31" s="1560" t="s">
        <v>1097</v>
      </c>
      <c r="H31" s="1561">
        <v>218320202009</v>
      </c>
      <c r="I31" s="636" t="s">
        <v>1045</v>
      </c>
      <c r="J31" s="1563" t="s">
        <v>1111</v>
      </c>
      <c r="K31" s="1569" t="s">
        <v>1112</v>
      </c>
      <c r="L31" s="629" t="s">
        <v>1113</v>
      </c>
      <c r="M31" s="1458">
        <v>59300000</v>
      </c>
      <c r="N31" s="636">
        <v>0</v>
      </c>
      <c r="O31" s="1458">
        <f t="shared" si="0"/>
        <v>59300000</v>
      </c>
      <c r="P31" s="636">
        <v>0</v>
      </c>
      <c r="Q31" s="636">
        <v>0</v>
      </c>
      <c r="R31" s="636">
        <v>0</v>
      </c>
      <c r="S31" s="636">
        <v>0</v>
      </c>
      <c r="T31" s="636">
        <v>0</v>
      </c>
      <c r="U31" s="636">
        <v>0</v>
      </c>
      <c r="V31" s="636">
        <v>0</v>
      </c>
      <c r="W31" s="636">
        <v>0</v>
      </c>
      <c r="X31" s="636">
        <v>0</v>
      </c>
      <c r="Y31" s="636">
        <v>0</v>
      </c>
      <c r="Z31" s="636">
        <v>0</v>
      </c>
      <c r="AA31" s="636">
        <v>0</v>
      </c>
      <c r="AB31" s="629" t="s">
        <v>1042</v>
      </c>
      <c r="AC31" s="629" t="s">
        <v>1043</v>
      </c>
      <c r="AD31" s="629" t="s">
        <v>1044</v>
      </c>
      <c r="AE31" s="1564">
        <v>52100000</v>
      </c>
      <c r="AF31" s="1565">
        <v>0</v>
      </c>
      <c r="AG31" s="1566">
        <f t="shared" si="1"/>
        <v>52100000</v>
      </c>
      <c r="AH31" s="1565">
        <v>0</v>
      </c>
      <c r="AI31" s="1565">
        <v>0</v>
      </c>
      <c r="AJ31" s="1565">
        <v>0</v>
      </c>
      <c r="AK31" s="1565">
        <v>0</v>
      </c>
      <c r="AL31" s="1565">
        <v>0</v>
      </c>
      <c r="AM31" s="1565">
        <v>0</v>
      </c>
      <c r="AN31" s="1565">
        <v>0</v>
      </c>
      <c r="AO31" s="1565">
        <v>0</v>
      </c>
      <c r="AP31" s="1565">
        <v>0</v>
      </c>
      <c r="AQ31" s="1565">
        <v>0</v>
      </c>
      <c r="AR31" s="1565">
        <v>0</v>
      </c>
      <c r="AS31" s="1565">
        <v>0</v>
      </c>
      <c r="AT31" s="1565">
        <v>20800000</v>
      </c>
      <c r="AU31" s="1565">
        <v>0</v>
      </c>
      <c r="AV31" s="1565">
        <f t="shared" si="2"/>
        <v>20800000</v>
      </c>
      <c r="AW31" s="1565">
        <v>0</v>
      </c>
      <c r="AX31" s="1565">
        <v>0</v>
      </c>
      <c r="AY31" s="1565">
        <v>0</v>
      </c>
      <c r="AZ31" s="1565">
        <v>0</v>
      </c>
      <c r="BA31" s="1565">
        <v>0</v>
      </c>
      <c r="BB31" s="1565">
        <v>0</v>
      </c>
      <c r="BC31" s="1565">
        <v>0</v>
      </c>
      <c r="BD31" s="1565">
        <v>0</v>
      </c>
      <c r="BE31" s="1565">
        <v>0</v>
      </c>
      <c r="BF31" s="1565">
        <v>0</v>
      </c>
      <c r="BG31" s="1565">
        <v>0</v>
      </c>
      <c r="BH31" s="1565">
        <v>0</v>
      </c>
      <c r="BI31" s="1567" t="s">
        <v>1042</v>
      </c>
      <c r="BJ31" s="1567" t="s">
        <v>1043</v>
      </c>
      <c r="BK31" s="1568" t="s">
        <v>1044</v>
      </c>
    </row>
    <row r="32" spans="2:63" ht="132">
      <c r="B32" s="1559" t="s">
        <v>76</v>
      </c>
      <c r="C32" s="1560" t="s">
        <v>1073</v>
      </c>
      <c r="D32" s="1560" t="s">
        <v>1095</v>
      </c>
      <c r="E32" s="1560" t="s">
        <v>1096</v>
      </c>
      <c r="F32" s="1562">
        <v>2020730010036</v>
      </c>
      <c r="G32" s="1560" t="s">
        <v>1097</v>
      </c>
      <c r="H32" s="1561">
        <v>218320202009</v>
      </c>
      <c r="I32" s="636" t="s">
        <v>1045</v>
      </c>
      <c r="J32" s="1563" t="s">
        <v>1114</v>
      </c>
      <c r="K32" s="1569" t="s">
        <v>1115</v>
      </c>
      <c r="L32" s="629" t="s">
        <v>1116</v>
      </c>
      <c r="M32" s="1458">
        <v>33924000</v>
      </c>
      <c r="N32" s="636">
        <v>0</v>
      </c>
      <c r="O32" s="1458">
        <f t="shared" si="0"/>
        <v>33924000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29" t="s">
        <v>1042</v>
      </c>
      <c r="AC32" s="629" t="s">
        <v>1043</v>
      </c>
      <c r="AD32" s="629" t="s">
        <v>1044</v>
      </c>
      <c r="AE32" s="1564">
        <v>0</v>
      </c>
      <c r="AF32" s="1565">
        <v>0</v>
      </c>
      <c r="AG32" s="1566">
        <f t="shared" si="1"/>
        <v>0</v>
      </c>
      <c r="AH32" s="1565">
        <v>0</v>
      </c>
      <c r="AI32" s="1565">
        <v>0</v>
      </c>
      <c r="AJ32" s="1565">
        <v>0</v>
      </c>
      <c r="AK32" s="1565">
        <v>0</v>
      </c>
      <c r="AL32" s="1565">
        <v>0</v>
      </c>
      <c r="AM32" s="1565">
        <v>0</v>
      </c>
      <c r="AN32" s="1565">
        <v>0</v>
      </c>
      <c r="AO32" s="1565">
        <v>0</v>
      </c>
      <c r="AP32" s="1565">
        <v>0</v>
      </c>
      <c r="AQ32" s="1565">
        <v>0</v>
      </c>
      <c r="AR32" s="1565">
        <v>0</v>
      </c>
      <c r="AS32" s="1565">
        <v>0</v>
      </c>
      <c r="AT32" s="1565">
        <v>0</v>
      </c>
      <c r="AU32" s="1565">
        <v>0</v>
      </c>
      <c r="AV32" s="1565">
        <f t="shared" si="2"/>
        <v>0</v>
      </c>
      <c r="AW32" s="1565">
        <v>0</v>
      </c>
      <c r="AX32" s="1565">
        <v>0</v>
      </c>
      <c r="AY32" s="1565">
        <v>0</v>
      </c>
      <c r="AZ32" s="1565">
        <v>0</v>
      </c>
      <c r="BA32" s="1565">
        <v>0</v>
      </c>
      <c r="BB32" s="1565">
        <v>0</v>
      </c>
      <c r="BC32" s="1565">
        <v>0</v>
      </c>
      <c r="BD32" s="1565">
        <v>0</v>
      </c>
      <c r="BE32" s="1565">
        <v>0</v>
      </c>
      <c r="BF32" s="1565">
        <v>0</v>
      </c>
      <c r="BG32" s="1565">
        <v>0</v>
      </c>
      <c r="BH32" s="1565">
        <v>0</v>
      </c>
      <c r="BI32" s="1567" t="s">
        <v>1042</v>
      </c>
      <c r="BJ32" s="1567" t="s">
        <v>1043</v>
      </c>
      <c r="BK32" s="1568" t="s">
        <v>1044</v>
      </c>
    </row>
    <row r="33" spans="2:63" ht="132.75" thickBot="1">
      <c r="B33" s="1570" t="s">
        <v>76</v>
      </c>
      <c r="C33" s="1571" t="s">
        <v>1073</v>
      </c>
      <c r="D33" s="1571" t="s">
        <v>1095</v>
      </c>
      <c r="E33" s="1571" t="s">
        <v>1096</v>
      </c>
      <c r="F33" s="1572">
        <v>2020730010036</v>
      </c>
      <c r="G33" s="1571" t="s">
        <v>1097</v>
      </c>
      <c r="H33" s="1573">
        <v>218320202009</v>
      </c>
      <c r="I33" s="375" t="s">
        <v>1045</v>
      </c>
      <c r="J33" s="1574" t="s">
        <v>1117</v>
      </c>
      <c r="K33" s="1575" t="s">
        <v>1118</v>
      </c>
      <c r="L33" s="376" t="s">
        <v>1119</v>
      </c>
      <c r="M33" s="1576">
        <v>38924000</v>
      </c>
      <c r="N33" s="375">
        <v>0</v>
      </c>
      <c r="O33" s="1576">
        <f t="shared" si="0"/>
        <v>38924000</v>
      </c>
      <c r="P33" s="375">
        <v>0</v>
      </c>
      <c r="Q33" s="375">
        <v>0</v>
      </c>
      <c r="R33" s="375">
        <v>0</v>
      </c>
      <c r="S33" s="375">
        <v>0</v>
      </c>
      <c r="T33" s="375">
        <v>0</v>
      </c>
      <c r="U33" s="375">
        <v>0</v>
      </c>
      <c r="V33" s="375">
        <v>0</v>
      </c>
      <c r="W33" s="375">
        <v>0</v>
      </c>
      <c r="X33" s="375">
        <v>0</v>
      </c>
      <c r="Y33" s="375">
        <v>0</v>
      </c>
      <c r="Z33" s="375">
        <v>0</v>
      </c>
      <c r="AA33" s="375">
        <v>0</v>
      </c>
      <c r="AB33" s="376" t="s">
        <v>1042</v>
      </c>
      <c r="AC33" s="376" t="s">
        <v>1043</v>
      </c>
      <c r="AD33" s="376" t="s">
        <v>1044</v>
      </c>
      <c r="AE33" s="1577">
        <v>9600000</v>
      </c>
      <c r="AF33" s="1578">
        <v>0</v>
      </c>
      <c r="AG33" s="1579">
        <f t="shared" si="1"/>
        <v>9600000</v>
      </c>
      <c r="AH33" s="1578">
        <v>0</v>
      </c>
      <c r="AI33" s="1578">
        <v>0</v>
      </c>
      <c r="AJ33" s="1578">
        <v>0</v>
      </c>
      <c r="AK33" s="1578">
        <v>0</v>
      </c>
      <c r="AL33" s="1578">
        <v>0</v>
      </c>
      <c r="AM33" s="1578">
        <v>0</v>
      </c>
      <c r="AN33" s="1578">
        <v>0</v>
      </c>
      <c r="AO33" s="1578">
        <v>0</v>
      </c>
      <c r="AP33" s="1578">
        <v>0</v>
      </c>
      <c r="AQ33" s="1578">
        <v>0</v>
      </c>
      <c r="AR33" s="1578">
        <v>0</v>
      </c>
      <c r="AS33" s="1578">
        <v>0</v>
      </c>
      <c r="AT33" s="1578">
        <v>0</v>
      </c>
      <c r="AU33" s="1578">
        <v>0</v>
      </c>
      <c r="AV33" s="1578">
        <f t="shared" si="2"/>
        <v>0</v>
      </c>
      <c r="AW33" s="1578">
        <v>0</v>
      </c>
      <c r="AX33" s="1578">
        <v>0</v>
      </c>
      <c r="AY33" s="1578">
        <v>0</v>
      </c>
      <c r="AZ33" s="1578">
        <v>0</v>
      </c>
      <c r="BA33" s="1578">
        <v>0</v>
      </c>
      <c r="BB33" s="1578">
        <v>0</v>
      </c>
      <c r="BC33" s="1578">
        <v>0</v>
      </c>
      <c r="BD33" s="1578">
        <v>0</v>
      </c>
      <c r="BE33" s="1578">
        <v>0</v>
      </c>
      <c r="BF33" s="1578">
        <v>0</v>
      </c>
      <c r="BG33" s="1578">
        <v>0</v>
      </c>
      <c r="BH33" s="1578">
        <v>0</v>
      </c>
      <c r="BI33" s="1580" t="s">
        <v>1042</v>
      </c>
      <c r="BJ33" s="1580" t="s">
        <v>1043</v>
      </c>
      <c r="BK33" s="1581" t="s">
        <v>1044</v>
      </c>
    </row>
    <row r="34" spans="2:63" ht="13.5" thickBot="1">
      <c r="B34" s="1582" t="s">
        <v>171</v>
      </c>
      <c r="C34" s="1583"/>
      <c r="D34" s="1583"/>
      <c r="E34" s="1583"/>
      <c r="F34" s="1583"/>
      <c r="G34" s="1583"/>
      <c r="H34" s="1583"/>
      <c r="I34" s="1583"/>
      <c r="J34" s="1583"/>
      <c r="K34" s="1583"/>
      <c r="L34" s="1584"/>
      <c r="M34" s="1591">
        <f>SUM(M11:M33)</f>
        <v>2423184641.0016623</v>
      </c>
      <c r="N34" s="1585"/>
      <c r="O34" s="1591">
        <f>SUM(O11:O33)</f>
        <v>2423184641.0016623</v>
      </c>
      <c r="P34" s="1585"/>
      <c r="Q34" s="1585"/>
      <c r="R34" s="1585"/>
      <c r="S34" s="1585"/>
      <c r="T34" s="1585"/>
      <c r="U34" s="1585"/>
      <c r="V34" s="1585"/>
      <c r="W34" s="1585"/>
      <c r="X34" s="1585"/>
      <c r="Y34" s="1585"/>
      <c r="Z34" s="1585"/>
      <c r="AA34" s="1585"/>
      <c r="AB34" s="1585"/>
      <c r="AC34" s="1585"/>
      <c r="AD34" s="1585"/>
      <c r="AE34" s="1586">
        <f>SUM(AE11:AE33)</f>
        <v>1161886001</v>
      </c>
      <c r="AF34" s="1587"/>
      <c r="AG34" s="1588">
        <f>SUM(AG11:AG33)</f>
        <v>1161886001</v>
      </c>
      <c r="AH34" s="1587"/>
      <c r="AI34" s="1587"/>
      <c r="AJ34" s="1587"/>
      <c r="AK34" s="1587"/>
      <c r="AL34" s="1587"/>
      <c r="AM34" s="1587"/>
      <c r="AN34" s="1587"/>
      <c r="AO34" s="1587"/>
      <c r="AP34" s="1587"/>
      <c r="AQ34" s="1587"/>
      <c r="AR34" s="1587"/>
      <c r="AS34" s="1587"/>
      <c r="AT34" s="1589">
        <f>SUM(AT11:AT33)</f>
        <v>279763914</v>
      </c>
      <c r="AU34" s="1587"/>
      <c r="AV34" s="1589">
        <f>SUM(AV11:AV33)</f>
        <v>279763914</v>
      </c>
      <c r="AW34" s="1587"/>
      <c r="AX34" s="1587"/>
      <c r="AY34" s="1587"/>
      <c r="AZ34" s="1587"/>
      <c r="BA34" s="1587"/>
      <c r="BB34" s="1587"/>
      <c r="BC34" s="1587"/>
      <c r="BD34" s="1587"/>
      <c r="BE34" s="1587"/>
      <c r="BF34" s="1587"/>
      <c r="BG34" s="1587"/>
      <c r="BH34" s="1587"/>
      <c r="BI34" s="1587"/>
      <c r="BJ34" s="1587"/>
      <c r="BK34" s="1590"/>
    </row>
    <row r="35" spans="2:63">
      <c r="M35" s="314"/>
    </row>
    <row r="36" spans="2:63">
      <c r="M36" s="254"/>
      <c r="AE36" s="312">
        <f>+AE35-AE35</f>
        <v>0</v>
      </c>
    </row>
  </sheetData>
  <mergeCells count="49">
    <mergeCell ref="B34:L34"/>
    <mergeCell ref="K7:N7"/>
    <mergeCell ref="AB9:AB10"/>
    <mergeCell ref="AC9:AC10"/>
    <mergeCell ref="AD9:AD10"/>
    <mergeCell ref="AF9:AG9"/>
    <mergeCell ref="BI9:BI10"/>
    <mergeCell ref="AU9:AV9"/>
    <mergeCell ref="AW9:BD9"/>
    <mergeCell ref="BE9:BE10"/>
    <mergeCell ref="BF9:BF10"/>
    <mergeCell ref="BG9:BG10"/>
    <mergeCell ref="BH9:BH10"/>
    <mergeCell ref="AB8:AD8"/>
    <mergeCell ref="AE8:AE10"/>
    <mergeCell ref="AF8:AS8"/>
    <mergeCell ref="AT8:AT10"/>
    <mergeCell ref="F9:F10"/>
    <mergeCell ref="G9:G10"/>
    <mergeCell ref="H9:H10"/>
    <mergeCell ref="I9:I10"/>
    <mergeCell ref="J9:J10"/>
    <mergeCell ref="AH9:AO9"/>
    <mergeCell ref="L9:L10"/>
    <mergeCell ref="N9:O9"/>
    <mergeCell ref="P9:W9"/>
    <mergeCell ref="X9:X10"/>
    <mergeCell ref="Y9:Y10"/>
    <mergeCell ref="Z9:Z10"/>
    <mergeCell ref="AU8:BH8"/>
    <mergeCell ref="BI8:BK8"/>
    <mergeCell ref="AP9:AP10"/>
    <mergeCell ref="AQ9:AQ10"/>
    <mergeCell ref="AR9:AR10"/>
    <mergeCell ref="AS9:AS10"/>
    <mergeCell ref="BJ9:BJ10"/>
    <mergeCell ref="BK9:BK10"/>
    <mergeCell ref="B4:Z4"/>
    <mergeCell ref="B5:Z5"/>
    <mergeCell ref="B7:I7"/>
    <mergeCell ref="B8:L8"/>
    <mergeCell ref="M8:M10"/>
    <mergeCell ref="N8:AA8"/>
    <mergeCell ref="B9:B10"/>
    <mergeCell ref="C9:C10"/>
    <mergeCell ref="D9:D10"/>
    <mergeCell ref="E9:E10"/>
    <mergeCell ref="K9:K10"/>
    <mergeCell ref="AA9:AA10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U87"/>
  <sheetViews>
    <sheetView zoomScale="90" zoomScaleNormal="90" workbookViewId="0">
      <selection activeCell="H7" sqref="H7:K7"/>
    </sheetView>
  </sheetViews>
  <sheetFormatPr baseColWidth="10" defaultRowHeight="12.75"/>
  <cols>
    <col min="1" max="1" width="2.85546875" style="1" customWidth="1"/>
    <col min="2" max="2" width="20.7109375" style="2" customWidth="1"/>
    <col min="3" max="3" width="16.28515625" style="3" customWidth="1"/>
    <col min="4" max="4" width="21.7109375" style="3" customWidth="1"/>
    <col min="5" max="5" width="16.28515625" style="3" customWidth="1"/>
    <col min="6" max="7" width="16.5703125" style="3" customWidth="1"/>
    <col min="8" max="8" width="19" style="3" customWidth="1"/>
    <col min="9" max="10" width="16.7109375" style="3" customWidth="1"/>
    <col min="11" max="11" width="29.7109375" style="3" customWidth="1"/>
    <col min="12" max="12" width="13.7109375" style="3" customWidth="1"/>
    <col min="13" max="13" width="21.42578125" style="4" customWidth="1"/>
    <col min="14" max="14" width="14.28515625" style="3" customWidth="1"/>
    <col min="15" max="16" width="21.140625" style="3" customWidth="1"/>
    <col min="17" max="17" width="13" style="3" customWidth="1"/>
    <col min="18" max="18" width="21.140625" style="4" customWidth="1"/>
    <col min="19" max="20" width="21.140625" style="3" customWidth="1"/>
    <col min="21" max="21" width="15.5703125" style="3" customWidth="1"/>
    <col min="22" max="25" width="21.140625" style="3" customWidth="1"/>
    <col min="26" max="26" width="13" style="3" customWidth="1"/>
    <col min="27" max="27" width="10.42578125" style="4" customWidth="1"/>
    <col min="28" max="28" width="21.140625" style="5" customWidth="1"/>
    <col min="29" max="29" width="17" style="1" customWidth="1"/>
    <col min="30" max="30" width="15.5703125" style="1" customWidth="1"/>
    <col min="31" max="31" width="17.7109375" style="1" customWidth="1"/>
    <col min="32" max="32" width="3.28515625" style="1" bestFit="1" customWidth="1"/>
    <col min="33" max="33" width="13.5703125" style="1" bestFit="1" customWidth="1"/>
    <col min="34" max="35" width="3.28515625" style="1" bestFit="1" customWidth="1"/>
    <col min="36" max="36" width="5.7109375" style="1" bestFit="1" customWidth="1"/>
    <col min="37" max="37" width="3.28515625" style="1" bestFit="1" customWidth="1"/>
    <col min="38" max="38" width="8.140625" style="1" bestFit="1" customWidth="1"/>
    <col min="39" max="39" width="17.85546875" style="1" bestFit="1" customWidth="1"/>
    <col min="40" max="40" width="15.42578125" style="1" bestFit="1" customWidth="1"/>
    <col min="41" max="41" width="34.85546875" style="1" bestFit="1" customWidth="1"/>
    <col min="42" max="42" width="12.85546875" style="1" bestFit="1" customWidth="1"/>
    <col min="43" max="43" width="15.140625" style="1" customWidth="1"/>
    <col min="44" max="44" width="19.140625" style="1" customWidth="1"/>
    <col min="45" max="45" width="15.85546875" style="1" customWidth="1"/>
    <col min="46" max="46" width="12.5703125" style="1" customWidth="1"/>
    <col min="47" max="47" width="11.42578125" style="1" customWidth="1"/>
    <col min="48" max="48" width="14.85546875" style="1" customWidth="1"/>
    <col min="49" max="50" width="11.42578125" style="1" customWidth="1"/>
    <col min="51" max="52" width="11.42578125" style="1"/>
    <col min="53" max="53" width="14.140625" style="1" customWidth="1"/>
    <col min="54" max="54" width="17.140625" style="1" bestFit="1" customWidth="1"/>
    <col min="55" max="55" width="20.85546875" style="1" customWidth="1"/>
    <col min="56" max="56" width="11.42578125" style="1"/>
    <col min="57" max="57" width="16.5703125" style="1" customWidth="1"/>
    <col min="58" max="58" width="16.28515625" style="1" customWidth="1"/>
    <col min="59" max="59" width="14.140625" style="1" customWidth="1"/>
    <col min="60" max="60" width="12.7109375" style="1" customWidth="1"/>
    <col min="61" max="177" width="11.42578125" style="1"/>
    <col min="178" max="256" width="11.42578125" style="3"/>
    <col min="257" max="257" width="2.85546875" style="3" customWidth="1"/>
    <col min="258" max="258" width="20.7109375" style="3" customWidth="1"/>
    <col min="259" max="259" width="16.28515625" style="3" customWidth="1"/>
    <col min="260" max="260" width="21.7109375" style="3" customWidth="1"/>
    <col min="261" max="261" width="16.28515625" style="3" customWidth="1"/>
    <col min="262" max="263" width="16.5703125" style="3" customWidth="1"/>
    <col min="264" max="264" width="19" style="3" customWidth="1"/>
    <col min="265" max="266" width="16.7109375" style="3" customWidth="1"/>
    <col min="267" max="267" width="29.7109375" style="3" customWidth="1"/>
    <col min="268" max="268" width="13.7109375" style="3" customWidth="1"/>
    <col min="269" max="269" width="21.42578125" style="3" customWidth="1"/>
    <col min="270" max="270" width="14.28515625" style="3" customWidth="1"/>
    <col min="271" max="272" width="21.140625" style="3" customWidth="1"/>
    <col min="273" max="273" width="2.5703125" style="3" customWidth="1"/>
    <col min="274" max="283" width="0" style="3" hidden="1" customWidth="1"/>
    <col min="284" max="284" width="21.140625" style="3" customWidth="1"/>
    <col min="285" max="285" width="17" style="3" customWidth="1"/>
    <col min="286" max="286" width="15.5703125" style="3" customWidth="1"/>
    <col min="287" max="287" width="17.7109375" style="3" customWidth="1"/>
    <col min="288" max="288" width="8.28515625" style="3" customWidth="1"/>
    <col min="289" max="289" width="0.7109375" style="3" customWidth="1"/>
    <col min="290" max="297" width="0" style="3" hidden="1" customWidth="1"/>
    <col min="298" max="298" width="18.7109375" style="3" customWidth="1"/>
    <col min="299" max="299" width="15.140625" style="3" customWidth="1"/>
    <col min="300" max="300" width="19.140625" style="3" customWidth="1"/>
    <col min="301" max="301" width="15.85546875" style="3" customWidth="1"/>
    <col min="302" max="303" width="11.42578125" style="3" customWidth="1"/>
    <col min="304" max="304" width="14.85546875" style="3" customWidth="1"/>
    <col min="305" max="306" width="11.42578125" style="3" customWidth="1"/>
    <col min="307" max="308" width="11.42578125" style="3"/>
    <col min="309" max="309" width="14.140625" style="3" customWidth="1"/>
    <col min="310" max="310" width="17.140625" style="3" bestFit="1" customWidth="1"/>
    <col min="311" max="311" width="20.85546875" style="3" customWidth="1"/>
    <col min="312" max="312" width="11.42578125" style="3"/>
    <col min="313" max="313" width="16.5703125" style="3" customWidth="1"/>
    <col min="314" max="314" width="16.28515625" style="3" customWidth="1"/>
    <col min="315" max="315" width="14.140625" style="3" customWidth="1"/>
    <col min="316" max="316" width="12.7109375" style="3" customWidth="1"/>
    <col min="317" max="512" width="11.42578125" style="3"/>
    <col min="513" max="513" width="2.85546875" style="3" customWidth="1"/>
    <col min="514" max="514" width="20.7109375" style="3" customWidth="1"/>
    <col min="515" max="515" width="16.28515625" style="3" customWidth="1"/>
    <col min="516" max="516" width="21.7109375" style="3" customWidth="1"/>
    <col min="517" max="517" width="16.28515625" style="3" customWidth="1"/>
    <col min="518" max="519" width="16.5703125" style="3" customWidth="1"/>
    <col min="520" max="520" width="19" style="3" customWidth="1"/>
    <col min="521" max="522" width="16.7109375" style="3" customWidth="1"/>
    <col min="523" max="523" width="29.7109375" style="3" customWidth="1"/>
    <col min="524" max="524" width="13.7109375" style="3" customWidth="1"/>
    <col min="525" max="525" width="21.42578125" style="3" customWidth="1"/>
    <col min="526" max="526" width="14.28515625" style="3" customWidth="1"/>
    <col min="527" max="528" width="21.140625" style="3" customWidth="1"/>
    <col min="529" max="529" width="2.5703125" style="3" customWidth="1"/>
    <col min="530" max="539" width="0" style="3" hidden="1" customWidth="1"/>
    <col min="540" max="540" width="21.140625" style="3" customWidth="1"/>
    <col min="541" max="541" width="17" style="3" customWidth="1"/>
    <col min="542" max="542" width="15.5703125" style="3" customWidth="1"/>
    <col min="543" max="543" width="17.7109375" style="3" customWidth="1"/>
    <col min="544" max="544" width="8.28515625" style="3" customWidth="1"/>
    <col min="545" max="545" width="0.7109375" style="3" customWidth="1"/>
    <col min="546" max="553" width="0" style="3" hidden="1" customWidth="1"/>
    <col min="554" max="554" width="18.7109375" style="3" customWidth="1"/>
    <col min="555" max="555" width="15.140625" style="3" customWidth="1"/>
    <col min="556" max="556" width="19.140625" style="3" customWidth="1"/>
    <col min="557" max="557" width="15.85546875" style="3" customWidth="1"/>
    <col min="558" max="559" width="11.42578125" style="3" customWidth="1"/>
    <col min="560" max="560" width="14.85546875" style="3" customWidth="1"/>
    <col min="561" max="562" width="11.42578125" style="3" customWidth="1"/>
    <col min="563" max="564" width="11.42578125" style="3"/>
    <col min="565" max="565" width="14.140625" style="3" customWidth="1"/>
    <col min="566" max="566" width="17.140625" style="3" bestFit="1" customWidth="1"/>
    <col min="567" max="567" width="20.85546875" style="3" customWidth="1"/>
    <col min="568" max="568" width="11.42578125" style="3"/>
    <col min="569" max="569" width="16.5703125" style="3" customWidth="1"/>
    <col min="570" max="570" width="16.28515625" style="3" customWidth="1"/>
    <col min="571" max="571" width="14.140625" style="3" customWidth="1"/>
    <col min="572" max="572" width="12.7109375" style="3" customWidth="1"/>
    <col min="573" max="768" width="11.42578125" style="3"/>
    <col min="769" max="769" width="2.85546875" style="3" customWidth="1"/>
    <col min="770" max="770" width="20.7109375" style="3" customWidth="1"/>
    <col min="771" max="771" width="16.28515625" style="3" customWidth="1"/>
    <col min="772" max="772" width="21.7109375" style="3" customWidth="1"/>
    <col min="773" max="773" width="16.28515625" style="3" customWidth="1"/>
    <col min="774" max="775" width="16.5703125" style="3" customWidth="1"/>
    <col min="776" max="776" width="19" style="3" customWidth="1"/>
    <col min="777" max="778" width="16.7109375" style="3" customWidth="1"/>
    <col min="779" max="779" width="29.7109375" style="3" customWidth="1"/>
    <col min="780" max="780" width="13.7109375" style="3" customWidth="1"/>
    <col min="781" max="781" width="21.42578125" style="3" customWidth="1"/>
    <col min="782" max="782" width="14.28515625" style="3" customWidth="1"/>
    <col min="783" max="784" width="21.140625" style="3" customWidth="1"/>
    <col min="785" max="785" width="2.5703125" style="3" customWidth="1"/>
    <col min="786" max="795" width="0" style="3" hidden="1" customWidth="1"/>
    <col min="796" max="796" width="21.140625" style="3" customWidth="1"/>
    <col min="797" max="797" width="17" style="3" customWidth="1"/>
    <col min="798" max="798" width="15.5703125" style="3" customWidth="1"/>
    <col min="799" max="799" width="17.7109375" style="3" customWidth="1"/>
    <col min="800" max="800" width="8.28515625" style="3" customWidth="1"/>
    <col min="801" max="801" width="0.7109375" style="3" customWidth="1"/>
    <col min="802" max="809" width="0" style="3" hidden="1" customWidth="1"/>
    <col min="810" max="810" width="18.7109375" style="3" customWidth="1"/>
    <col min="811" max="811" width="15.140625" style="3" customWidth="1"/>
    <col min="812" max="812" width="19.140625" style="3" customWidth="1"/>
    <col min="813" max="813" width="15.85546875" style="3" customWidth="1"/>
    <col min="814" max="815" width="11.42578125" style="3" customWidth="1"/>
    <col min="816" max="816" width="14.85546875" style="3" customWidth="1"/>
    <col min="817" max="818" width="11.42578125" style="3" customWidth="1"/>
    <col min="819" max="820" width="11.42578125" style="3"/>
    <col min="821" max="821" width="14.140625" style="3" customWidth="1"/>
    <col min="822" max="822" width="17.140625" style="3" bestFit="1" customWidth="1"/>
    <col min="823" max="823" width="20.85546875" style="3" customWidth="1"/>
    <col min="824" max="824" width="11.42578125" style="3"/>
    <col min="825" max="825" width="16.5703125" style="3" customWidth="1"/>
    <col min="826" max="826" width="16.28515625" style="3" customWidth="1"/>
    <col min="827" max="827" width="14.140625" style="3" customWidth="1"/>
    <col min="828" max="828" width="12.7109375" style="3" customWidth="1"/>
    <col min="829" max="1024" width="11.42578125" style="3"/>
    <col min="1025" max="1025" width="2.85546875" style="3" customWidth="1"/>
    <col min="1026" max="1026" width="20.7109375" style="3" customWidth="1"/>
    <col min="1027" max="1027" width="16.28515625" style="3" customWidth="1"/>
    <col min="1028" max="1028" width="21.7109375" style="3" customWidth="1"/>
    <col min="1029" max="1029" width="16.28515625" style="3" customWidth="1"/>
    <col min="1030" max="1031" width="16.5703125" style="3" customWidth="1"/>
    <col min="1032" max="1032" width="19" style="3" customWidth="1"/>
    <col min="1033" max="1034" width="16.7109375" style="3" customWidth="1"/>
    <col min="1035" max="1035" width="29.7109375" style="3" customWidth="1"/>
    <col min="1036" max="1036" width="13.7109375" style="3" customWidth="1"/>
    <col min="1037" max="1037" width="21.42578125" style="3" customWidth="1"/>
    <col min="1038" max="1038" width="14.28515625" style="3" customWidth="1"/>
    <col min="1039" max="1040" width="21.140625" style="3" customWidth="1"/>
    <col min="1041" max="1041" width="2.5703125" style="3" customWidth="1"/>
    <col min="1042" max="1051" width="0" style="3" hidden="1" customWidth="1"/>
    <col min="1052" max="1052" width="21.140625" style="3" customWidth="1"/>
    <col min="1053" max="1053" width="17" style="3" customWidth="1"/>
    <col min="1054" max="1054" width="15.5703125" style="3" customWidth="1"/>
    <col min="1055" max="1055" width="17.7109375" style="3" customWidth="1"/>
    <col min="1056" max="1056" width="8.28515625" style="3" customWidth="1"/>
    <col min="1057" max="1057" width="0.7109375" style="3" customWidth="1"/>
    <col min="1058" max="1065" width="0" style="3" hidden="1" customWidth="1"/>
    <col min="1066" max="1066" width="18.7109375" style="3" customWidth="1"/>
    <col min="1067" max="1067" width="15.140625" style="3" customWidth="1"/>
    <col min="1068" max="1068" width="19.140625" style="3" customWidth="1"/>
    <col min="1069" max="1069" width="15.85546875" style="3" customWidth="1"/>
    <col min="1070" max="1071" width="11.42578125" style="3" customWidth="1"/>
    <col min="1072" max="1072" width="14.85546875" style="3" customWidth="1"/>
    <col min="1073" max="1074" width="11.42578125" style="3" customWidth="1"/>
    <col min="1075" max="1076" width="11.42578125" style="3"/>
    <col min="1077" max="1077" width="14.140625" style="3" customWidth="1"/>
    <col min="1078" max="1078" width="17.140625" style="3" bestFit="1" customWidth="1"/>
    <col min="1079" max="1079" width="20.85546875" style="3" customWidth="1"/>
    <col min="1080" max="1080" width="11.42578125" style="3"/>
    <col min="1081" max="1081" width="16.5703125" style="3" customWidth="1"/>
    <col min="1082" max="1082" width="16.28515625" style="3" customWidth="1"/>
    <col min="1083" max="1083" width="14.140625" style="3" customWidth="1"/>
    <col min="1084" max="1084" width="12.7109375" style="3" customWidth="1"/>
    <col min="1085" max="1280" width="11.42578125" style="3"/>
    <col min="1281" max="1281" width="2.85546875" style="3" customWidth="1"/>
    <col min="1282" max="1282" width="20.7109375" style="3" customWidth="1"/>
    <col min="1283" max="1283" width="16.28515625" style="3" customWidth="1"/>
    <col min="1284" max="1284" width="21.7109375" style="3" customWidth="1"/>
    <col min="1285" max="1285" width="16.28515625" style="3" customWidth="1"/>
    <col min="1286" max="1287" width="16.5703125" style="3" customWidth="1"/>
    <col min="1288" max="1288" width="19" style="3" customWidth="1"/>
    <col min="1289" max="1290" width="16.7109375" style="3" customWidth="1"/>
    <col min="1291" max="1291" width="29.7109375" style="3" customWidth="1"/>
    <col min="1292" max="1292" width="13.7109375" style="3" customWidth="1"/>
    <col min="1293" max="1293" width="21.42578125" style="3" customWidth="1"/>
    <col min="1294" max="1294" width="14.28515625" style="3" customWidth="1"/>
    <col min="1295" max="1296" width="21.140625" style="3" customWidth="1"/>
    <col min="1297" max="1297" width="2.5703125" style="3" customWidth="1"/>
    <col min="1298" max="1307" width="0" style="3" hidden="1" customWidth="1"/>
    <col min="1308" max="1308" width="21.140625" style="3" customWidth="1"/>
    <col min="1309" max="1309" width="17" style="3" customWidth="1"/>
    <col min="1310" max="1310" width="15.5703125" style="3" customWidth="1"/>
    <col min="1311" max="1311" width="17.7109375" style="3" customWidth="1"/>
    <col min="1312" max="1312" width="8.28515625" style="3" customWidth="1"/>
    <col min="1313" max="1313" width="0.7109375" style="3" customWidth="1"/>
    <col min="1314" max="1321" width="0" style="3" hidden="1" customWidth="1"/>
    <col min="1322" max="1322" width="18.7109375" style="3" customWidth="1"/>
    <col min="1323" max="1323" width="15.140625" style="3" customWidth="1"/>
    <col min="1324" max="1324" width="19.140625" style="3" customWidth="1"/>
    <col min="1325" max="1325" width="15.85546875" style="3" customWidth="1"/>
    <col min="1326" max="1327" width="11.42578125" style="3" customWidth="1"/>
    <col min="1328" max="1328" width="14.85546875" style="3" customWidth="1"/>
    <col min="1329" max="1330" width="11.42578125" style="3" customWidth="1"/>
    <col min="1331" max="1332" width="11.42578125" style="3"/>
    <col min="1333" max="1333" width="14.140625" style="3" customWidth="1"/>
    <col min="1334" max="1334" width="17.140625" style="3" bestFit="1" customWidth="1"/>
    <col min="1335" max="1335" width="20.85546875" style="3" customWidth="1"/>
    <col min="1336" max="1336" width="11.42578125" style="3"/>
    <col min="1337" max="1337" width="16.5703125" style="3" customWidth="1"/>
    <col min="1338" max="1338" width="16.28515625" style="3" customWidth="1"/>
    <col min="1339" max="1339" width="14.140625" style="3" customWidth="1"/>
    <col min="1340" max="1340" width="12.7109375" style="3" customWidth="1"/>
    <col min="1341" max="1536" width="11.42578125" style="3"/>
    <col min="1537" max="1537" width="2.85546875" style="3" customWidth="1"/>
    <col min="1538" max="1538" width="20.7109375" style="3" customWidth="1"/>
    <col min="1539" max="1539" width="16.28515625" style="3" customWidth="1"/>
    <col min="1540" max="1540" width="21.7109375" style="3" customWidth="1"/>
    <col min="1541" max="1541" width="16.28515625" style="3" customWidth="1"/>
    <col min="1542" max="1543" width="16.5703125" style="3" customWidth="1"/>
    <col min="1544" max="1544" width="19" style="3" customWidth="1"/>
    <col min="1545" max="1546" width="16.7109375" style="3" customWidth="1"/>
    <col min="1547" max="1547" width="29.7109375" style="3" customWidth="1"/>
    <col min="1548" max="1548" width="13.7109375" style="3" customWidth="1"/>
    <col min="1549" max="1549" width="21.42578125" style="3" customWidth="1"/>
    <col min="1550" max="1550" width="14.28515625" style="3" customWidth="1"/>
    <col min="1551" max="1552" width="21.140625" style="3" customWidth="1"/>
    <col min="1553" max="1553" width="2.5703125" style="3" customWidth="1"/>
    <col min="1554" max="1563" width="0" style="3" hidden="1" customWidth="1"/>
    <col min="1564" max="1564" width="21.140625" style="3" customWidth="1"/>
    <col min="1565" max="1565" width="17" style="3" customWidth="1"/>
    <col min="1566" max="1566" width="15.5703125" style="3" customWidth="1"/>
    <col min="1567" max="1567" width="17.7109375" style="3" customWidth="1"/>
    <col min="1568" max="1568" width="8.28515625" style="3" customWidth="1"/>
    <col min="1569" max="1569" width="0.7109375" style="3" customWidth="1"/>
    <col min="1570" max="1577" width="0" style="3" hidden="1" customWidth="1"/>
    <col min="1578" max="1578" width="18.7109375" style="3" customWidth="1"/>
    <col min="1579" max="1579" width="15.140625" style="3" customWidth="1"/>
    <col min="1580" max="1580" width="19.140625" style="3" customWidth="1"/>
    <col min="1581" max="1581" width="15.85546875" style="3" customWidth="1"/>
    <col min="1582" max="1583" width="11.42578125" style="3" customWidth="1"/>
    <col min="1584" max="1584" width="14.85546875" style="3" customWidth="1"/>
    <col min="1585" max="1586" width="11.42578125" style="3" customWidth="1"/>
    <col min="1587" max="1588" width="11.42578125" style="3"/>
    <col min="1589" max="1589" width="14.140625" style="3" customWidth="1"/>
    <col min="1590" max="1590" width="17.140625" style="3" bestFit="1" customWidth="1"/>
    <col min="1591" max="1591" width="20.85546875" style="3" customWidth="1"/>
    <col min="1592" max="1592" width="11.42578125" style="3"/>
    <col min="1593" max="1593" width="16.5703125" style="3" customWidth="1"/>
    <col min="1594" max="1594" width="16.28515625" style="3" customWidth="1"/>
    <col min="1595" max="1595" width="14.140625" style="3" customWidth="1"/>
    <col min="1596" max="1596" width="12.7109375" style="3" customWidth="1"/>
    <col min="1597" max="1792" width="11.42578125" style="3"/>
    <col min="1793" max="1793" width="2.85546875" style="3" customWidth="1"/>
    <col min="1794" max="1794" width="20.7109375" style="3" customWidth="1"/>
    <col min="1795" max="1795" width="16.28515625" style="3" customWidth="1"/>
    <col min="1796" max="1796" width="21.7109375" style="3" customWidth="1"/>
    <col min="1797" max="1797" width="16.28515625" style="3" customWidth="1"/>
    <col min="1798" max="1799" width="16.5703125" style="3" customWidth="1"/>
    <col min="1800" max="1800" width="19" style="3" customWidth="1"/>
    <col min="1801" max="1802" width="16.7109375" style="3" customWidth="1"/>
    <col min="1803" max="1803" width="29.7109375" style="3" customWidth="1"/>
    <col min="1804" max="1804" width="13.7109375" style="3" customWidth="1"/>
    <col min="1805" max="1805" width="21.42578125" style="3" customWidth="1"/>
    <col min="1806" max="1806" width="14.28515625" style="3" customWidth="1"/>
    <col min="1807" max="1808" width="21.140625" style="3" customWidth="1"/>
    <col min="1809" max="1809" width="2.5703125" style="3" customWidth="1"/>
    <col min="1810" max="1819" width="0" style="3" hidden="1" customWidth="1"/>
    <col min="1820" max="1820" width="21.140625" style="3" customWidth="1"/>
    <col min="1821" max="1821" width="17" style="3" customWidth="1"/>
    <col min="1822" max="1822" width="15.5703125" style="3" customWidth="1"/>
    <col min="1823" max="1823" width="17.7109375" style="3" customWidth="1"/>
    <col min="1824" max="1824" width="8.28515625" style="3" customWidth="1"/>
    <col min="1825" max="1825" width="0.7109375" style="3" customWidth="1"/>
    <col min="1826" max="1833" width="0" style="3" hidden="1" customWidth="1"/>
    <col min="1834" max="1834" width="18.7109375" style="3" customWidth="1"/>
    <col min="1835" max="1835" width="15.140625" style="3" customWidth="1"/>
    <col min="1836" max="1836" width="19.140625" style="3" customWidth="1"/>
    <col min="1837" max="1837" width="15.85546875" style="3" customWidth="1"/>
    <col min="1838" max="1839" width="11.42578125" style="3" customWidth="1"/>
    <col min="1840" max="1840" width="14.85546875" style="3" customWidth="1"/>
    <col min="1841" max="1842" width="11.42578125" style="3" customWidth="1"/>
    <col min="1843" max="1844" width="11.42578125" style="3"/>
    <col min="1845" max="1845" width="14.140625" style="3" customWidth="1"/>
    <col min="1846" max="1846" width="17.140625" style="3" bestFit="1" customWidth="1"/>
    <col min="1847" max="1847" width="20.85546875" style="3" customWidth="1"/>
    <col min="1848" max="1848" width="11.42578125" style="3"/>
    <col min="1849" max="1849" width="16.5703125" style="3" customWidth="1"/>
    <col min="1850" max="1850" width="16.28515625" style="3" customWidth="1"/>
    <col min="1851" max="1851" width="14.140625" style="3" customWidth="1"/>
    <col min="1852" max="1852" width="12.7109375" style="3" customWidth="1"/>
    <col min="1853" max="2048" width="11.42578125" style="3"/>
    <col min="2049" max="2049" width="2.85546875" style="3" customWidth="1"/>
    <col min="2050" max="2050" width="20.7109375" style="3" customWidth="1"/>
    <col min="2051" max="2051" width="16.28515625" style="3" customWidth="1"/>
    <col min="2052" max="2052" width="21.7109375" style="3" customWidth="1"/>
    <col min="2053" max="2053" width="16.28515625" style="3" customWidth="1"/>
    <col min="2054" max="2055" width="16.5703125" style="3" customWidth="1"/>
    <col min="2056" max="2056" width="19" style="3" customWidth="1"/>
    <col min="2057" max="2058" width="16.7109375" style="3" customWidth="1"/>
    <col min="2059" max="2059" width="29.7109375" style="3" customWidth="1"/>
    <col min="2060" max="2060" width="13.7109375" style="3" customWidth="1"/>
    <col min="2061" max="2061" width="21.42578125" style="3" customWidth="1"/>
    <col min="2062" max="2062" width="14.28515625" style="3" customWidth="1"/>
    <col min="2063" max="2064" width="21.140625" style="3" customWidth="1"/>
    <col min="2065" max="2065" width="2.5703125" style="3" customWidth="1"/>
    <col min="2066" max="2075" width="0" style="3" hidden="1" customWidth="1"/>
    <col min="2076" max="2076" width="21.140625" style="3" customWidth="1"/>
    <col min="2077" max="2077" width="17" style="3" customWidth="1"/>
    <col min="2078" max="2078" width="15.5703125" style="3" customWidth="1"/>
    <col min="2079" max="2079" width="17.7109375" style="3" customWidth="1"/>
    <col min="2080" max="2080" width="8.28515625" style="3" customWidth="1"/>
    <col min="2081" max="2081" width="0.7109375" style="3" customWidth="1"/>
    <col min="2082" max="2089" width="0" style="3" hidden="1" customWidth="1"/>
    <col min="2090" max="2090" width="18.7109375" style="3" customWidth="1"/>
    <col min="2091" max="2091" width="15.140625" style="3" customWidth="1"/>
    <col min="2092" max="2092" width="19.140625" style="3" customWidth="1"/>
    <col min="2093" max="2093" width="15.85546875" style="3" customWidth="1"/>
    <col min="2094" max="2095" width="11.42578125" style="3" customWidth="1"/>
    <col min="2096" max="2096" width="14.85546875" style="3" customWidth="1"/>
    <col min="2097" max="2098" width="11.42578125" style="3" customWidth="1"/>
    <col min="2099" max="2100" width="11.42578125" style="3"/>
    <col min="2101" max="2101" width="14.140625" style="3" customWidth="1"/>
    <col min="2102" max="2102" width="17.140625" style="3" bestFit="1" customWidth="1"/>
    <col min="2103" max="2103" width="20.85546875" style="3" customWidth="1"/>
    <col min="2104" max="2104" width="11.42578125" style="3"/>
    <col min="2105" max="2105" width="16.5703125" style="3" customWidth="1"/>
    <col min="2106" max="2106" width="16.28515625" style="3" customWidth="1"/>
    <col min="2107" max="2107" width="14.140625" style="3" customWidth="1"/>
    <col min="2108" max="2108" width="12.7109375" style="3" customWidth="1"/>
    <col min="2109" max="2304" width="11.42578125" style="3"/>
    <col min="2305" max="2305" width="2.85546875" style="3" customWidth="1"/>
    <col min="2306" max="2306" width="20.7109375" style="3" customWidth="1"/>
    <col min="2307" max="2307" width="16.28515625" style="3" customWidth="1"/>
    <col min="2308" max="2308" width="21.7109375" style="3" customWidth="1"/>
    <col min="2309" max="2309" width="16.28515625" style="3" customWidth="1"/>
    <col min="2310" max="2311" width="16.5703125" style="3" customWidth="1"/>
    <col min="2312" max="2312" width="19" style="3" customWidth="1"/>
    <col min="2313" max="2314" width="16.7109375" style="3" customWidth="1"/>
    <col min="2315" max="2315" width="29.7109375" style="3" customWidth="1"/>
    <col min="2316" max="2316" width="13.7109375" style="3" customWidth="1"/>
    <col min="2317" max="2317" width="21.42578125" style="3" customWidth="1"/>
    <col min="2318" max="2318" width="14.28515625" style="3" customWidth="1"/>
    <col min="2319" max="2320" width="21.140625" style="3" customWidth="1"/>
    <col min="2321" max="2321" width="2.5703125" style="3" customWidth="1"/>
    <col min="2322" max="2331" width="0" style="3" hidden="1" customWidth="1"/>
    <col min="2332" max="2332" width="21.140625" style="3" customWidth="1"/>
    <col min="2333" max="2333" width="17" style="3" customWidth="1"/>
    <col min="2334" max="2334" width="15.5703125" style="3" customWidth="1"/>
    <col min="2335" max="2335" width="17.7109375" style="3" customWidth="1"/>
    <col min="2336" max="2336" width="8.28515625" style="3" customWidth="1"/>
    <col min="2337" max="2337" width="0.7109375" style="3" customWidth="1"/>
    <col min="2338" max="2345" width="0" style="3" hidden="1" customWidth="1"/>
    <col min="2346" max="2346" width="18.7109375" style="3" customWidth="1"/>
    <col min="2347" max="2347" width="15.140625" style="3" customWidth="1"/>
    <col min="2348" max="2348" width="19.140625" style="3" customWidth="1"/>
    <col min="2349" max="2349" width="15.85546875" style="3" customWidth="1"/>
    <col min="2350" max="2351" width="11.42578125" style="3" customWidth="1"/>
    <col min="2352" max="2352" width="14.85546875" style="3" customWidth="1"/>
    <col min="2353" max="2354" width="11.42578125" style="3" customWidth="1"/>
    <col min="2355" max="2356" width="11.42578125" style="3"/>
    <col min="2357" max="2357" width="14.140625" style="3" customWidth="1"/>
    <col min="2358" max="2358" width="17.140625" style="3" bestFit="1" customWidth="1"/>
    <col min="2359" max="2359" width="20.85546875" style="3" customWidth="1"/>
    <col min="2360" max="2360" width="11.42578125" style="3"/>
    <col min="2361" max="2361" width="16.5703125" style="3" customWidth="1"/>
    <col min="2362" max="2362" width="16.28515625" style="3" customWidth="1"/>
    <col min="2363" max="2363" width="14.140625" style="3" customWidth="1"/>
    <col min="2364" max="2364" width="12.7109375" style="3" customWidth="1"/>
    <col min="2365" max="2560" width="11.42578125" style="3"/>
    <col min="2561" max="2561" width="2.85546875" style="3" customWidth="1"/>
    <col min="2562" max="2562" width="20.7109375" style="3" customWidth="1"/>
    <col min="2563" max="2563" width="16.28515625" style="3" customWidth="1"/>
    <col min="2564" max="2564" width="21.7109375" style="3" customWidth="1"/>
    <col min="2565" max="2565" width="16.28515625" style="3" customWidth="1"/>
    <col min="2566" max="2567" width="16.5703125" style="3" customWidth="1"/>
    <col min="2568" max="2568" width="19" style="3" customWidth="1"/>
    <col min="2569" max="2570" width="16.7109375" style="3" customWidth="1"/>
    <col min="2571" max="2571" width="29.7109375" style="3" customWidth="1"/>
    <col min="2572" max="2572" width="13.7109375" style="3" customWidth="1"/>
    <col min="2573" max="2573" width="21.42578125" style="3" customWidth="1"/>
    <col min="2574" max="2574" width="14.28515625" style="3" customWidth="1"/>
    <col min="2575" max="2576" width="21.140625" style="3" customWidth="1"/>
    <col min="2577" max="2577" width="2.5703125" style="3" customWidth="1"/>
    <col min="2578" max="2587" width="0" style="3" hidden="1" customWidth="1"/>
    <col min="2588" max="2588" width="21.140625" style="3" customWidth="1"/>
    <col min="2589" max="2589" width="17" style="3" customWidth="1"/>
    <col min="2590" max="2590" width="15.5703125" style="3" customWidth="1"/>
    <col min="2591" max="2591" width="17.7109375" style="3" customWidth="1"/>
    <col min="2592" max="2592" width="8.28515625" style="3" customWidth="1"/>
    <col min="2593" max="2593" width="0.7109375" style="3" customWidth="1"/>
    <col min="2594" max="2601" width="0" style="3" hidden="1" customWidth="1"/>
    <col min="2602" max="2602" width="18.7109375" style="3" customWidth="1"/>
    <col min="2603" max="2603" width="15.140625" style="3" customWidth="1"/>
    <col min="2604" max="2604" width="19.140625" style="3" customWidth="1"/>
    <col min="2605" max="2605" width="15.85546875" style="3" customWidth="1"/>
    <col min="2606" max="2607" width="11.42578125" style="3" customWidth="1"/>
    <col min="2608" max="2608" width="14.85546875" style="3" customWidth="1"/>
    <col min="2609" max="2610" width="11.42578125" style="3" customWidth="1"/>
    <col min="2611" max="2612" width="11.42578125" style="3"/>
    <col min="2613" max="2613" width="14.140625" style="3" customWidth="1"/>
    <col min="2614" max="2614" width="17.140625" style="3" bestFit="1" customWidth="1"/>
    <col min="2615" max="2615" width="20.85546875" style="3" customWidth="1"/>
    <col min="2616" max="2616" width="11.42578125" style="3"/>
    <col min="2617" max="2617" width="16.5703125" style="3" customWidth="1"/>
    <col min="2618" max="2618" width="16.28515625" style="3" customWidth="1"/>
    <col min="2619" max="2619" width="14.140625" style="3" customWidth="1"/>
    <col min="2620" max="2620" width="12.7109375" style="3" customWidth="1"/>
    <col min="2621" max="2816" width="11.42578125" style="3"/>
    <col min="2817" max="2817" width="2.85546875" style="3" customWidth="1"/>
    <col min="2818" max="2818" width="20.7109375" style="3" customWidth="1"/>
    <col min="2819" max="2819" width="16.28515625" style="3" customWidth="1"/>
    <col min="2820" max="2820" width="21.7109375" style="3" customWidth="1"/>
    <col min="2821" max="2821" width="16.28515625" style="3" customWidth="1"/>
    <col min="2822" max="2823" width="16.5703125" style="3" customWidth="1"/>
    <col min="2824" max="2824" width="19" style="3" customWidth="1"/>
    <col min="2825" max="2826" width="16.7109375" style="3" customWidth="1"/>
    <col min="2827" max="2827" width="29.7109375" style="3" customWidth="1"/>
    <col min="2828" max="2828" width="13.7109375" style="3" customWidth="1"/>
    <col min="2829" max="2829" width="21.42578125" style="3" customWidth="1"/>
    <col min="2830" max="2830" width="14.28515625" style="3" customWidth="1"/>
    <col min="2831" max="2832" width="21.140625" style="3" customWidth="1"/>
    <col min="2833" max="2833" width="2.5703125" style="3" customWidth="1"/>
    <col min="2834" max="2843" width="0" style="3" hidden="1" customWidth="1"/>
    <col min="2844" max="2844" width="21.140625" style="3" customWidth="1"/>
    <col min="2845" max="2845" width="17" style="3" customWidth="1"/>
    <col min="2846" max="2846" width="15.5703125" style="3" customWidth="1"/>
    <col min="2847" max="2847" width="17.7109375" style="3" customWidth="1"/>
    <col min="2848" max="2848" width="8.28515625" style="3" customWidth="1"/>
    <col min="2849" max="2849" width="0.7109375" style="3" customWidth="1"/>
    <col min="2850" max="2857" width="0" style="3" hidden="1" customWidth="1"/>
    <col min="2858" max="2858" width="18.7109375" style="3" customWidth="1"/>
    <col min="2859" max="2859" width="15.140625" style="3" customWidth="1"/>
    <col min="2860" max="2860" width="19.140625" style="3" customWidth="1"/>
    <col min="2861" max="2861" width="15.85546875" style="3" customWidth="1"/>
    <col min="2862" max="2863" width="11.42578125" style="3" customWidth="1"/>
    <col min="2864" max="2864" width="14.85546875" style="3" customWidth="1"/>
    <col min="2865" max="2866" width="11.42578125" style="3" customWidth="1"/>
    <col min="2867" max="2868" width="11.42578125" style="3"/>
    <col min="2869" max="2869" width="14.140625" style="3" customWidth="1"/>
    <col min="2870" max="2870" width="17.140625" style="3" bestFit="1" customWidth="1"/>
    <col min="2871" max="2871" width="20.85546875" style="3" customWidth="1"/>
    <col min="2872" max="2872" width="11.42578125" style="3"/>
    <col min="2873" max="2873" width="16.5703125" style="3" customWidth="1"/>
    <col min="2874" max="2874" width="16.28515625" style="3" customWidth="1"/>
    <col min="2875" max="2875" width="14.140625" style="3" customWidth="1"/>
    <col min="2876" max="2876" width="12.7109375" style="3" customWidth="1"/>
    <col min="2877" max="3072" width="11.42578125" style="3"/>
    <col min="3073" max="3073" width="2.85546875" style="3" customWidth="1"/>
    <col min="3074" max="3074" width="20.7109375" style="3" customWidth="1"/>
    <col min="3075" max="3075" width="16.28515625" style="3" customWidth="1"/>
    <col min="3076" max="3076" width="21.7109375" style="3" customWidth="1"/>
    <col min="3077" max="3077" width="16.28515625" style="3" customWidth="1"/>
    <col min="3078" max="3079" width="16.5703125" style="3" customWidth="1"/>
    <col min="3080" max="3080" width="19" style="3" customWidth="1"/>
    <col min="3081" max="3082" width="16.7109375" style="3" customWidth="1"/>
    <col min="3083" max="3083" width="29.7109375" style="3" customWidth="1"/>
    <col min="3084" max="3084" width="13.7109375" style="3" customWidth="1"/>
    <col min="3085" max="3085" width="21.42578125" style="3" customWidth="1"/>
    <col min="3086" max="3086" width="14.28515625" style="3" customWidth="1"/>
    <col min="3087" max="3088" width="21.140625" style="3" customWidth="1"/>
    <col min="3089" max="3089" width="2.5703125" style="3" customWidth="1"/>
    <col min="3090" max="3099" width="0" style="3" hidden="1" customWidth="1"/>
    <col min="3100" max="3100" width="21.140625" style="3" customWidth="1"/>
    <col min="3101" max="3101" width="17" style="3" customWidth="1"/>
    <col min="3102" max="3102" width="15.5703125" style="3" customWidth="1"/>
    <col min="3103" max="3103" width="17.7109375" style="3" customWidth="1"/>
    <col min="3104" max="3104" width="8.28515625" style="3" customWidth="1"/>
    <col min="3105" max="3105" width="0.7109375" style="3" customWidth="1"/>
    <col min="3106" max="3113" width="0" style="3" hidden="1" customWidth="1"/>
    <col min="3114" max="3114" width="18.7109375" style="3" customWidth="1"/>
    <col min="3115" max="3115" width="15.140625" style="3" customWidth="1"/>
    <col min="3116" max="3116" width="19.140625" style="3" customWidth="1"/>
    <col min="3117" max="3117" width="15.85546875" style="3" customWidth="1"/>
    <col min="3118" max="3119" width="11.42578125" style="3" customWidth="1"/>
    <col min="3120" max="3120" width="14.85546875" style="3" customWidth="1"/>
    <col min="3121" max="3122" width="11.42578125" style="3" customWidth="1"/>
    <col min="3123" max="3124" width="11.42578125" style="3"/>
    <col min="3125" max="3125" width="14.140625" style="3" customWidth="1"/>
    <col min="3126" max="3126" width="17.140625" style="3" bestFit="1" customWidth="1"/>
    <col min="3127" max="3127" width="20.85546875" style="3" customWidth="1"/>
    <col min="3128" max="3128" width="11.42578125" style="3"/>
    <col min="3129" max="3129" width="16.5703125" style="3" customWidth="1"/>
    <col min="3130" max="3130" width="16.28515625" style="3" customWidth="1"/>
    <col min="3131" max="3131" width="14.140625" style="3" customWidth="1"/>
    <col min="3132" max="3132" width="12.7109375" style="3" customWidth="1"/>
    <col min="3133" max="3328" width="11.42578125" style="3"/>
    <col min="3329" max="3329" width="2.85546875" style="3" customWidth="1"/>
    <col min="3330" max="3330" width="20.7109375" style="3" customWidth="1"/>
    <col min="3331" max="3331" width="16.28515625" style="3" customWidth="1"/>
    <col min="3332" max="3332" width="21.7109375" style="3" customWidth="1"/>
    <col min="3333" max="3333" width="16.28515625" style="3" customWidth="1"/>
    <col min="3334" max="3335" width="16.5703125" style="3" customWidth="1"/>
    <col min="3336" max="3336" width="19" style="3" customWidth="1"/>
    <col min="3337" max="3338" width="16.7109375" style="3" customWidth="1"/>
    <col min="3339" max="3339" width="29.7109375" style="3" customWidth="1"/>
    <col min="3340" max="3340" width="13.7109375" style="3" customWidth="1"/>
    <col min="3341" max="3341" width="21.42578125" style="3" customWidth="1"/>
    <col min="3342" max="3342" width="14.28515625" style="3" customWidth="1"/>
    <col min="3343" max="3344" width="21.140625" style="3" customWidth="1"/>
    <col min="3345" max="3345" width="2.5703125" style="3" customWidth="1"/>
    <col min="3346" max="3355" width="0" style="3" hidden="1" customWidth="1"/>
    <col min="3356" max="3356" width="21.140625" style="3" customWidth="1"/>
    <col min="3357" max="3357" width="17" style="3" customWidth="1"/>
    <col min="3358" max="3358" width="15.5703125" style="3" customWidth="1"/>
    <col min="3359" max="3359" width="17.7109375" style="3" customWidth="1"/>
    <col min="3360" max="3360" width="8.28515625" style="3" customWidth="1"/>
    <col min="3361" max="3361" width="0.7109375" style="3" customWidth="1"/>
    <col min="3362" max="3369" width="0" style="3" hidden="1" customWidth="1"/>
    <col min="3370" max="3370" width="18.7109375" style="3" customWidth="1"/>
    <col min="3371" max="3371" width="15.140625" style="3" customWidth="1"/>
    <col min="3372" max="3372" width="19.140625" style="3" customWidth="1"/>
    <col min="3373" max="3373" width="15.85546875" style="3" customWidth="1"/>
    <col min="3374" max="3375" width="11.42578125" style="3" customWidth="1"/>
    <col min="3376" max="3376" width="14.85546875" style="3" customWidth="1"/>
    <col min="3377" max="3378" width="11.42578125" style="3" customWidth="1"/>
    <col min="3379" max="3380" width="11.42578125" style="3"/>
    <col min="3381" max="3381" width="14.140625" style="3" customWidth="1"/>
    <col min="3382" max="3382" width="17.140625" style="3" bestFit="1" customWidth="1"/>
    <col min="3383" max="3383" width="20.85546875" style="3" customWidth="1"/>
    <col min="3384" max="3384" width="11.42578125" style="3"/>
    <col min="3385" max="3385" width="16.5703125" style="3" customWidth="1"/>
    <col min="3386" max="3386" width="16.28515625" style="3" customWidth="1"/>
    <col min="3387" max="3387" width="14.140625" style="3" customWidth="1"/>
    <col min="3388" max="3388" width="12.7109375" style="3" customWidth="1"/>
    <col min="3389" max="3584" width="11.42578125" style="3"/>
    <col min="3585" max="3585" width="2.85546875" style="3" customWidth="1"/>
    <col min="3586" max="3586" width="20.7109375" style="3" customWidth="1"/>
    <col min="3587" max="3587" width="16.28515625" style="3" customWidth="1"/>
    <col min="3588" max="3588" width="21.7109375" style="3" customWidth="1"/>
    <col min="3589" max="3589" width="16.28515625" style="3" customWidth="1"/>
    <col min="3590" max="3591" width="16.5703125" style="3" customWidth="1"/>
    <col min="3592" max="3592" width="19" style="3" customWidth="1"/>
    <col min="3593" max="3594" width="16.7109375" style="3" customWidth="1"/>
    <col min="3595" max="3595" width="29.7109375" style="3" customWidth="1"/>
    <col min="3596" max="3596" width="13.7109375" style="3" customWidth="1"/>
    <col min="3597" max="3597" width="21.42578125" style="3" customWidth="1"/>
    <col min="3598" max="3598" width="14.28515625" style="3" customWidth="1"/>
    <col min="3599" max="3600" width="21.140625" style="3" customWidth="1"/>
    <col min="3601" max="3601" width="2.5703125" style="3" customWidth="1"/>
    <col min="3602" max="3611" width="0" style="3" hidden="1" customWidth="1"/>
    <col min="3612" max="3612" width="21.140625" style="3" customWidth="1"/>
    <col min="3613" max="3613" width="17" style="3" customWidth="1"/>
    <col min="3614" max="3614" width="15.5703125" style="3" customWidth="1"/>
    <col min="3615" max="3615" width="17.7109375" style="3" customWidth="1"/>
    <col min="3616" max="3616" width="8.28515625" style="3" customWidth="1"/>
    <col min="3617" max="3617" width="0.7109375" style="3" customWidth="1"/>
    <col min="3618" max="3625" width="0" style="3" hidden="1" customWidth="1"/>
    <col min="3626" max="3626" width="18.7109375" style="3" customWidth="1"/>
    <col min="3627" max="3627" width="15.140625" style="3" customWidth="1"/>
    <col min="3628" max="3628" width="19.140625" style="3" customWidth="1"/>
    <col min="3629" max="3629" width="15.85546875" style="3" customWidth="1"/>
    <col min="3630" max="3631" width="11.42578125" style="3" customWidth="1"/>
    <col min="3632" max="3632" width="14.85546875" style="3" customWidth="1"/>
    <col min="3633" max="3634" width="11.42578125" style="3" customWidth="1"/>
    <col min="3635" max="3636" width="11.42578125" style="3"/>
    <col min="3637" max="3637" width="14.140625" style="3" customWidth="1"/>
    <col min="3638" max="3638" width="17.140625" style="3" bestFit="1" customWidth="1"/>
    <col min="3639" max="3639" width="20.85546875" style="3" customWidth="1"/>
    <col min="3640" max="3640" width="11.42578125" style="3"/>
    <col min="3641" max="3641" width="16.5703125" style="3" customWidth="1"/>
    <col min="3642" max="3642" width="16.28515625" style="3" customWidth="1"/>
    <col min="3643" max="3643" width="14.140625" style="3" customWidth="1"/>
    <col min="3644" max="3644" width="12.7109375" style="3" customWidth="1"/>
    <col min="3645" max="3840" width="11.42578125" style="3"/>
    <col min="3841" max="3841" width="2.85546875" style="3" customWidth="1"/>
    <col min="3842" max="3842" width="20.7109375" style="3" customWidth="1"/>
    <col min="3843" max="3843" width="16.28515625" style="3" customWidth="1"/>
    <col min="3844" max="3844" width="21.7109375" style="3" customWidth="1"/>
    <col min="3845" max="3845" width="16.28515625" style="3" customWidth="1"/>
    <col min="3846" max="3847" width="16.5703125" style="3" customWidth="1"/>
    <col min="3848" max="3848" width="19" style="3" customWidth="1"/>
    <col min="3849" max="3850" width="16.7109375" style="3" customWidth="1"/>
    <col min="3851" max="3851" width="29.7109375" style="3" customWidth="1"/>
    <col min="3852" max="3852" width="13.7109375" style="3" customWidth="1"/>
    <col min="3853" max="3853" width="21.42578125" style="3" customWidth="1"/>
    <col min="3854" max="3854" width="14.28515625" style="3" customWidth="1"/>
    <col min="3855" max="3856" width="21.140625" style="3" customWidth="1"/>
    <col min="3857" max="3857" width="2.5703125" style="3" customWidth="1"/>
    <col min="3858" max="3867" width="0" style="3" hidden="1" customWidth="1"/>
    <col min="3868" max="3868" width="21.140625" style="3" customWidth="1"/>
    <col min="3869" max="3869" width="17" style="3" customWidth="1"/>
    <col min="3870" max="3870" width="15.5703125" style="3" customWidth="1"/>
    <col min="3871" max="3871" width="17.7109375" style="3" customWidth="1"/>
    <col min="3872" max="3872" width="8.28515625" style="3" customWidth="1"/>
    <col min="3873" max="3873" width="0.7109375" style="3" customWidth="1"/>
    <col min="3874" max="3881" width="0" style="3" hidden="1" customWidth="1"/>
    <col min="3882" max="3882" width="18.7109375" style="3" customWidth="1"/>
    <col min="3883" max="3883" width="15.140625" style="3" customWidth="1"/>
    <col min="3884" max="3884" width="19.140625" style="3" customWidth="1"/>
    <col min="3885" max="3885" width="15.85546875" style="3" customWidth="1"/>
    <col min="3886" max="3887" width="11.42578125" style="3" customWidth="1"/>
    <col min="3888" max="3888" width="14.85546875" style="3" customWidth="1"/>
    <col min="3889" max="3890" width="11.42578125" style="3" customWidth="1"/>
    <col min="3891" max="3892" width="11.42578125" style="3"/>
    <col min="3893" max="3893" width="14.140625" style="3" customWidth="1"/>
    <col min="3894" max="3894" width="17.140625" style="3" bestFit="1" customWidth="1"/>
    <col min="3895" max="3895" width="20.85546875" style="3" customWidth="1"/>
    <col min="3896" max="3896" width="11.42578125" style="3"/>
    <col min="3897" max="3897" width="16.5703125" style="3" customWidth="1"/>
    <col min="3898" max="3898" width="16.28515625" style="3" customWidth="1"/>
    <col min="3899" max="3899" width="14.140625" style="3" customWidth="1"/>
    <col min="3900" max="3900" width="12.7109375" style="3" customWidth="1"/>
    <col min="3901" max="4096" width="11.42578125" style="3"/>
    <col min="4097" max="4097" width="2.85546875" style="3" customWidth="1"/>
    <col min="4098" max="4098" width="20.7109375" style="3" customWidth="1"/>
    <col min="4099" max="4099" width="16.28515625" style="3" customWidth="1"/>
    <col min="4100" max="4100" width="21.7109375" style="3" customWidth="1"/>
    <col min="4101" max="4101" width="16.28515625" style="3" customWidth="1"/>
    <col min="4102" max="4103" width="16.5703125" style="3" customWidth="1"/>
    <col min="4104" max="4104" width="19" style="3" customWidth="1"/>
    <col min="4105" max="4106" width="16.7109375" style="3" customWidth="1"/>
    <col min="4107" max="4107" width="29.7109375" style="3" customWidth="1"/>
    <col min="4108" max="4108" width="13.7109375" style="3" customWidth="1"/>
    <col min="4109" max="4109" width="21.42578125" style="3" customWidth="1"/>
    <col min="4110" max="4110" width="14.28515625" style="3" customWidth="1"/>
    <col min="4111" max="4112" width="21.140625" style="3" customWidth="1"/>
    <col min="4113" max="4113" width="2.5703125" style="3" customWidth="1"/>
    <col min="4114" max="4123" width="0" style="3" hidden="1" customWidth="1"/>
    <col min="4124" max="4124" width="21.140625" style="3" customWidth="1"/>
    <col min="4125" max="4125" width="17" style="3" customWidth="1"/>
    <col min="4126" max="4126" width="15.5703125" style="3" customWidth="1"/>
    <col min="4127" max="4127" width="17.7109375" style="3" customWidth="1"/>
    <col min="4128" max="4128" width="8.28515625" style="3" customWidth="1"/>
    <col min="4129" max="4129" width="0.7109375" style="3" customWidth="1"/>
    <col min="4130" max="4137" width="0" style="3" hidden="1" customWidth="1"/>
    <col min="4138" max="4138" width="18.7109375" style="3" customWidth="1"/>
    <col min="4139" max="4139" width="15.140625" style="3" customWidth="1"/>
    <col min="4140" max="4140" width="19.140625" style="3" customWidth="1"/>
    <col min="4141" max="4141" width="15.85546875" style="3" customWidth="1"/>
    <col min="4142" max="4143" width="11.42578125" style="3" customWidth="1"/>
    <col min="4144" max="4144" width="14.85546875" style="3" customWidth="1"/>
    <col min="4145" max="4146" width="11.42578125" style="3" customWidth="1"/>
    <col min="4147" max="4148" width="11.42578125" style="3"/>
    <col min="4149" max="4149" width="14.140625" style="3" customWidth="1"/>
    <col min="4150" max="4150" width="17.140625" style="3" bestFit="1" customWidth="1"/>
    <col min="4151" max="4151" width="20.85546875" style="3" customWidth="1"/>
    <col min="4152" max="4152" width="11.42578125" style="3"/>
    <col min="4153" max="4153" width="16.5703125" style="3" customWidth="1"/>
    <col min="4154" max="4154" width="16.28515625" style="3" customWidth="1"/>
    <col min="4155" max="4155" width="14.140625" style="3" customWidth="1"/>
    <col min="4156" max="4156" width="12.7109375" style="3" customWidth="1"/>
    <col min="4157" max="4352" width="11.42578125" style="3"/>
    <col min="4353" max="4353" width="2.85546875" style="3" customWidth="1"/>
    <col min="4354" max="4354" width="20.7109375" style="3" customWidth="1"/>
    <col min="4355" max="4355" width="16.28515625" style="3" customWidth="1"/>
    <col min="4356" max="4356" width="21.7109375" style="3" customWidth="1"/>
    <col min="4357" max="4357" width="16.28515625" style="3" customWidth="1"/>
    <col min="4358" max="4359" width="16.5703125" style="3" customWidth="1"/>
    <col min="4360" max="4360" width="19" style="3" customWidth="1"/>
    <col min="4361" max="4362" width="16.7109375" style="3" customWidth="1"/>
    <col min="4363" max="4363" width="29.7109375" style="3" customWidth="1"/>
    <col min="4364" max="4364" width="13.7109375" style="3" customWidth="1"/>
    <col min="4365" max="4365" width="21.42578125" style="3" customWidth="1"/>
    <col min="4366" max="4366" width="14.28515625" style="3" customWidth="1"/>
    <col min="4367" max="4368" width="21.140625" style="3" customWidth="1"/>
    <col min="4369" max="4369" width="2.5703125" style="3" customWidth="1"/>
    <col min="4370" max="4379" width="0" style="3" hidden="1" customWidth="1"/>
    <col min="4380" max="4380" width="21.140625" style="3" customWidth="1"/>
    <col min="4381" max="4381" width="17" style="3" customWidth="1"/>
    <col min="4382" max="4382" width="15.5703125" style="3" customWidth="1"/>
    <col min="4383" max="4383" width="17.7109375" style="3" customWidth="1"/>
    <col min="4384" max="4384" width="8.28515625" style="3" customWidth="1"/>
    <col min="4385" max="4385" width="0.7109375" style="3" customWidth="1"/>
    <col min="4386" max="4393" width="0" style="3" hidden="1" customWidth="1"/>
    <col min="4394" max="4394" width="18.7109375" style="3" customWidth="1"/>
    <col min="4395" max="4395" width="15.140625" style="3" customWidth="1"/>
    <col min="4396" max="4396" width="19.140625" style="3" customWidth="1"/>
    <col min="4397" max="4397" width="15.85546875" style="3" customWidth="1"/>
    <col min="4398" max="4399" width="11.42578125" style="3" customWidth="1"/>
    <col min="4400" max="4400" width="14.85546875" style="3" customWidth="1"/>
    <col min="4401" max="4402" width="11.42578125" style="3" customWidth="1"/>
    <col min="4403" max="4404" width="11.42578125" style="3"/>
    <col min="4405" max="4405" width="14.140625" style="3" customWidth="1"/>
    <col min="4406" max="4406" width="17.140625" style="3" bestFit="1" customWidth="1"/>
    <col min="4407" max="4407" width="20.85546875" style="3" customWidth="1"/>
    <col min="4408" max="4408" width="11.42578125" style="3"/>
    <col min="4409" max="4409" width="16.5703125" style="3" customWidth="1"/>
    <col min="4410" max="4410" width="16.28515625" style="3" customWidth="1"/>
    <col min="4411" max="4411" width="14.140625" style="3" customWidth="1"/>
    <col min="4412" max="4412" width="12.7109375" style="3" customWidth="1"/>
    <col min="4413" max="4608" width="11.42578125" style="3"/>
    <col min="4609" max="4609" width="2.85546875" style="3" customWidth="1"/>
    <col min="4610" max="4610" width="20.7109375" style="3" customWidth="1"/>
    <col min="4611" max="4611" width="16.28515625" style="3" customWidth="1"/>
    <col min="4612" max="4612" width="21.7109375" style="3" customWidth="1"/>
    <col min="4613" max="4613" width="16.28515625" style="3" customWidth="1"/>
    <col min="4614" max="4615" width="16.5703125" style="3" customWidth="1"/>
    <col min="4616" max="4616" width="19" style="3" customWidth="1"/>
    <col min="4617" max="4618" width="16.7109375" style="3" customWidth="1"/>
    <col min="4619" max="4619" width="29.7109375" style="3" customWidth="1"/>
    <col min="4620" max="4620" width="13.7109375" style="3" customWidth="1"/>
    <col min="4621" max="4621" width="21.42578125" style="3" customWidth="1"/>
    <col min="4622" max="4622" width="14.28515625" style="3" customWidth="1"/>
    <col min="4623" max="4624" width="21.140625" style="3" customWidth="1"/>
    <col min="4625" max="4625" width="2.5703125" style="3" customWidth="1"/>
    <col min="4626" max="4635" width="0" style="3" hidden="1" customWidth="1"/>
    <col min="4636" max="4636" width="21.140625" style="3" customWidth="1"/>
    <col min="4637" max="4637" width="17" style="3" customWidth="1"/>
    <col min="4638" max="4638" width="15.5703125" style="3" customWidth="1"/>
    <col min="4639" max="4639" width="17.7109375" style="3" customWidth="1"/>
    <col min="4640" max="4640" width="8.28515625" style="3" customWidth="1"/>
    <col min="4641" max="4641" width="0.7109375" style="3" customWidth="1"/>
    <col min="4642" max="4649" width="0" style="3" hidden="1" customWidth="1"/>
    <col min="4650" max="4650" width="18.7109375" style="3" customWidth="1"/>
    <col min="4651" max="4651" width="15.140625" style="3" customWidth="1"/>
    <col min="4652" max="4652" width="19.140625" style="3" customWidth="1"/>
    <col min="4653" max="4653" width="15.85546875" style="3" customWidth="1"/>
    <col min="4654" max="4655" width="11.42578125" style="3" customWidth="1"/>
    <col min="4656" max="4656" width="14.85546875" style="3" customWidth="1"/>
    <col min="4657" max="4658" width="11.42578125" style="3" customWidth="1"/>
    <col min="4659" max="4660" width="11.42578125" style="3"/>
    <col min="4661" max="4661" width="14.140625" style="3" customWidth="1"/>
    <col min="4662" max="4662" width="17.140625" style="3" bestFit="1" customWidth="1"/>
    <col min="4663" max="4663" width="20.85546875" style="3" customWidth="1"/>
    <col min="4664" max="4664" width="11.42578125" style="3"/>
    <col min="4665" max="4665" width="16.5703125" style="3" customWidth="1"/>
    <col min="4666" max="4666" width="16.28515625" style="3" customWidth="1"/>
    <col min="4667" max="4667" width="14.140625" style="3" customWidth="1"/>
    <col min="4668" max="4668" width="12.7109375" style="3" customWidth="1"/>
    <col min="4669" max="4864" width="11.42578125" style="3"/>
    <col min="4865" max="4865" width="2.85546875" style="3" customWidth="1"/>
    <col min="4866" max="4866" width="20.7109375" style="3" customWidth="1"/>
    <col min="4867" max="4867" width="16.28515625" style="3" customWidth="1"/>
    <col min="4868" max="4868" width="21.7109375" style="3" customWidth="1"/>
    <col min="4869" max="4869" width="16.28515625" style="3" customWidth="1"/>
    <col min="4870" max="4871" width="16.5703125" style="3" customWidth="1"/>
    <col min="4872" max="4872" width="19" style="3" customWidth="1"/>
    <col min="4873" max="4874" width="16.7109375" style="3" customWidth="1"/>
    <col min="4875" max="4875" width="29.7109375" style="3" customWidth="1"/>
    <col min="4876" max="4876" width="13.7109375" style="3" customWidth="1"/>
    <col min="4877" max="4877" width="21.42578125" style="3" customWidth="1"/>
    <col min="4878" max="4878" width="14.28515625" style="3" customWidth="1"/>
    <col min="4879" max="4880" width="21.140625" style="3" customWidth="1"/>
    <col min="4881" max="4881" width="2.5703125" style="3" customWidth="1"/>
    <col min="4882" max="4891" width="0" style="3" hidden="1" customWidth="1"/>
    <col min="4892" max="4892" width="21.140625" style="3" customWidth="1"/>
    <col min="4893" max="4893" width="17" style="3" customWidth="1"/>
    <col min="4894" max="4894" width="15.5703125" style="3" customWidth="1"/>
    <col min="4895" max="4895" width="17.7109375" style="3" customWidth="1"/>
    <col min="4896" max="4896" width="8.28515625" style="3" customWidth="1"/>
    <col min="4897" max="4897" width="0.7109375" style="3" customWidth="1"/>
    <col min="4898" max="4905" width="0" style="3" hidden="1" customWidth="1"/>
    <col min="4906" max="4906" width="18.7109375" style="3" customWidth="1"/>
    <col min="4907" max="4907" width="15.140625" style="3" customWidth="1"/>
    <col min="4908" max="4908" width="19.140625" style="3" customWidth="1"/>
    <col min="4909" max="4909" width="15.85546875" style="3" customWidth="1"/>
    <col min="4910" max="4911" width="11.42578125" style="3" customWidth="1"/>
    <col min="4912" max="4912" width="14.85546875" style="3" customWidth="1"/>
    <col min="4913" max="4914" width="11.42578125" style="3" customWidth="1"/>
    <col min="4915" max="4916" width="11.42578125" style="3"/>
    <col min="4917" max="4917" width="14.140625" style="3" customWidth="1"/>
    <col min="4918" max="4918" width="17.140625" style="3" bestFit="1" customWidth="1"/>
    <col min="4919" max="4919" width="20.85546875" style="3" customWidth="1"/>
    <col min="4920" max="4920" width="11.42578125" style="3"/>
    <col min="4921" max="4921" width="16.5703125" style="3" customWidth="1"/>
    <col min="4922" max="4922" width="16.28515625" style="3" customWidth="1"/>
    <col min="4923" max="4923" width="14.140625" style="3" customWidth="1"/>
    <col min="4924" max="4924" width="12.7109375" style="3" customWidth="1"/>
    <col min="4925" max="5120" width="11.42578125" style="3"/>
    <col min="5121" max="5121" width="2.85546875" style="3" customWidth="1"/>
    <col min="5122" max="5122" width="20.7109375" style="3" customWidth="1"/>
    <col min="5123" max="5123" width="16.28515625" style="3" customWidth="1"/>
    <col min="5124" max="5124" width="21.7109375" style="3" customWidth="1"/>
    <col min="5125" max="5125" width="16.28515625" style="3" customWidth="1"/>
    <col min="5126" max="5127" width="16.5703125" style="3" customWidth="1"/>
    <col min="5128" max="5128" width="19" style="3" customWidth="1"/>
    <col min="5129" max="5130" width="16.7109375" style="3" customWidth="1"/>
    <col min="5131" max="5131" width="29.7109375" style="3" customWidth="1"/>
    <col min="5132" max="5132" width="13.7109375" style="3" customWidth="1"/>
    <col min="5133" max="5133" width="21.42578125" style="3" customWidth="1"/>
    <col min="5134" max="5134" width="14.28515625" style="3" customWidth="1"/>
    <col min="5135" max="5136" width="21.140625" style="3" customWidth="1"/>
    <col min="5137" max="5137" width="2.5703125" style="3" customWidth="1"/>
    <col min="5138" max="5147" width="0" style="3" hidden="1" customWidth="1"/>
    <col min="5148" max="5148" width="21.140625" style="3" customWidth="1"/>
    <col min="5149" max="5149" width="17" style="3" customWidth="1"/>
    <col min="5150" max="5150" width="15.5703125" style="3" customWidth="1"/>
    <col min="5151" max="5151" width="17.7109375" style="3" customWidth="1"/>
    <col min="5152" max="5152" width="8.28515625" style="3" customWidth="1"/>
    <col min="5153" max="5153" width="0.7109375" style="3" customWidth="1"/>
    <col min="5154" max="5161" width="0" style="3" hidden="1" customWidth="1"/>
    <col min="5162" max="5162" width="18.7109375" style="3" customWidth="1"/>
    <col min="5163" max="5163" width="15.140625" style="3" customWidth="1"/>
    <col min="5164" max="5164" width="19.140625" style="3" customWidth="1"/>
    <col min="5165" max="5165" width="15.85546875" style="3" customWidth="1"/>
    <col min="5166" max="5167" width="11.42578125" style="3" customWidth="1"/>
    <col min="5168" max="5168" width="14.85546875" style="3" customWidth="1"/>
    <col min="5169" max="5170" width="11.42578125" style="3" customWidth="1"/>
    <col min="5171" max="5172" width="11.42578125" style="3"/>
    <col min="5173" max="5173" width="14.140625" style="3" customWidth="1"/>
    <col min="5174" max="5174" width="17.140625" style="3" bestFit="1" customWidth="1"/>
    <col min="5175" max="5175" width="20.85546875" style="3" customWidth="1"/>
    <col min="5176" max="5176" width="11.42578125" style="3"/>
    <col min="5177" max="5177" width="16.5703125" style="3" customWidth="1"/>
    <col min="5178" max="5178" width="16.28515625" style="3" customWidth="1"/>
    <col min="5179" max="5179" width="14.140625" style="3" customWidth="1"/>
    <col min="5180" max="5180" width="12.7109375" style="3" customWidth="1"/>
    <col min="5181" max="5376" width="11.42578125" style="3"/>
    <col min="5377" max="5377" width="2.85546875" style="3" customWidth="1"/>
    <col min="5378" max="5378" width="20.7109375" style="3" customWidth="1"/>
    <col min="5379" max="5379" width="16.28515625" style="3" customWidth="1"/>
    <col min="5380" max="5380" width="21.7109375" style="3" customWidth="1"/>
    <col min="5381" max="5381" width="16.28515625" style="3" customWidth="1"/>
    <col min="5382" max="5383" width="16.5703125" style="3" customWidth="1"/>
    <col min="5384" max="5384" width="19" style="3" customWidth="1"/>
    <col min="5385" max="5386" width="16.7109375" style="3" customWidth="1"/>
    <col min="5387" max="5387" width="29.7109375" style="3" customWidth="1"/>
    <col min="5388" max="5388" width="13.7109375" style="3" customWidth="1"/>
    <col min="5389" max="5389" width="21.42578125" style="3" customWidth="1"/>
    <col min="5390" max="5390" width="14.28515625" style="3" customWidth="1"/>
    <col min="5391" max="5392" width="21.140625" style="3" customWidth="1"/>
    <col min="5393" max="5393" width="2.5703125" style="3" customWidth="1"/>
    <col min="5394" max="5403" width="0" style="3" hidden="1" customWidth="1"/>
    <col min="5404" max="5404" width="21.140625" style="3" customWidth="1"/>
    <col min="5405" max="5405" width="17" style="3" customWidth="1"/>
    <col min="5406" max="5406" width="15.5703125" style="3" customWidth="1"/>
    <col min="5407" max="5407" width="17.7109375" style="3" customWidth="1"/>
    <col min="5408" max="5408" width="8.28515625" style="3" customWidth="1"/>
    <col min="5409" max="5409" width="0.7109375" style="3" customWidth="1"/>
    <col min="5410" max="5417" width="0" style="3" hidden="1" customWidth="1"/>
    <col min="5418" max="5418" width="18.7109375" style="3" customWidth="1"/>
    <col min="5419" max="5419" width="15.140625" style="3" customWidth="1"/>
    <col min="5420" max="5420" width="19.140625" style="3" customWidth="1"/>
    <col min="5421" max="5421" width="15.85546875" style="3" customWidth="1"/>
    <col min="5422" max="5423" width="11.42578125" style="3" customWidth="1"/>
    <col min="5424" max="5424" width="14.85546875" style="3" customWidth="1"/>
    <col min="5425" max="5426" width="11.42578125" style="3" customWidth="1"/>
    <col min="5427" max="5428" width="11.42578125" style="3"/>
    <col min="5429" max="5429" width="14.140625" style="3" customWidth="1"/>
    <col min="5430" max="5430" width="17.140625" style="3" bestFit="1" customWidth="1"/>
    <col min="5431" max="5431" width="20.85546875" style="3" customWidth="1"/>
    <col min="5432" max="5432" width="11.42578125" style="3"/>
    <col min="5433" max="5433" width="16.5703125" style="3" customWidth="1"/>
    <col min="5434" max="5434" width="16.28515625" style="3" customWidth="1"/>
    <col min="5435" max="5435" width="14.140625" style="3" customWidth="1"/>
    <col min="5436" max="5436" width="12.7109375" style="3" customWidth="1"/>
    <col min="5437" max="5632" width="11.42578125" style="3"/>
    <col min="5633" max="5633" width="2.85546875" style="3" customWidth="1"/>
    <col min="5634" max="5634" width="20.7109375" style="3" customWidth="1"/>
    <col min="5635" max="5635" width="16.28515625" style="3" customWidth="1"/>
    <col min="5636" max="5636" width="21.7109375" style="3" customWidth="1"/>
    <col min="5637" max="5637" width="16.28515625" style="3" customWidth="1"/>
    <col min="5638" max="5639" width="16.5703125" style="3" customWidth="1"/>
    <col min="5640" max="5640" width="19" style="3" customWidth="1"/>
    <col min="5641" max="5642" width="16.7109375" style="3" customWidth="1"/>
    <col min="5643" max="5643" width="29.7109375" style="3" customWidth="1"/>
    <col min="5644" max="5644" width="13.7109375" style="3" customWidth="1"/>
    <col min="5645" max="5645" width="21.42578125" style="3" customWidth="1"/>
    <col min="5646" max="5646" width="14.28515625" style="3" customWidth="1"/>
    <col min="5647" max="5648" width="21.140625" style="3" customWidth="1"/>
    <col min="5649" max="5649" width="2.5703125" style="3" customWidth="1"/>
    <col min="5650" max="5659" width="0" style="3" hidden="1" customWidth="1"/>
    <col min="5660" max="5660" width="21.140625" style="3" customWidth="1"/>
    <col min="5661" max="5661" width="17" style="3" customWidth="1"/>
    <col min="5662" max="5662" width="15.5703125" style="3" customWidth="1"/>
    <col min="5663" max="5663" width="17.7109375" style="3" customWidth="1"/>
    <col min="5664" max="5664" width="8.28515625" style="3" customWidth="1"/>
    <col min="5665" max="5665" width="0.7109375" style="3" customWidth="1"/>
    <col min="5666" max="5673" width="0" style="3" hidden="1" customWidth="1"/>
    <col min="5674" max="5674" width="18.7109375" style="3" customWidth="1"/>
    <col min="5675" max="5675" width="15.140625" style="3" customWidth="1"/>
    <col min="5676" max="5676" width="19.140625" style="3" customWidth="1"/>
    <col min="5677" max="5677" width="15.85546875" style="3" customWidth="1"/>
    <col min="5678" max="5679" width="11.42578125" style="3" customWidth="1"/>
    <col min="5680" max="5680" width="14.85546875" style="3" customWidth="1"/>
    <col min="5681" max="5682" width="11.42578125" style="3" customWidth="1"/>
    <col min="5683" max="5684" width="11.42578125" style="3"/>
    <col min="5685" max="5685" width="14.140625" style="3" customWidth="1"/>
    <col min="5686" max="5686" width="17.140625" style="3" bestFit="1" customWidth="1"/>
    <col min="5687" max="5687" width="20.85546875" style="3" customWidth="1"/>
    <col min="5688" max="5688" width="11.42578125" style="3"/>
    <col min="5689" max="5689" width="16.5703125" style="3" customWidth="1"/>
    <col min="5690" max="5690" width="16.28515625" style="3" customWidth="1"/>
    <col min="5691" max="5691" width="14.140625" style="3" customWidth="1"/>
    <col min="5692" max="5692" width="12.7109375" style="3" customWidth="1"/>
    <col min="5693" max="5888" width="11.42578125" style="3"/>
    <col min="5889" max="5889" width="2.85546875" style="3" customWidth="1"/>
    <col min="5890" max="5890" width="20.7109375" style="3" customWidth="1"/>
    <col min="5891" max="5891" width="16.28515625" style="3" customWidth="1"/>
    <col min="5892" max="5892" width="21.7109375" style="3" customWidth="1"/>
    <col min="5893" max="5893" width="16.28515625" style="3" customWidth="1"/>
    <col min="5894" max="5895" width="16.5703125" style="3" customWidth="1"/>
    <col min="5896" max="5896" width="19" style="3" customWidth="1"/>
    <col min="5897" max="5898" width="16.7109375" style="3" customWidth="1"/>
    <col min="5899" max="5899" width="29.7109375" style="3" customWidth="1"/>
    <col min="5900" max="5900" width="13.7109375" style="3" customWidth="1"/>
    <col min="5901" max="5901" width="21.42578125" style="3" customWidth="1"/>
    <col min="5902" max="5902" width="14.28515625" style="3" customWidth="1"/>
    <col min="5903" max="5904" width="21.140625" style="3" customWidth="1"/>
    <col min="5905" max="5905" width="2.5703125" style="3" customWidth="1"/>
    <col min="5906" max="5915" width="0" style="3" hidden="1" customWidth="1"/>
    <col min="5916" max="5916" width="21.140625" style="3" customWidth="1"/>
    <col min="5917" max="5917" width="17" style="3" customWidth="1"/>
    <col min="5918" max="5918" width="15.5703125" style="3" customWidth="1"/>
    <col min="5919" max="5919" width="17.7109375" style="3" customWidth="1"/>
    <col min="5920" max="5920" width="8.28515625" style="3" customWidth="1"/>
    <col min="5921" max="5921" width="0.7109375" style="3" customWidth="1"/>
    <col min="5922" max="5929" width="0" style="3" hidden="1" customWidth="1"/>
    <col min="5930" max="5930" width="18.7109375" style="3" customWidth="1"/>
    <col min="5931" max="5931" width="15.140625" style="3" customWidth="1"/>
    <col min="5932" max="5932" width="19.140625" style="3" customWidth="1"/>
    <col min="5933" max="5933" width="15.85546875" style="3" customWidth="1"/>
    <col min="5934" max="5935" width="11.42578125" style="3" customWidth="1"/>
    <col min="5936" max="5936" width="14.85546875" style="3" customWidth="1"/>
    <col min="5937" max="5938" width="11.42578125" style="3" customWidth="1"/>
    <col min="5939" max="5940" width="11.42578125" style="3"/>
    <col min="5941" max="5941" width="14.140625" style="3" customWidth="1"/>
    <col min="5942" max="5942" width="17.140625" style="3" bestFit="1" customWidth="1"/>
    <col min="5943" max="5943" width="20.85546875" style="3" customWidth="1"/>
    <col min="5944" max="5944" width="11.42578125" style="3"/>
    <col min="5945" max="5945" width="16.5703125" style="3" customWidth="1"/>
    <col min="5946" max="5946" width="16.28515625" style="3" customWidth="1"/>
    <col min="5947" max="5947" width="14.140625" style="3" customWidth="1"/>
    <col min="5948" max="5948" width="12.7109375" style="3" customWidth="1"/>
    <col min="5949" max="6144" width="11.42578125" style="3"/>
    <col min="6145" max="6145" width="2.85546875" style="3" customWidth="1"/>
    <col min="6146" max="6146" width="20.7109375" style="3" customWidth="1"/>
    <col min="6147" max="6147" width="16.28515625" style="3" customWidth="1"/>
    <col min="6148" max="6148" width="21.7109375" style="3" customWidth="1"/>
    <col min="6149" max="6149" width="16.28515625" style="3" customWidth="1"/>
    <col min="6150" max="6151" width="16.5703125" style="3" customWidth="1"/>
    <col min="6152" max="6152" width="19" style="3" customWidth="1"/>
    <col min="6153" max="6154" width="16.7109375" style="3" customWidth="1"/>
    <col min="6155" max="6155" width="29.7109375" style="3" customWidth="1"/>
    <col min="6156" max="6156" width="13.7109375" style="3" customWidth="1"/>
    <col min="6157" max="6157" width="21.42578125" style="3" customWidth="1"/>
    <col min="6158" max="6158" width="14.28515625" style="3" customWidth="1"/>
    <col min="6159" max="6160" width="21.140625" style="3" customWidth="1"/>
    <col min="6161" max="6161" width="2.5703125" style="3" customWidth="1"/>
    <col min="6162" max="6171" width="0" style="3" hidden="1" customWidth="1"/>
    <col min="6172" max="6172" width="21.140625" style="3" customWidth="1"/>
    <col min="6173" max="6173" width="17" style="3" customWidth="1"/>
    <col min="6174" max="6174" width="15.5703125" style="3" customWidth="1"/>
    <col min="6175" max="6175" width="17.7109375" style="3" customWidth="1"/>
    <col min="6176" max="6176" width="8.28515625" style="3" customWidth="1"/>
    <col min="6177" max="6177" width="0.7109375" style="3" customWidth="1"/>
    <col min="6178" max="6185" width="0" style="3" hidden="1" customWidth="1"/>
    <col min="6186" max="6186" width="18.7109375" style="3" customWidth="1"/>
    <col min="6187" max="6187" width="15.140625" style="3" customWidth="1"/>
    <col min="6188" max="6188" width="19.140625" style="3" customWidth="1"/>
    <col min="6189" max="6189" width="15.85546875" style="3" customWidth="1"/>
    <col min="6190" max="6191" width="11.42578125" style="3" customWidth="1"/>
    <col min="6192" max="6192" width="14.85546875" style="3" customWidth="1"/>
    <col min="6193" max="6194" width="11.42578125" style="3" customWidth="1"/>
    <col min="6195" max="6196" width="11.42578125" style="3"/>
    <col min="6197" max="6197" width="14.140625" style="3" customWidth="1"/>
    <col min="6198" max="6198" width="17.140625" style="3" bestFit="1" customWidth="1"/>
    <col min="6199" max="6199" width="20.85546875" style="3" customWidth="1"/>
    <col min="6200" max="6200" width="11.42578125" style="3"/>
    <col min="6201" max="6201" width="16.5703125" style="3" customWidth="1"/>
    <col min="6202" max="6202" width="16.28515625" style="3" customWidth="1"/>
    <col min="6203" max="6203" width="14.140625" style="3" customWidth="1"/>
    <col min="6204" max="6204" width="12.7109375" style="3" customWidth="1"/>
    <col min="6205" max="6400" width="11.42578125" style="3"/>
    <col min="6401" max="6401" width="2.85546875" style="3" customWidth="1"/>
    <col min="6402" max="6402" width="20.7109375" style="3" customWidth="1"/>
    <col min="6403" max="6403" width="16.28515625" style="3" customWidth="1"/>
    <col min="6404" max="6404" width="21.7109375" style="3" customWidth="1"/>
    <col min="6405" max="6405" width="16.28515625" style="3" customWidth="1"/>
    <col min="6406" max="6407" width="16.5703125" style="3" customWidth="1"/>
    <col min="6408" max="6408" width="19" style="3" customWidth="1"/>
    <col min="6409" max="6410" width="16.7109375" style="3" customWidth="1"/>
    <col min="6411" max="6411" width="29.7109375" style="3" customWidth="1"/>
    <col min="6412" max="6412" width="13.7109375" style="3" customWidth="1"/>
    <col min="6413" max="6413" width="21.42578125" style="3" customWidth="1"/>
    <col min="6414" max="6414" width="14.28515625" style="3" customWidth="1"/>
    <col min="6415" max="6416" width="21.140625" style="3" customWidth="1"/>
    <col min="6417" max="6417" width="2.5703125" style="3" customWidth="1"/>
    <col min="6418" max="6427" width="0" style="3" hidden="1" customWidth="1"/>
    <col min="6428" max="6428" width="21.140625" style="3" customWidth="1"/>
    <col min="6429" max="6429" width="17" style="3" customWidth="1"/>
    <col min="6430" max="6430" width="15.5703125" style="3" customWidth="1"/>
    <col min="6431" max="6431" width="17.7109375" style="3" customWidth="1"/>
    <col min="6432" max="6432" width="8.28515625" style="3" customWidth="1"/>
    <col min="6433" max="6433" width="0.7109375" style="3" customWidth="1"/>
    <col min="6434" max="6441" width="0" style="3" hidden="1" customWidth="1"/>
    <col min="6442" max="6442" width="18.7109375" style="3" customWidth="1"/>
    <col min="6443" max="6443" width="15.140625" style="3" customWidth="1"/>
    <col min="6444" max="6444" width="19.140625" style="3" customWidth="1"/>
    <col min="6445" max="6445" width="15.85546875" style="3" customWidth="1"/>
    <col min="6446" max="6447" width="11.42578125" style="3" customWidth="1"/>
    <col min="6448" max="6448" width="14.85546875" style="3" customWidth="1"/>
    <col min="6449" max="6450" width="11.42578125" style="3" customWidth="1"/>
    <col min="6451" max="6452" width="11.42578125" style="3"/>
    <col min="6453" max="6453" width="14.140625" style="3" customWidth="1"/>
    <col min="6454" max="6454" width="17.140625" style="3" bestFit="1" customWidth="1"/>
    <col min="6455" max="6455" width="20.85546875" style="3" customWidth="1"/>
    <col min="6456" max="6456" width="11.42578125" style="3"/>
    <col min="6457" max="6457" width="16.5703125" style="3" customWidth="1"/>
    <col min="6458" max="6458" width="16.28515625" style="3" customWidth="1"/>
    <col min="6459" max="6459" width="14.140625" style="3" customWidth="1"/>
    <col min="6460" max="6460" width="12.7109375" style="3" customWidth="1"/>
    <col min="6461" max="6656" width="11.42578125" style="3"/>
    <col min="6657" max="6657" width="2.85546875" style="3" customWidth="1"/>
    <col min="6658" max="6658" width="20.7109375" style="3" customWidth="1"/>
    <col min="6659" max="6659" width="16.28515625" style="3" customWidth="1"/>
    <col min="6660" max="6660" width="21.7109375" style="3" customWidth="1"/>
    <col min="6661" max="6661" width="16.28515625" style="3" customWidth="1"/>
    <col min="6662" max="6663" width="16.5703125" style="3" customWidth="1"/>
    <col min="6664" max="6664" width="19" style="3" customWidth="1"/>
    <col min="6665" max="6666" width="16.7109375" style="3" customWidth="1"/>
    <col min="6667" max="6667" width="29.7109375" style="3" customWidth="1"/>
    <col min="6668" max="6668" width="13.7109375" style="3" customWidth="1"/>
    <col min="6669" max="6669" width="21.42578125" style="3" customWidth="1"/>
    <col min="6670" max="6670" width="14.28515625" style="3" customWidth="1"/>
    <col min="6671" max="6672" width="21.140625" style="3" customWidth="1"/>
    <col min="6673" max="6673" width="2.5703125" style="3" customWidth="1"/>
    <col min="6674" max="6683" width="0" style="3" hidden="1" customWidth="1"/>
    <col min="6684" max="6684" width="21.140625" style="3" customWidth="1"/>
    <col min="6685" max="6685" width="17" style="3" customWidth="1"/>
    <col min="6686" max="6686" width="15.5703125" style="3" customWidth="1"/>
    <col min="6687" max="6687" width="17.7109375" style="3" customWidth="1"/>
    <col min="6688" max="6688" width="8.28515625" style="3" customWidth="1"/>
    <col min="6689" max="6689" width="0.7109375" style="3" customWidth="1"/>
    <col min="6690" max="6697" width="0" style="3" hidden="1" customWidth="1"/>
    <col min="6698" max="6698" width="18.7109375" style="3" customWidth="1"/>
    <col min="6699" max="6699" width="15.140625" style="3" customWidth="1"/>
    <col min="6700" max="6700" width="19.140625" style="3" customWidth="1"/>
    <col min="6701" max="6701" width="15.85546875" style="3" customWidth="1"/>
    <col min="6702" max="6703" width="11.42578125" style="3" customWidth="1"/>
    <col min="6704" max="6704" width="14.85546875" style="3" customWidth="1"/>
    <col min="6705" max="6706" width="11.42578125" style="3" customWidth="1"/>
    <col min="6707" max="6708" width="11.42578125" style="3"/>
    <col min="6709" max="6709" width="14.140625" style="3" customWidth="1"/>
    <col min="6710" max="6710" width="17.140625" style="3" bestFit="1" customWidth="1"/>
    <col min="6711" max="6711" width="20.85546875" style="3" customWidth="1"/>
    <col min="6712" max="6712" width="11.42578125" style="3"/>
    <col min="6713" max="6713" width="16.5703125" style="3" customWidth="1"/>
    <col min="6714" max="6714" width="16.28515625" style="3" customWidth="1"/>
    <col min="6715" max="6715" width="14.140625" style="3" customWidth="1"/>
    <col min="6716" max="6716" width="12.7109375" style="3" customWidth="1"/>
    <col min="6717" max="6912" width="11.42578125" style="3"/>
    <col min="6913" max="6913" width="2.85546875" style="3" customWidth="1"/>
    <col min="6914" max="6914" width="20.7109375" style="3" customWidth="1"/>
    <col min="6915" max="6915" width="16.28515625" style="3" customWidth="1"/>
    <col min="6916" max="6916" width="21.7109375" style="3" customWidth="1"/>
    <col min="6917" max="6917" width="16.28515625" style="3" customWidth="1"/>
    <col min="6918" max="6919" width="16.5703125" style="3" customWidth="1"/>
    <col min="6920" max="6920" width="19" style="3" customWidth="1"/>
    <col min="6921" max="6922" width="16.7109375" style="3" customWidth="1"/>
    <col min="6923" max="6923" width="29.7109375" style="3" customWidth="1"/>
    <col min="6924" max="6924" width="13.7109375" style="3" customWidth="1"/>
    <col min="6925" max="6925" width="21.42578125" style="3" customWidth="1"/>
    <col min="6926" max="6926" width="14.28515625" style="3" customWidth="1"/>
    <col min="6927" max="6928" width="21.140625" style="3" customWidth="1"/>
    <col min="6929" max="6929" width="2.5703125" style="3" customWidth="1"/>
    <col min="6930" max="6939" width="0" style="3" hidden="1" customWidth="1"/>
    <col min="6940" max="6940" width="21.140625" style="3" customWidth="1"/>
    <col min="6941" max="6941" width="17" style="3" customWidth="1"/>
    <col min="6942" max="6942" width="15.5703125" style="3" customWidth="1"/>
    <col min="6943" max="6943" width="17.7109375" style="3" customWidth="1"/>
    <col min="6944" max="6944" width="8.28515625" style="3" customWidth="1"/>
    <col min="6945" max="6945" width="0.7109375" style="3" customWidth="1"/>
    <col min="6946" max="6953" width="0" style="3" hidden="1" customWidth="1"/>
    <col min="6954" max="6954" width="18.7109375" style="3" customWidth="1"/>
    <col min="6955" max="6955" width="15.140625" style="3" customWidth="1"/>
    <col min="6956" max="6956" width="19.140625" style="3" customWidth="1"/>
    <col min="6957" max="6957" width="15.85546875" style="3" customWidth="1"/>
    <col min="6958" max="6959" width="11.42578125" style="3" customWidth="1"/>
    <col min="6960" max="6960" width="14.85546875" style="3" customWidth="1"/>
    <col min="6961" max="6962" width="11.42578125" style="3" customWidth="1"/>
    <col min="6963" max="6964" width="11.42578125" style="3"/>
    <col min="6965" max="6965" width="14.140625" style="3" customWidth="1"/>
    <col min="6966" max="6966" width="17.140625" style="3" bestFit="1" customWidth="1"/>
    <col min="6967" max="6967" width="20.85546875" style="3" customWidth="1"/>
    <col min="6968" max="6968" width="11.42578125" style="3"/>
    <col min="6969" max="6969" width="16.5703125" style="3" customWidth="1"/>
    <col min="6970" max="6970" width="16.28515625" style="3" customWidth="1"/>
    <col min="6971" max="6971" width="14.140625" style="3" customWidth="1"/>
    <col min="6972" max="6972" width="12.7109375" style="3" customWidth="1"/>
    <col min="6973" max="7168" width="11.42578125" style="3"/>
    <col min="7169" max="7169" width="2.85546875" style="3" customWidth="1"/>
    <col min="7170" max="7170" width="20.7109375" style="3" customWidth="1"/>
    <col min="7171" max="7171" width="16.28515625" style="3" customWidth="1"/>
    <col min="7172" max="7172" width="21.7109375" style="3" customWidth="1"/>
    <col min="7173" max="7173" width="16.28515625" style="3" customWidth="1"/>
    <col min="7174" max="7175" width="16.5703125" style="3" customWidth="1"/>
    <col min="7176" max="7176" width="19" style="3" customWidth="1"/>
    <col min="7177" max="7178" width="16.7109375" style="3" customWidth="1"/>
    <col min="7179" max="7179" width="29.7109375" style="3" customWidth="1"/>
    <col min="7180" max="7180" width="13.7109375" style="3" customWidth="1"/>
    <col min="7181" max="7181" width="21.42578125" style="3" customWidth="1"/>
    <col min="7182" max="7182" width="14.28515625" style="3" customWidth="1"/>
    <col min="7183" max="7184" width="21.140625" style="3" customWidth="1"/>
    <col min="7185" max="7185" width="2.5703125" style="3" customWidth="1"/>
    <col min="7186" max="7195" width="0" style="3" hidden="1" customWidth="1"/>
    <col min="7196" max="7196" width="21.140625" style="3" customWidth="1"/>
    <col min="7197" max="7197" width="17" style="3" customWidth="1"/>
    <col min="7198" max="7198" width="15.5703125" style="3" customWidth="1"/>
    <col min="7199" max="7199" width="17.7109375" style="3" customWidth="1"/>
    <col min="7200" max="7200" width="8.28515625" style="3" customWidth="1"/>
    <col min="7201" max="7201" width="0.7109375" style="3" customWidth="1"/>
    <col min="7202" max="7209" width="0" style="3" hidden="1" customWidth="1"/>
    <col min="7210" max="7210" width="18.7109375" style="3" customWidth="1"/>
    <col min="7211" max="7211" width="15.140625" style="3" customWidth="1"/>
    <col min="7212" max="7212" width="19.140625" style="3" customWidth="1"/>
    <col min="7213" max="7213" width="15.85546875" style="3" customWidth="1"/>
    <col min="7214" max="7215" width="11.42578125" style="3" customWidth="1"/>
    <col min="7216" max="7216" width="14.85546875" style="3" customWidth="1"/>
    <col min="7217" max="7218" width="11.42578125" style="3" customWidth="1"/>
    <col min="7219" max="7220" width="11.42578125" style="3"/>
    <col min="7221" max="7221" width="14.140625" style="3" customWidth="1"/>
    <col min="7222" max="7222" width="17.140625" style="3" bestFit="1" customWidth="1"/>
    <col min="7223" max="7223" width="20.85546875" style="3" customWidth="1"/>
    <col min="7224" max="7224" width="11.42578125" style="3"/>
    <col min="7225" max="7225" width="16.5703125" style="3" customWidth="1"/>
    <col min="7226" max="7226" width="16.28515625" style="3" customWidth="1"/>
    <col min="7227" max="7227" width="14.140625" style="3" customWidth="1"/>
    <col min="7228" max="7228" width="12.7109375" style="3" customWidth="1"/>
    <col min="7229" max="7424" width="11.42578125" style="3"/>
    <col min="7425" max="7425" width="2.85546875" style="3" customWidth="1"/>
    <col min="7426" max="7426" width="20.7109375" style="3" customWidth="1"/>
    <col min="7427" max="7427" width="16.28515625" style="3" customWidth="1"/>
    <col min="7428" max="7428" width="21.7109375" style="3" customWidth="1"/>
    <col min="7429" max="7429" width="16.28515625" style="3" customWidth="1"/>
    <col min="7430" max="7431" width="16.5703125" style="3" customWidth="1"/>
    <col min="7432" max="7432" width="19" style="3" customWidth="1"/>
    <col min="7433" max="7434" width="16.7109375" style="3" customWidth="1"/>
    <col min="7435" max="7435" width="29.7109375" style="3" customWidth="1"/>
    <col min="7436" max="7436" width="13.7109375" style="3" customWidth="1"/>
    <col min="7437" max="7437" width="21.42578125" style="3" customWidth="1"/>
    <col min="7438" max="7438" width="14.28515625" style="3" customWidth="1"/>
    <col min="7439" max="7440" width="21.140625" style="3" customWidth="1"/>
    <col min="7441" max="7441" width="2.5703125" style="3" customWidth="1"/>
    <col min="7442" max="7451" width="0" style="3" hidden="1" customWidth="1"/>
    <col min="7452" max="7452" width="21.140625" style="3" customWidth="1"/>
    <col min="7453" max="7453" width="17" style="3" customWidth="1"/>
    <col min="7454" max="7454" width="15.5703125" style="3" customWidth="1"/>
    <col min="7455" max="7455" width="17.7109375" style="3" customWidth="1"/>
    <col min="7456" max="7456" width="8.28515625" style="3" customWidth="1"/>
    <col min="7457" max="7457" width="0.7109375" style="3" customWidth="1"/>
    <col min="7458" max="7465" width="0" style="3" hidden="1" customWidth="1"/>
    <col min="7466" max="7466" width="18.7109375" style="3" customWidth="1"/>
    <col min="7467" max="7467" width="15.140625" style="3" customWidth="1"/>
    <col min="7468" max="7468" width="19.140625" style="3" customWidth="1"/>
    <col min="7469" max="7469" width="15.85546875" style="3" customWidth="1"/>
    <col min="7470" max="7471" width="11.42578125" style="3" customWidth="1"/>
    <col min="7472" max="7472" width="14.85546875" style="3" customWidth="1"/>
    <col min="7473" max="7474" width="11.42578125" style="3" customWidth="1"/>
    <col min="7475" max="7476" width="11.42578125" style="3"/>
    <col min="7477" max="7477" width="14.140625" style="3" customWidth="1"/>
    <col min="7478" max="7478" width="17.140625" style="3" bestFit="1" customWidth="1"/>
    <col min="7479" max="7479" width="20.85546875" style="3" customWidth="1"/>
    <col min="7480" max="7480" width="11.42578125" style="3"/>
    <col min="7481" max="7481" width="16.5703125" style="3" customWidth="1"/>
    <col min="7482" max="7482" width="16.28515625" style="3" customWidth="1"/>
    <col min="7483" max="7483" width="14.140625" style="3" customWidth="1"/>
    <col min="7484" max="7484" width="12.7109375" style="3" customWidth="1"/>
    <col min="7485" max="7680" width="11.42578125" style="3"/>
    <col min="7681" max="7681" width="2.85546875" style="3" customWidth="1"/>
    <col min="7682" max="7682" width="20.7109375" style="3" customWidth="1"/>
    <col min="7683" max="7683" width="16.28515625" style="3" customWidth="1"/>
    <col min="7684" max="7684" width="21.7109375" style="3" customWidth="1"/>
    <col min="7685" max="7685" width="16.28515625" style="3" customWidth="1"/>
    <col min="7686" max="7687" width="16.5703125" style="3" customWidth="1"/>
    <col min="7688" max="7688" width="19" style="3" customWidth="1"/>
    <col min="7689" max="7690" width="16.7109375" style="3" customWidth="1"/>
    <col min="7691" max="7691" width="29.7109375" style="3" customWidth="1"/>
    <col min="7692" max="7692" width="13.7109375" style="3" customWidth="1"/>
    <col min="7693" max="7693" width="21.42578125" style="3" customWidth="1"/>
    <col min="7694" max="7694" width="14.28515625" style="3" customWidth="1"/>
    <col min="7695" max="7696" width="21.140625" style="3" customWidth="1"/>
    <col min="7697" max="7697" width="2.5703125" style="3" customWidth="1"/>
    <col min="7698" max="7707" width="0" style="3" hidden="1" customWidth="1"/>
    <col min="7708" max="7708" width="21.140625" style="3" customWidth="1"/>
    <col min="7709" max="7709" width="17" style="3" customWidth="1"/>
    <col min="7710" max="7710" width="15.5703125" style="3" customWidth="1"/>
    <col min="7711" max="7711" width="17.7109375" style="3" customWidth="1"/>
    <col min="7712" max="7712" width="8.28515625" style="3" customWidth="1"/>
    <col min="7713" max="7713" width="0.7109375" style="3" customWidth="1"/>
    <col min="7714" max="7721" width="0" style="3" hidden="1" customWidth="1"/>
    <col min="7722" max="7722" width="18.7109375" style="3" customWidth="1"/>
    <col min="7723" max="7723" width="15.140625" style="3" customWidth="1"/>
    <col min="7724" max="7724" width="19.140625" style="3" customWidth="1"/>
    <col min="7725" max="7725" width="15.85546875" style="3" customWidth="1"/>
    <col min="7726" max="7727" width="11.42578125" style="3" customWidth="1"/>
    <col min="7728" max="7728" width="14.85546875" style="3" customWidth="1"/>
    <col min="7729" max="7730" width="11.42578125" style="3" customWidth="1"/>
    <col min="7731" max="7732" width="11.42578125" style="3"/>
    <col min="7733" max="7733" width="14.140625" style="3" customWidth="1"/>
    <col min="7734" max="7734" width="17.140625" style="3" bestFit="1" customWidth="1"/>
    <col min="7735" max="7735" width="20.85546875" style="3" customWidth="1"/>
    <col min="7736" max="7736" width="11.42578125" style="3"/>
    <col min="7737" max="7737" width="16.5703125" style="3" customWidth="1"/>
    <col min="7738" max="7738" width="16.28515625" style="3" customWidth="1"/>
    <col min="7739" max="7739" width="14.140625" style="3" customWidth="1"/>
    <col min="7740" max="7740" width="12.7109375" style="3" customWidth="1"/>
    <col min="7741" max="7936" width="11.42578125" style="3"/>
    <col min="7937" max="7937" width="2.85546875" style="3" customWidth="1"/>
    <col min="7938" max="7938" width="20.7109375" style="3" customWidth="1"/>
    <col min="7939" max="7939" width="16.28515625" style="3" customWidth="1"/>
    <col min="7940" max="7940" width="21.7109375" style="3" customWidth="1"/>
    <col min="7941" max="7941" width="16.28515625" style="3" customWidth="1"/>
    <col min="7942" max="7943" width="16.5703125" style="3" customWidth="1"/>
    <col min="7944" max="7944" width="19" style="3" customWidth="1"/>
    <col min="7945" max="7946" width="16.7109375" style="3" customWidth="1"/>
    <col min="7947" max="7947" width="29.7109375" style="3" customWidth="1"/>
    <col min="7948" max="7948" width="13.7109375" style="3" customWidth="1"/>
    <col min="7949" max="7949" width="21.42578125" style="3" customWidth="1"/>
    <col min="7950" max="7950" width="14.28515625" style="3" customWidth="1"/>
    <col min="7951" max="7952" width="21.140625" style="3" customWidth="1"/>
    <col min="7953" max="7953" width="2.5703125" style="3" customWidth="1"/>
    <col min="7954" max="7963" width="0" style="3" hidden="1" customWidth="1"/>
    <col min="7964" max="7964" width="21.140625" style="3" customWidth="1"/>
    <col min="7965" max="7965" width="17" style="3" customWidth="1"/>
    <col min="7966" max="7966" width="15.5703125" style="3" customWidth="1"/>
    <col min="7967" max="7967" width="17.7109375" style="3" customWidth="1"/>
    <col min="7968" max="7968" width="8.28515625" style="3" customWidth="1"/>
    <col min="7969" max="7969" width="0.7109375" style="3" customWidth="1"/>
    <col min="7970" max="7977" width="0" style="3" hidden="1" customWidth="1"/>
    <col min="7978" max="7978" width="18.7109375" style="3" customWidth="1"/>
    <col min="7979" max="7979" width="15.140625" style="3" customWidth="1"/>
    <col min="7980" max="7980" width="19.140625" style="3" customWidth="1"/>
    <col min="7981" max="7981" width="15.85546875" style="3" customWidth="1"/>
    <col min="7982" max="7983" width="11.42578125" style="3" customWidth="1"/>
    <col min="7984" max="7984" width="14.85546875" style="3" customWidth="1"/>
    <col min="7985" max="7986" width="11.42578125" style="3" customWidth="1"/>
    <col min="7987" max="7988" width="11.42578125" style="3"/>
    <col min="7989" max="7989" width="14.140625" style="3" customWidth="1"/>
    <col min="7990" max="7990" width="17.140625" style="3" bestFit="1" customWidth="1"/>
    <col min="7991" max="7991" width="20.85546875" style="3" customWidth="1"/>
    <col min="7992" max="7992" width="11.42578125" style="3"/>
    <col min="7993" max="7993" width="16.5703125" style="3" customWidth="1"/>
    <col min="7994" max="7994" width="16.28515625" style="3" customWidth="1"/>
    <col min="7995" max="7995" width="14.140625" style="3" customWidth="1"/>
    <col min="7996" max="7996" width="12.7109375" style="3" customWidth="1"/>
    <col min="7997" max="8192" width="11.42578125" style="3"/>
    <col min="8193" max="8193" width="2.85546875" style="3" customWidth="1"/>
    <col min="8194" max="8194" width="20.7109375" style="3" customWidth="1"/>
    <col min="8195" max="8195" width="16.28515625" style="3" customWidth="1"/>
    <col min="8196" max="8196" width="21.7109375" style="3" customWidth="1"/>
    <col min="8197" max="8197" width="16.28515625" style="3" customWidth="1"/>
    <col min="8198" max="8199" width="16.5703125" style="3" customWidth="1"/>
    <col min="8200" max="8200" width="19" style="3" customWidth="1"/>
    <col min="8201" max="8202" width="16.7109375" style="3" customWidth="1"/>
    <col min="8203" max="8203" width="29.7109375" style="3" customWidth="1"/>
    <col min="8204" max="8204" width="13.7109375" style="3" customWidth="1"/>
    <col min="8205" max="8205" width="21.42578125" style="3" customWidth="1"/>
    <col min="8206" max="8206" width="14.28515625" style="3" customWidth="1"/>
    <col min="8207" max="8208" width="21.140625" style="3" customWidth="1"/>
    <col min="8209" max="8209" width="2.5703125" style="3" customWidth="1"/>
    <col min="8210" max="8219" width="0" style="3" hidden="1" customWidth="1"/>
    <col min="8220" max="8220" width="21.140625" style="3" customWidth="1"/>
    <col min="8221" max="8221" width="17" style="3" customWidth="1"/>
    <col min="8222" max="8222" width="15.5703125" style="3" customWidth="1"/>
    <col min="8223" max="8223" width="17.7109375" style="3" customWidth="1"/>
    <col min="8224" max="8224" width="8.28515625" style="3" customWidth="1"/>
    <col min="8225" max="8225" width="0.7109375" style="3" customWidth="1"/>
    <col min="8226" max="8233" width="0" style="3" hidden="1" customWidth="1"/>
    <col min="8234" max="8234" width="18.7109375" style="3" customWidth="1"/>
    <col min="8235" max="8235" width="15.140625" style="3" customWidth="1"/>
    <col min="8236" max="8236" width="19.140625" style="3" customWidth="1"/>
    <col min="8237" max="8237" width="15.85546875" style="3" customWidth="1"/>
    <col min="8238" max="8239" width="11.42578125" style="3" customWidth="1"/>
    <col min="8240" max="8240" width="14.85546875" style="3" customWidth="1"/>
    <col min="8241" max="8242" width="11.42578125" style="3" customWidth="1"/>
    <col min="8243" max="8244" width="11.42578125" style="3"/>
    <col min="8245" max="8245" width="14.140625" style="3" customWidth="1"/>
    <col min="8246" max="8246" width="17.140625" style="3" bestFit="1" customWidth="1"/>
    <col min="8247" max="8247" width="20.85546875" style="3" customWidth="1"/>
    <col min="8248" max="8248" width="11.42578125" style="3"/>
    <col min="8249" max="8249" width="16.5703125" style="3" customWidth="1"/>
    <col min="8250" max="8250" width="16.28515625" style="3" customWidth="1"/>
    <col min="8251" max="8251" width="14.140625" style="3" customWidth="1"/>
    <col min="8252" max="8252" width="12.7109375" style="3" customWidth="1"/>
    <col min="8253" max="8448" width="11.42578125" style="3"/>
    <col min="8449" max="8449" width="2.85546875" style="3" customWidth="1"/>
    <col min="8450" max="8450" width="20.7109375" style="3" customWidth="1"/>
    <col min="8451" max="8451" width="16.28515625" style="3" customWidth="1"/>
    <col min="8452" max="8452" width="21.7109375" style="3" customWidth="1"/>
    <col min="8453" max="8453" width="16.28515625" style="3" customWidth="1"/>
    <col min="8454" max="8455" width="16.5703125" style="3" customWidth="1"/>
    <col min="8456" max="8456" width="19" style="3" customWidth="1"/>
    <col min="8457" max="8458" width="16.7109375" style="3" customWidth="1"/>
    <col min="8459" max="8459" width="29.7109375" style="3" customWidth="1"/>
    <col min="8460" max="8460" width="13.7109375" style="3" customWidth="1"/>
    <col min="8461" max="8461" width="21.42578125" style="3" customWidth="1"/>
    <col min="8462" max="8462" width="14.28515625" style="3" customWidth="1"/>
    <col min="8463" max="8464" width="21.140625" style="3" customWidth="1"/>
    <col min="8465" max="8465" width="2.5703125" style="3" customWidth="1"/>
    <col min="8466" max="8475" width="0" style="3" hidden="1" customWidth="1"/>
    <col min="8476" max="8476" width="21.140625" style="3" customWidth="1"/>
    <col min="8477" max="8477" width="17" style="3" customWidth="1"/>
    <col min="8478" max="8478" width="15.5703125" style="3" customWidth="1"/>
    <col min="8479" max="8479" width="17.7109375" style="3" customWidth="1"/>
    <col min="8480" max="8480" width="8.28515625" style="3" customWidth="1"/>
    <col min="8481" max="8481" width="0.7109375" style="3" customWidth="1"/>
    <col min="8482" max="8489" width="0" style="3" hidden="1" customWidth="1"/>
    <col min="8490" max="8490" width="18.7109375" style="3" customWidth="1"/>
    <col min="8491" max="8491" width="15.140625" style="3" customWidth="1"/>
    <col min="8492" max="8492" width="19.140625" style="3" customWidth="1"/>
    <col min="8493" max="8493" width="15.85546875" style="3" customWidth="1"/>
    <col min="8494" max="8495" width="11.42578125" style="3" customWidth="1"/>
    <col min="8496" max="8496" width="14.85546875" style="3" customWidth="1"/>
    <col min="8497" max="8498" width="11.42578125" style="3" customWidth="1"/>
    <col min="8499" max="8500" width="11.42578125" style="3"/>
    <col min="8501" max="8501" width="14.140625" style="3" customWidth="1"/>
    <col min="8502" max="8502" width="17.140625" style="3" bestFit="1" customWidth="1"/>
    <col min="8503" max="8503" width="20.85546875" style="3" customWidth="1"/>
    <col min="8504" max="8504" width="11.42578125" style="3"/>
    <col min="8505" max="8505" width="16.5703125" style="3" customWidth="1"/>
    <col min="8506" max="8506" width="16.28515625" style="3" customWidth="1"/>
    <col min="8507" max="8507" width="14.140625" style="3" customWidth="1"/>
    <col min="8508" max="8508" width="12.7109375" style="3" customWidth="1"/>
    <col min="8509" max="8704" width="11.42578125" style="3"/>
    <col min="8705" max="8705" width="2.85546875" style="3" customWidth="1"/>
    <col min="8706" max="8706" width="20.7109375" style="3" customWidth="1"/>
    <col min="8707" max="8707" width="16.28515625" style="3" customWidth="1"/>
    <col min="8708" max="8708" width="21.7109375" style="3" customWidth="1"/>
    <col min="8709" max="8709" width="16.28515625" style="3" customWidth="1"/>
    <col min="8710" max="8711" width="16.5703125" style="3" customWidth="1"/>
    <col min="8712" max="8712" width="19" style="3" customWidth="1"/>
    <col min="8713" max="8714" width="16.7109375" style="3" customWidth="1"/>
    <col min="8715" max="8715" width="29.7109375" style="3" customWidth="1"/>
    <col min="8716" max="8716" width="13.7109375" style="3" customWidth="1"/>
    <col min="8717" max="8717" width="21.42578125" style="3" customWidth="1"/>
    <col min="8718" max="8718" width="14.28515625" style="3" customWidth="1"/>
    <col min="8719" max="8720" width="21.140625" style="3" customWidth="1"/>
    <col min="8721" max="8721" width="2.5703125" style="3" customWidth="1"/>
    <col min="8722" max="8731" width="0" style="3" hidden="1" customWidth="1"/>
    <col min="8732" max="8732" width="21.140625" style="3" customWidth="1"/>
    <col min="8733" max="8733" width="17" style="3" customWidth="1"/>
    <col min="8734" max="8734" width="15.5703125" style="3" customWidth="1"/>
    <col min="8735" max="8735" width="17.7109375" style="3" customWidth="1"/>
    <col min="8736" max="8736" width="8.28515625" style="3" customWidth="1"/>
    <col min="8737" max="8737" width="0.7109375" style="3" customWidth="1"/>
    <col min="8738" max="8745" width="0" style="3" hidden="1" customWidth="1"/>
    <col min="8746" max="8746" width="18.7109375" style="3" customWidth="1"/>
    <col min="8747" max="8747" width="15.140625" style="3" customWidth="1"/>
    <col min="8748" max="8748" width="19.140625" style="3" customWidth="1"/>
    <col min="8749" max="8749" width="15.85546875" style="3" customWidth="1"/>
    <col min="8750" max="8751" width="11.42578125" style="3" customWidth="1"/>
    <col min="8752" max="8752" width="14.85546875" style="3" customWidth="1"/>
    <col min="8753" max="8754" width="11.42578125" style="3" customWidth="1"/>
    <col min="8755" max="8756" width="11.42578125" style="3"/>
    <col min="8757" max="8757" width="14.140625" style="3" customWidth="1"/>
    <col min="8758" max="8758" width="17.140625" style="3" bestFit="1" customWidth="1"/>
    <col min="8759" max="8759" width="20.85546875" style="3" customWidth="1"/>
    <col min="8760" max="8760" width="11.42578125" style="3"/>
    <col min="8761" max="8761" width="16.5703125" style="3" customWidth="1"/>
    <col min="8762" max="8762" width="16.28515625" style="3" customWidth="1"/>
    <col min="8763" max="8763" width="14.140625" style="3" customWidth="1"/>
    <col min="8764" max="8764" width="12.7109375" style="3" customWidth="1"/>
    <col min="8765" max="8960" width="11.42578125" style="3"/>
    <col min="8961" max="8961" width="2.85546875" style="3" customWidth="1"/>
    <col min="8962" max="8962" width="20.7109375" style="3" customWidth="1"/>
    <col min="8963" max="8963" width="16.28515625" style="3" customWidth="1"/>
    <col min="8964" max="8964" width="21.7109375" style="3" customWidth="1"/>
    <col min="8965" max="8965" width="16.28515625" style="3" customWidth="1"/>
    <col min="8966" max="8967" width="16.5703125" style="3" customWidth="1"/>
    <col min="8968" max="8968" width="19" style="3" customWidth="1"/>
    <col min="8969" max="8970" width="16.7109375" style="3" customWidth="1"/>
    <col min="8971" max="8971" width="29.7109375" style="3" customWidth="1"/>
    <col min="8972" max="8972" width="13.7109375" style="3" customWidth="1"/>
    <col min="8973" max="8973" width="21.42578125" style="3" customWidth="1"/>
    <col min="8974" max="8974" width="14.28515625" style="3" customWidth="1"/>
    <col min="8975" max="8976" width="21.140625" style="3" customWidth="1"/>
    <col min="8977" max="8977" width="2.5703125" style="3" customWidth="1"/>
    <col min="8978" max="8987" width="0" style="3" hidden="1" customWidth="1"/>
    <col min="8988" max="8988" width="21.140625" style="3" customWidth="1"/>
    <col min="8989" max="8989" width="17" style="3" customWidth="1"/>
    <col min="8990" max="8990" width="15.5703125" style="3" customWidth="1"/>
    <col min="8991" max="8991" width="17.7109375" style="3" customWidth="1"/>
    <col min="8992" max="8992" width="8.28515625" style="3" customWidth="1"/>
    <col min="8993" max="8993" width="0.7109375" style="3" customWidth="1"/>
    <col min="8994" max="9001" width="0" style="3" hidden="1" customWidth="1"/>
    <col min="9002" max="9002" width="18.7109375" style="3" customWidth="1"/>
    <col min="9003" max="9003" width="15.140625" style="3" customWidth="1"/>
    <col min="9004" max="9004" width="19.140625" style="3" customWidth="1"/>
    <col min="9005" max="9005" width="15.85546875" style="3" customWidth="1"/>
    <col min="9006" max="9007" width="11.42578125" style="3" customWidth="1"/>
    <col min="9008" max="9008" width="14.85546875" style="3" customWidth="1"/>
    <col min="9009" max="9010" width="11.42578125" style="3" customWidth="1"/>
    <col min="9011" max="9012" width="11.42578125" style="3"/>
    <col min="9013" max="9013" width="14.140625" style="3" customWidth="1"/>
    <col min="9014" max="9014" width="17.140625" style="3" bestFit="1" customWidth="1"/>
    <col min="9015" max="9015" width="20.85546875" style="3" customWidth="1"/>
    <col min="9016" max="9016" width="11.42578125" style="3"/>
    <col min="9017" max="9017" width="16.5703125" style="3" customWidth="1"/>
    <col min="9018" max="9018" width="16.28515625" style="3" customWidth="1"/>
    <col min="9019" max="9019" width="14.140625" style="3" customWidth="1"/>
    <col min="9020" max="9020" width="12.7109375" style="3" customWidth="1"/>
    <col min="9021" max="9216" width="11.42578125" style="3"/>
    <col min="9217" max="9217" width="2.85546875" style="3" customWidth="1"/>
    <col min="9218" max="9218" width="20.7109375" style="3" customWidth="1"/>
    <col min="9219" max="9219" width="16.28515625" style="3" customWidth="1"/>
    <col min="9220" max="9220" width="21.7109375" style="3" customWidth="1"/>
    <col min="9221" max="9221" width="16.28515625" style="3" customWidth="1"/>
    <col min="9222" max="9223" width="16.5703125" style="3" customWidth="1"/>
    <col min="9224" max="9224" width="19" style="3" customWidth="1"/>
    <col min="9225" max="9226" width="16.7109375" style="3" customWidth="1"/>
    <col min="9227" max="9227" width="29.7109375" style="3" customWidth="1"/>
    <col min="9228" max="9228" width="13.7109375" style="3" customWidth="1"/>
    <col min="9229" max="9229" width="21.42578125" style="3" customWidth="1"/>
    <col min="9230" max="9230" width="14.28515625" style="3" customWidth="1"/>
    <col min="9231" max="9232" width="21.140625" style="3" customWidth="1"/>
    <col min="9233" max="9233" width="2.5703125" style="3" customWidth="1"/>
    <col min="9234" max="9243" width="0" style="3" hidden="1" customWidth="1"/>
    <col min="9244" max="9244" width="21.140625" style="3" customWidth="1"/>
    <col min="9245" max="9245" width="17" style="3" customWidth="1"/>
    <col min="9246" max="9246" width="15.5703125" style="3" customWidth="1"/>
    <col min="9247" max="9247" width="17.7109375" style="3" customWidth="1"/>
    <col min="9248" max="9248" width="8.28515625" style="3" customWidth="1"/>
    <col min="9249" max="9249" width="0.7109375" style="3" customWidth="1"/>
    <col min="9250" max="9257" width="0" style="3" hidden="1" customWidth="1"/>
    <col min="9258" max="9258" width="18.7109375" style="3" customWidth="1"/>
    <col min="9259" max="9259" width="15.140625" style="3" customWidth="1"/>
    <col min="9260" max="9260" width="19.140625" style="3" customWidth="1"/>
    <col min="9261" max="9261" width="15.85546875" style="3" customWidth="1"/>
    <col min="9262" max="9263" width="11.42578125" style="3" customWidth="1"/>
    <col min="9264" max="9264" width="14.85546875" style="3" customWidth="1"/>
    <col min="9265" max="9266" width="11.42578125" style="3" customWidth="1"/>
    <col min="9267" max="9268" width="11.42578125" style="3"/>
    <col min="9269" max="9269" width="14.140625" style="3" customWidth="1"/>
    <col min="9270" max="9270" width="17.140625" style="3" bestFit="1" customWidth="1"/>
    <col min="9271" max="9271" width="20.85546875" style="3" customWidth="1"/>
    <col min="9272" max="9272" width="11.42578125" style="3"/>
    <col min="9273" max="9273" width="16.5703125" style="3" customWidth="1"/>
    <col min="9274" max="9274" width="16.28515625" style="3" customWidth="1"/>
    <col min="9275" max="9275" width="14.140625" style="3" customWidth="1"/>
    <col min="9276" max="9276" width="12.7109375" style="3" customWidth="1"/>
    <col min="9277" max="9472" width="11.42578125" style="3"/>
    <col min="9473" max="9473" width="2.85546875" style="3" customWidth="1"/>
    <col min="9474" max="9474" width="20.7109375" style="3" customWidth="1"/>
    <col min="9475" max="9475" width="16.28515625" style="3" customWidth="1"/>
    <col min="9476" max="9476" width="21.7109375" style="3" customWidth="1"/>
    <col min="9477" max="9477" width="16.28515625" style="3" customWidth="1"/>
    <col min="9478" max="9479" width="16.5703125" style="3" customWidth="1"/>
    <col min="9480" max="9480" width="19" style="3" customWidth="1"/>
    <col min="9481" max="9482" width="16.7109375" style="3" customWidth="1"/>
    <col min="9483" max="9483" width="29.7109375" style="3" customWidth="1"/>
    <col min="9484" max="9484" width="13.7109375" style="3" customWidth="1"/>
    <col min="9485" max="9485" width="21.42578125" style="3" customWidth="1"/>
    <col min="9486" max="9486" width="14.28515625" style="3" customWidth="1"/>
    <col min="9487" max="9488" width="21.140625" style="3" customWidth="1"/>
    <col min="9489" max="9489" width="2.5703125" style="3" customWidth="1"/>
    <col min="9490" max="9499" width="0" style="3" hidden="1" customWidth="1"/>
    <col min="9500" max="9500" width="21.140625" style="3" customWidth="1"/>
    <col min="9501" max="9501" width="17" style="3" customWidth="1"/>
    <col min="9502" max="9502" width="15.5703125" style="3" customWidth="1"/>
    <col min="9503" max="9503" width="17.7109375" style="3" customWidth="1"/>
    <col min="9504" max="9504" width="8.28515625" style="3" customWidth="1"/>
    <col min="9505" max="9505" width="0.7109375" style="3" customWidth="1"/>
    <col min="9506" max="9513" width="0" style="3" hidden="1" customWidth="1"/>
    <col min="9514" max="9514" width="18.7109375" style="3" customWidth="1"/>
    <col min="9515" max="9515" width="15.140625" style="3" customWidth="1"/>
    <col min="9516" max="9516" width="19.140625" style="3" customWidth="1"/>
    <col min="9517" max="9517" width="15.85546875" style="3" customWidth="1"/>
    <col min="9518" max="9519" width="11.42578125" style="3" customWidth="1"/>
    <col min="9520" max="9520" width="14.85546875" style="3" customWidth="1"/>
    <col min="9521" max="9522" width="11.42578125" style="3" customWidth="1"/>
    <col min="9523" max="9524" width="11.42578125" style="3"/>
    <col min="9525" max="9525" width="14.140625" style="3" customWidth="1"/>
    <col min="9526" max="9526" width="17.140625" style="3" bestFit="1" customWidth="1"/>
    <col min="9527" max="9527" width="20.85546875" style="3" customWidth="1"/>
    <col min="9528" max="9528" width="11.42578125" style="3"/>
    <col min="9529" max="9529" width="16.5703125" style="3" customWidth="1"/>
    <col min="9530" max="9530" width="16.28515625" style="3" customWidth="1"/>
    <col min="9531" max="9531" width="14.140625" style="3" customWidth="1"/>
    <col min="9532" max="9532" width="12.7109375" style="3" customWidth="1"/>
    <col min="9533" max="9728" width="11.42578125" style="3"/>
    <col min="9729" max="9729" width="2.85546875" style="3" customWidth="1"/>
    <col min="9730" max="9730" width="20.7109375" style="3" customWidth="1"/>
    <col min="9731" max="9731" width="16.28515625" style="3" customWidth="1"/>
    <col min="9732" max="9732" width="21.7109375" style="3" customWidth="1"/>
    <col min="9733" max="9733" width="16.28515625" style="3" customWidth="1"/>
    <col min="9734" max="9735" width="16.5703125" style="3" customWidth="1"/>
    <col min="9736" max="9736" width="19" style="3" customWidth="1"/>
    <col min="9737" max="9738" width="16.7109375" style="3" customWidth="1"/>
    <col min="9739" max="9739" width="29.7109375" style="3" customWidth="1"/>
    <col min="9740" max="9740" width="13.7109375" style="3" customWidth="1"/>
    <col min="9741" max="9741" width="21.42578125" style="3" customWidth="1"/>
    <col min="9742" max="9742" width="14.28515625" style="3" customWidth="1"/>
    <col min="9743" max="9744" width="21.140625" style="3" customWidth="1"/>
    <col min="9745" max="9745" width="2.5703125" style="3" customWidth="1"/>
    <col min="9746" max="9755" width="0" style="3" hidden="1" customWidth="1"/>
    <col min="9756" max="9756" width="21.140625" style="3" customWidth="1"/>
    <col min="9757" max="9757" width="17" style="3" customWidth="1"/>
    <col min="9758" max="9758" width="15.5703125" style="3" customWidth="1"/>
    <col min="9759" max="9759" width="17.7109375" style="3" customWidth="1"/>
    <col min="9760" max="9760" width="8.28515625" style="3" customWidth="1"/>
    <col min="9761" max="9761" width="0.7109375" style="3" customWidth="1"/>
    <col min="9762" max="9769" width="0" style="3" hidden="1" customWidth="1"/>
    <col min="9770" max="9770" width="18.7109375" style="3" customWidth="1"/>
    <col min="9771" max="9771" width="15.140625" style="3" customWidth="1"/>
    <col min="9772" max="9772" width="19.140625" style="3" customWidth="1"/>
    <col min="9773" max="9773" width="15.85546875" style="3" customWidth="1"/>
    <col min="9774" max="9775" width="11.42578125" style="3" customWidth="1"/>
    <col min="9776" max="9776" width="14.85546875" style="3" customWidth="1"/>
    <col min="9777" max="9778" width="11.42578125" style="3" customWidth="1"/>
    <col min="9779" max="9780" width="11.42578125" style="3"/>
    <col min="9781" max="9781" width="14.140625" style="3" customWidth="1"/>
    <col min="9782" max="9782" width="17.140625" style="3" bestFit="1" customWidth="1"/>
    <col min="9783" max="9783" width="20.85546875" style="3" customWidth="1"/>
    <col min="9784" max="9784" width="11.42578125" style="3"/>
    <col min="9785" max="9785" width="16.5703125" style="3" customWidth="1"/>
    <col min="9786" max="9786" width="16.28515625" style="3" customWidth="1"/>
    <col min="9787" max="9787" width="14.140625" style="3" customWidth="1"/>
    <col min="9788" max="9788" width="12.7109375" style="3" customWidth="1"/>
    <col min="9789" max="9984" width="11.42578125" style="3"/>
    <col min="9985" max="9985" width="2.85546875" style="3" customWidth="1"/>
    <col min="9986" max="9986" width="20.7109375" style="3" customWidth="1"/>
    <col min="9987" max="9987" width="16.28515625" style="3" customWidth="1"/>
    <col min="9988" max="9988" width="21.7109375" style="3" customWidth="1"/>
    <col min="9989" max="9989" width="16.28515625" style="3" customWidth="1"/>
    <col min="9990" max="9991" width="16.5703125" style="3" customWidth="1"/>
    <col min="9992" max="9992" width="19" style="3" customWidth="1"/>
    <col min="9993" max="9994" width="16.7109375" style="3" customWidth="1"/>
    <col min="9995" max="9995" width="29.7109375" style="3" customWidth="1"/>
    <col min="9996" max="9996" width="13.7109375" style="3" customWidth="1"/>
    <col min="9997" max="9997" width="21.42578125" style="3" customWidth="1"/>
    <col min="9998" max="9998" width="14.28515625" style="3" customWidth="1"/>
    <col min="9999" max="10000" width="21.140625" style="3" customWidth="1"/>
    <col min="10001" max="10001" width="2.5703125" style="3" customWidth="1"/>
    <col min="10002" max="10011" width="0" style="3" hidden="1" customWidth="1"/>
    <col min="10012" max="10012" width="21.140625" style="3" customWidth="1"/>
    <col min="10013" max="10013" width="17" style="3" customWidth="1"/>
    <col min="10014" max="10014" width="15.5703125" style="3" customWidth="1"/>
    <col min="10015" max="10015" width="17.7109375" style="3" customWidth="1"/>
    <col min="10016" max="10016" width="8.28515625" style="3" customWidth="1"/>
    <col min="10017" max="10017" width="0.7109375" style="3" customWidth="1"/>
    <col min="10018" max="10025" width="0" style="3" hidden="1" customWidth="1"/>
    <col min="10026" max="10026" width="18.7109375" style="3" customWidth="1"/>
    <col min="10027" max="10027" width="15.140625" style="3" customWidth="1"/>
    <col min="10028" max="10028" width="19.140625" style="3" customWidth="1"/>
    <col min="10029" max="10029" width="15.85546875" style="3" customWidth="1"/>
    <col min="10030" max="10031" width="11.42578125" style="3" customWidth="1"/>
    <col min="10032" max="10032" width="14.85546875" style="3" customWidth="1"/>
    <col min="10033" max="10034" width="11.42578125" style="3" customWidth="1"/>
    <col min="10035" max="10036" width="11.42578125" style="3"/>
    <col min="10037" max="10037" width="14.140625" style="3" customWidth="1"/>
    <col min="10038" max="10038" width="17.140625" style="3" bestFit="1" customWidth="1"/>
    <col min="10039" max="10039" width="20.85546875" style="3" customWidth="1"/>
    <col min="10040" max="10040" width="11.42578125" style="3"/>
    <col min="10041" max="10041" width="16.5703125" style="3" customWidth="1"/>
    <col min="10042" max="10042" width="16.28515625" style="3" customWidth="1"/>
    <col min="10043" max="10043" width="14.140625" style="3" customWidth="1"/>
    <col min="10044" max="10044" width="12.7109375" style="3" customWidth="1"/>
    <col min="10045" max="10240" width="11.42578125" style="3"/>
    <col min="10241" max="10241" width="2.85546875" style="3" customWidth="1"/>
    <col min="10242" max="10242" width="20.7109375" style="3" customWidth="1"/>
    <col min="10243" max="10243" width="16.28515625" style="3" customWidth="1"/>
    <col min="10244" max="10244" width="21.7109375" style="3" customWidth="1"/>
    <col min="10245" max="10245" width="16.28515625" style="3" customWidth="1"/>
    <col min="10246" max="10247" width="16.5703125" style="3" customWidth="1"/>
    <col min="10248" max="10248" width="19" style="3" customWidth="1"/>
    <col min="10249" max="10250" width="16.7109375" style="3" customWidth="1"/>
    <col min="10251" max="10251" width="29.7109375" style="3" customWidth="1"/>
    <col min="10252" max="10252" width="13.7109375" style="3" customWidth="1"/>
    <col min="10253" max="10253" width="21.42578125" style="3" customWidth="1"/>
    <col min="10254" max="10254" width="14.28515625" style="3" customWidth="1"/>
    <col min="10255" max="10256" width="21.140625" style="3" customWidth="1"/>
    <col min="10257" max="10257" width="2.5703125" style="3" customWidth="1"/>
    <col min="10258" max="10267" width="0" style="3" hidden="1" customWidth="1"/>
    <col min="10268" max="10268" width="21.140625" style="3" customWidth="1"/>
    <col min="10269" max="10269" width="17" style="3" customWidth="1"/>
    <col min="10270" max="10270" width="15.5703125" style="3" customWidth="1"/>
    <col min="10271" max="10271" width="17.7109375" style="3" customWidth="1"/>
    <col min="10272" max="10272" width="8.28515625" style="3" customWidth="1"/>
    <col min="10273" max="10273" width="0.7109375" style="3" customWidth="1"/>
    <col min="10274" max="10281" width="0" style="3" hidden="1" customWidth="1"/>
    <col min="10282" max="10282" width="18.7109375" style="3" customWidth="1"/>
    <col min="10283" max="10283" width="15.140625" style="3" customWidth="1"/>
    <col min="10284" max="10284" width="19.140625" style="3" customWidth="1"/>
    <col min="10285" max="10285" width="15.85546875" style="3" customWidth="1"/>
    <col min="10286" max="10287" width="11.42578125" style="3" customWidth="1"/>
    <col min="10288" max="10288" width="14.85546875" style="3" customWidth="1"/>
    <col min="10289" max="10290" width="11.42578125" style="3" customWidth="1"/>
    <col min="10291" max="10292" width="11.42578125" style="3"/>
    <col min="10293" max="10293" width="14.140625" style="3" customWidth="1"/>
    <col min="10294" max="10294" width="17.140625" style="3" bestFit="1" customWidth="1"/>
    <col min="10295" max="10295" width="20.85546875" style="3" customWidth="1"/>
    <col min="10296" max="10296" width="11.42578125" style="3"/>
    <col min="10297" max="10297" width="16.5703125" style="3" customWidth="1"/>
    <col min="10298" max="10298" width="16.28515625" style="3" customWidth="1"/>
    <col min="10299" max="10299" width="14.140625" style="3" customWidth="1"/>
    <col min="10300" max="10300" width="12.7109375" style="3" customWidth="1"/>
    <col min="10301" max="10496" width="11.42578125" style="3"/>
    <col min="10497" max="10497" width="2.85546875" style="3" customWidth="1"/>
    <col min="10498" max="10498" width="20.7109375" style="3" customWidth="1"/>
    <col min="10499" max="10499" width="16.28515625" style="3" customWidth="1"/>
    <col min="10500" max="10500" width="21.7109375" style="3" customWidth="1"/>
    <col min="10501" max="10501" width="16.28515625" style="3" customWidth="1"/>
    <col min="10502" max="10503" width="16.5703125" style="3" customWidth="1"/>
    <col min="10504" max="10504" width="19" style="3" customWidth="1"/>
    <col min="10505" max="10506" width="16.7109375" style="3" customWidth="1"/>
    <col min="10507" max="10507" width="29.7109375" style="3" customWidth="1"/>
    <col min="10508" max="10508" width="13.7109375" style="3" customWidth="1"/>
    <col min="10509" max="10509" width="21.42578125" style="3" customWidth="1"/>
    <col min="10510" max="10510" width="14.28515625" style="3" customWidth="1"/>
    <col min="10511" max="10512" width="21.140625" style="3" customWidth="1"/>
    <col min="10513" max="10513" width="2.5703125" style="3" customWidth="1"/>
    <col min="10514" max="10523" width="0" style="3" hidden="1" customWidth="1"/>
    <col min="10524" max="10524" width="21.140625" style="3" customWidth="1"/>
    <col min="10525" max="10525" width="17" style="3" customWidth="1"/>
    <col min="10526" max="10526" width="15.5703125" style="3" customWidth="1"/>
    <col min="10527" max="10527" width="17.7109375" style="3" customWidth="1"/>
    <col min="10528" max="10528" width="8.28515625" style="3" customWidth="1"/>
    <col min="10529" max="10529" width="0.7109375" style="3" customWidth="1"/>
    <col min="10530" max="10537" width="0" style="3" hidden="1" customWidth="1"/>
    <col min="10538" max="10538" width="18.7109375" style="3" customWidth="1"/>
    <col min="10539" max="10539" width="15.140625" style="3" customWidth="1"/>
    <col min="10540" max="10540" width="19.140625" style="3" customWidth="1"/>
    <col min="10541" max="10541" width="15.85546875" style="3" customWidth="1"/>
    <col min="10542" max="10543" width="11.42578125" style="3" customWidth="1"/>
    <col min="10544" max="10544" width="14.85546875" style="3" customWidth="1"/>
    <col min="10545" max="10546" width="11.42578125" style="3" customWidth="1"/>
    <col min="10547" max="10548" width="11.42578125" style="3"/>
    <col min="10549" max="10549" width="14.140625" style="3" customWidth="1"/>
    <col min="10550" max="10550" width="17.140625" style="3" bestFit="1" customWidth="1"/>
    <col min="10551" max="10551" width="20.85546875" style="3" customWidth="1"/>
    <col min="10552" max="10552" width="11.42578125" style="3"/>
    <col min="10553" max="10553" width="16.5703125" style="3" customWidth="1"/>
    <col min="10554" max="10554" width="16.28515625" style="3" customWidth="1"/>
    <col min="10555" max="10555" width="14.140625" style="3" customWidth="1"/>
    <col min="10556" max="10556" width="12.7109375" style="3" customWidth="1"/>
    <col min="10557" max="10752" width="11.42578125" style="3"/>
    <col min="10753" max="10753" width="2.85546875" style="3" customWidth="1"/>
    <col min="10754" max="10754" width="20.7109375" style="3" customWidth="1"/>
    <col min="10755" max="10755" width="16.28515625" style="3" customWidth="1"/>
    <col min="10756" max="10756" width="21.7109375" style="3" customWidth="1"/>
    <col min="10757" max="10757" width="16.28515625" style="3" customWidth="1"/>
    <col min="10758" max="10759" width="16.5703125" style="3" customWidth="1"/>
    <col min="10760" max="10760" width="19" style="3" customWidth="1"/>
    <col min="10761" max="10762" width="16.7109375" style="3" customWidth="1"/>
    <col min="10763" max="10763" width="29.7109375" style="3" customWidth="1"/>
    <col min="10764" max="10764" width="13.7109375" style="3" customWidth="1"/>
    <col min="10765" max="10765" width="21.42578125" style="3" customWidth="1"/>
    <col min="10766" max="10766" width="14.28515625" style="3" customWidth="1"/>
    <col min="10767" max="10768" width="21.140625" style="3" customWidth="1"/>
    <col min="10769" max="10769" width="2.5703125" style="3" customWidth="1"/>
    <col min="10770" max="10779" width="0" style="3" hidden="1" customWidth="1"/>
    <col min="10780" max="10780" width="21.140625" style="3" customWidth="1"/>
    <col min="10781" max="10781" width="17" style="3" customWidth="1"/>
    <col min="10782" max="10782" width="15.5703125" style="3" customWidth="1"/>
    <col min="10783" max="10783" width="17.7109375" style="3" customWidth="1"/>
    <col min="10784" max="10784" width="8.28515625" style="3" customWidth="1"/>
    <col min="10785" max="10785" width="0.7109375" style="3" customWidth="1"/>
    <col min="10786" max="10793" width="0" style="3" hidden="1" customWidth="1"/>
    <col min="10794" max="10794" width="18.7109375" style="3" customWidth="1"/>
    <col min="10795" max="10795" width="15.140625" style="3" customWidth="1"/>
    <col min="10796" max="10796" width="19.140625" style="3" customWidth="1"/>
    <col min="10797" max="10797" width="15.85546875" style="3" customWidth="1"/>
    <col min="10798" max="10799" width="11.42578125" style="3" customWidth="1"/>
    <col min="10800" max="10800" width="14.85546875" style="3" customWidth="1"/>
    <col min="10801" max="10802" width="11.42578125" style="3" customWidth="1"/>
    <col min="10803" max="10804" width="11.42578125" style="3"/>
    <col min="10805" max="10805" width="14.140625" style="3" customWidth="1"/>
    <col min="10806" max="10806" width="17.140625" style="3" bestFit="1" customWidth="1"/>
    <col min="10807" max="10807" width="20.85546875" style="3" customWidth="1"/>
    <col min="10808" max="10808" width="11.42578125" style="3"/>
    <col min="10809" max="10809" width="16.5703125" style="3" customWidth="1"/>
    <col min="10810" max="10810" width="16.28515625" style="3" customWidth="1"/>
    <col min="10811" max="10811" width="14.140625" style="3" customWidth="1"/>
    <col min="10812" max="10812" width="12.7109375" style="3" customWidth="1"/>
    <col min="10813" max="11008" width="11.42578125" style="3"/>
    <col min="11009" max="11009" width="2.85546875" style="3" customWidth="1"/>
    <col min="11010" max="11010" width="20.7109375" style="3" customWidth="1"/>
    <col min="11011" max="11011" width="16.28515625" style="3" customWidth="1"/>
    <col min="11012" max="11012" width="21.7109375" style="3" customWidth="1"/>
    <col min="11013" max="11013" width="16.28515625" style="3" customWidth="1"/>
    <col min="11014" max="11015" width="16.5703125" style="3" customWidth="1"/>
    <col min="11016" max="11016" width="19" style="3" customWidth="1"/>
    <col min="11017" max="11018" width="16.7109375" style="3" customWidth="1"/>
    <col min="11019" max="11019" width="29.7109375" style="3" customWidth="1"/>
    <col min="11020" max="11020" width="13.7109375" style="3" customWidth="1"/>
    <col min="11021" max="11021" width="21.42578125" style="3" customWidth="1"/>
    <col min="11022" max="11022" width="14.28515625" style="3" customWidth="1"/>
    <col min="11023" max="11024" width="21.140625" style="3" customWidth="1"/>
    <col min="11025" max="11025" width="2.5703125" style="3" customWidth="1"/>
    <col min="11026" max="11035" width="0" style="3" hidden="1" customWidth="1"/>
    <col min="11036" max="11036" width="21.140625" style="3" customWidth="1"/>
    <col min="11037" max="11037" width="17" style="3" customWidth="1"/>
    <col min="11038" max="11038" width="15.5703125" style="3" customWidth="1"/>
    <col min="11039" max="11039" width="17.7109375" style="3" customWidth="1"/>
    <col min="11040" max="11040" width="8.28515625" style="3" customWidth="1"/>
    <col min="11041" max="11041" width="0.7109375" style="3" customWidth="1"/>
    <col min="11042" max="11049" width="0" style="3" hidden="1" customWidth="1"/>
    <col min="11050" max="11050" width="18.7109375" style="3" customWidth="1"/>
    <col min="11051" max="11051" width="15.140625" style="3" customWidth="1"/>
    <col min="11052" max="11052" width="19.140625" style="3" customWidth="1"/>
    <col min="11053" max="11053" width="15.85546875" style="3" customWidth="1"/>
    <col min="11054" max="11055" width="11.42578125" style="3" customWidth="1"/>
    <col min="11056" max="11056" width="14.85546875" style="3" customWidth="1"/>
    <col min="11057" max="11058" width="11.42578125" style="3" customWidth="1"/>
    <col min="11059" max="11060" width="11.42578125" style="3"/>
    <col min="11061" max="11061" width="14.140625" style="3" customWidth="1"/>
    <col min="11062" max="11062" width="17.140625" style="3" bestFit="1" customWidth="1"/>
    <col min="11063" max="11063" width="20.85546875" style="3" customWidth="1"/>
    <col min="11064" max="11064" width="11.42578125" style="3"/>
    <col min="11065" max="11065" width="16.5703125" style="3" customWidth="1"/>
    <col min="11066" max="11066" width="16.28515625" style="3" customWidth="1"/>
    <col min="11067" max="11067" width="14.140625" style="3" customWidth="1"/>
    <col min="11068" max="11068" width="12.7109375" style="3" customWidth="1"/>
    <col min="11069" max="11264" width="11.42578125" style="3"/>
    <col min="11265" max="11265" width="2.85546875" style="3" customWidth="1"/>
    <col min="11266" max="11266" width="20.7109375" style="3" customWidth="1"/>
    <col min="11267" max="11267" width="16.28515625" style="3" customWidth="1"/>
    <col min="11268" max="11268" width="21.7109375" style="3" customWidth="1"/>
    <col min="11269" max="11269" width="16.28515625" style="3" customWidth="1"/>
    <col min="11270" max="11271" width="16.5703125" style="3" customWidth="1"/>
    <col min="11272" max="11272" width="19" style="3" customWidth="1"/>
    <col min="11273" max="11274" width="16.7109375" style="3" customWidth="1"/>
    <col min="11275" max="11275" width="29.7109375" style="3" customWidth="1"/>
    <col min="11276" max="11276" width="13.7109375" style="3" customWidth="1"/>
    <col min="11277" max="11277" width="21.42578125" style="3" customWidth="1"/>
    <col min="11278" max="11278" width="14.28515625" style="3" customWidth="1"/>
    <col min="11279" max="11280" width="21.140625" style="3" customWidth="1"/>
    <col min="11281" max="11281" width="2.5703125" style="3" customWidth="1"/>
    <col min="11282" max="11291" width="0" style="3" hidden="1" customWidth="1"/>
    <col min="11292" max="11292" width="21.140625" style="3" customWidth="1"/>
    <col min="11293" max="11293" width="17" style="3" customWidth="1"/>
    <col min="11294" max="11294" width="15.5703125" style="3" customWidth="1"/>
    <col min="11295" max="11295" width="17.7109375" style="3" customWidth="1"/>
    <col min="11296" max="11296" width="8.28515625" style="3" customWidth="1"/>
    <col min="11297" max="11297" width="0.7109375" style="3" customWidth="1"/>
    <col min="11298" max="11305" width="0" style="3" hidden="1" customWidth="1"/>
    <col min="11306" max="11306" width="18.7109375" style="3" customWidth="1"/>
    <col min="11307" max="11307" width="15.140625" style="3" customWidth="1"/>
    <col min="11308" max="11308" width="19.140625" style="3" customWidth="1"/>
    <col min="11309" max="11309" width="15.85546875" style="3" customWidth="1"/>
    <col min="11310" max="11311" width="11.42578125" style="3" customWidth="1"/>
    <col min="11312" max="11312" width="14.85546875" style="3" customWidth="1"/>
    <col min="11313" max="11314" width="11.42578125" style="3" customWidth="1"/>
    <col min="11315" max="11316" width="11.42578125" style="3"/>
    <col min="11317" max="11317" width="14.140625" style="3" customWidth="1"/>
    <col min="11318" max="11318" width="17.140625" style="3" bestFit="1" customWidth="1"/>
    <col min="11319" max="11319" width="20.85546875" style="3" customWidth="1"/>
    <col min="11320" max="11320" width="11.42578125" style="3"/>
    <col min="11321" max="11321" width="16.5703125" style="3" customWidth="1"/>
    <col min="11322" max="11322" width="16.28515625" style="3" customWidth="1"/>
    <col min="11323" max="11323" width="14.140625" style="3" customWidth="1"/>
    <col min="11324" max="11324" width="12.7109375" style="3" customWidth="1"/>
    <col min="11325" max="11520" width="11.42578125" style="3"/>
    <col min="11521" max="11521" width="2.85546875" style="3" customWidth="1"/>
    <col min="11522" max="11522" width="20.7109375" style="3" customWidth="1"/>
    <col min="11523" max="11523" width="16.28515625" style="3" customWidth="1"/>
    <col min="11524" max="11524" width="21.7109375" style="3" customWidth="1"/>
    <col min="11525" max="11525" width="16.28515625" style="3" customWidth="1"/>
    <col min="11526" max="11527" width="16.5703125" style="3" customWidth="1"/>
    <col min="11528" max="11528" width="19" style="3" customWidth="1"/>
    <col min="11529" max="11530" width="16.7109375" style="3" customWidth="1"/>
    <col min="11531" max="11531" width="29.7109375" style="3" customWidth="1"/>
    <col min="11532" max="11532" width="13.7109375" style="3" customWidth="1"/>
    <col min="11533" max="11533" width="21.42578125" style="3" customWidth="1"/>
    <col min="11534" max="11534" width="14.28515625" style="3" customWidth="1"/>
    <col min="11535" max="11536" width="21.140625" style="3" customWidth="1"/>
    <col min="11537" max="11537" width="2.5703125" style="3" customWidth="1"/>
    <col min="11538" max="11547" width="0" style="3" hidden="1" customWidth="1"/>
    <col min="11548" max="11548" width="21.140625" style="3" customWidth="1"/>
    <col min="11549" max="11549" width="17" style="3" customWidth="1"/>
    <col min="11550" max="11550" width="15.5703125" style="3" customWidth="1"/>
    <col min="11551" max="11551" width="17.7109375" style="3" customWidth="1"/>
    <col min="11552" max="11552" width="8.28515625" style="3" customWidth="1"/>
    <col min="11553" max="11553" width="0.7109375" style="3" customWidth="1"/>
    <col min="11554" max="11561" width="0" style="3" hidden="1" customWidth="1"/>
    <col min="11562" max="11562" width="18.7109375" style="3" customWidth="1"/>
    <col min="11563" max="11563" width="15.140625" style="3" customWidth="1"/>
    <col min="11564" max="11564" width="19.140625" style="3" customWidth="1"/>
    <col min="11565" max="11565" width="15.85546875" style="3" customWidth="1"/>
    <col min="11566" max="11567" width="11.42578125" style="3" customWidth="1"/>
    <col min="11568" max="11568" width="14.85546875" style="3" customWidth="1"/>
    <col min="11569" max="11570" width="11.42578125" style="3" customWidth="1"/>
    <col min="11571" max="11572" width="11.42578125" style="3"/>
    <col min="11573" max="11573" width="14.140625" style="3" customWidth="1"/>
    <col min="11574" max="11574" width="17.140625" style="3" bestFit="1" customWidth="1"/>
    <col min="11575" max="11575" width="20.85546875" style="3" customWidth="1"/>
    <col min="11576" max="11576" width="11.42578125" style="3"/>
    <col min="11577" max="11577" width="16.5703125" style="3" customWidth="1"/>
    <col min="11578" max="11578" width="16.28515625" style="3" customWidth="1"/>
    <col min="11579" max="11579" width="14.140625" style="3" customWidth="1"/>
    <col min="11580" max="11580" width="12.7109375" style="3" customWidth="1"/>
    <col min="11581" max="11776" width="11.42578125" style="3"/>
    <col min="11777" max="11777" width="2.85546875" style="3" customWidth="1"/>
    <col min="11778" max="11778" width="20.7109375" style="3" customWidth="1"/>
    <col min="11779" max="11779" width="16.28515625" style="3" customWidth="1"/>
    <col min="11780" max="11780" width="21.7109375" style="3" customWidth="1"/>
    <col min="11781" max="11781" width="16.28515625" style="3" customWidth="1"/>
    <col min="11782" max="11783" width="16.5703125" style="3" customWidth="1"/>
    <col min="11784" max="11784" width="19" style="3" customWidth="1"/>
    <col min="11785" max="11786" width="16.7109375" style="3" customWidth="1"/>
    <col min="11787" max="11787" width="29.7109375" style="3" customWidth="1"/>
    <col min="11788" max="11788" width="13.7109375" style="3" customWidth="1"/>
    <col min="11789" max="11789" width="21.42578125" style="3" customWidth="1"/>
    <col min="11790" max="11790" width="14.28515625" style="3" customWidth="1"/>
    <col min="11791" max="11792" width="21.140625" style="3" customWidth="1"/>
    <col min="11793" max="11793" width="2.5703125" style="3" customWidth="1"/>
    <col min="11794" max="11803" width="0" style="3" hidden="1" customWidth="1"/>
    <col min="11804" max="11804" width="21.140625" style="3" customWidth="1"/>
    <col min="11805" max="11805" width="17" style="3" customWidth="1"/>
    <col min="11806" max="11806" width="15.5703125" style="3" customWidth="1"/>
    <col min="11807" max="11807" width="17.7109375" style="3" customWidth="1"/>
    <col min="11808" max="11808" width="8.28515625" style="3" customWidth="1"/>
    <col min="11809" max="11809" width="0.7109375" style="3" customWidth="1"/>
    <col min="11810" max="11817" width="0" style="3" hidden="1" customWidth="1"/>
    <col min="11818" max="11818" width="18.7109375" style="3" customWidth="1"/>
    <col min="11819" max="11819" width="15.140625" style="3" customWidth="1"/>
    <col min="11820" max="11820" width="19.140625" style="3" customWidth="1"/>
    <col min="11821" max="11821" width="15.85546875" style="3" customWidth="1"/>
    <col min="11822" max="11823" width="11.42578125" style="3" customWidth="1"/>
    <col min="11824" max="11824" width="14.85546875" style="3" customWidth="1"/>
    <col min="11825" max="11826" width="11.42578125" style="3" customWidth="1"/>
    <col min="11827" max="11828" width="11.42578125" style="3"/>
    <col min="11829" max="11829" width="14.140625" style="3" customWidth="1"/>
    <col min="11830" max="11830" width="17.140625" style="3" bestFit="1" customWidth="1"/>
    <col min="11831" max="11831" width="20.85546875" style="3" customWidth="1"/>
    <col min="11832" max="11832" width="11.42578125" style="3"/>
    <col min="11833" max="11833" width="16.5703125" style="3" customWidth="1"/>
    <col min="11834" max="11834" width="16.28515625" style="3" customWidth="1"/>
    <col min="11835" max="11835" width="14.140625" style="3" customWidth="1"/>
    <col min="11836" max="11836" width="12.7109375" style="3" customWidth="1"/>
    <col min="11837" max="12032" width="11.42578125" style="3"/>
    <col min="12033" max="12033" width="2.85546875" style="3" customWidth="1"/>
    <col min="12034" max="12034" width="20.7109375" style="3" customWidth="1"/>
    <col min="12035" max="12035" width="16.28515625" style="3" customWidth="1"/>
    <col min="12036" max="12036" width="21.7109375" style="3" customWidth="1"/>
    <col min="12037" max="12037" width="16.28515625" style="3" customWidth="1"/>
    <col min="12038" max="12039" width="16.5703125" style="3" customWidth="1"/>
    <col min="12040" max="12040" width="19" style="3" customWidth="1"/>
    <col min="12041" max="12042" width="16.7109375" style="3" customWidth="1"/>
    <col min="12043" max="12043" width="29.7109375" style="3" customWidth="1"/>
    <col min="12044" max="12044" width="13.7109375" style="3" customWidth="1"/>
    <col min="12045" max="12045" width="21.42578125" style="3" customWidth="1"/>
    <col min="12046" max="12046" width="14.28515625" style="3" customWidth="1"/>
    <col min="12047" max="12048" width="21.140625" style="3" customWidth="1"/>
    <col min="12049" max="12049" width="2.5703125" style="3" customWidth="1"/>
    <col min="12050" max="12059" width="0" style="3" hidden="1" customWidth="1"/>
    <col min="12060" max="12060" width="21.140625" style="3" customWidth="1"/>
    <col min="12061" max="12061" width="17" style="3" customWidth="1"/>
    <col min="12062" max="12062" width="15.5703125" style="3" customWidth="1"/>
    <col min="12063" max="12063" width="17.7109375" style="3" customWidth="1"/>
    <col min="12064" max="12064" width="8.28515625" style="3" customWidth="1"/>
    <col min="12065" max="12065" width="0.7109375" style="3" customWidth="1"/>
    <col min="12066" max="12073" width="0" style="3" hidden="1" customWidth="1"/>
    <col min="12074" max="12074" width="18.7109375" style="3" customWidth="1"/>
    <col min="12075" max="12075" width="15.140625" style="3" customWidth="1"/>
    <col min="12076" max="12076" width="19.140625" style="3" customWidth="1"/>
    <col min="12077" max="12077" width="15.85546875" style="3" customWidth="1"/>
    <col min="12078" max="12079" width="11.42578125" style="3" customWidth="1"/>
    <col min="12080" max="12080" width="14.85546875" style="3" customWidth="1"/>
    <col min="12081" max="12082" width="11.42578125" style="3" customWidth="1"/>
    <col min="12083" max="12084" width="11.42578125" style="3"/>
    <col min="12085" max="12085" width="14.140625" style="3" customWidth="1"/>
    <col min="12086" max="12086" width="17.140625" style="3" bestFit="1" customWidth="1"/>
    <col min="12087" max="12087" width="20.85546875" style="3" customWidth="1"/>
    <col min="12088" max="12088" width="11.42578125" style="3"/>
    <col min="12089" max="12089" width="16.5703125" style="3" customWidth="1"/>
    <col min="12090" max="12090" width="16.28515625" style="3" customWidth="1"/>
    <col min="12091" max="12091" width="14.140625" style="3" customWidth="1"/>
    <col min="12092" max="12092" width="12.7109375" style="3" customWidth="1"/>
    <col min="12093" max="12288" width="11.42578125" style="3"/>
    <col min="12289" max="12289" width="2.85546875" style="3" customWidth="1"/>
    <col min="12290" max="12290" width="20.7109375" style="3" customWidth="1"/>
    <col min="12291" max="12291" width="16.28515625" style="3" customWidth="1"/>
    <col min="12292" max="12292" width="21.7109375" style="3" customWidth="1"/>
    <col min="12293" max="12293" width="16.28515625" style="3" customWidth="1"/>
    <col min="12294" max="12295" width="16.5703125" style="3" customWidth="1"/>
    <col min="12296" max="12296" width="19" style="3" customWidth="1"/>
    <col min="12297" max="12298" width="16.7109375" style="3" customWidth="1"/>
    <col min="12299" max="12299" width="29.7109375" style="3" customWidth="1"/>
    <col min="12300" max="12300" width="13.7109375" style="3" customWidth="1"/>
    <col min="12301" max="12301" width="21.42578125" style="3" customWidth="1"/>
    <col min="12302" max="12302" width="14.28515625" style="3" customWidth="1"/>
    <col min="12303" max="12304" width="21.140625" style="3" customWidth="1"/>
    <col min="12305" max="12305" width="2.5703125" style="3" customWidth="1"/>
    <col min="12306" max="12315" width="0" style="3" hidden="1" customWidth="1"/>
    <col min="12316" max="12316" width="21.140625" style="3" customWidth="1"/>
    <col min="12317" max="12317" width="17" style="3" customWidth="1"/>
    <col min="12318" max="12318" width="15.5703125" style="3" customWidth="1"/>
    <col min="12319" max="12319" width="17.7109375" style="3" customWidth="1"/>
    <col min="12320" max="12320" width="8.28515625" style="3" customWidth="1"/>
    <col min="12321" max="12321" width="0.7109375" style="3" customWidth="1"/>
    <col min="12322" max="12329" width="0" style="3" hidden="1" customWidth="1"/>
    <col min="12330" max="12330" width="18.7109375" style="3" customWidth="1"/>
    <col min="12331" max="12331" width="15.140625" style="3" customWidth="1"/>
    <col min="12332" max="12332" width="19.140625" style="3" customWidth="1"/>
    <col min="12333" max="12333" width="15.85546875" style="3" customWidth="1"/>
    <col min="12334" max="12335" width="11.42578125" style="3" customWidth="1"/>
    <col min="12336" max="12336" width="14.85546875" style="3" customWidth="1"/>
    <col min="12337" max="12338" width="11.42578125" style="3" customWidth="1"/>
    <col min="12339" max="12340" width="11.42578125" style="3"/>
    <col min="12341" max="12341" width="14.140625" style="3" customWidth="1"/>
    <col min="12342" max="12342" width="17.140625" style="3" bestFit="1" customWidth="1"/>
    <col min="12343" max="12343" width="20.85546875" style="3" customWidth="1"/>
    <col min="12344" max="12344" width="11.42578125" style="3"/>
    <col min="12345" max="12345" width="16.5703125" style="3" customWidth="1"/>
    <col min="12346" max="12346" width="16.28515625" style="3" customWidth="1"/>
    <col min="12347" max="12347" width="14.140625" style="3" customWidth="1"/>
    <col min="12348" max="12348" width="12.7109375" style="3" customWidth="1"/>
    <col min="12349" max="12544" width="11.42578125" style="3"/>
    <col min="12545" max="12545" width="2.85546875" style="3" customWidth="1"/>
    <col min="12546" max="12546" width="20.7109375" style="3" customWidth="1"/>
    <col min="12547" max="12547" width="16.28515625" style="3" customWidth="1"/>
    <col min="12548" max="12548" width="21.7109375" style="3" customWidth="1"/>
    <col min="12549" max="12549" width="16.28515625" style="3" customWidth="1"/>
    <col min="12550" max="12551" width="16.5703125" style="3" customWidth="1"/>
    <col min="12552" max="12552" width="19" style="3" customWidth="1"/>
    <col min="12553" max="12554" width="16.7109375" style="3" customWidth="1"/>
    <col min="12555" max="12555" width="29.7109375" style="3" customWidth="1"/>
    <col min="12556" max="12556" width="13.7109375" style="3" customWidth="1"/>
    <col min="12557" max="12557" width="21.42578125" style="3" customWidth="1"/>
    <col min="12558" max="12558" width="14.28515625" style="3" customWidth="1"/>
    <col min="12559" max="12560" width="21.140625" style="3" customWidth="1"/>
    <col min="12561" max="12561" width="2.5703125" style="3" customWidth="1"/>
    <col min="12562" max="12571" width="0" style="3" hidden="1" customWidth="1"/>
    <col min="12572" max="12572" width="21.140625" style="3" customWidth="1"/>
    <col min="12573" max="12573" width="17" style="3" customWidth="1"/>
    <col min="12574" max="12574" width="15.5703125" style="3" customWidth="1"/>
    <col min="12575" max="12575" width="17.7109375" style="3" customWidth="1"/>
    <col min="12576" max="12576" width="8.28515625" style="3" customWidth="1"/>
    <col min="12577" max="12577" width="0.7109375" style="3" customWidth="1"/>
    <col min="12578" max="12585" width="0" style="3" hidden="1" customWidth="1"/>
    <col min="12586" max="12586" width="18.7109375" style="3" customWidth="1"/>
    <col min="12587" max="12587" width="15.140625" style="3" customWidth="1"/>
    <col min="12588" max="12588" width="19.140625" style="3" customWidth="1"/>
    <col min="12589" max="12589" width="15.85546875" style="3" customWidth="1"/>
    <col min="12590" max="12591" width="11.42578125" style="3" customWidth="1"/>
    <col min="12592" max="12592" width="14.85546875" style="3" customWidth="1"/>
    <col min="12593" max="12594" width="11.42578125" style="3" customWidth="1"/>
    <col min="12595" max="12596" width="11.42578125" style="3"/>
    <col min="12597" max="12597" width="14.140625" style="3" customWidth="1"/>
    <col min="12598" max="12598" width="17.140625" style="3" bestFit="1" customWidth="1"/>
    <col min="12599" max="12599" width="20.85546875" style="3" customWidth="1"/>
    <col min="12600" max="12600" width="11.42578125" style="3"/>
    <col min="12601" max="12601" width="16.5703125" style="3" customWidth="1"/>
    <col min="12602" max="12602" width="16.28515625" style="3" customWidth="1"/>
    <col min="12603" max="12603" width="14.140625" style="3" customWidth="1"/>
    <col min="12604" max="12604" width="12.7109375" style="3" customWidth="1"/>
    <col min="12605" max="12800" width="11.42578125" style="3"/>
    <col min="12801" max="12801" width="2.85546875" style="3" customWidth="1"/>
    <col min="12802" max="12802" width="20.7109375" style="3" customWidth="1"/>
    <col min="12803" max="12803" width="16.28515625" style="3" customWidth="1"/>
    <col min="12804" max="12804" width="21.7109375" style="3" customWidth="1"/>
    <col min="12805" max="12805" width="16.28515625" style="3" customWidth="1"/>
    <col min="12806" max="12807" width="16.5703125" style="3" customWidth="1"/>
    <col min="12808" max="12808" width="19" style="3" customWidth="1"/>
    <col min="12809" max="12810" width="16.7109375" style="3" customWidth="1"/>
    <col min="12811" max="12811" width="29.7109375" style="3" customWidth="1"/>
    <col min="12812" max="12812" width="13.7109375" style="3" customWidth="1"/>
    <col min="12813" max="12813" width="21.42578125" style="3" customWidth="1"/>
    <col min="12814" max="12814" width="14.28515625" style="3" customWidth="1"/>
    <col min="12815" max="12816" width="21.140625" style="3" customWidth="1"/>
    <col min="12817" max="12817" width="2.5703125" style="3" customWidth="1"/>
    <col min="12818" max="12827" width="0" style="3" hidden="1" customWidth="1"/>
    <col min="12828" max="12828" width="21.140625" style="3" customWidth="1"/>
    <col min="12829" max="12829" width="17" style="3" customWidth="1"/>
    <col min="12830" max="12830" width="15.5703125" style="3" customWidth="1"/>
    <col min="12831" max="12831" width="17.7109375" style="3" customWidth="1"/>
    <col min="12832" max="12832" width="8.28515625" style="3" customWidth="1"/>
    <col min="12833" max="12833" width="0.7109375" style="3" customWidth="1"/>
    <col min="12834" max="12841" width="0" style="3" hidden="1" customWidth="1"/>
    <col min="12842" max="12842" width="18.7109375" style="3" customWidth="1"/>
    <col min="12843" max="12843" width="15.140625" style="3" customWidth="1"/>
    <col min="12844" max="12844" width="19.140625" style="3" customWidth="1"/>
    <col min="12845" max="12845" width="15.85546875" style="3" customWidth="1"/>
    <col min="12846" max="12847" width="11.42578125" style="3" customWidth="1"/>
    <col min="12848" max="12848" width="14.85546875" style="3" customWidth="1"/>
    <col min="12849" max="12850" width="11.42578125" style="3" customWidth="1"/>
    <col min="12851" max="12852" width="11.42578125" style="3"/>
    <col min="12853" max="12853" width="14.140625" style="3" customWidth="1"/>
    <col min="12854" max="12854" width="17.140625" style="3" bestFit="1" customWidth="1"/>
    <col min="12855" max="12855" width="20.85546875" style="3" customWidth="1"/>
    <col min="12856" max="12856" width="11.42578125" style="3"/>
    <col min="12857" max="12857" width="16.5703125" style="3" customWidth="1"/>
    <col min="12858" max="12858" width="16.28515625" style="3" customWidth="1"/>
    <col min="12859" max="12859" width="14.140625" style="3" customWidth="1"/>
    <col min="12860" max="12860" width="12.7109375" style="3" customWidth="1"/>
    <col min="12861" max="13056" width="11.42578125" style="3"/>
    <col min="13057" max="13057" width="2.85546875" style="3" customWidth="1"/>
    <col min="13058" max="13058" width="20.7109375" style="3" customWidth="1"/>
    <col min="13059" max="13059" width="16.28515625" style="3" customWidth="1"/>
    <col min="13060" max="13060" width="21.7109375" style="3" customWidth="1"/>
    <col min="13061" max="13061" width="16.28515625" style="3" customWidth="1"/>
    <col min="13062" max="13063" width="16.5703125" style="3" customWidth="1"/>
    <col min="13064" max="13064" width="19" style="3" customWidth="1"/>
    <col min="13065" max="13066" width="16.7109375" style="3" customWidth="1"/>
    <col min="13067" max="13067" width="29.7109375" style="3" customWidth="1"/>
    <col min="13068" max="13068" width="13.7109375" style="3" customWidth="1"/>
    <col min="13069" max="13069" width="21.42578125" style="3" customWidth="1"/>
    <col min="13070" max="13070" width="14.28515625" style="3" customWidth="1"/>
    <col min="13071" max="13072" width="21.140625" style="3" customWidth="1"/>
    <col min="13073" max="13073" width="2.5703125" style="3" customWidth="1"/>
    <col min="13074" max="13083" width="0" style="3" hidden="1" customWidth="1"/>
    <col min="13084" max="13084" width="21.140625" style="3" customWidth="1"/>
    <col min="13085" max="13085" width="17" style="3" customWidth="1"/>
    <col min="13086" max="13086" width="15.5703125" style="3" customWidth="1"/>
    <col min="13087" max="13087" width="17.7109375" style="3" customWidth="1"/>
    <col min="13088" max="13088" width="8.28515625" style="3" customWidth="1"/>
    <col min="13089" max="13089" width="0.7109375" style="3" customWidth="1"/>
    <col min="13090" max="13097" width="0" style="3" hidden="1" customWidth="1"/>
    <col min="13098" max="13098" width="18.7109375" style="3" customWidth="1"/>
    <col min="13099" max="13099" width="15.140625" style="3" customWidth="1"/>
    <col min="13100" max="13100" width="19.140625" style="3" customWidth="1"/>
    <col min="13101" max="13101" width="15.85546875" style="3" customWidth="1"/>
    <col min="13102" max="13103" width="11.42578125" style="3" customWidth="1"/>
    <col min="13104" max="13104" width="14.85546875" style="3" customWidth="1"/>
    <col min="13105" max="13106" width="11.42578125" style="3" customWidth="1"/>
    <col min="13107" max="13108" width="11.42578125" style="3"/>
    <col min="13109" max="13109" width="14.140625" style="3" customWidth="1"/>
    <col min="13110" max="13110" width="17.140625" style="3" bestFit="1" customWidth="1"/>
    <col min="13111" max="13111" width="20.85546875" style="3" customWidth="1"/>
    <col min="13112" max="13112" width="11.42578125" style="3"/>
    <col min="13113" max="13113" width="16.5703125" style="3" customWidth="1"/>
    <col min="13114" max="13114" width="16.28515625" style="3" customWidth="1"/>
    <col min="13115" max="13115" width="14.140625" style="3" customWidth="1"/>
    <col min="13116" max="13116" width="12.7109375" style="3" customWidth="1"/>
    <col min="13117" max="13312" width="11.42578125" style="3"/>
    <col min="13313" max="13313" width="2.85546875" style="3" customWidth="1"/>
    <col min="13314" max="13314" width="20.7109375" style="3" customWidth="1"/>
    <col min="13315" max="13315" width="16.28515625" style="3" customWidth="1"/>
    <col min="13316" max="13316" width="21.7109375" style="3" customWidth="1"/>
    <col min="13317" max="13317" width="16.28515625" style="3" customWidth="1"/>
    <col min="13318" max="13319" width="16.5703125" style="3" customWidth="1"/>
    <col min="13320" max="13320" width="19" style="3" customWidth="1"/>
    <col min="13321" max="13322" width="16.7109375" style="3" customWidth="1"/>
    <col min="13323" max="13323" width="29.7109375" style="3" customWidth="1"/>
    <col min="13324" max="13324" width="13.7109375" style="3" customWidth="1"/>
    <col min="13325" max="13325" width="21.42578125" style="3" customWidth="1"/>
    <col min="13326" max="13326" width="14.28515625" style="3" customWidth="1"/>
    <col min="13327" max="13328" width="21.140625" style="3" customWidth="1"/>
    <col min="13329" max="13329" width="2.5703125" style="3" customWidth="1"/>
    <col min="13330" max="13339" width="0" style="3" hidden="1" customWidth="1"/>
    <col min="13340" max="13340" width="21.140625" style="3" customWidth="1"/>
    <col min="13341" max="13341" width="17" style="3" customWidth="1"/>
    <col min="13342" max="13342" width="15.5703125" style="3" customWidth="1"/>
    <col min="13343" max="13343" width="17.7109375" style="3" customWidth="1"/>
    <col min="13344" max="13344" width="8.28515625" style="3" customWidth="1"/>
    <col min="13345" max="13345" width="0.7109375" style="3" customWidth="1"/>
    <col min="13346" max="13353" width="0" style="3" hidden="1" customWidth="1"/>
    <col min="13354" max="13354" width="18.7109375" style="3" customWidth="1"/>
    <col min="13355" max="13355" width="15.140625" style="3" customWidth="1"/>
    <col min="13356" max="13356" width="19.140625" style="3" customWidth="1"/>
    <col min="13357" max="13357" width="15.85546875" style="3" customWidth="1"/>
    <col min="13358" max="13359" width="11.42578125" style="3" customWidth="1"/>
    <col min="13360" max="13360" width="14.85546875" style="3" customWidth="1"/>
    <col min="13361" max="13362" width="11.42578125" style="3" customWidth="1"/>
    <col min="13363" max="13364" width="11.42578125" style="3"/>
    <col min="13365" max="13365" width="14.140625" style="3" customWidth="1"/>
    <col min="13366" max="13366" width="17.140625" style="3" bestFit="1" customWidth="1"/>
    <col min="13367" max="13367" width="20.85546875" style="3" customWidth="1"/>
    <col min="13368" max="13368" width="11.42578125" style="3"/>
    <col min="13369" max="13369" width="16.5703125" style="3" customWidth="1"/>
    <col min="13370" max="13370" width="16.28515625" style="3" customWidth="1"/>
    <col min="13371" max="13371" width="14.140625" style="3" customWidth="1"/>
    <col min="13372" max="13372" width="12.7109375" style="3" customWidth="1"/>
    <col min="13373" max="13568" width="11.42578125" style="3"/>
    <col min="13569" max="13569" width="2.85546875" style="3" customWidth="1"/>
    <col min="13570" max="13570" width="20.7109375" style="3" customWidth="1"/>
    <col min="13571" max="13571" width="16.28515625" style="3" customWidth="1"/>
    <col min="13572" max="13572" width="21.7109375" style="3" customWidth="1"/>
    <col min="13573" max="13573" width="16.28515625" style="3" customWidth="1"/>
    <col min="13574" max="13575" width="16.5703125" style="3" customWidth="1"/>
    <col min="13576" max="13576" width="19" style="3" customWidth="1"/>
    <col min="13577" max="13578" width="16.7109375" style="3" customWidth="1"/>
    <col min="13579" max="13579" width="29.7109375" style="3" customWidth="1"/>
    <col min="13580" max="13580" width="13.7109375" style="3" customWidth="1"/>
    <col min="13581" max="13581" width="21.42578125" style="3" customWidth="1"/>
    <col min="13582" max="13582" width="14.28515625" style="3" customWidth="1"/>
    <col min="13583" max="13584" width="21.140625" style="3" customWidth="1"/>
    <col min="13585" max="13585" width="2.5703125" style="3" customWidth="1"/>
    <col min="13586" max="13595" width="0" style="3" hidden="1" customWidth="1"/>
    <col min="13596" max="13596" width="21.140625" style="3" customWidth="1"/>
    <col min="13597" max="13597" width="17" style="3" customWidth="1"/>
    <col min="13598" max="13598" width="15.5703125" style="3" customWidth="1"/>
    <col min="13599" max="13599" width="17.7109375" style="3" customWidth="1"/>
    <col min="13600" max="13600" width="8.28515625" style="3" customWidth="1"/>
    <col min="13601" max="13601" width="0.7109375" style="3" customWidth="1"/>
    <col min="13602" max="13609" width="0" style="3" hidden="1" customWidth="1"/>
    <col min="13610" max="13610" width="18.7109375" style="3" customWidth="1"/>
    <col min="13611" max="13611" width="15.140625" style="3" customWidth="1"/>
    <col min="13612" max="13612" width="19.140625" style="3" customWidth="1"/>
    <col min="13613" max="13613" width="15.85546875" style="3" customWidth="1"/>
    <col min="13614" max="13615" width="11.42578125" style="3" customWidth="1"/>
    <col min="13616" max="13616" width="14.85546875" style="3" customWidth="1"/>
    <col min="13617" max="13618" width="11.42578125" style="3" customWidth="1"/>
    <col min="13619" max="13620" width="11.42578125" style="3"/>
    <col min="13621" max="13621" width="14.140625" style="3" customWidth="1"/>
    <col min="13622" max="13622" width="17.140625" style="3" bestFit="1" customWidth="1"/>
    <col min="13623" max="13623" width="20.85546875" style="3" customWidth="1"/>
    <col min="13624" max="13624" width="11.42578125" style="3"/>
    <col min="13625" max="13625" width="16.5703125" style="3" customWidth="1"/>
    <col min="13626" max="13626" width="16.28515625" style="3" customWidth="1"/>
    <col min="13627" max="13627" width="14.140625" style="3" customWidth="1"/>
    <col min="13628" max="13628" width="12.7109375" style="3" customWidth="1"/>
    <col min="13629" max="13824" width="11.42578125" style="3"/>
    <col min="13825" max="13825" width="2.85546875" style="3" customWidth="1"/>
    <col min="13826" max="13826" width="20.7109375" style="3" customWidth="1"/>
    <col min="13827" max="13827" width="16.28515625" style="3" customWidth="1"/>
    <col min="13828" max="13828" width="21.7109375" style="3" customWidth="1"/>
    <col min="13829" max="13829" width="16.28515625" style="3" customWidth="1"/>
    <col min="13830" max="13831" width="16.5703125" style="3" customWidth="1"/>
    <col min="13832" max="13832" width="19" style="3" customWidth="1"/>
    <col min="13833" max="13834" width="16.7109375" style="3" customWidth="1"/>
    <col min="13835" max="13835" width="29.7109375" style="3" customWidth="1"/>
    <col min="13836" max="13836" width="13.7109375" style="3" customWidth="1"/>
    <col min="13837" max="13837" width="21.42578125" style="3" customWidth="1"/>
    <col min="13838" max="13838" width="14.28515625" style="3" customWidth="1"/>
    <col min="13839" max="13840" width="21.140625" style="3" customWidth="1"/>
    <col min="13841" max="13841" width="2.5703125" style="3" customWidth="1"/>
    <col min="13842" max="13851" width="0" style="3" hidden="1" customWidth="1"/>
    <col min="13852" max="13852" width="21.140625" style="3" customWidth="1"/>
    <col min="13853" max="13853" width="17" style="3" customWidth="1"/>
    <col min="13854" max="13854" width="15.5703125" style="3" customWidth="1"/>
    <col min="13855" max="13855" width="17.7109375" style="3" customWidth="1"/>
    <col min="13856" max="13856" width="8.28515625" style="3" customWidth="1"/>
    <col min="13857" max="13857" width="0.7109375" style="3" customWidth="1"/>
    <col min="13858" max="13865" width="0" style="3" hidden="1" customWidth="1"/>
    <col min="13866" max="13866" width="18.7109375" style="3" customWidth="1"/>
    <col min="13867" max="13867" width="15.140625" style="3" customWidth="1"/>
    <col min="13868" max="13868" width="19.140625" style="3" customWidth="1"/>
    <col min="13869" max="13869" width="15.85546875" style="3" customWidth="1"/>
    <col min="13870" max="13871" width="11.42578125" style="3" customWidth="1"/>
    <col min="13872" max="13872" width="14.85546875" style="3" customWidth="1"/>
    <col min="13873" max="13874" width="11.42578125" style="3" customWidth="1"/>
    <col min="13875" max="13876" width="11.42578125" style="3"/>
    <col min="13877" max="13877" width="14.140625" style="3" customWidth="1"/>
    <col min="13878" max="13878" width="17.140625" style="3" bestFit="1" customWidth="1"/>
    <col min="13879" max="13879" width="20.85546875" style="3" customWidth="1"/>
    <col min="13880" max="13880" width="11.42578125" style="3"/>
    <col min="13881" max="13881" width="16.5703125" style="3" customWidth="1"/>
    <col min="13882" max="13882" width="16.28515625" style="3" customWidth="1"/>
    <col min="13883" max="13883" width="14.140625" style="3" customWidth="1"/>
    <col min="13884" max="13884" width="12.7109375" style="3" customWidth="1"/>
    <col min="13885" max="14080" width="11.42578125" style="3"/>
    <col min="14081" max="14081" width="2.85546875" style="3" customWidth="1"/>
    <col min="14082" max="14082" width="20.7109375" style="3" customWidth="1"/>
    <col min="14083" max="14083" width="16.28515625" style="3" customWidth="1"/>
    <col min="14084" max="14084" width="21.7109375" style="3" customWidth="1"/>
    <col min="14085" max="14085" width="16.28515625" style="3" customWidth="1"/>
    <col min="14086" max="14087" width="16.5703125" style="3" customWidth="1"/>
    <col min="14088" max="14088" width="19" style="3" customWidth="1"/>
    <col min="14089" max="14090" width="16.7109375" style="3" customWidth="1"/>
    <col min="14091" max="14091" width="29.7109375" style="3" customWidth="1"/>
    <col min="14092" max="14092" width="13.7109375" style="3" customWidth="1"/>
    <col min="14093" max="14093" width="21.42578125" style="3" customWidth="1"/>
    <col min="14094" max="14094" width="14.28515625" style="3" customWidth="1"/>
    <col min="14095" max="14096" width="21.140625" style="3" customWidth="1"/>
    <col min="14097" max="14097" width="2.5703125" style="3" customWidth="1"/>
    <col min="14098" max="14107" width="0" style="3" hidden="1" customWidth="1"/>
    <col min="14108" max="14108" width="21.140625" style="3" customWidth="1"/>
    <col min="14109" max="14109" width="17" style="3" customWidth="1"/>
    <col min="14110" max="14110" width="15.5703125" style="3" customWidth="1"/>
    <col min="14111" max="14111" width="17.7109375" style="3" customWidth="1"/>
    <col min="14112" max="14112" width="8.28515625" style="3" customWidth="1"/>
    <col min="14113" max="14113" width="0.7109375" style="3" customWidth="1"/>
    <col min="14114" max="14121" width="0" style="3" hidden="1" customWidth="1"/>
    <col min="14122" max="14122" width="18.7109375" style="3" customWidth="1"/>
    <col min="14123" max="14123" width="15.140625" style="3" customWidth="1"/>
    <col min="14124" max="14124" width="19.140625" style="3" customWidth="1"/>
    <col min="14125" max="14125" width="15.85546875" style="3" customWidth="1"/>
    <col min="14126" max="14127" width="11.42578125" style="3" customWidth="1"/>
    <col min="14128" max="14128" width="14.85546875" style="3" customWidth="1"/>
    <col min="14129" max="14130" width="11.42578125" style="3" customWidth="1"/>
    <col min="14131" max="14132" width="11.42578125" style="3"/>
    <col min="14133" max="14133" width="14.140625" style="3" customWidth="1"/>
    <col min="14134" max="14134" width="17.140625" style="3" bestFit="1" customWidth="1"/>
    <col min="14135" max="14135" width="20.85546875" style="3" customWidth="1"/>
    <col min="14136" max="14136" width="11.42578125" style="3"/>
    <col min="14137" max="14137" width="16.5703125" style="3" customWidth="1"/>
    <col min="14138" max="14138" width="16.28515625" style="3" customWidth="1"/>
    <col min="14139" max="14139" width="14.140625" style="3" customWidth="1"/>
    <col min="14140" max="14140" width="12.7109375" style="3" customWidth="1"/>
    <col min="14141" max="14336" width="11.42578125" style="3"/>
    <col min="14337" max="14337" width="2.85546875" style="3" customWidth="1"/>
    <col min="14338" max="14338" width="20.7109375" style="3" customWidth="1"/>
    <col min="14339" max="14339" width="16.28515625" style="3" customWidth="1"/>
    <col min="14340" max="14340" width="21.7109375" style="3" customWidth="1"/>
    <col min="14341" max="14341" width="16.28515625" style="3" customWidth="1"/>
    <col min="14342" max="14343" width="16.5703125" style="3" customWidth="1"/>
    <col min="14344" max="14344" width="19" style="3" customWidth="1"/>
    <col min="14345" max="14346" width="16.7109375" style="3" customWidth="1"/>
    <col min="14347" max="14347" width="29.7109375" style="3" customWidth="1"/>
    <col min="14348" max="14348" width="13.7109375" style="3" customWidth="1"/>
    <col min="14349" max="14349" width="21.42578125" style="3" customWidth="1"/>
    <col min="14350" max="14350" width="14.28515625" style="3" customWidth="1"/>
    <col min="14351" max="14352" width="21.140625" style="3" customWidth="1"/>
    <col min="14353" max="14353" width="2.5703125" style="3" customWidth="1"/>
    <col min="14354" max="14363" width="0" style="3" hidden="1" customWidth="1"/>
    <col min="14364" max="14364" width="21.140625" style="3" customWidth="1"/>
    <col min="14365" max="14365" width="17" style="3" customWidth="1"/>
    <col min="14366" max="14366" width="15.5703125" style="3" customWidth="1"/>
    <col min="14367" max="14367" width="17.7109375" style="3" customWidth="1"/>
    <col min="14368" max="14368" width="8.28515625" style="3" customWidth="1"/>
    <col min="14369" max="14369" width="0.7109375" style="3" customWidth="1"/>
    <col min="14370" max="14377" width="0" style="3" hidden="1" customWidth="1"/>
    <col min="14378" max="14378" width="18.7109375" style="3" customWidth="1"/>
    <col min="14379" max="14379" width="15.140625" style="3" customWidth="1"/>
    <col min="14380" max="14380" width="19.140625" style="3" customWidth="1"/>
    <col min="14381" max="14381" width="15.85546875" style="3" customWidth="1"/>
    <col min="14382" max="14383" width="11.42578125" style="3" customWidth="1"/>
    <col min="14384" max="14384" width="14.85546875" style="3" customWidth="1"/>
    <col min="14385" max="14386" width="11.42578125" style="3" customWidth="1"/>
    <col min="14387" max="14388" width="11.42578125" style="3"/>
    <col min="14389" max="14389" width="14.140625" style="3" customWidth="1"/>
    <col min="14390" max="14390" width="17.140625" style="3" bestFit="1" customWidth="1"/>
    <col min="14391" max="14391" width="20.85546875" style="3" customWidth="1"/>
    <col min="14392" max="14392" width="11.42578125" style="3"/>
    <col min="14393" max="14393" width="16.5703125" style="3" customWidth="1"/>
    <col min="14394" max="14394" width="16.28515625" style="3" customWidth="1"/>
    <col min="14395" max="14395" width="14.140625" style="3" customWidth="1"/>
    <col min="14396" max="14396" width="12.7109375" style="3" customWidth="1"/>
    <col min="14397" max="14592" width="11.42578125" style="3"/>
    <col min="14593" max="14593" width="2.85546875" style="3" customWidth="1"/>
    <col min="14594" max="14594" width="20.7109375" style="3" customWidth="1"/>
    <col min="14595" max="14595" width="16.28515625" style="3" customWidth="1"/>
    <col min="14596" max="14596" width="21.7109375" style="3" customWidth="1"/>
    <col min="14597" max="14597" width="16.28515625" style="3" customWidth="1"/>
    <col min="14598" max="14599" width="16.5703125" style="3" customWidth="1"/>
    <col min="14600" max="14600" width="19" style="3" customWidth="1"/>
    <col min="14601" max="14602" width="16.7109375" style="3" customWidth="1"/>
    <col min="14603" max="14603" width="29.7109375" style="3" customWidth="1"/>
    <col min="14604" max="14604" width="13.7109375" style="3" customWidth="1"/>
    <col min="14605" max="14605" width="21.42578125" style="3" customWidth="1"/>
    <col min="14606" max="14606" width="14.28515625" style="3" customWidth="1"/>
    <col min="14607" max="14608" width="21.140625" style="3" customWidth="1"/>
    <col min="14609" max="14609" width="2.5703125" style="3" customWidth="1"/>
    <col min="14610" max="14619" width="0" style="3" hidden="1" customWidth="1"/>
    <col min="14620" max="14620" width="21.140625" style="3" customWidth="1"/>
    <col min="14621" max="14621" width="17" style="3" customWidth="1"/>
    <col min="14622" max="14622" width="15.5703125" style="3" customWidth="1"/>
    <col min="14623" max="14623" width="17.7109375" style="3" customWidth="1"/>
    <col min="14624" max="14624" width="8.28515625" style="3" customWidth="1"/>
    <col min="14625" max="14625" width="0.7109375" style="3" customWidth="1"/>
    <col min="14626" max="14633" width="0" style="3" hidden="1" customWidth="1"/>
    <col min="14634" max="14634" width="18.7109375" style="3" customWidth="1"/>
    <col min="14635" max="14635" width="15.140625" style="3" customWidth="1"/>
    <col min="14636" max="14636" width="19.140625" style="3" customWidth="1"/>
    <col min="14637" max="14637" width="15.85546875" style="3" customWidth="1"/>
    <col min="14638" max="14639" width="11.42578125" style="3" customWidth="1"/>
    <col min="14640" max="14640" width="14.85546875" style="3" customWidth="1"/>
    <col min="14641" max="14642" width="11.42578125" style="3" customWidth="1"/>
    <col min="14643" max="14644" width="11.42578125" style="3"/>
    <col min="14645" max="14645" width="14.140625" style="3" customWidth="1"/>
    <col min="14646" max="14646" width="17.140625" style="3" bestFit="1" customWidth="1"/>
    <col min="14647" max="14647" width="20.85546875" style="3" customWidth="1"/>
    <col min="14648" max="14648" width="11.42578125" style="3"/>
    <col min="14649" max="14649" width="16.5703125" style="3" customWidth="1"/>
    <col min="14650" max="14650" width="16.28515625" style="3" customWidth="1"/>
    <col min="14651" max="14651" width="14.140625" style="3" customWidth="1"/>
    <col min="14652" max="14652" width="12.7109375" style="3" customWidth="1"/>
    <col min="14653" max="14848" width="11.42578125" style="3"/>
    <col min="14849" max="14849" width="2.85546875" style="3" customWidth="1"/>
    <col min="14850" max="14850" width="20.7109375" style="3" customWidth="1"/>
    <col min="14851" max="14851" width="16.28515625" style="3" customWidth="1"/>
    <col min="14852" max="14852" width="21.7109375" style="3" customWidth="1"/>
    <col min="14853" max="14853" width="16.28515625" style="3" customWidth="1"/>
    <col min="14854" max="14855" width="16.5703125" style="3" customWidth="1"/>
    <col min="14856" max="14856" width="19" style="3" customWidth="1"/>
    <col min="14857" max="14858" width="16.7109375" style="3" customWidth="1"/>
    <col min="14859" max="14859" width="29.7109375" style="3" customWidth="1"/>
    <col min="14860" max="14860" width="13.7109375" style="3" customWidth="1"/>
    <col min="14861" max="14861" width="21.42578125" style="3" customWidth="1"/>
    <col min="14862" max="14862" width="14.28515625" style="3" customWidth="1"/>
    <col min="14863" max="14864" width="21.140625" style="3" customWidth="1"/>
    <col min="14865" max="14865" width="2.5703125" style="3" customWidth="1"/>
    <col min="14866" max="14875" width="0" style="3" hidden="1" customWidth="1"/>
    <col min="14876" max="14876" width="21.140625" style="3" customWidth="1"/>
    <col min="14877" max="14877" width="17" style="3" customWidth="1"/>
    <col min="14878" max="14878" width="15.5703125" style="3" customWidth="1"/>
    <col min="14879" max="14879" width="17.7109375" style="3" customWidth="1"/>
    <col min="14880" max="14880" width="8.28515625" style="3" customWidth="1"/>
    <col min="14881" max="14881" width="0.7109375" style="3" customWidth="1"/>
    <col min="14882" max="14889" width="0" style="3" hidden="1" customWidth="1"/>
    <col min="14890" max="14890" width="18.7109375" style="3" customWidth="1"/>
    <col min="14891" max="14891" width="15.140625" style="3" customWidth="1"/>
    <col min="14892" max="14892" width="19.140625" style="3" customWidth="1"/>
    <col min="14893" max="14893" width="15.85546875" style="3" customWidth="1"/>
    <col min="14894" max="14895" width="11.42578125" style="3" customWidth="1"/>
    <col min="14896" max="14896" width="14.85546875" style="3" customWidth="1"/>
    <col min="14897" max="14898" width="11.42578125" style="3" customWidth="1"/>
    <col min="14899" max="14900" width="11.42578125" style="3"/>
    <col min="14901" max="14901" width="14.140625" style="3" customWidth="1"/>
    <col min="14902" max="14902" width="17.140625" style="3" bestFit="1" customWidth="1"/>
    <col min="14903" max="14903" width="20.85546875" style="3" customWidth="1"/>
    <col min="14904" max="14904" width="11.42578125" style="3"/>
    <col min="14905" max="14905" width="16.5703125" style="3" customWidth="1"/>
    <col min="14906" max="14906" width="16.28515625" style="3" customWidth="1"/>
    <col min="14907" max="14907" width="14.140625" style="3" customWidth="1"/>
    <col min="14908" max="14908" width="12.7109375" style="3" customWidth="1"/>
    <col min="14909" max="15104" width="11.42578125" style="3"/>
    <col min="15105" max="15105" width="2.85546875" style="3" customWidth="1"/>
    <col min="15106" max="15106" width="20.7109375" style="3" customWidth="1"/>
    <col min="15107" max="15107" width="16.28515625" style="3" customWidth="1"/>
    <col min="15108" max="15108" width="21.7109375" style="3" customWidth="1"/>
    <col min="15109" max="15109" width="16.28515625" style="3" customWidth="1"/>
    <col min="15110" max="15111" width="16.5703125" style="3" customWidth="1"/>
    <col min="15112" max="15112" width="19" style="3" customWidth="1"/>
    <col min="15113" max="15114" width="16.7109375" style="3" customWidth="1"/>
    <col min="15115" max="15115" width="29.7109375" style="3" customWidth="1"/>
    <col min="15116" max="15116" width="13.7109375" style="3" customWidth="1"/>
    <col min="15117" max="15117" width="21.42578125" style="3" customWidth="1"/>
    <col min="15118" max="15118" width="14.28515625" style="3" customWidth="1"/>
    <col min="15119" max="15120" width="21.140625" style="3" customWidth="1"/>
    <col min="15121" max="15121" width="2.5703125" style="3" customWidth="1"/>
    <col min="15122" max="15131" width="0" style="3" hidden="1" customWidth="1"/>
    <col min="15132" max="15132" width="21.140625" style="3" customWidth="1"/>
    <col min="15133" max="15133" width="17" style="3" customWidth="1"/>
    <col min="15134" max="15134" width="15.5703125" style="3" customWidth="1"/>
    <col min="15135" max="15135" width="17.7109375" style="3" customWidth="1"/>
    <col min="15136" max="15136" width="8.28515625" style="3" customWidth="1"/>
    <col min="15137" max="15137" width="0.7109375" style="3" customWidth="1"/>
    <col min="15138" max="15145" width="0" style="3" hidden="1" customWidth="1"/>
    <col min="15146" max="15146" width="18.7109375" style="3" customWidth="1"/>
    <col min="15147" max="15147" width="15.140625" style="3" customWidth="1"/>
    <col min="15148" max="15148" width="19.140625" style="3" customWidth="1"/>
    <col min="15149" max="15149" width="15.85546875" style="3" customWidth="1"/>
    <col min="15150" max="15151" width="11.42578125" style="3" customWidth="1"/>
    <col min="15152" max="15152" width="14.85546875" style="3" customWidth="1"/>
    <col min="15153" max="15154" width="11.42578125" style="3" customWidth="1"/>
    <col min="15155" max="15156" width="11.42578125" style="3"/>
    <col min="15157" max="15157" width="14.140625" style="3" customWidth="1"/>
    <col min="15158" max="15158" width="17.140625" style="3" bestFit="1" customWidth="1"/>
    <col min="15159" max="15159" width="20.85546875" style="3" customWidth="1"/>
    <col min="15160" max="15160" width="11.42578125" style="3"/>
    <col min="15161" max="15161" width="16.5703125" style="3" customWidth="1"/>
    <col min="15162" max="15162" width="16.28515625" style="3" customWidth="1"/>
    <col min="15163" max="15163" width="14.140625" style="3" customWidth="1"/>
    <col min="15164" max="15164" width="12.7109375" style="3" customWidth="1"/>
    <col min="15165" max="15360" width="11.42578125" style="3"/>
    <col min="15361" max="15361" width="2.85546875" style="3" customWidth="1"/>
    <col min="15362" max="15362" width="20.7109375" style="3" customWidth="1"/>
    <col min="15363" max="15363" width="16.28515625" style="3" customWidth="1"/>
    <col min="15364" max="15364" width="21.7109375" style="3" customWidth="1"/>
    <col min="15365" max="15365" width="16.28515625" style="3" customWidth="1"/>
    <col min="15366" max="15367" width="16.5703125" style="3" customWidth="1"/>
    <col min="15368" max="15368" width="19" style="3" customWidth="1"/>
    <col min="15369" max="15370" width="16.7109375" style="3" customWidth="1"/>
    <col min="15371" max="15371" width="29.7109375" style="3" customWidth="1"/>
    <col min="15372" max="15372" width="13.7109375" style="3" customWidth="1"/>
    <col min="15373" max="15373" width="21.42578125" style="3" customWidth="1"/>
    <col min="15374" max="15374" width="14.28515625" style="3" customWidth="1"/>
    <col min="15375" max="15376" width="21.140625" style="3" customWidth="1"/>
    <col min="15377" max="15377" width="2.5703125" style="3" customWidth="1"/>
    <col min="15378" max="15387" width="0" style="3" hidden="1" customWidth="1"/>
    <col min="15388" max="15388" width="21.140625" style="3" customWidth="1"/>
    <col min="15389" max="15389" width="17" style="3" customWidth="1"/>
    <col min="15390" max="15390" width="15.5703125" style="3" customWidth="1"/>
    <col min="15391" max="15391" width="17.7109375" style="3" customWidth="1"/>
    <col min="15392" max="15392" width="8.28515625" style="3" customWidth="1"/>
    <col min="15393" max="15393" width="0.7109375" style="3" customWidth="1"/>
    <col min="15394" max="15401" width="0" style="3" hidden="1" customWidth="1"/>
    <col min="15402" max="15402" width="18.7109375" style="3" customWidth="1"/>
    <col min="15403" max="15403" width="15.140625" style="3" customWidth="1"/>
    <col min="15404" max="15404" width="19.140625" style="3" customWidth="1"/>
    <col min="15405" max="15405" width="15.85546875" style="3" customWidth="1"/>
    <col min="15406" max="15407" width="11.42578125" style="3" customWidth="1"/>
    <col min="15408" max="15408" width="14.85546875" style="3" customWidth="1"/>
    <col min="15409" max="15410" width="11.42578125" style="3" customWidth="1"/>
    <col min="15411" max="15412" width="11.42578125" style="3"/>
    <col min="15413" max="15413" width="14.140625" style="3" customWidth="1"/>
    <col min="15414" max="15414" width="17.140625" style="3" bestFit="1" customWidth="1"/>
    <col min="15415" max="15415" width="20.85546875" style="3" customWidth="1"/>
    <col min="15416" max="15416" width="11.42578125" style="3"/>
    <col min="15417" max="15417" width="16.5703125" style="3" customWidth="1"/>
    <col min="15418" max="15418" width="16.28515625" style="3" customWidth="1"/>
    <col min="15419" max="15419" width="14.140625" style="3" customWidth="1"/>
    <col min="15420" max="15420" width="12.7109375" style="3" customWidth="1"/>
    <col min="15421" max="15616" width="11.42578125" style="3"/>
    <col min="15617" max="15617" width="2.85546875" style="3" customWidth="1"/>
    <col min="15618" max="15618" width="20.7109375" style="3" customWidth="1"/>
    <col min="15619" max="15619" width="16.28515625" style="3" customWidth="1"/>
    <col min="15620" max="15620" width="21.7109375" style="3" customWidth="1"/>
    <col min="15621" max="15621" width="16.28515625" style="3" customWidth="1"/>
    <col min="15622" max="15623" width="16.5703125" style="3" customWidth="1"/>
    <col min="15624" max="15624" width="19" style="3" customWidth="1"/>
    <col min="15625" max="15626" width="16.7109375" style="3" customWidth="1"/>
    <col min="15627" max="15627" width="29.7109375" style="3" customWidth="1"/>
    <col min="15628" max="15628" width="13.7109375" style="3" customWidth="1"/>
    <col min="15629" max="15629" width="21.42578125" style="3" customWidth="1"/>
    <col min="15630" max="15630" width="14.28515625" style="3" customWidth="1"/>
    <col min="15631" max="15632" width="21.140625" style="3" customWidth="1"/>
    <col min="15633" max="15633" width="2.5703125" style="3" customWidth="1"/>
    <col min="15634" max="15643" width="0" style="3" hidden="1" customWidth="1"/>
    <col min="15644" max="15644" width="21.140625" style="3" customWidth="1"/>
    <col min="15645" max="15645" width="17" style="3" customWidth="1"/>
    <col min="15646" max="15646" width="15.5703125" style="3" customWidth="1"/>
    <col min="15647" max="15647" width="17.7109375" style="3" customWidth="1"/>
    <col min="15648" max="15648" width="8.28515625" style="3" customWidth="1"/>
    <col min="15649" max="15649" width="0.7109375" style="3" customWidth="1"/>
    <col min="15650" max="15657" width="0" style="3" hidden="1" customWidth="1"/>
    <col min="15658" max="15658" width="18.7109375" style="3" customWidth="1"/>
    <col min="15659" max="15659" width="15.140625" style="3" customWidth="1"/>
    <col min="15660" max="15660" width="19.140625" style="3" customWidth="1"/>
    <col min="15661" max="15661" width="15.85546875" style="3" customWidth="1"/>
    <col min="15662" max="15663" width="11.42578125" style="3" customWidth="1"/>
    <col min="15664" max="15664" width="14.85546875" style="3" customWidth="1"/>
    <col min="15665" max="15666" width="11.42578125" style="3" customWidth="1"/>
    <col min="15667" max="15668" width="11.42578125" style="3"/>
    <col min="15669" max="15669" width="14.140625" style="3" customWidth="1"/>
    <col min="15670" max="15670" width="17.140625" style="3" bestFit="1" customWidth="1"/>
    <col min="15671" max="15671" width="20.85546875" style="3" customWidth="1"/>
    <col min="15672" max="15672" width="11.42578125" style="3"/>
    <col min="15673" max="15673" width="16.5703125" style="3" customWidth="1"/>
    <col min="15674" max="15674" width="16.28515625" style="3" customWidth="1"/>
    <col min="15675" max="15675" width="14.140625" style="3" customWidth="1"/>
    <col min="15676" max="15676" width="12.7109375" style="3" customWidth="1"/>
    <col min="15677" max="15872" width="11.42578125" style="3"/>
    <col min="15873" max="15873" width="2.85546875" style="3" customWidth="1"/>
    <col min="15874" max="15874" width="20.7109375" style="3" customWidth="1"/>
    <col min="15875" max="15875" width="16.28515625" style="3" customWidth="1"/>
    <col min="15876" max="15876" width="21.7109375" style="3" customWidth="1"/>
    <col min="15877" max="15877" width="16.28515625" style="3" customWidth="1"/>
    <col min="15878" max="15879" width="16.5703125" style="3" customWidth="1"/>
    <col min="15880" max="15880" width="19" style="3" customWidth="1"/>
    <col min="15881" max="15882" width="16.7109375" style="3" customWidth="1"/>
    <col min="15883" max="15883" width="29.7109375" style="3" customWidth="1"/>
    <col min="15884" max="15884" width="13.7109375" style="3" customWidth="1"/>
    <col min="15885" max="15885" width="21.42578125" style="3" customWidth="1"/>
    <col min="15886" max="15886" width="14.28515625" style="3" customWidth="1"/>
    <col min="15887" max="15888" width="21.140625" style="3" customWidth="1"/>
    <col min="15889" max="15889" width="2.5703125" style="3" customWidth="1"/>
    <col min="15890" max="15899" width="0" style="3" hidden="1" customWidth="1"/>
    <col min="15900" max="15900" width="21.140625" style="3" customWidth="1"/>
    <col min="15901" max="15901" width="17" style="3" customWidth="1"/>
    <col min="15902" max="15902" width="15.5703125" style="3" customWidth="1"/>
    <col min="15903" max="15903" width="17.7109375" style="3" customWidth="1"/>
    <col min="15904" max="15904" width="8.28515625" style="3" customWidth="1"/>
    <col min="15905" max="15905" width="0.7109375" style="3" customWidth="1"/>
    <col min="15906" max="15913" width="0" style="3" hidden="1" customWidth="1"/>
    <col min="15914" max="15914" width="18.7109375" style="3" customWidth="1"/>
    <col min="15915" max="15915" width="15.140625" style="3" customWidth="1"/>
    <col min="15916" max="15916" width="19.140625" style="3" customWidth="1"/>
    <col min="15917" max="15917" width="15.85546875" style="3" customWidth="1"/>
    <col min="15918" max="15919" width="11.42578125" style="3" customWidth="1"/>
    <col min="15920" max="15920" width="14.85546875" style="3" customWidth="1"/>
    <col min="15921" max="15922" width="11.42578125" style="3" customWidth="1"/>
    <col min="15923" max="15924" width="11.42578125" style="3"/>
    <col min="15925" max="15925" width="14.140625" style="3" customWidth="1"/>
    <col min="15926" max="15926" width="17.140625" style="3" bestFit="1" customWidth="1"/>
    <col min="15927" max="15927" width="20.85546875" style="3" customWidth="1"/>
    <col min="15928" max="15928" width="11.42578125" style="3"/>
    <col min="15929" max="15929" width="16.5703125" style="3" customWidth="1"/>
    <col min="15930" max="15930" width="16.28515625" style="3" customWidth="1"/>
    <col min="15931" max="15931" width="14.140625" style="3" customWidth="1"/>
    <col min="15932" max="15932" width="12.7109375" style="3" customWidth="1"/>
    <col min="15933" max="16128" width="11.42578125" style="3"/>
    <col min="16129" max="16129" width="2.85546875" style="3" customWidth="1"/>
    <col min="16130" max="16130" width="20.7109375" style="3" customWidth="1"/>
    <col min="16131" max="16131" width="16.28515625" style="3" customWidth="1"/>
    <col min="16132" max="16132" width="21.7109375" style="3" customWidth="1"/>
    <col min="16133" max="16133" width="16.28515625" style="3" customWidth="1"/>
    <col min="16134" max="16135" width="16.5703125" style="3" customWidth="1"/>
    <col min="16136" max="16136" width="19" style="3" customWidth="1"/>
    <col min="16137" max="16138" width="16.7109375" style="3" customWidth="1"/>
    <col min="16139" max="16139" width="29.7109375" style="3" customWidth="1"/>
    <col min="16140" max="16140" width="13.7109375" style="3" customWidth="1"/>
    <col min="16141" max="16141" width="21.42578125" style="3" customWidth="1"/>
    <col min="16142" max="16142" width="14.28515625" style="3" customWidth="1"/>
    <col min="16143" max="16144" width="21.140625" style="3" customWidth="1"/>
    <col min="16145" max="16145" width="2.5703125" style="3" customWidth="1"/>
    <col min="16146" max="16155" width="0" style="3" hidden="1" customWidth="1"/>
    <col min="16156" max="16156" width="21.140625" style="3" customWidth="1"/>
    <col min="16157" max="16157" width="17" style="3" customWidth="1"/>
    <col min="16158" max="16158" width="15.5703125" style="3" customWidth="1"/>
    <col min="16159" max="16159" width="17.7109375" style="3" customWidth="1"/>
    <col min="16160" max="16160" width="8.28515625" style="3" customWidth="1"/>
    <col min="16161" max="16161" width="0.7109375" style="3" customWidth="1"/>
    <col min="16162" max="16169" width="0" style="3" hidden="1" customWidth="1"/>
    <col min="16170" max="16170" width="18.7109375" style="3" customWidth="1"/>
    <col min="16171" max="16171" width="15.140625" style="3" customWidth="1"/>
    <col min="16172" max="16172" width="19.140625" style="3" customWidth="1"/>
    <col min="16173" max="16173" width="15.85546875" style="3" customWidth="1"/>
    <col min="16174" max="16175" width="11.42578125" style="3" customWidth="1"/>
    <col min="16176" max="16176" width="14.85546875" style="3" customWidth="1"/>
    <col min="16177" max="16178" width="11.42578125" style="3" customWidth="1"/>
    <col min="16179" max="16180" width="11.42578125" style="3"/>
    <col min="16181" max="16181" width="14.140625" style="3" customWidth="1"/>
    <col min="16182" max="16182" width="17.140625" style="3" bestFit="1" customWidth="1"/>
    <col min="16183" max="16183" width="20.85546875" style="3" customWidth="1"/>
    <col min="16184" max="16184" width="11.42578125" style="3"/>
    <col min="16185" max="16185" width="16.5703125" style="3" customWidth="1"/>
    <col min="16186" max="16186" width="16.28515625" style="3" customWidth="1"/>
    <col min="16187" max="16187" width="14.140625" style="3" customWidth="1"/>
    <col min="16188" max="16188" width="12.7109375" style="3" customWidth="1"/>
    <col min="16189" max="16384" width="11.42578125" style="3"/>
  </cols>
  <sheetData>
    <row r="2" spans="2:177" ht="14.25" customHeight="1">
      <c r="K2" s="6"/>
      <c r="L2" s="6"/>
      <c r="N2" s="7"/>
      <c r="P2" s="7"/>
      <c r="AB2" s="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2:177">
      <c r="B3" s="3"/>
      <c r="K3" s="6"/>
      <c r="L3" s="6"/>
      <c r="N3" s="7"/>
      <c r="P3" s="7"/>
      <c r="AB3" s="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2:177" ht="12.75" customHeight="1">
      <c r="B4" s="693" t="s">
        <v>0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25"/>
    </row>
    <row r="5" spans="2:177">
      <c r="B5" s="693" t="s">
        <v>1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25"/>
    </row>
    <row r="6" spans="2:177"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25"/>
      <c r="N6" s="618"/>
      <c r="O6" s="618"/>
      <c r="P6" s="618"/>
      <c r="Q6" s="618"/>
      <c r="R6" s="625"/>
      <c r="S6" s="618"/>
      <c r="T6" s="618"/>
      <c r="U6" s="618"/>
      <c r="V6" s="618"/>
      <c r="W6" s="618"/>
      <c r="X6" s="618"/>
      <c r="Y6" s="618"/>
      <c r="Z6" s="618"/>
      <c r="AA6" s="625"/>
    </row>
    <row r="7" spans="2:177" ht="13.5" customHeight="1" thickBot="1">
      <c r="B7" s="700" t="s">
        <v>172</v>
      </c>
      <c r="C7" s="700"/>
      <c r="D7" s="700"/>
      <c r="E7" s="700"/>
      <c r="F7" s="700"/>
      <c r="G7" s="700"/>
      <c r="H7" s="700" t="s">
        <v>1223</v>
      </c>
      <c r="I7" s="700"/>
      <c r="J7" s="700"/>
      <c r="K7" s="700"/>
      <c r="L7" s="618"/>
      <c r="M7" s="10"/>
      <c r="N7" s="618"/>
      <c r="O7" s="618"/>
      <c r="P7" s="618"/>
      <c r="Q7" s="618"/>
      <c r="R7" s="625"/>
      <c r="S7" s="618"/>
      <c r="T7" s="618"/>
      <c r="U7" s="618"/>
      <c r="V7" s="618"/>
      <c r="W7" s="618"/>
      <c r="X7" s="618"/>
      <c r="Y7" s="618"/>
      <c r="Z7" s="618"/>
      <c r="AA7" s="625"/>
    </row>
    <row r="8" spans="2:177" ht="13.15" customHeight="1" thickBot="1">
      <c r="B8" s="685" t="s">
        <v>72</v>
      </c>
      <c r="C8" s="686"/>
      <c r="D8" s="686"/>
      <c r="E8" s="686"/>
      <c r="F8" s="686"/>
      <c r="G8" s="686"/>
      <c r="H8" s="686"/>
      <c r="I8" s="686"/>
      <c r="J8" s="686"/>
      <c r="K8" s="686"/>
      <c r="L8" s="687"/>
      <c r="M8" s="964" t="s">
        <v>4</v>
      </c>
      <c r="N8" s="972" t="s">
        <v>5</v>
      </c>
      <c r="O8" s="973"/>
      <c r="P8" s="973"/>
      <c r="Q8" s="973"/>
      <c r="R8" s="973"/>
      <c r="S8" s="973"/>
      <c r="T8" s="973"/>
      <c r="U8" s="973"/>
      <c r="V8" s="973"/>
      <c r="W8" s="973"/>
      <c r="X8" s="973"/>
      <c r="Y8" s="973"/>
      <c r="Z8" s="973"/>
      <c r="AA8" s="974"/>
      <c r="AB8" s="964" t="s">
        <v>173</v>
      </c>
      <c r="AC8" s="972" t="s">
        <v>5</v>
      </c>
      <c r="AD8" s="973"/>
      <c r="AE8" s="973"/>
      <c r="AF8" s="973"/>
      <c r="AG8" s="973"/>
      <c r="AH8" s="973"/>
      <c r="AI8" s="973"/>
      <c r="AJ8" s="973"/>
      <c r="AK8" s="973"/>
      <c r="AL8" s="973"/>
      <c r="AM8" s="973"/>
      <c r="AN8" s="973"/>
      <c r="AO8" s="973"/>
      <c r="AP8" s="974"/>
      <c r="AQ8" s="964" t="s">
        <v>7</v>
      </c>
      <c r="AR8" s="972" t="s">
        <v>5</v>
      </c>
      <c r="AS8" s="973"/>
      <c r="AT8" s="973"/>
      <c r="AU8" s="973"/>
      <c r="AV8" s="973"/>
      <c r="AW8" s="973"/>
      <c r="AX8" s="973"/>
      <c r="AY8" s="973"/>
      <c r="AZ8" s="973"/>
      <c r="BA8" s="973"/>
      <c r="BB8" s="973"/>
      <c r="BC8" s="973"/>
      <c r="BD8" s="973"/>
      <c r="BE8" s="1390"/>
      <c r="BF8" s="656" t="s">
        <v>8</v>
      </c>
      <c r="BG8" s="657"/>
      <c r="BH8" s="658"/>
    </row>
    <row r="9" spans="2:177" ht="12.75" customHeight="1" thickBot="1">
      <c r="B9" s="701" t="s">
        <v>9</v>
      </c>
      <c r="C9" s="1384" t="s">
        <v>10</v>
      </c>
      <c r="D9" s="698" t="s">
        <v>11</v>
      </c>
      <c r="E9" s="698" t="s">
        <v>12</v>
      </c>
      <c r="F9" s="641" t="s">
        <v>13</v>
      </c>
      <c r="G9" s="698" t="s">
        <v>14</v>
      </c>
      <c r="H9" s="641" t="s">
        <v>15</v>
      </c>
      <c r="I9" s="641" t="s">
        <v>16</v>
      </c>
      <c r="J9" s="641" t="s">
        <v>17</v>
      </c>
      <c r="K9" s="698" t="s">
        <v>18</v>
      </c>
      <c r="L9" s="643" t="s">
        <v>75</v>
      </c>
      <c r="M9" s="965"/>
      <c r="N9" s="673" t="s">
        <v>20</v>
      </c>
      <c r="O9" s="674"/>
      <c r="P9" s="673" t="s">
        <v>21</v>
      </c>
      <c r="Q9" s="675"/>
      <c r="R9" s="675"/>
      <c r="S9" s="675"/>
      <c r="T9" s="675"/>
      <c r="U9" s="675"/>
      <c r="V9" s="675"/>
      <c r="W9" s="675"/>
      <c r="X9" s="722" t="s">
        <v>22</v>
      </c>
      <c r="Y9" s="641" t="s">
        <v>23</v>
      </c>
      <c r="Z9" s="641" t="s">
        <v>24</v>
      </c>
      <c r="AA9" s="900" t="s">
        <v>174</v>
      </c>
      <c r="AB9" s="965"/>
      <c r="AC9" s="673" t="s">
        <v>20</v>
      </c>
      <c r="AD9" s="674"/>
      <c r="AE9" s="673" t="s">
        <v>21</v>
      </c>
      <c r="AF9" s="675"/>
      <c r="AG9" s="675"/>
      <c r="AH9" s="675"/>
      <c r="AI9" s="675"/>
      <c r="AJ9" s="675"/>
      <c r="AK9" s="675"/>
      <c r="AL9" s="675"/>
      <c r="AM9" s="722" t="s">
        <v>22</v>
      </c>
      <c r="AN9" s="641" t="s">
        <v>23</v>
      </c>
      <c r="AO9" s="641" t="s">
        <v>24</v>
      </c>
      <c r="AP9" s="713" t="s">
        <v>174</v>
      </c>
      <c r="AQ9" s="965"/>
      <c r="AR9" s="673" t="s">
        <v>20</v>
      </c>
      <c r="AS9" s="674"/>
      <c r="AT9" s="673" t="s">
        <v>21</v>
      </c>
      <c r="AU9" s="675"/>
      <c r="AV9" s="675"/>
      <c r="AW9" s="675"/>
      <c r="AX9" s="675"/>
      <c r="AY9" s="675"/>
      <c r="AZ9" s="675"/>
      <c r="BA9" s="675"/>
      <c r="BB9" s="722" t="s">
        <v>22</v>
      </c>
      <c r="BC9" s="641" t="s">
        <v>23</v>
      </c>
      <c r="BD9" s="641" t="s">
        <v>24</v>
      </c>
      <c r="BE9" s="713" t="s">
        <v>174</v>
      </c>
      <c r="BF9" s="661" t="s">
        <v>26</v>
      </c>
      <c r="BG9" s="661" t="s">
        <v>27</v>
      </c>
      <c r="BH9" s="671" t="s">
        <v>28</v>
      </c>
    </row>
    <row r="10" spans="2:177" ht="96" customHeight="1" thickBot="1">
      <c r="B10" s="702"/>
      <c r="C10" s="1391"/>
      <c r="D10" s="699"/>
      <c r="E10" s="699"/>
      <c r="F10" s="697"/>
      <c r="G10" s="699"/>
      <c r="H10" s="697"/>
      <c r="I10" s="697"/>
      <c r="J10" s="697"/>
      <c r="K10" s="699"/>
      <c r="L10" s="727"/>
      <c r="M10" s="998"/>
      <c r="N10" s="14" t="s">
        <v>29</v>
      </c>
      <c r="O10" s="616" t="s">
        <v>30</v>
      </c>
      <c r="P10" s="14" t="s">
        <v>31</v>
      </c>
      <c r="Q10" s="441" t="s">
        <v>32</v>
      </c>
      <c r="R10" s="1392" t="s">
        <v>33</v>
      </c>
      <c r="S10" s="441" t="s">
        <v>34</v>
      </c>
      <c r="T10" s="441" t="s">
        <v>35</v>
      </c>
      <c r="U10" s="441" t="s">
        <v>36</v>
      </c>
      <c r="V10" s="441" t="s">
        <v>37</v>
      </c>
      <c r="W10" s="441" t="s">
        <v>39</v>
      </c>
      <c r="X10" s="723"/>
      <c r="Y10" s="697"/>
      <c r="Z10" s="697"/>
      <c r="AA10" s="1393"/>
      <c r="AB10" s="998"/>
      <c r="AC10" s="14" t="s">
        <v>29</v>
      </c>
      <c r="AD10" s="616" t="s">
        <v>30</v>
      </c>
      <c r="AE10" s="14" t="s">
        <v>31</v>
      </c>
      <c r="AF10" s="441" t="s">
        <v>32</v>
      </c>
      <c r="AG10" s="441" t="s">
        <v>33</v>
      </c>
      <c r="AH10" s="441" t="s">
        <v>34</v>
      </c>
      <c r="AI10" s="441" t="s">
        <v>35</v>
      </c>
      <c r="AJ10" s="441" t="s">
        <v>36</v>
      </c>
      <c r="AK10" s="441" t="s">
        <v>37</v>
      </c>
      <c r="AL10" s="441" t="s">
        <v>39</v>
      </c>
      <c r="AM10" s="723"/>
      <c r="AN10" s="697"/>
      <c r="AO10" s="697"/>
      <c r="AP10" s="714"/>
      <c r="AQ10" s="998"/>
      <c r="AR10" s="14" t="s">
        <v>29</v>
      </c>
      <c r="AS10" s="616" t="s">
        <v>30</v>
      </c>
      <c r="AT10" s="14" t="s">
        <v>31</v>
      </c>
      <c r="AU10" s="441" t="s">
        <v>32</v>
      </c>
      <c r="AV10" s="441" t="s">
        <v>33</v>
      </c>
      <c r="AW10" s="441" t="s">
        <v>34</v>
      </c>
      <c r="AX10" s="441" t="s">
        <v>35</v>
      </c>
      <c r="AY10" s="441" t="s">
        <v>36</v>
      </c>
      <c r="AZ10" s="441" t="s">
        <v>37</v>
      </c>
      <c r="BA10" s="441" t="s">
        <v>39</v>
      </c>
      <c r="BB10" s="723"/>
      <c r="BC10" s="697"/>
      <c r="BD10" s="697"/>
      <c r="BE10" s="714"/>
      <c r="BF10" s="902"/>
      <c r="BG10" s="902"/>
      <c r="BH10" s="903"/>
    </row>
    <row r="11" spans="2:177" ht="47.25" customHeight="1">
      <c r="B11" s="1424" t="s">
        <v>175</v>
      </c>
      <c r="C11" s="1425" t="s">
        <v>176</v>
      </c>
      <c r="D11" s="1425" t="s">
        <v>177</v>
      </c>
      <c r="E11" s="1425" t="s">
        <v>178</v>
      </c>
      <c r="F11" s="1426">
        <v>2020730010012</v>
      </c>
      <c r="G11" s="1426" t="s">
        <v>179</v>
      </c>
      <c r="H11" s="362">
        <v>219320103001</v>
      </c>
      <c r="I11" s="362" t="s">
        <v>180</v>
      </c>
      <c r="J11" s="1427" t="s">
        <v>181</v>
      </c>
      <c r="K11" s="408" t="s">
        <v>182</v>
      </c>
      <c r="L11" s="365">
        <f>500-177.61</f>
        <v>322.39</v>
      </c>
      <c r="M11" s="1428">
        <v>3931688541</v>
      </c>
      <c r="N11" s="1429"/>
      <c r="O11" s="453">
        <f>+M11</f>
        <v>3931688541</v>
      </c>
      <c r="P11" s="340"/>
      <c r="Q11" s="340"/>
      <c r="R11" s="192"/>
      <c r="S11" s="340"/>
      <c r="T11" s="340"/>
      <c r="U11" s="340"/>
      <c r="V11" s="340"/>
      <c r="W11" s="340"/>
      <c r="X11" s="340"/>
      <c r="Y11" s="340"/>
      <c r="Z11" s="340"/>
      <c r="AA11" s="192"/>
      <c r="AB11" s="1430"/>
      <c r="AC11" s="1429"/>
      <c r="AD11" s="1431"/>
      <c r="AE11" s="1429"/>
      <c r="AF11" s="1429"/>
      <c r="AG11" s="1429"/>
      <c r="AH11" s="1429"/>
      <c r="AI11" s="1429"/>
      <c r="AJ11" s="1429"/>
      <c r="AK11" s="1429"/>
      <c r="AL11" s="1429"/>
      <c r="AM11" s="1429"/>
      <c r="AN11" s="1429"/>
      <c r="AO11" s="1429"/>
      <c r="AP11" s="1429"/>
      <c r="AQ11" s="1432"/>
      <c r="AR11" s="1429"/>
      <c r="AS11" s="1433"/>
      <c r="AT11" s="1429"/>
      <c r="AU11" s="1429"/>
      <c r="AV11" s="1429"/>
      <c r="AW11" s="1429"/>
      <c r="AX11" s="1429"/>
      <c r="AY11" s="1429"/>
      <c r="AZ11" s="1429"/>
      <c r="BA11" s="1429"/>
      <c r="BB11" s="1429"/>
      <c r="BC11" s="1429"/>
      <c r="BD11" s="1429"/>
      <c r="BE11" s="1429"/>
      <c r="BF11" s="1434" t="s">
        <v>183</v>
      </c>
      <c r="BG11" s="1434" t="s">
        <v>184</v>
      </c>
      <c r="BH11" s="1435"/>
    </row>
    <row r="12" spans="2:177" ht="32.25" customHeight="1">
      <c r="B12" s="1436"/>
      <c r="C12" s="893"/>
      <c r="D12" s="893"/>
      <c r="E12" s="893"/>
      <c r="F12" s="932"/>
      <c r="G12" s="932"/>
      <c r="H12" s="22">
        <v>219320201003</v>
      </c>
      <c r="I12" s="22" t="s">
        <v>60</v>
      </c>
      <c r="J12" s="1394" t="s">
        <v>185</v>
      </c>
      <c r="K12" s="23" t="s">
        <v>186</v>
      </c>
      <c r="L12" s="893">
        <v>100</v>
      </c>
      <c r="M12" s="1395">
        <v>2850000000</v>
      </c>
      <c r="N12" s="24"/>
      <c r="O12" s="25">
        <f>+M12</f>
        <v>2850000000</v>
      </c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6"/>
      <c r="AB12" s="1396">
        <f>389700000+62300000</f>
        <v>452000000</v>
      </c>
      <c r="AC12" s="18"/>
      <c r="AD12" s="19">
        <f>+AB12</f>
        <v>452000000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>
        <f>+AS12</f>
        <v>157600000</v>
      </c>
      <c r="AR12" s="18"/>
      <c r="AS12" s="18">
        <f>(15000000+20000000+18000000+16000000+15000000+10000000+7600000+14700000+8400000+4000000+12000000+14400000+2500000)</f>
        <v>157600000</v>
      </c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21" t="s">
        <v>183</v>
      </c>
      <c r="BG12" s="21" t="s">
        <v>184</v>
      </c>
      <c r="BH12" s="1437"/>
    </row>
    <row r="13" spans="2:177" ht="32.25" customHeight="1">
      <c r="B13" s="1436"/>
      <c r="C13" s="893"/>
      <c r="D13" s="893"/>
      <c r="E13" s="893"/>
      <c r="F13" s="932"/>
      <c r="G13" s="932"/>
      <c r="H13" s="22">
        <v>219320202009</v>
      </c>
      <c r="I13" s="22" t="s">
        <v>57</v>
      </c>
      <c r="J13" s="22"/>
      <c r="K13" s="23" t="s">
        <v>186</v>
      </c>
      <c r="L13" s="893"/>
      <c r="M13" s="88"/>
      <c r="N13" s="24"/>
      <c r="O13" s="25">
        <f>+M13</f>
        <v>0</v>
      </c>
      <c r="P13" s="24"/>
      <c r="Q13" s="24"/>
      <c r="R13" s="28"/>
      <c r="S13" s="24"/>
      <c r="T13" s="24"/>
      <c r="U13" s="24"/>
      <c r="V13" s="24"/>
      <c r="W13" s="24"/>
      <c r="X13" s="24"/>
      <c r="Y13" s="24"/>
      <c r="Z13" s="24"/>
      <c r="AA13" s="26"/>
      <c r="AB13" s="1396"/>
      <c r="AC13" s="18"/>
      <c r="AD13" s="19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21" t="s">
        <v>183</v>
      </c>
      <c r="BG13" s="21" t="s">
        <v>184</v>
      </c>
      <c r="BH13" s="1437"/>
    </row>
    <row r="14" spans="2:177" ht="32.25" customHeight="1">
      <c r="B14" s="1436"/>
      <c r="C14" s="893"/>
      <c r="D14" s="893"/>
      <c r="E14" s="893"/>
      <c r="F14" s="932"/>
      <c r="G14" s="932"/>
      <c r="H14" s="22">
        <v>219320201003</v>
      </c>
      <c r="I14" s="22" t="s">
        <v>60</v>
      </c>
      <c r="J14" s="1394" t="s">
        <v>187</v>
      </c>
      <c r="K14" s="772" t="s">
        <v>188</v>
      </c>
      <c r="L14" s="893">
        <v>5000</v>
      </c>
      <c r="M14" s="88">
        <v>200000000</v>
      </c>
      <c r="N14" s="24"/>
      <c r="O14" s="25">
        <f>+M14</f>
        <v>200000000</v>
      </c>
      <c r="P14" s="24"/>
      <c r="Q14" s="24"/>
      <c r="R14" s="26"/>
      <c r="S14" s="24"/>
      <c r="T14" s="24"/>
      <c r="U14" s="24"/>
      <c r="V14" s="24"/>
      <c r="W14" s="24"/>
      <c r="X14" s="24"/>
      <c r="Y14" s="24"/>
      <c r="Z14" s="24"/>
      <c r="AA14" s="26"/>
      <c r="AB14" s="29">
        <v>11000000</v>
      </c>
      <c r="AC14" s="18"/>
      <c r="AD14" s="18">
        <f>+AB14</f>
        <v>11000000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>
        <f>+AS14</f>
        <v>0</v>
      </c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21" t="s">
        <v>183</v>
      </c>
      <c r="BG14" s="21" t="s">
        <v>184</v>
      </c>
      <c r="BH14" s="1437"/>
    </row>
    <row r="15" spans="2:177" ht="32.25" customHeight="1">
      <c r="B15" s="1436"/>
      <c r="C15" s="893"/>
      <c r="D15" s="893"/>
      <c r="E15" s="893"/>
      <c r="F15" s="932"/>
      <c r="G15" s="932"/>
      <c r="H15" s="22">
        <v>219320202009</v>
      </c>
      <c r="I15" s="22" t="s">
        <v>57</v>
      </c>
      <c r="J15" s="22"/>
      <c r="K15" s="772"/>
      <c r="L15" s="893"/>
      <c r="M15" s="88"/>
      <c r="N15" s="24"/>
      <c r="O15" s="25">
        <f>+M15</f>
        <v>0</v>
      </c>
      <c r="P15" s="30"/>
      <c r="Q15" s="24"/>
      <c r="R15" s="26"/>
      <c r="S15" s="24"/>
      <c r="T15" s="24"/>
      <c r="U15" s="24"/>
      <c r="V15" s="24"/>
      <c r="W15" s="24"/>
      <c r="X15" s="24"/>
      <c r="Y15" s="24"/>
      <c r="Z15" s="24"/>
      <c r="AA15" s="26"/>
      <c r="AB15" s="1396"/>
      <c r="AC15" s="18"/>
      <c r="AD15" s="19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386"/>
      <c r="AR15" s="18"/>
      <c r="AS15" s="1377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21" t="s">
        <v>183</v>
      </c>
      <c r="BG15" s="21" t="s">
        <v>184</v>
      </c>
      <c r="BH15" s="1437"/>
    </row>
    <row r="16" spans="2:177" ht="32.25" customHeight="1">
      <c r="B16" s="1436"/>
      <c r="C16" s="893"/>
      <c r="D16" s="893"/>
      <c r="E16" s="893"/>
      <c r="F16" s="932"/>
      <c r="G16" s="932"/>
      <c r="H16" s="22">
        <v>219320201004</v>
      </c>
      <c r="I16" s="22" t="s">
        <v>189</v>
      </c>
      <c r="J16" s="1394" t="s">
        <v>190</v>
      </c>
      <c r="K16" s="772" t="s">
        <v>191</v>
      </c>
      <c r="L16" s="629">
        <v>95000</v>
      </c>
      <c r="M16" s="88">
        <v>240000000</v>
      </c>
      <c r="N16" s="24"/>
      <c r="O16" s="25">
        <f t="shared" ref="O16:O25" si="0">+M16</f>
        <v>240000000</v>
      </c>
      <c r="P16" s="24"/>
      <c r="Q16" s="32"/>
      <c r="R16" s="26"/>
      <c r="S16" s="24"/>
      <c r="T16" s="24"/>
      <c r="U16" s="24"/>
      <c r="V16" s="24"/>
      <c r="W16" s="24"/>
      <c r="X16" s="24"/>
      <c r="Y16" s="24"/>
      <c r="Z16" s="24"/>
      <c r="AA16" s="26"/>
      <c r="AB16" s="1395">
        <f>17500000+17500000</f>
        <v>35000000</v>
      </c>
      <c r="AC16" s="18"/>
      <c r="AD16" s="19">
        <f>+AB16</f>
        <v>35000000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>
        <f>+AS16</f>
        <v>17500000</v>
      </c>
      <c r="AR16" s="18"/>
      <c r="AS16" s="18">
        <f>10000000+7500000</f>
        <v>17500000</v>
      </c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21" t="s">
        <v>183</v>
      </c>
      <c r="BG16" s="21" t="s">
        <v>184</v>
      </c>
      <c r="BH16" s="1437"/>
    </row>
    <row r="17" spans="1:177" ht="32.25" customHeight="1">
      <c r="B17" s="1436"/>
      <c r="C17" s="893"/>
      <c r="D17" s="893"/>
      <c r="E17" s="893"/>
      <c r="F17" s="932"/>
      <c r="G17" s="932"/>
      <c r="H17" s="22">
        <v>219320202009</v>
      </c>
      <c r="I17" s="22" t="s">
        <v>57</v>
      </c>
      <c r="J17" s="22"/>
      <c r="K17" s="772"/>
      <c r="L17" s="629"/>
      <c r="M17" s="88"/>
      <c r="N17" s="24"/>
      <c r="O17" s="25">
        <f t="shared" si="0"/>
        <v>0</v>
      </c>
      <c r="P17" s="24"/>
      <c r="Q17" s="24"/>
      <c r="R17" s="26"/>
      <c r="S17" s="24"/>
      <c r="T17" s="24"/>
      <c r="U17" s="24"/>
      <c r="V17" s="24"/>
      <c r="W17" s="24"/>
      <c r="X17" s="24"/>
      <c r="Y17" s="24"/>
      <c r="Z17" s="24"/>
      <c r="AA17" s="26"/>
      <c r="AB17" s="1395"/>
      <c r="AC17" s="18"/>
      <c r="AD17" s="19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21" t="s">
        <v>183</v>
      </c>
      <c r="BG17" s="21" t="s">
        <v>184</v>
      </c>
      <c r="BH17" s="1437"/>
    </row>
    <row r="18" spans="1:177" ht="32.25" customHeight="1">
      <c r="B18" s="1436"/>
      <c r="C18" s="893"/>
      <c r="D18" s="893"/>
      <c r="E18" s="893"/>
      <c r="F18" s="932"/>
      <c r="G18" s="932"/>
      <c r="H18" s="22">
        <v>219320202009</v>
      </c>
      <c r="I18" s="22" t="s">
        <v>57</v>
      </c>
      <c r="J18" s="1394" t="s">
        <v>192</v>
      </c>
      <c r="K18" s="23" t="s">
        <v>193</v>
      </c>
      <c r="L18" s="629">
        <v>3</v>
      </c>
      <c r="M18" s="88">
        <v>170000000</v>
      </c>
      <c r="N18" s="24"/>
      <c r="O18" s="25">
        <f t="shared" si="0"/>
        <v>170000000</v>
      </c>
      <c r="P18" s="24"/>
      <c r="Q18" s="24"/>
      <c r="R18" s="26"/>
      <c r="S18" s="24"/>
      <c r="T18" s="24"/>
      <c r="U18" s="24"/>
      <c r="V18" s="24"/>
      <c r="W18" s="24"/>
      <c r="X18" s="24"/>
      <c r="Y18" s="24"/>
      <c r="Z18" s="24"/>
      <c r="AA18" s="26"/>
      <c r="AB18" s="29">
        <v>22106800</v>
      </c>
      <c r="AC18" s="18"/>
      <c r="AD18" s="18">
        <f>+AB18</f>
        <v>22106800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21" t="s">
        <v>183</v>
      </c>
      <c r="BG18" s="21" t="s">
        <v>184</v>
      </c>
      <c r="BH18" s="1437"/>
    </row>
    <row r="19" spans="1:177" ht="32.25" customHeight="1">
      <c r="B19" s="1436"/>
      <c r="C19" s="893"/>
      <c r="D19" s="893"/>
      <c r="E19" s="893"/>
      <c r="F19" s="932"/>
      <c r="G19" s="932"/>
      <c r="H19" s="22">
        <v>219320202009</v>
      </c>
      <c r="I19" s="22" t="s">
        <v>57</v>
      </c>
      <c r="J19" s="22"/>
      <c r="K19" s="23" t="s">
        <v>194</v>
      </c>
      <c r="L19" s="629">
        <v>1</v>
      </c>
      <c r="M19" s="88">
        <v>200000000</v>
      </c>
      <c r="N19" s="24"/>
      <c r="O19" s="25">
        <f t="shared" si="0"/>
        <v>200000000</v>
      </c>
      <c r="P19" s="24"/>
      <c r="Q19" s="33"/>
      <c r="R19" s="26"/>
      <c r="S19" s="24"/>
      <c r="T19" s="24"/>
      <c r="U19" s="24"/>
      <c r="V19" s="24"/>
      <c r="W19" s="24"/>
      <c r="X19" s="24"/>
      <c r="Y19" s="24"/>
      <c r="Z19" s="24"/>
      <c r="AA19" s="26"/>
      <c r="AB19" s="1396">
        <v>96300000</v>
      </c>
      <c r="AC19" s="18"/>
      <c r="AD19" s="19">
        <f>+AB19</f>
        <v>96300000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>
        <f>+AS19</f>
        <v>34400000</v>
      </c>
      <c r="AR19" s="18"/>
      <c r="AS19" s="18">
        <f>21200000+10200000+3000000</f>
        <v>34400000</v>
      </c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21" t="s">
        <v>183</v>
      </c>
      <c r="BG19" s="21" t="s">
        <v>184</v>
      </c>
      <c r="BH19" s="1437"/>
    </row>
    <row r="20" spans="1:177" ht="32.25" customHeight="1">
      <c r="B20" s="1436"/>
      <c r="C20" s="893"/>
      <c r="D20" s="893"/>
      <c r="E20" s="893"/>
      <c r="F20" s="932"/>
      <c r="G20" s="932"/>
      <c r="H20" s="22">
        <v>219320202009</v>
      </c>
      <c r="I20" s="22" t="s">
        <v>57</v>
      </c>
      <c r="J20" s="1394" t="s">
        <v>195</v>
      </c>
      <c r="K20" s="23" t="s">
        <v>196</v>
      </c>
      <c r="L20" s="629">
        <v>1</v>
      </c>
      <c r="M20" s="1396">
        <v>500000000</v>
      </c>
      <c r="N20" s="24"/>
      <c r="O20" s="25">
        <f t="shared" si="0"/>
        <v>500000000</v>
      </c>
      <c r="P20" s="24"/>
      <c r="Q20" s="33"/>
      <c r="R20" s="26"/>
      <c r="S20" s="24"/>
      <c r="T20" s="24"/>
      <c r="U20" s="24"/>
      <c r="V20" s="24"/>
      <c r="W20" s="24"/>
      <c r="X20" s="24"/>
      <c r="Y20" s="24"/>
      <c r="Z20" s="24"/>
      <c r="AA20" s="26"/>
      <c r="AB20" s="1395">
        <v>178200000</v>
      </c>
      <c r="AC20" s="18"/>
      <c r="AD20" s="19">
        <f>+AB20</f>
        <v>178200000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385">
        <f>+AS20</f>
        <v>75900000</v>
      </c>
      <c r="AR20" s="18"/>
      <c r="AS20" s="20">
        <f>19000000+6200000+25400000+5000000+3500000+16800000</f>
        <v>75900000</v>
      </c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21" t="s">
        <v>183</v>
      </c>
      <c r="BG20" s="21" t="s">
        <v>184</v>
      </c>
      <c r="BH20" s="1437"/>
    </row>
    <row r="21" spans="1:177" ht="32.25" customHeight="1">
      <c r="B21" s="1436"/>
      <c r="C21" s="893"/>
      <c r="D21" s="893"/>
      <c r="E21" s="893"/>
      <c r="F21" s="932"/>
      <c r="G21" s="932"/>
      <c r="H21" s="22">
        <v>219320202009</v>
      </c>
      <c r="I21" s="22" t="s">
        <v>57</v>
      </c>
      <c r="J21" s="22"/>
      <c r="K21" s="23" t="s">
        <v>197</v>
      </c>
      <c r="L21" s="629">
        <v>5836</v>
      </c>
      <c r="M21" s="88">
        <v>200000000</v>
      </c>
      <c r="N21" s="24"/>
      <c r="O21" s="25">
        <f t="shared" si="0"/>
        <v>200000000</v>
      </c>
      <c r="P21" s="1397"/>
      <c r="Q21" s="24"/>
      <c r="R21" s="26"/>
      <c r="S21" s="24"/>
      <c r="T21" s="24"/>
      <c r="U21" s="24"/>
      <c r="V21" s="24"/>
      <c r="W21" s="24"/>
      <c r="X21" s="24"/>
      <c r="Y21" s="24"/>
      <c r="Z21" s="24"/>
      <c r="AA21" s="26"/>
      <c r="AB21" s="1396">
        <v>13000000</v>
      </c>
      <c r="AC21" s="18"/>
      <c r="AD21" s="19">
        <f>+AB21</f>
        <v>13000000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21" t="s">
        <v>183</v>
      </c>
      <c r="BG21" s="21" t="s">
        <v>184</v>
      </c>
      <c r="BH21" s="1437"/>
    </row>
    <row r="22" spans="1:177" ht="32.25" customHeight="1">
      <c r="B22" s="1436"/>
      <c r="C22" s="893"/>
      <c r="D22" s="893"/>
      <c r="E22" s="893"/>
      <c r="F22" s="932"/>
      <c r="G22" s="932"/>
      <c r="H22" s="22">
        <v>219320202009</v>
      </c>
      <c r="I22" s="22" t="s">
        <v>57</v>
      </c>
      <c r="J22" s="1394" t="s">
        <v>198</v>
      </c>
      <c r="K22" s="23" t="s">
        <v>199</v>
      </c>
      <c r="L22" s="629">
        <v>1</v>
      </c>
      <c r="M22" s="88">
        <v>20000000</v>
      </c>
      <c r="N22" s="24"/>
      <c r="O22" s="25">
        <f t="shared" si="0"/>
        <v>20000000</v>
      </c>
      <c r="P22" s="1397"/>
      <c r="Q22" s="24"/>
      <c r="R22" s="26"/>
      <c r="S22" s="24"/>
      <c r="T22" s="24"/>
      <c r="U22" s="24"/>
      <c r="V22" s="24"/>
      <c r="W22" s="24"/>
      <c r="X22" s="24"/>
      <c r="Y22" s="24"/>
      <c r="Z22" s="24"/>
      <c r="AA22" s="26"/>
      <c r="AB22" s="34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21" t="s">
        <v>183</v>
      </c>
      <c r="BG22" s="21" t="s">
        <v>184</v>
      </c>
      <c r="BH22" s="1437"/>
    </row>
    <row r="23" spans="1:177" ht="32.25" customHeight="1">
      <c r="B23" s="1436"/>
      <c r="C23" s="893"/>
      <c r="D23" s="893"/>
      <c r="E23" s="893" t="s">
        <v>200</v>
      </c>
      <c r="F23" s="932"/>
      <c r="G23" s="932"/>
      <c r="H23" s="22">
        <v>219320202009</v>
      </c>
      <c r="I23" s="22" t="s">
        <v>57</v>
      </c>
      <c r="J23" s="22"/>
      <c r="K23" s="23" t="s">
        <v>201</v>
      </c>
      <c r="L23" s="629">
        <v>1</v>
      </c>
      <c r="M23" s="88">
        <v>60000000</v>
      </c>
      <c r="N23" s="24"/>
      <c r="O23" s="25">
        <f t="shared" si="0"/>
        <v>60000000</v>
      </c>
      <c r="P23" s="24"/>
      <c r="Q23" s="24"/>
      <c r="R23" s="26"/>
      <c r="S23" s="24"/>
      <c r="T23" s="24"/>
      <c r="U23" s="24"/>
      <c r="V23" s="24"/>
      <c r="W23" s="24"/>
      <c r="X23" s="24"/>
      <c r="Y23" s="24"/>
      <c r="Z23" s="24"/>
      <c r="AA23" s="26"/>
      <c r="AB23" s="1395">
        <v>26600000</v>
      </c>
      <c r="AC23" s="18"/>
      <c r="AD23" s="19">
        <f>+AB23</f>
        <v>26600000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>
        <f>+AS23</f>
        <v>11400000</v>
      </c>
      <c r="AR23" s="18"/>
      <c r="AS23" s="18">
        <v>11400000</v>
      </c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21" t="s">
        <v>183</v>
      </c>
      <c r="BG23" s="21" t="s">
        <v>184</v>
      </c>
      <c r="BH23" s="1437"/>
    </row>
    <row r="24" spans="1:177" ht="32.25" customHeight="1">
      <c r="B24" s="1436"/>
      <c r="C24" s="893"/>
      <c r="D24" s="893"/>
      <c r="E24" s="893"/>
      <c r="F24" s="932"/>
      <c r="G24" s="932"/>
      <c r="H24" s="22">
        <v>219320202009</v>
      </c>
      <c r="I24" s="22" t="s">
        <v>57</v>
      </c>
      <c r="J24" s="1394" t="s">
        <v>202</v>
      </c>
      <c r="K24" s="23" t="s">
        <v>203</v>
      </c>
      <c r="L24" s="629">
        <v>10</v>
      </c>
      <c r="M24" s="88">
        <v>60000000</v>
      </c>
      <c r="N24" s="24"/>
      <c r="O24" s="25">
        <f t="shared" si="0"/>
        <v>60000000</v>
      </c>
      <c r="P24" s="30"/>
      <c r="Q24" s="24"/>
      <c r="R24" s="26"/>
      <c r="S24" s="24"/>
      <c r="T24" s="24"/>
      <c r="U24" s="24"/>
      <c r="V24" s="24"/>
      <c r="W24" s="24"/>
      <c r="X24" s="24"/>
      <c r="Y24" s="24"/>
      <c r="Z24" s="24"/>
      <c r="AA24" s="26"/>
      <c r="AB24" s="1395">
        <v>12000000</v>
      </c>
      <c r="AC24" s="18"/>
      <c r="AD24" s="19">
        <f>+AB24</f>
        <v>12000000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21" t="s">
        <v>183</v>
      </c>
      <c r="BG24" s="21" t="s">
        <v>184</v>
      </c>
      <c r="BH24" s="1437"/>
    </row>
    <row r="25" spans="1:177" ht="32.25" customHeight="1">
      <c r="B25" s="1436"/>
      <c r="C25" s="893"/>
      <c r="D25" s="893"/>
      <c r="E25" s="893"/>
      <c r="F25" s="932"/>
      <c r="G25" s="932"/>
      <c r="H25" s="22">
        <v>219320202009</v>
      </c>
      <c r="I25" s="22" t="s">
        <v>57</v>
      </c>
      <c r="J25" s="22"/>
      <c r="K25" s="23" t="s">
        <v>204</v>
      </c>
      <c r="L25" s="629">
        <v>5</v>
      </c>
      <c r="M25" s="88">
        <v>50000000</v>
      </c>
      <c r="N25" s="24"/>
      <c r="O25" s="25">
        <f t="shared" si="0"/>
        <v>50000000</v>
      </c>
      <c r="P25" s="24"/>
      <c r="Q25" s="24"/>
      <c r="R25" s="26"/>
      <c r="S25" s="24"/>
      <c r="T25" s="24"/>
      <c r="U25" s="24"/>
      <c r="V25" s="24"/>
      <c r="W25" s="24"/>
      <c r="X25" s="24"/>
      <c r="Y25" s="24"/>
      <c r="Z25" s="24"/>
      <c r="AA25" s="26"/>
      <c r="AB25" s="1396"/>
      <c r="AC25" s="18"/>
      <c r="AD25" s="19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21" t="s">
        <v>183</v>
      </c>
      <c r="BG25" s="21" t="s">
        <v>184</v>
      </c>
      <c r="BH25" s="1437"/>
    </row>
    <row r="26" spans="1:177" s="44" customFormat="1" ht="32.25" customHeight="1">
      <c r="A26" s="35"/>
      <c r="B26" s="36"/>
      <c r="C26" s="37"/>
      <c r="D26" s="37"/>
      <c r="E26" s="38"/>
      <c r="F26" s="39"/>
      <c r="G26" s="39"/>
      <c r="H26" s="39"/>
      <c r="I26" s="39"/>
      <c r="J26" s="39"/>
      <c r="K26" s="37"/>
      <c r="L26" s="481"/>
      <c r="M26" s="88">
        <f>SUM(M11:M25)</f>
        <v>8481688541</v>
      </c>
      <c r="N26" s="37"/>
      <c r="O26" s="40"/>
      <c r="P26" s="37"/>
      <c r="Q26" s="37"/>
      <c r="R26" s="26"/>
      <c r="S26" s="37"/>
      <c r="T26" s="37"/>
      <c r="U26" s="37"/>
      <c r="V26" s="37"/>
      <c r="W26" s="37"/>
      <c r="X26" s="37"/>
      <c r="Y26" s="37"/>
      <c r="Z26" s="37"/>
      <c r="AA26" s="26"/>
      <c r="AB26" s="41">
        <f>SUM(AB11:AB25)</f>
        <v>846206800</v>
      </c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1385">
        <f>+AQ23+AQ20+AQ19+AQ16+AQ14+AQ12+AT12</f>
        <v>296800000</v>
      </c>
      <c r="AR26" s="42"/>
      <c r="AS26" s="43">
        <f>+AQ26-AR26</f>
        <v>296800000</v>
      </c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21" t="s">
        <v>183</v>
      </c>
      <c r="BG26" s="21" t="s">
        <v>184</v>
      </c>
      <c r="BH26" s="1438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</row>
    <row r="27" spans="1:177" ht="32.25" customHeight="1">
      <c r="B27" s="1436" t="s">
        <v>175</v>
      </c>
      <c r="C27" s="893" t="s">
        <v>176</v>
      </c>
      <c r="D27" s="893" t="s">
        <v>205</v>
      </c>
      <c r="E27" s="1398" t="s">
        <v>206</v>
      </c>
      <c r="F27" s="932">
        <v>2020730010013</v>
      </c>
      <c r="G27" s="932" t="s">
        <v>207</v>
      </c>
      <c r="H27" s="22">
        <v>219320201004</v>
      </c>
      <c r="I27" s="22" t="s">
        <v>189</v>
      </c>
      <c r="J27" s="1394" t="s">
        <v>208</v>
      </c>
      <c r="K27" s="772" t="s">
        <v>209</v>
      </c>
      <c r="L27" s="893">
        <v>1</v>
      </c>
      <c r="M27" s="88">
        <v>40500000</v>
      </c>
      <c r="N27" s="24"/>
      <c r="O27" s="25">
        <f>+M27</f>
        <v>40500000</v>
      </c>
      <c r="P27" s="24"/>
      <c r="Q27" s="24"/>
      <c r="R27" s="26"/>
      <c r="S27" s="24"/>
      <c r="T27" s="24"/>
      <c r="U27" s="24"/>
      <c r="V27" s="24"/>
      <c r="W27" s="24"/>
      <c r="X27" s="24"/>
      <c r="Y27" s="24"/>
      <c r="Z27" s="24"/>
      <c r="AA27" s="26"/>
      <c r="AB27" s="29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21" t="s">
        <v>183</v>
      </c>
      <c r="BG27" s="21" t="s">
        <v>184</v>
      </c>
      <c r="BH27" s="1437"/>
    </row>
    <row r="28" spans="1:177" ht="32.25" customHeight="1">
      <c r="B28" s="1436"/>
      <c r="C28" s="893"/>
      <c r="D28" s="893"/>
      <c r="E28" s="1398"/>
      <c r="F28" s="932"/>
      <c r="G28" s="932"/>
      <c r="H28" s="22">
        <v>219320202009</v>
      </c>
      <c r="I28" s="22" t="s">
        <v>57</v>
      </c>
      <c r="J28" s="22"/>
      <c r="K28" s="772"/>
      <c r="L28" s="893"/>
      <c r="M28" s="88"/>
      <c r="N28" s="30"/>
      <c r="O28" s="25">
        <f>+M28</f>
        <v>0</v>
      </c>
      <c r="P28" s="24"/>
      <c r="Q28" s="24"/>
      <c r="R28" s="26"/>
      <c r="S28" s="24"/>
      <c r="T28" s="24"/>
      <c r="U28" s="24"/>
      <c r="V28" s="24"/>
      <c r="W28" s="24"/>
      <c r="X28" s="24"/>
      <c r="Y28" s="24"/>
      <c r="Z28" s="24"/>
      <c r="AA28" s="26"/>
      <c r="AB28" s="1399"/>
      <c r="AC28" s="18"/>
      <c r="AD28" s="45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45"/>
      <c r="AR28" s="18"/>
      <c r="AS28" s="1255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21" t="s">
        <v>183</v>
      </c>
      <c r="BG28" s="21" t="s">
        <v>184</v>
      </c>
      <c r="BH28" s="1437"/>
    </row>
    <row r="29" spans="1:177" ht="32.25" customHeight="1">
      <c r="B29" s="1436"/>
      <c r="C29" s="893"/>
      <c r="D29" s="893"/>
      <c r="E29" s="1398"/>
      <c r="F29" s="932"/>
      <c r="G29" s="932"/>
      <c r="H29" s="22"/>
      <c r="I29" s="22" t="s">
        <v>57</v>
      </c>
      <c r="J29" s="22"/>
      <c r="K29" s="23" t="s">
        <v>210</v>
      </c>
      <c r="L29" s="629">
        <v>0</v>
      </c>
      <c r="M29" s="88">
        <v>54000000</v>
      </c>
      <c r="N29" s="24"/>
      <c r="O29" s="25">
        <f>+M29</f>
        <v>54000000</v>
      </c>
      <c r="P29" s="30"/>
      <c r="Q29" s="24"/>
      <c r="R29" s="26"/>
      <c r="S29" s="24"/>
      <c r="T29" s="24"/>
      <c r="U29" s="24"/>
      <c r="V29" s="24"/>
      <c r="W29" s="24"/>
      <c r="X29" s="24"/>
      <c r="Y29" s="24"/>
      <c r="Z29" s="24"/>
      <c r="AA29" s="26"/>
      <c r="AB29" s="1399">
        <f>17500000+21000000</f>
        <v>38500000</v>
      </c>
      <c r="AC29" s="18"/>
      <c r="AD29" s="46">
        <f>+AB29</f>
        <v>38500000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45">
        <f>6000000+5000000</f>
        <v>11000000</v>
      </c>
      <c r="AR29" s="18"/>
      <c r="AS29" s="1255">
        <f>+AQ29</f>
        <v>11000000</v>
      </c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21" t="s">
        <v>183</v>
      </c>
      <c r="BG29" s="21" t="s">
        <v>184</v>
      </c>
      <c r="BH29" s="1437"/>
    </row>
    <row r="30" spans="1:177" ht="32.25" customHeight="1">
      <c r="B30" s="1436"/>
      <c r="C30" s="893"/>
      <c r="D30" s="893"/>
      <c r="E30" s="1398"/>
      <c r="F30" s="932"/>
      <c r="G30" s="932"/>
      <c r="H30" s="22">
        <v>219320201004</v>
      </c>
      <c r="I30" s="22" t="s">
        <v>189</v>
      </c>
      <c r="J30" s="1394" t="s">
        <v>211</v>
      </c>
      <c r="K30" s="772" t="s">
        <v>212</v>
      </c>
      <c r="L30" s="893">
        <v>10</v>
      </c>
      <c r="M30" s="88">
        <v>90500000</v>
      </c>
      <c r="N30" s="30">
        <f>+M30+M31</f>
        <v>90500000</v>
      </c>
      <c r="O30" s="25">
        <f>+M30</f>
        <v>90500000</v>
      </c>
      <c r="P30" s="24"/>
      <c r="Q30" s="24"/>
      <c r="R30" s="26"/>
      <c r="S30" s="24"/>
      <c r="T30" s="24"/>
      <c r="U30" s="24"/>
      <c r="V30" s="24"/>
      <c r="W30" s="24"/>
      <c r="X30" s="24"/>
      <c r="Y30" s="24"/>
      <c r="Z30" s="24"/>
      <c r="AA30" s="26"/>
      <c r="AB30" s="29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21" t="s">
        <v>183</v>
      </c>
      <c r="BG30" s="21" t="s">
        <v>184</v>
      </c>
      <c r="BH30" s="1437"/>
    </row>
    <row r="31" spans="1:177" ht="32.25" customHeight="1">
      <c r="B31" s="1436"/>
      <c r="C31" s="893"/>
      <c r="D31" s="893"/>
      <c r="E31" s="1398"/>
      <c r="F31" s="932"/>
      <c r="G31" s="932"/>
      <c r="H31" s="22">
        <v>219320202009</v>
      </c>
      <c r="I31" s="22" t="s">
        <v>57</v>
      </c>
      <c r="J31" s="22"/>
      <c r="K31" s="772"/>
      <c r="L31" s="893"/>
      <c r="M31" s="88"/>
      <c r="N31" s="24"/>
      <c r="O31" s="25">
        <f>+M31</f>
        <v>0</v>
      </c>
      <c r="P31" s="24"/>
      <c r="Q31" s="24"/>
      <c r="R31" s="26"/>
      <c r="S31" s="24"/>
      <c r="T31" s="24"/>
      <c r="U31" s="24"/>
      <c r="V31" s="24"/>
      <c r="W31" s="24"/>
      <c r="X31" s="24"/>
      <c r="Y31" s="24"/>
      <c r="Z31" s="24"/>
      <c r="AA31" s="26"/>
      <c r="AB31" s="1400">
        <v>55800000</v>
      </c>
      <c r="AC31" s="18"/>
      <c r="AD31" s="47">
        <f>+AB31</f>
        <v>55800000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45">
        <f>+AS31</f>
        <v>13600000</v>
      </c>
      <c r="AR31" s="18"/>
      <c r="AS31" s="1401">
        <f>6000000+3800000+3800000</f>
        <v>13600000</v>
      </c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21" t="s">
        <v>183</v>
      </c>
      <c r="BG31" s="21" t="s">
        <v>184</v>
      </c>
      <c r="BH31" s="1437"/>
    </row>
    <row r="32" spans="1:177" s="44" customFormat="1" ht="32.25" customHeight="1">
      <c r="A32" s="35"/>
      <c r="B32" s="36"/>
      <c r="C32" s="37"/>
      <c r="D32" s="37"/>
      <c r="E32" s="38"/>
      <c r="F32" s="39"/>
      <c r="G32" s="39"/>
      <c r="H32" s="39"/>
      <c r="I32" s="39"/>
      <c r="J32" s="39"/>
      <c r="K32" s="37"/>
      <c r="L32" s="481"/>
      <c r="M32" s="88">
        <f>SUM(M27:M31)</f>
        <v>185000000</v>
      </c>
      <c r="N32" s="37"/>
      <c r="O32" s="40"/>
      <c r="P32" s="37"/>
      <c r="Q32" s="37"/>
      <c r="R32" s="26"/>
      <c r="S32" s="37"/>
      <c r="T32" s="37"/>
      <c r="U32" s="37"/>
      <c r="V32" s="37"/>
      <c r="W32" s="37"/>
      <c r="X32" s="37"/>
      <c r="Y32" s="37"/>
      <c r="Z32" s="37"/>
      <c r="AA32" s="26"/>
      <c r="AB32" s="48">
        <f>+AB29+AB31</f>
        <v>94300000</v>
      </c>
      <c r="AC32" s="42"/>
      <c r="AD32" s="49">
        <f>+AB32</f>
        <v>94300000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5">
        <f>+AQ29+AQ31</f>
        <v>24600000</v>
      </c>
      <c r="AR32" s="42"/>
      <c r="AS32" s="49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21" t="s">
        <v>183</v>
      </c>
      <c r="BG32" s="21" t="s">
        <v>184</v>
      </c>
      <c r="BH32" s="1438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</row>
    <row r="33" spans="1:177" ht="32.25" customHeight="1">
      <c r="B33" s="1436" t="s">
        <v>175</v>
      </c>
      <c r="C33" s="893" t="s">
        <v>176</v>
      </c>
      <c r="D33" s="893" t="s">
        <v>213</v>
      </c>
      <c r="E33" s="1398" t="s">
        <v>214</v>
      </c>
      <c r="F33" s="932">
        <v>2020730010009</v>
      </c>
      <c r="G33" s="932" t="s">
        <v>215</v>
      </c>
      <c r="H33" s="22">
        <v>219320202009</v>
      </c>
      <c r="I33" s="22" t="s">
        <v>57</v>
      </c>
      <c r="J33" s="1394" t="s">
        <v>216</v>
      </c>
      <c r="K33" s="23" t="s">
        <v>217</v>
      </c>
      <c r="L33" s="629">
        <v>60</v>
      </c>
      <c r="M33" s="88">
        <v>70000000</v>
      </c>
      <c r="N33" s="24"/>
      <c r="O33" s="25">
        <f>+M33</f>
        <v>70000000</v>
      </c>
      <c r="P33" s="24"/>
      <c r="Q33" s="24"/>
      <c r="R33" s="26"/>
      <c r="S33" s="24"/>
      <c r="T33" s="24"/>
      <c r="U33" s="24"/>
      <c r="V33" s="24"/>
      <c r="W33" s="24"/>
      <c r="X33" s="24"/>
      <c r="Y33" s="24"/>
      <c r="Z33" s="24"/>
      <c r="AA33" s="26"/>
      <c r="AB33" s="1402">
        <v>64000000</v>
      </c>
      <c r="AC33" s="18"/>
      <c r="AD33" s="19">
        <f>+AB33</f>
        <v>64000000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45">
        <f>+AS33</f>
        <v>20500000</v>
      </c>
      <c r="AR33" s="18"/>
      <c r="AS33" s="1403">
        <f>12000000+5000000+3500000</f>
        <v>20500000</v>
      </c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21" t="s">
        <v>183</v>
      </c>
      <c r="BG33" s="21" t="s">
        <v>184</v>
      </c>
      <c r="BH33" s="1437"/>
    </row>
    <row r="34" spans="1:177" ht="32.25" customHeight="1">
      <c r="B34" s="1436"/>
      <c r="C34" s="893"/>
      <c r="D34" s="893"/>
      <c r="E34" s="1398"/>
      <c r="F34" s="932"/>
      <c r="G34" s="932"/>
      <c r="H34" s="22">
        <v>219320202009</v>
      </c>
      <c r="I34" s="22" t="s">
        <v>57</v>
      </c>
      <c r="J34" s="1394" t="s">
        <v>218</v>
      </c>
      <c r="K34" s="23" t="s">
        <v>219</v>
      </c>
      <c r="L34" s="629">
        <v>0</v>
      </c>
      <c r="M34" s="29"/>
      <c r="N34" s="30"/>
      <c r="O34" s="25"/>
      <c r="P34" s="24">
        <f>60/4</f>
        <v>15</v>
      </c>
      <c r="Q34" s="24"/>
      <c r="R34" s="26"/>
      <c r="S34" s="24"/>
      <c r="T34" s="24"/>
      <c r="U34" s="24"/>
      <c r="V34" s="24"/>
      <c r="W34" s="24"/>
      <c r="X34" s="24"/>
      <c r="Y34" s="24"/>
      <c r="Z34" s="24"/>
      <c r="AA34" s="26"/>
      <c r="AB34" s="29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21" t="s">
        <v>183</v>
      </c>
      <c r="BG34" s="21" t="s">
        <v>184</v>
      </c>
      <c r="BH34" s="1437"/>
    </row>
    <row r="35" spans="1:177" ht="32.25" customHeight="1">
      <c r="B35" s="1436"/>
      <c r="C35" s="893"/>
      <c r="D35" s="893"/>
      <c r="E35" s="1398"/>
      <c r="F35" s="932"/>
      <c r="G35" s="932"/>
      <c r="H35" s="22">
        <v>219320202009</v>
      </c>
      <c r="I35" s="22" t="s">
        <v>57</v>
      </c>
      <c r="J35" s="1394" t="s">
        <v>220</v>
      </c>
      <c r="K35" s="50" t="s">
        <v>221</v>
      </c>
      <c r="L35" s="629">
        <v>30</v>
      </c>
      <c r="M35" s="88">
        <v>60000000</v>
      </c>
      <c r="N35" s="24"/>
      <c r="O35" s="25">
        <f>+M35</f>
        <v>60000000</v>
      </c>
      <c r="P35" s="18"/>
      <c r="Q35" s="24"/>
      <c r="R35" s="26"/>
      <c r="S35" s="24"/>
      <c r="T35" s="24"/>
      <c r="U35" s="24"/>
      <c r="V35" s="24"/>
      <c r="W35" s="24"/>
      <c r="X35" s="24"/>
      <c r="Y35" s="24"/>
      <c r="Z35" s="24"/>
      <c r="AA35" s="26"/>
      <c r="AB35" s="1402">
        <v>17500000</v>
      </c>
      <c r="AC35" s="18"/>
      <c r="AD35" s="19">
        <f>+AB35</f>
        <v>17500000</v>
      </c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45">
        <f>+AS35</f>
        <v>5000000</v>
      </c>
      <c r="AR35" s="18"/>
      <c r="AS35" s="1378">
        <v>5000000</v>
      </c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21" t="s">
        <v>183</v>
      </c>
      <c r="BG35" s="21" t="s">
        <v>184</v>
      </c>
      <c r="BH35" s="1437"/>
    </row>
    <row r="36" spans="1:177" ht="32.25" customHeight="1">
      <c r="B36" s="1436"/>
      <c r="C36" s="893"/>
      <c r="D36" s="893"/>
      <c r="E36" s="1398"/>
      <c r="F36" s="932"/>
      <c r="G36" s="932"/>
      <c r="H36" s="22">
        <v>219320202009</v>
      </c>
      <c r="I36" s="22" t="s">
        <v>57</v>
      </c>
      <c r="J36" s="1394" t="s">
        <v>222</v>
      </c>
      <c r="K36" s="23" t="s">
        <v>223</v>
      </c>
      <c r="L36" s="629">
        <v>3</v>
      </c>
      <c r="M36" s="88">
        <f>+N36+O36</f>
        <v>1153732330</v>
      </c>
      <c r="N36" s="24">
        <v>493732330</v>
      </c>
      <c r="O36" s="24">
        <v>660000000</v>
      </c>
      <c r="P36" s="18"/>
      <c r="Q36" s="24">
        <f>80+90+60+70+85</f>
        <v>385</v>
      </c>
      <c r="R36" s="26"/>
      <c r="S36" s="24"/>
      <c r="T36" s="24"/>
      <c r="U36" s="24"/>
      <c r="V36" s="24"/>
      <c r="W36" s="24"/>
      <c r="X36" s="24"/>
      <c r="Y36" s="24"/>
      <c r="Z36" s="24"/>
      <c r="AA36" s="26"/>
      <c r="AB36" s="1404"/>
      <c r="AC36" s="18"/>
      <c r="AD36" s="19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21" t="s">
        <v>183</v>
      </c>
      <c r="BG36" s="21" t="s">
        <v>184</v>
      </c>
      <c r="BH36" s="1437"/>
    </row>
    <row r="37" spans="1:177" ht="32.25" customHeight="1">
      <c r="B37" s="1436"/>
      <c r="C37" s="893"/>
      <c r="D37" s="893"/>
      <c r="E37" s="1398"/>
      <c r="F37" s="932"/>
      <c r="G37" s="932"/>
      <c r="H37" s="22">
        <v>219320202009</v>
      </c>
      <c r="I37" s="22" t="s">
        <v>57</v>
      </c>
      <c r="J37" s="1394" t="s">
        <v>224</v>
      </c>
      <c r="K37" s="23" t="s">
        <v>225</v>
      </c>
      <c r="L37" s="629">
        <v>0</v>
      </c>
      <c r="M37" s="88"/>
      <c r="N37" s="24"/>
      <c r="O37" s="25">
        <f>+M37</f>
        <v>0</v>
      </c>
      <c r="P37" s="24"/>
      <c r="Q37" s="24">
        <f>+Q36/4</f>
        <v>96.25</v>
      </c>
      <c r="R37" s="26"/>
      <c r="S37" s="24"/>
      <c r="T37" s="24"/>
      <c r="U37" s="24"/>
      <c r="V37" s="24"/>
      <c r="W37" s="24"/>
      <c r="X37" s="24"/>
      <c r="Y37" s="24"/>
      <c r="Z37" s="24"/>
      <c r="AA37" s="26"/>
      <c r="AB37" s="1402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45"/>
      <c r="AR37" s="18"/>
      <c r="AS37" s="1403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21" t="s">
        <v>183</v>
      </c>
      <c r="BG37" s="21" t="s">
        <v>184</v>
      </c>
      <c r="BH37" s="1437"/>
    </row>
    <row r="38" spans="1:177" ht="32.25" customHeight="1">
      <c r="B38" s="1436"/>
      <c r="C38" s="893"/>
      <c r="D38" s="893"/>
      <c r="E38" s="1398"/>
      <c r="F38" s="932"/>
      <c r="G38" s="932"/>
      <c r="H38" s="22">
        <v>219320202009</v>
      </c>
      <c r="I38" s="22" t="s">
        <v>57</v>
      </c>
      <c r="J38" s="22"/>
      <c r="K38" s="23" t="s">
        <v>226</v>
      </c>
      <c r="L38" s="629">
        <v>1</v>
      </c>
      <c r="M38" s="88">
        <v>55000000</v>
      </c>
      <c r="N38" s="24"/>
      <c r="O38" s="25">
        <f>+M38</f>
        <v>55000000</v>
      </c>
      <c r="P38" s="24"/>
      <c r="Q38" s="24"/>
      <c r="R38" s="26"/>
      <c r="S38" s="24"/>
      <c r="T38" s="24"/>
      <c r="U38" s="24"/>
      <c r="V38" s="24"/>
      <c r="W38" s="24"/>
      <c r="X38" s="24"/>
      <c r="Y38" s="24"/>
      <c r="Z38" s="24"/>
      <c r="AA38" s="26"/>
      <c r="AB38" s="1402">
        <v>33000000</v>
      </c>
      <c r="AC38" s="18"/>
      <c r="AD38" s="19">
        <f>+AB38</f>
        <v>33000000</v>
      </c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45">
        <f>+AS38</f>
        <v>3000000</v>
      </c>
      <c r="AR38" s="18"/>
      <c r="AS38" s="1403">
        <v>3000000</v>
      </c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21" t="s">
        <v>183</v>
      </c>
      <c r="BG38" s="21" t="s">
        <v>184</v>
      </c>
      <c r="BH38" s="1437"/>
    </row>
    <row r="39" spans="1:177" s="44" customFormat="1" ht="32.25" customHeight="1">
      <c r="A39" s="35"/>
      <c r="B39" s="36"/>
      <c r="C39" s="37"/>
      <c r="D39" s="37"/>
      <c r="E39" s="38"/>
      <c r="F39" s="39"/>
      <c r="G39" s="39"/>
      <c r="H39" s="39"/>
      <c r="I39" s="39"/>
      <c r="J39" s="39"/>
      <c r="K39" s="37"/>
      <c r="L39" s="481"/>
      <c r="M39" s="88">
        <f>SUM(M33:M38)</f>
        <v>1338732330</v>
      </c>
      <c r="N39" s="37"/>
      <c r="O39" s="40"/>
      <c r="P39" s="37"/>
      <c r="Q39" s="37"/>
      <c r="R39" s="26"/>
      <c r="S39" s="37"/>
      <c r="T39" s="37"/>
      <c r="U39" s="37"/>
      <c r="V39" s="37"/>
      <c r="W39" s="37"/>
      <c r="X39" s="37"/>
      <c r="Y39" s="37"/>
      <c r="Z39" s="37"/>
      <c r="AA39" s="26"/>
      <c r="AB39" s="41">
        <f>+AB33+AB35+AB38</f>
        <v>114500000</v>
      </c>
      <c r="AC39" s="42"/>
      <c r="AD39" s="51">
        <f>+AB39</f>
        <v>114500000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5">
        <f>+AQ33+AQ35+AQ38</f>
        <v>28500000</v>
      </c>
      <c r="AR39" s="42"/>
      <c r="AS39" s="49">
        <f>+AQ39</f>
        <v>28500000</v>
      </c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21" t="s">
        <v>183</v>
      </c>
      <c r="BG39" s="21" t="s">
        <v>184</v>
      </c>
      <c r="BH39" s="1438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</row>
    <row r="40" spans="1:177" ht="32.25" customHeight="1">
      <c r="B40" s="1436" t="s">
        <v>175</v>
      </c>
      <c r="C40" s="893" t="s">
        <v>176</v>
      </c>
      <c r="D40" s="893" t="s">
        <v>227</v>
      </c>
      <c r="E40" s="1398" t="s">
        <v>228</v>
      </c>
      <c r="F40" s="932">
        <v>2020730010018</v>
      </c>
      <c r="G40" s="932" t="s">
        <v>229</v>
      </c>
      <c r="H40" s="22">
        <v>219320201004</v>
      </c>
      <c r="I40" s="22" t="s">
        <v>230</v>
      </c>
      <c r="J40" s="1394" t="s">
        <v>231</v>
      </c>
      <c r="K40" s="772" t="s">
        <v>232</v>
      </c>
      <c r="L40" s="893">
        <v>1</v>
      </c>
      <c r="M40" s="88"/>
      <c r="N40" s="24"/>
      <c r="O40" s="25">
        <f>+M40</f>
        <v>0</v>
      </c>
      <c r="P40" s="24"/>
      <c r="Q40" s="24"/>
      <c r="R40" s="26"/>
      <c r="S40" s="24"/>
      <c r="T40" s="24"/>
      <c r="U40" s="24"/>
      <c r="V40" s="24"/>
      <c r="W40" s="24"/>
      <c r="X40" s="24"/>
      <c r="Y40" s="24"/>
      <c r="Z40" s="24"/>
      <c r="AA40" s="26"/>
      <c r="AB40" s="29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21" t="s">
        <v>183</v>
      </c>
      <c r="BG40" s="21" t="s">
        <v>184</v>
      </c>
      <c r="BH40" s="1437"/>
    </row>
    <row r="41" spans="1:177" ht="32.25" customHeight="1">
      <c r="B41" s="1436"/>
      <c r="C41" s="893"/>
      <c r="D41" s="893"/>
      <c r="E41" s="1398"/>
      <c r="F41" s="932"/>
      <c r="G41" s="932"/>
      <c r="H41" s="22">
        <v>219320201003</v>
      </c>
      <c r="I41" s="22" t="s">
        <v>60</v>
      </c>
      <c r="J41" s="22"/>
      <c r="K41" s="772"/>
      <c r="L41" s="893"/>
      <c r="M41" s="88"/>
      <c r="N41" s="24"/>
      <c r="O41" s="25">
        <f>+M41</f>
        <v>0</v>
      </c>
      <c r="P41" s="24"/>
      <c r="Q41" s="24"/>
      <c r="R41" s="26"/>
      <c r="S41" s="24"/>
      <c r="T41" s="24"/>
      <c r="U41" s="24"/>
      <c r="V41" s="24"/>
      <c r="W41" s="24"/>
      <c r="X41" s="24"/>
      <c r="Y41" s="24"/>
      <c r="Z41" s="24"/>
      <c r="AA41" s="26"/>
      <c r="AB41" s="29"/>
      <c r="AC41" s="18"/>
      <c r="AD41" s="5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45"/>
      <c r="AR41" s="18"/>
      <c r="AS41" s="1403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21" t="s">
        <v>183</v>
      </c>
      <c r="BG41" s="21" t="s">
        <v>184</v>
      </c>
      <c r="BH41" s="1437"/>
    </row>
    <row r="42" spans="1:177" ht="32.25" customHeight="1">
      <c r="B42" s="1436"/>
      <c r="C42" s="893"/>
      <c r="D42" s="893"/>
      <c r="E42" s="1398"/>
      <c r="F42" s="932"/>
      <c r="G42" s="932"/>
      <c r="H42" s="22">
        <v>219320202009</v>
      </c>
      <c r="I42" s="22" t="s">
        <v>57</v>
      </c>
      <c r="J42" s="22"/>
      <c r="K42" s="772"/>
      <c r="L42" s="893"/>
      <c r="M42" s="88">
        <v>52000000</v>
      </c>
      <c r="N42" s="24"/>
      <c r="O42" s="25">
        <f>+M42</f>
        <v>52000000</v>
      </c>
      <c r="P42" s="24"/>
      <c r="Q42" s="24"/>
      <c r="R42" s="26"/>
      <c r="S42" s="24"/>
      <c r="T42" s="24"/>
      <c r="U42" s="24"/>
      <c r="V42" s="24"/>
      <c r="W42" s="24"/>
      <c r="X42" s="24"/>
      <c r="Y42" s="24"/>
      <c r="Z42" s="24"/>
      <c r="AA42" s="26"/>
      <c r="AB42" s="1405">
        <v>37000000</v>
      </c>
      <c r="AC42" s="18"/>
      <c r="AD42" s="52">
        <f>+AB42</f>
        <v>37000000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45">
        <f>+AS42</f>
        <v>14800000</v>
      </c>
      <c r="AR42" s="18"/>
      <c r="AS42" s="1403">
        <f>12000000+2800000</f>
        <v>14800000</v>
      </c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21" t="s">
        <v>183</v>
      </c>
      <c r="BG42" s="21" t="s">
        <v>184</v>
      </c>
      <c r="BH42" s="1437"/>
    </row>
    <row r="43" spans="1:177" ht="32.25" customHeight="1">
      <c r="B43" s="1436"/>
      <c r="C43" s="893"/>
      <c r="D43" s="893"/>
      <c r="E43" s="1398"/>
      <c r="F43" s="932"/>
      <c r="G43" s="932"/>
      <c r="H43" s="22">
        <v>219320201004</v>
      </c>
      <c r="I43" s="22" t="s">
        <v>230</v>
      </c>
      <c r="J43" s="1394" t="s">
        <v>233</v>
      </c>
      <c r="K43" s="772" t="s">
        <v>234</v>
      </c>
      <c r="L43" s="893">
        <v>16</v>
      </c>
      <c r="M43" s="29"/>
      <c r="N43" s="24"/>
      <c r="O43" s="25"/>
      <c r="P43" s="24"/>
      <c r="Q43" s="24"/>
      <c r="R43" s="26"/>
      <c r="S43" s="24"/>
      <c r="T43" s="24"/>
      <c r="U43" s="24"/>
      <c r="V43" s="24"/>
      <c r="W43" s="24"/>
      <c r="X43" s="24"/>
      <c r="Y43" s="24"/>
      <c r="Z43" s="24"/>
      <c r="AA43" s="26"/>
      <c r="AB43" s="29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21" t="s">
        <v>183</v>
      </c>
      <c r="BG43" s="21" t="s">
        <v>184</v>
      </c>
      <c r="BH43" s="1437"/>
    </row>
    <row r="44" spans="1:177" ht="32.25" customHeight="1">
      <c r="B44" s="1436"/>
      <c r="C44" s="893"/>
      <c r="D44" s="893"/>
      <c r="E44" s="1398"/>
      <c r="F44" s="932"/>
      <c r="G44" s="932"/>
      <c r="H44" s="22">
        <v>219320201003</v>
      </c>
      <c r="I44" s="22" t="s">
        <v>60</v>
      </c>
      <c r="J44" s="22"/>
      <c r="K44" s="772"/>
      <c r="L44" s="893"/>
      <c r="M44" s="88"/>
      <c r="N44" s="24"/>
      <c r="O44" s="25">
        <f>+M44</f>
        <v>0</v>
      </c>
      <c r="P44" s="24"/>
      <c r="Q44" s="24"/>
      <c r="R44" s="26"/>
      <c r="S44" s="24"/>
      <c r="T44" s="24"/>
      <c r="U44" s="24"/>
      <c r="V44" s="24"/>
      <c r="W44" s="24"/>
      <c r="X44" s="24"/>
      <c r="Y44" s="24"/>
      <c r="Z44" s="24"/>
      <c r="AA44" s="26"/>
      <c r="AB44" s="29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21" t="s">
        <v>183</v>
      </c>
      <c r="BG44" s="21" t="s">
        <v>184</v>
      </c>
      <c r="BH44" s="1437"/>
    </row>
    <row r="45" spans="1:177" ht="32.25" customHeight="1">
      <c r="B45" s="1436"/>
      <c r="C45" s="893"/>
      <c r="D45" s="893"/>
      <c r="E45" s="1398"/>
      <c r="F45" s="932"/>
      <c r="G45" s="932"/>
      <c r="H45" s="22">
        <v>219320202009</v>
      </c>
      <c r="I45" s="22" t="s">
        <v>57</v>
      </c>
      <c r="J45" s="22"/>
      <c r="K45" s="772"/>
      <c r="L45" s="893"/>
      <c r="M45" s="88">
        <f>+O45</f>
        <v>100000000</v>
      </c>
      <c r="N45" s="24"/>
      <c r="O45" s="25">
        <v>100000000</v>
      </c>
      <c r="P45" s="24"/>
      <c r="Q45" s="24"/>
      <c r="R45" s="26"/>
      <c r="S45" s="24"/>
      <c r="T45" s="24"/>
      <c r="U45" s="24"/>
      <c r="V45" s="24"/>
      <c r="W45" s="24"/>
      <c r="X45" s="24"/>
      <c r="Y45" s="24"/>
      <c r="Z45" s="24"/>
      <c r="AA45" s="26"/>
      <c r="AB45" s="1405">
        <v>66200000</v>
      </c>
      <c r="AC45" s="18"/>
      <c r="AD45" s="52">
        <f>+AB45</f>
        <v>66200000</v>
      </c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>
        <f>5600000+8400000+4500000</f>
        <v>18500000</v>
      </c>
      <c r="AR45" s="18"/>
      <c r="AS45" s="18">
        <f>+AQ45</f>
        <v>18500000</v>
      </c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21" t="s">
        <v>183</v>
      </c>
      <c r="BG45" s="21" t="s">
        <v>184</v>
      </c>
      <c r="BH45" s="1437"/>
    </row>
    <row r="46" spans="1:177" s="58" customFormat="1" ht="32.25" customHeight="1">
      <c r="A46" s="53"/>
      <c r="B46" s="54"/>
      <c r="C46" s="55"/>
      <c r="D46" s="55"/>
      <c r="E46" s="56"/>
      <c r="F46" s="57"/>
      <c r="G46" s="61"/>
      <c r="H46" s="57"/>
      <c r="I46" s="57"/>
      <c r="J46" s="57"/>
      <c r="K46" s="55"/>
      <c r="L46" s="1406"/>
      <c r="M46" s="88">
        <f>SUM(M40:M45)</f>
        <v>152000000</v>
      </c>
      <c r="N46" s="55"/>
      <c r="O46" s="59"/>
      <c r="P46" s="55"/>
      <c r="Q46" s="55"/>
      <c r="R46" s="26"/>
      <c r="S46" s="55"/>
      <c r="T46" s="55"/>
      <c r="U46" s="55"/>
      <c r="V46" s="55"/>
      <c r="W46" s="55"/>
      <c r="X46" s="55"/>
      <c r="Y46" s="55"/>
      <c r="Z46" s="55"/>
      <c r="AA46" s="26"/>
      <c r="AB46" s="60">
        <f>+AB42+AB45</f>
        <v>103200000</v>
      </c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45">
        <f>+AQ42+AQ45</f>
        <v>33300000</v>
      </c>
      <c r="AR46" s="61"/>
      <c r="AS46" s="62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21" t="s">
        <v>183</v>
      </c>
      <c r="BG46" s="21" t="s">
        <v>184</v>
      </c>
      <c r="BH46" s="1439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</row>
    <row r="47" spans="1:177" s="4" customFormat="1" ht="46.9" customHeight="1">
      <c r="A47" s="5"/>
      <c r="B47" s="1440" t="s">
        <v>175</v>
      </c>
      <c r="C47" s="1407" t="s">
        <v>176</v>
      </c>
      <c r="D47" s="1407" t="s">
        <v>235</v>
      </c>
      <c r="E47" s="1398" t="s">
        <v>236</v>
      </c>
      <c r="F47" s="1408">
        <v>2020730010060</v>
      </c>
      <c r="G47" s="1408" t="s">
        <v>237</v>
      </c>
      <c r="H47" s="1408" t="s">
        <v>238</v>
      </c>
      <c r="I47" s="1408" t="s">
        <v>57</v>
      </c>
      <c r="J47" s="63" t="s">
        <v>239</v>
      </c>
      <c r="K47" s="64" t="s">
        <v>240</v>
      </c>
      <c r="L47" s="65">
        <v>1</v>
      </c>
      <c r="M47" s="66">
        <v>50000000</v>
      </c>
      <c r="N47" s="67">
        <v>35000000</v>
      </c>
      <c r="O47" s="28">
        <v>15000000</v>
      </c>
      <c r="P47" s="26"/>
      <c r="Q47" s="26"/>
      <c r="R47" s="68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9"/>
      <c r="AA47" s="29"/>
      <c r="AB47" s="1379"/>
      <c r="AC47" s="69"/>
      <c r="AD47" s="69"/>
      <c r="AE47" s="70"/>
      <c r="AF47" s="69"/>
      <c r="AG47" s="71"/>
      <c r="AH47" s="71"/>
      <c r="AI47" s="28"/>
      <c r="AJ47" s="69"/>
      <c r="AK47" s="69"/>
      <c r="AL47" s="69"/>
      <c r="AM47" s="69"/>
      <c r="AN47" s="69"/>
      <c r="AO47" s="69"/>
      <c r="AP47" s="69"/>
      <c r="AQ47" s="1387"/>
      <c r="AR47" s="1380"/>
      <c r="AS47" s="1380"/>
      <c r="AT47" s="69"/>
      <c r="AU47" s="69"/>
      <c r="AV47" s="69"/>
      <c r="AW47" s="69"/>
      <c r="AX47" s="69"/>
      <c r="AY47" s="29"/>
      <c r="AZ47" s="29"/>
      <c r="BA47" s="29"/>
      <c r="BB47" s="29"/>
      <c r="BC47" s="29"/>
      <c r="BD47" s="29"/>
      <c r="BE47" s="29"/>
      <c r="BF47" s="72" t="s">
        <v>183</v>
      </c>
      <c r="BG47" s="72" t="s">
        <v>241</v>
      </c>
      <c r="BH47" s="1441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</row>
    <row r="48" spans="1:177" s="4" customFormat="1" ht="46.9" customHeight="1">
      <c r="A48" s="5"/>
      <c r="B48" s="1440"/>
      <c r="C48" s="1407"/>
      <c r="D48" s="1407"/>
      <c r="E48" s="1398"/>
      <c r="F48" s="1408"/>
      <c r="G48" s="1408"/>
      <c r="H48" s="1408"/>
      <c r="I48" s="1408"/>
      <c r="J48" s="63" t="s">
        <v>242</v>
      </c>
      <c r="K48" s="64" t="s">
        <v>243</v>
      </c>
      <c r="L48" s="65">
        <v>1</v>
      </c>
      <c r="M48" s="66">
        <v>50000000</v>
      </c>
      <c r="N48" s="67"/>
      <c r="O48" s="28">
        <v>50000000</v>
      </c>
      <c r="P48" s="26"/>
      <c r="Q48" s="26"/>
      <c r="R48" s="68"/>
      <c r="S48" s="26"/>
      <c r="T48" s="26"/>
      <c r="U48" s="26"/>
      <c r="V48" s="26"/>
      <c r="W48" s="26"/>
      <c r="X48" s="26"/>
      <c r="Y48" s="26"/>
      <c r="Z48" s="29"/>
      <c r="AA48" s="29"/>
      <c r="AB48" s="1379">
        <f>+AD48</f>
        <v>28000000</v>
      </c>
      <c r="AC48" s="69"/>
      <c r="AD48" s="69">
        <v>28000000</v>
      </c>
      <c r="AE48" s="69"/>
      <c r="AF48" s="69"/>
      <c r="AG48" s="71"/>
      <c r="AH48" s="71"/>
      <c r="AI48" s="28"/>
      <c r="AJ48" s="69"/>
      <c r="AK48" s="69"/>
      <c r="AL48" s="69"/>
      <c r="AM48" s="69"/>
      <c r="AN48" s="69"/>
      <c r="AO48" s="69"/>
      <c r="AP48" s="69"/>
      <c r="AQ48" s="1387">
        <f>+AS48</f>
        <v>8000000</v>
      </c>
      <c r="AR48" s="69"/>
      <c r="AS48" s="69">
        <v>8000000</v>
      </c>
      <c r="AT48" s="69"/>
      <c r="AU48" s="69"/>
      <c r="AV48" s="69"/>
      <c r="AW48" s="69"/>
      <c r="AX48" s="69"/>
      <c r="AY48" s="29"/>
      <c r="AZ48" s="29"/>
      <c r="BA48" s="29"/>
      <c r="BB48" s="29"/>
      <c r="BC48" s="29"/>
      <c r="BD48" s="29"/>
      <c r="BE48" s="29"/>
      <c r="BF48" s="72" t="s">
        <v>183</v>
      </c>
      <c r="BG48" s="72" t="s">
        <v>241</v>
      </c>
      <c r="BH48" s="1441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</row>
    <row r="49" spans="1:177" s="4" customFormat="1" ht="46.9" customHeight="1">
      <c r="A49" s="5"/>
      <c r="B49" s="1440"/>
      <c r="C49" s="1407"/>
      <c r="D49" s="1407"/>
      <c r="E49" s="1398"/>
      <c r="F49" s="1408"/>
      <c r="G49" s="1408"/>
      <c r="H49" s="1408"/>
      <c r="I49" s="1408"/>
      <c r="J49" s="63" t="s">
        <v>244</v>
      </c>
      <c r="K49" s="73" t="s">
        <v>245</v>
      </c>
      <c r="L49" s="65">
        <v>1</v>
      </c>
      <c r="M49" s="28">
        <f>+N49+AA49</f>
        <v>1057415212</v>
      </c>
      <c r="N49" s="74">
        <f>492415212-N47</f>
        <v>457415212</v>
      </c>
      <c r="O49" s="28"/>
      <c r="P49" s="26"/>
      <c r="Q49" s="26"/>
      <c r="R49" s="68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9"/>
      <c r="AA49" s="48">
        <v>600000000</v>
      </c>
      <c r="AB49" s="34">
        <f>+AP49+AC49</f>
        <v>263800000</v>
      </c>
      <c r="AC49" s="1379">
        <f>21000000+28000000+14400000+14400000+24000000+10400000+17500000+9600000+13000000+11000000+16000000</f>
        <v>179300000</v>
      </c>
      <c r="AD49" s="69"/>
      <c r="AE49" s="69"/>
      <c r="AF49" s="69"/>
      <c r="AG49" s="71"/>
      <c r="AH49" s="75"/>
      <c r="AI49" s="71"/>
      <c r="AJ49" s="69"/>
      <c r="AK49" s="69"/>
      <c r="AL49" s="69"/>
      <c r="AM49" s="69"/>
      <c r="AN49" s="69"/>
      <c r="AO49" s="69"/>
      <c r="AP49" s="1381">
        <v>84500000</v>
      </c>
      <c r="AQ49" s="1387">
        <f>+AR49</f>
        <v>38600000</v>
      </c>
      <c r="AR49" s="69">
        <f>4800000+9000000+4000000+12000000+4800000+4000000</f>
        <v>38600000</v>
      </c>
      <c r="AS49" s="69"/>
      <c r="AT49" s="69"/>
      <c r="AU49" s="69"/>
      <c r="AV49" s="69"/>
      <c r="AW49" s="69"/>
      <c r="AX49" s="69"/>
      <c r="AY49" s="29"/>
      <c r="AZ49" s="29"/>
      <c r="BA49" s="29"/>
      <c r="BB49" s="29"/>
      <c r="BC49" s="29"/>
      <c r="BD49" s="29"/>
      <c r="BE49" s="29"/>
      <c r="BF49" s="72" t="s">
        <v>183</v>
      </c>
      <c r="BG49" s="72" t="s">
        <v>241</v>
      </c>
      <c r="BH49" s="1441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</row>
    <row r="50" spans="1:177" s="4" customFormat="1" ht="46.9" customHeight="1">
      <c r="A50" s="5"/>
      <c r="B50" s="1440"/>
      <c r="C50" s="1407"/>
      <c r="D50" s="1407"/>
      <c r="E50" s="1398"/>
      <c r="F50" s="1408"/>
      <c r="G50" s="1408"/>
      <c r="H50" s="1408"/>
      <c r="I50" s="1408"/>
      <c r="J50" s="63" t="s">
        <v>246</v>
      </c>
      <c r="K50" s="76" t="s">
        <v>247</v>
      </c>
      <c r="L50" s="77">
        <v>1</v>
      </c>
      <c r="M50" s="66">
        <v>100000000</v>
      </c>
      <c r="N50" s="74"/>
      <c r="O50" s="28">
        <v>100000000</v>
      </c>
      <c r="P50" s="26"/>
      <c r="Q50" s="26"/>
      <c r="R50" s="68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9"/>
      <c r="AA50" s="29"/>
      <c r="AB50" s="1382">
        <f>+AD50</f>
        <v>5199000</v>
      </c>
      <c r="AC50" s="69"/>
      <c r="AD50" s="69">
        <v>5199000</v>
      </c>
      <c r="AE50" s="69"/>
      <c r="AF50" s="69"/>
      <c r="AG50" s="66"/>
      <c r="AH50" s="78"/>
      <c r="AI50" s="66"/>
      <c r="AJ50" s="69"/>
      <c r="AK50" s="69"/>
      <c r="AL50" s="69"/>
      <c r="AM50" s="69"/>
      <c r="AN50" s="69"/>
      <c r="AO50" s="69"/>
      <c r="AP50" s="69"/>
      <c r="AQ50" s="1387">
        <f>+AS50</f>
        <v>5199000</v>
      </c>
      <c r="AR50" s="69"/>
      <c r="AS50" s="69">
        <v>5199000</v>
      </c>
      <c r="AT50" s="69"/>
      <c r="AU50" s="69"/>
      <c r="AV50" s="69"/>
      <c r="AW50" s="69"/>
      <c r="AX50" s="69"/>
      <c r="AY50" s="29"/>
      <c r="AZ50" s="29"/>
      <c r="BA50" s="29"/>
      <c r="BB50" s="29"/>
      <c r="BC50" s="29"/>
      <c r="BD50" s="29"/>
      <c r="BE50" s="29"/>
      <c r="BF50" s="72" t="s">
        <v>183</v>
      </c>
      <c r="BG50" s="72" t="s">
        <v>241</v>
      </c>
      <c r="BH50" s="1441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</row>
    <row r="51" spans="1:177" s="4" customFormat="1" ht="58.15" customHeight="1">
      <c r="A51" s="5"/>
      <c r="B51" s="1440"/>
      <c r="C51" s="1407"/>
      <c r="D51" s="1407"/>
      <c r="E51" s="1398"/>
      <c r="F51" s="1408"/>
      <c r="G51" s="1408"/>
      <c r="H51" s="1408"/>
      <c r="I51" s="1408"/>
      <c r="J51" s="63" t="s">
        <v>248</v>
      </c>
      <c r="K51" s="76" t="s">
        <v>249</v>
      </c>
      <c r="L51" s="77">
        <v>1</v>
      </c>
      <c r="M51" s="74">
        <f>+O51</f>
        <v>35000000</v>
      </c>
      <c r="N51" s="74"/>
      <c r="O51" s="28">
        <v>35000000</v>
      </c>
      <c r="P51" s="1409"/>
      <c r="Q51" s="26"/>
      <c r="R51" s="68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9"/>
      <c r="AA51" s="48"/>
      <c r="AB51" s="34">
        <v>28000000</v>
      </c>
      <c r="AC51" s="69"/>
      <c r="AD51" s="69">
        <f>+AB51</f>
        <v>28000000</v>
      </c>
      <c r="AE51" s="69"/>
      <c r="AF51" s="69"/>
      <c r="AG51" s="79"/>
      <c r="AH51" s="71"/>
      <c r="AI51" s="71"/>
      <c r="AJ51" s="69"/>
      <c r="AK51" s="69"/>
      <c r="AL51" s="69"/>
      <c r="AM51" s="69"/>
      <c r="AN51" s="69"/>
      <c r="AO51" s="69"/>
      <c r="AP51" s="69"/>
      <c r="AQ51" s="1387">
        <f>+AS51</f>
        <v>16000000</v>
      </c>
      <c r="AR51" s="29"/>
      <c r="AS51" s="69">
        <v>16000000</v>
      </c>
      <c r="AT51" s="69"/>
      <c r="AU51" s="69"/>
      <c r="AV51" s="69"/>
      <c r="AW51" s="69"/>
      <c r="AX51" s="69"/>
      <c r="AY51" s="29"/>
      <c r="AZ51" s="29"/>
      <c r="BA51" s="29"/>
      <c r="BB51" s="29"/>
      <c r="BC51" s="29"/>
      <c r="BD51" s="29"/>
      <c r="BE51" s="29"/>
      <c r="BF51" s="72" t="s">
        <v>183</v>
      </c>
      <c r="BG51" s="72" t="s">
        <v>241</v>
      </c>
      <c r="BH51" s="1441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</row>
    <row r="52" spans="1:177" s="4" customFormat="1" ht="32.25" customHeight="1">
      <c r="A52" s="5"/>
      <c r="B52" s="1440"/>
      <c r="C52" s="1407"/>
      <c r="D52" s="1407"/>
      <c r="E52" s="1398"/>
      <c r="F52" s="1408"/>
      <c r="G52" s="1408"/>
      <c r="H52" s="63" t="s">
        <v>250</v>
      </c>
      <c r="I52" s="63" t="s">
        <v>251</v>
      </c>
      <c r="J52" s="63" t="s">
        <v>252</v>
      </c>
      <c r="K52" s="1410" t="s">
        <v>253</v>
      </c>
      <c r="L52" s="1407">
        <v>1</v>
      </c>
      <c r="M52" s="1411">
        <v>7150000000</v>
      </c>
      <c r="N52" s="1412">
        <v>7150000000</v>
      </c>
      <c r="O52" s="80"/>
      <c r="P52" s="67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1382">
        <f>+AC52</f>
        <v>812744731</v>
      </c>
      <c r="AC52" s="1413">
        <v>812744731</v>
      </c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1388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72" t="s">
        <v>183</v>
      </c>
      <c r="BG52" s="72" t="s">
        <v>241</v>
      </c>
      <c r="BH52" s="1441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</row>
    <row r="53" spans="1:177" s="4" customFormat="1" ht="32.25" customHeight="1">
      <c r="A53" s="5"/>
      <c r="B53" s="199"/>
      <c r="C53" s="26"/>
      <c r="D53" s="26"/>
      <c r="E53" s="73"/>
      <c r="F53" s="63"/>
      <c r="G53" s="63"/>
      <c r="H53" s="63" t="s">
        <v>254</v>
      </c>
      <c r="I53" s="63" t="s">
        <v>255</v>
      </c>
      <c r="J53" s="63"/>
      <c r="K53" s="1410"/>
      <c r="L53" s="1407"/>
      <c r="M53" s="1411"/>
      <c r="N53" s="1412"/>
      <c r="O53" s="81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82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18"/>
      <c r="AR53" s="60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72" t="s">
        <v>183</v>
      </c>
      <c r="BG53" s="72" t="s">
        <v>241</v>
      </c>
      <c r="BH53" s="1441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</row>
    <row r="54" spans="1:177" s="4" customFormat="1" ht="32.25" customHeight="1">
      <c r="A54" s="5"/>
      <c r="B54" s="199"/>
      <c r="C54" s="26"/>
      <c r="D54" s="26"/>
      <c r="E54" s="73"/>
      <c r="F54" s="63"/>
      <c r="G54" s="63"/>
      <c r="H54" s="63" t="s">
        <v>256</v>
      </c>
      <c r="I54" s="63" t="s">
        <v>60</v>
      </c>
      <c r="J54" s="63"/>
      <c r="K54" s="1410"/>
      <c r="L54" s="1407"/>
      <c r="M54" s="1411"/>
      <c r="N54" s="1412"/>
      <c r="O54" s="80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82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18"/>
      <c r="AR54" s="60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1" t="s">
        <v>183</v>
      </c>
      <c r="BG54" s="21" t="s">
        <v>241</v>
      </c>
      <c r="BH54" s="1441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</row>
    <row r="55" spans="1:177" s="4" customFormat="1" ht="32.25" customHeight="1">
      <c r="A55" s="5"/>
      <c r="B55" s="199"/>
      <c r="C55" s="26"/>
      <c r="D55" s="26"/>
      <c r="E55" s="73"/>
      <c r="F55" s="63"/>
      <c r="G55" s="63"/>
      <c r="H55" s="63" t="s">
        <v>257</v>
      </c>
      <c r="I55" s="63" t="s">
        <v>230</v>
      </c>
      <c r="J55" s="63"/>
      <c r="K55" s="1410"/>
      <c r="L55" s="1407"/>
      <c r="M55" s="1411"/>
      <c r="N55" s="1412"/>
      <c r="O55" s="80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18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1" t="s">
        <v>183</v>
      </c>
      <c r="BG55" s="21" t="s">
        <v>241</v>
      </c>
      <c r="BH55" s="1441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</row>
    <row r="56" spans="1:177" s="4" customFormat="1" ht="32.25" customHeight="1">
      <c r="A56" s="5"/>
      <c r="B56" s="199"/>
      <c r="C56" s="26"/>
      <c r="D56" s="26"/>
      <c r="E56" s="73"/>
      <c r="F56" s="63"/>
      <c r="G56" s="63"/>
      <c r="H56" s="63" t="s">
        <v>258</v>
      </c>
      <c r="I56" s="63" t="s">
        <v>146</v>
      </c>
      <c r="J56" s="63"/>
      <c r="K56" s="1410"/>
      <c r="L56" s="1407"/>
      <c r="M56" s="1411"/>
      <c r="N56" s="1412"/>
      <c r="O56" s="80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18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1" t="s">
        <v>183</v>
      </c>
      <c r="BG56" s="21" t="s">
        <v>241</v>
      </c>
      <c r="BH56" s="1441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</row>
    <row r="57" spans="1:177" s="4" customFormat="1" ht="32.25" customHeight="1">
      <c r="A57" s="5"/>
      <c r="B57" s="199"/>
      <c r="C57" s="26"/>
      <c r="D57" s="26"/>
      <c r="E57" s="73"/>
      <c r="F57" s="63"/>
      <c r="G57" s="63"/>
      <c r="H57" s="63" t="s">
        <v>259</v>
      </c>
      <c r="I57" s="63" t="s">
        <v>55</v>
      </c>
      <c r="J57" s="63"/>
      <c r="K57" s="1410"/>
      <c r="L57" s="1407"/>
      <c r="M57" s="1411"/>
      <c r="N57" s="1412"/>
      <c r="O57" s="80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18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1" t="s">
        <v>183</v>
      </c>
      <c r="BG57" s="21" t="s">
        <v>241</v>
      </c>
      <c r="BH57" s="1441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</row>
    <row r="58" spans="1:177" s="4" customFormat="1" ht="32.25" customHeight="1">
      <c r="A58" s="5"/>
      <c r="B58" s="199"/>
      <c r="C58" s="26"/>
      <c r="D58" s="26"/>
      <c r="E58" s="73"/>
      <c r="F58" s="63"/>
      <c r="G58" s="63"/>
      <c r="H58" s="63" t="s">
        <v>260</v>
      </c>
      <c r="I58" s="63" t="s">
        <v>57</v>
      </c>
      <c r="J58" s="63"/>
      <c r="K58" s="1410"/>
      <c r="L58" s="1407"/>
      <c r="M58" s="1411"/>
      <c r="N58" s="1412"/>
      <c r="O58" s="80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83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18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1" t="s">
        <v>183</v>
      </c>
      <c r="BG58" s="21" t="s">
        <v>241</v>
      </c>
      <c r="BH58" s="1441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</row>
    <row r="59" spans="1:177" s="58" customFormat="1" ht="32.25" customHeight="1">
      <c r="A59" s="53"/>
      <c r="B59" s="54"/>
      <c r="C59" s="55"/>
      <c r="D59" s="55"/>
      <c r="E59" s="56"/>
      <c r="F59" s="57"/>
      <c r="G59" s="57"/>
      <c r="H59" s="57"/>
      <c r="I59" s="57"/>
      <c r="J59" s="57"/>
      <c r="K59" s="1414"/>
      <c r="L59" s="1406"/>
      <c r="M59" s="1415">
        <f>+M52+M51+M50+M49+M47+M48</f>
        <v>8442415212</v>
      </c>
      <c r="N59" s="1416"/>
      <c r="O59" s="59"/>
      <c r="P59" s="55"/>
      <c r="Q59" s="55"/>
      <c r="R59" s="26"/>
      <c r="S59" s="55"/>
      <c r="T59" s="55"/>
      <c r="U59" s="55"/>
      <c r="V59" s="55"/>
      <c r="W59" s="55"/>
      <c r="X59" s="55"/>
      <c r="Y59" s="55"/>
      <c r="Z59" s="55"/>
      <c r="AA59" s="26"/>
      <c r="AB59" s="84">
        <f>+AB52+AB51+AB50+AB49+AB48+AB47</f>
        <v>1137743731</v>
      </c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52">
        <f>+AQ51+AQ50+AQ49+AQ48</f>
        <v>67799000</v>
      </c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21" t="s">
        <v>183</v>
      </c>
      <c r="BG59" s="21" t="s">
        <v>241</v>
      </c>
      <c r="BH59" s="1439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</row>
    <row r="60" spans="1:177" ht="32.25" customHeight="1">
      <c r="B60" s="1436" t="s">
        <v>175</v>
      </c>
      <c r="C60" s="893" t="s">
        <v>261</v>
      </c>
      <c r="D60" s="893" t="s">
        <v>262</v>
      </c>
      <c r="E60" s="1398" t="s">
        <v>263</v>
      </c>
      <c r="F60" s="932">
        <v>2020730010019</v>
      </c>
      <c r="G60" s="932" t="s">
        <v>264</v>
      </c>
      <c r="H60" s="18" t="s">
        <v>265</v>
      </c>
      <c r="I60" s="85" t="s">
        <v>266</v>
      </c>
      <c r="J60" s="1394" t="s">
        <v>267</v>
      </c>
      <c r="K60" s="86" t="s">
        <v>268</v>
      </c>
      <c r="L60" s="629">
        <v>5</v>
      </c>
      <c r="M60" s="88">
        <f>+R60+O60+X60+Y60+AA60</f>
        <v>8295341479</v>
      </c>
      <c r="N60" s="24"/>
      <c r="O60" s="1376">
        <v>831109554</v>
      </c>
      <c r="P60" s="24"/>
      <c r="Q60" s="24"/>
      <c r="R60" s="1395">
        <v>4254000000</v>
      </c>
      <c r="S60" s="24"/>
      <c r="T60" s="24"/>
      <c r="U60" s="24"/>
      <c r="V60" s="24"/>
      <c r="W60" s="24"/>
      <c r="X60" s="24">
        <v>1228776985</v>
      </c>
      <c r="Y60" s="24">
        <v>976200000</v>
      </c>
      <c r="Z60" s="24"/>
      <c r="AA60" s="89">
        <v>1005254940</v>
      </c>
      <c r="AB60" s="1399">
        <f>+AD60+AG60+AM60+AN60</f>
        <v>7290086539</v>
      </c>
      <c r="AC60" s="18"/>
      <c r="AD60" s="1399">
        <v>831109554</v>
      </c>
      <c r="AE60" s="29"/>
      <c r="AF60" s="29"/>
      <c r="AG60" s="1399">
        <v>4254000000</v>
      </c>
      <c r="AH60" s="18"/>
      <c r="AI60" s="18"/>
      <c r="AJ60" s="18"/>
      <c r="AK60" s="18"/>
      <c r="AL60" s="18"/>
      <c r="AM60" s="18">
        <v>1228776985</v>
      </c>
      <c r="AN60" s="18">
        <v>976200000</v>
      </c>
      <c r="AO60" s="18"/>
      <c r="AP60" s="1383"/>
      <c r="AQ60" s="45">
        <f>+BC60+BB60</f>
        <v>1931932739</v>
      </c>
      <c r="AR60" s="18"/>
      <c r="AS60" s="18"/>
      <c r="AT60" s="18"/>
      <c r="AU60" s="18"/>
      <c r="AV60" s="1417"/>
      <c r="AW60" s="18"/>
      <c r="AX60" s="18"/>
      <c r="AY60" s="18"/>
      <c r="AZ60" s="18"/>
      <c r="BA60" s="18"/>
      <c r="BB60" s="20">
        <v>955732739</v>
      </c>
      <c r="BC60" s="20">
        <v>976200000</v>
      </c>
      <c r="BD60" s="18"/>
      <c r="BE60" s="18"/>
      <c r="BF60" s="21" t="s">
        <v>183</v>
      </c>
      <c r="BG60" s="21" t="s">
        <v>184</v>
      </c>
      <c r="BH60" s="1437"/>
    </row>
    <row r="61" spans="1:177" ht="32.25" customHeight="1">
      <c r="B61" s="1436"/>
      <c r="C61" s="893"/>
      <c r="D61" s="893"/>
      <c r="E61" s="1398"/>
      <c r="F61" s="932"/>
      <c r="G61" s="932"/>
      <c r="H61" s="18"/>
      <c r="I61" s="85" t="s">
        <v>266</v>
      </c>
      <c r="J61" s="1394" t="s">
        <v>269</v>
      </c>
      <c r="K61" s="86" t="s">
        <v>270</v>
      </c>
      <c r="L61" s="629">
        <v>2</v>
      </c>
      <c r="M61" s="88">
        <f>+O61</f>
        <v>612963482</v>
      </c>
      <c r="N61" s="24"/>
      <c r="O61" s="25">
        <v>612963482</v>
      </c>
      <c r="P61" s="24"/>
      <c r="Q61" s="24"/>
      <c r="R61" s="26"/>
      <c r="S61" s="24"/>
      <c r="T61" s="24"/>
      <c r="U61" s="24"/>
      <c r="V61" s="24"/>
      <c r="W61" s="24"/>
      <c r="X61" s="24"/>
      <c r="Y61" s="24"/>
      <c r="Z61" s="24"/>
      <c r="AA61" s="26"/>
      <c r="AB61" s="48"/>
      <c r="AC61" s="18"/>
      <c r="AD61" s="48"/>
      <c r="AE61" s="29"/>
      <c r="AF61" s="29"/>
      <c r="AG61" s="45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21" t="s">
        <v>183</v>
      </c>
      <c r="BG61" s="21" t="s">
        <v>184</v>
      </c>
      <c r="BH61" s="1437"/>
    </row>
    <row r="62" spans="1:177" ht="32.25" customHeight="1">
      <c r="B62" s="1436"/>
      <c r="C62" s="893"/>
      <c r="D62" s="893"/>
      <c r="E62" s="1398"/>
      <c r="F62" s="932"/>
      <c r="G62" s="932"/>
      <c r="H62" s="22" t="s">
        <v>265</v>
      </c>
      <c r="I62" s="85" t="s">
        <v>266</v>
      </c>
      <c r="J62" s="1394" t="s">
        <v>271</v>
      </c>
      <c r="K62" s="1082" t="s">
        <v>272</v>
      </c>
      <c r="L62" s="893">
        <v>13</v>
      </c>
      <c r="M62" s="88">
        <f>+O62+R62+AA62</f>
        <v>16849122420</v>
      </c>
      <c r="N62" s="24"/>
      <c r="O62" s="1418">
        <v>7299926969</v>
      </c>
      <c r="P62" s="24"/>
      <c r="Q62" s="24"/>
      <c r="R62" s="1396">
        <v>9425035052</v>
      </c>
      <c r="S62" s="24"/>
      <c r="T62" s="24"/>
      <c r="U62" s="24"/>
      <c r="V62" s="24"/>
      <c r="W62" s="24"/>
      <c r="X62" s="24"/>
      <c r="Y62" s="24"/>
      <c r="Z62" s="24"/>
      <c r="AA62" s="26">
        <v>124160399</v>
      </c>
      <c r="AB62" s="48">
        <f>+AD62+AG62</f>
        <v>14450987826</v>
      </c>
      <c r="AC62" s="18"/>
      <c r="AD62" s="1395">
        <v>5537639957</v>
      </c>
      <c r="AE62" s="29"/>
      <c r="AF62" s="29"/>
      <c r="AG62" s="1419">
        <v>8913347869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>
        <f>+AS62+AV62</f>
        <v>5288241689</v>
      </c>
      <c r="AR62" s="18"/>
      <c r="AS62" s="18">
        <v>2191944043</v>
      </c>
      <c r="AT62" s="18"/>
      <c r="AU62" s="18"/>
      <c r="AV62" s="18">
        <f>1283815605+1812482041</f>
        <v>3096297646</v>
      </c>
      <c r="AW62" s="18"/>
      <c r="AX62" s="18"/>
      <c r="AY62" s="18"/>
      <c r="AZ62" s="18"/>
      <c r="BA62" s="18"/>
      <c r="BB62" s="18"/>
      <c r="BC62" s="18"/>
      <c r="BD62" s="18"/>
      <c r="BE62" s="18"/>
      <c r="BF62" s="21" t="s">
        <v>183</v>
      </c>
      <c r="BG62" s="21" t="s">
        <v>184</v>
      </c>
      <c r="BH62" s="1437"/>
    </row>
    <row r="63" spans="1:177" ht="32.25" customHeight="1">
      <c r="B63" s="1436"/>
      <c r="C63" s="893"/>
      <c r="D63" s="893"/>
      <c r="E63" s="1398"/>
      <c r="F63" s="932"/>
      <c r="G63" s="932"/>
      <c r="H63" s="18" t="s">
        <v>273</v>
      </c>
      <c r="I63" s="85" t="s">
        <v>266</v>
      </c>
      <c r="J63" s="22"/>
      <c r="K63" s="1082"/>
      <c r="L63" s="893"/>
      <c r="M63" s="29"/>
      <c r="N63" s="30"/>
      <c r="O63" s="1396"/>
      <c r="P63" s="24"/>
      <c r="Q63" s="24" t="s">
        <v>274</v>
      </c>
      <c r="R63" s="28"/>
      <c r="S63" s="24"/>
      <c r="T63" s="24"/>
      <c r="U63" s="24"/>
      <c r="V63" s="24"/>
      <c r="W63" s="24"/>
      <c r="X63" s="24"/>
      <c r="Y63" s="24"/>
      <c r="Z63" s="24"/>
      <c r="AA63" s="26"/>
      <c r="AB63" s="29"/>
      <c r="AC63" s="18"/>
      <c r="AD63" s="29"/>
      <c r="AE63" s="29"/>
      <c r="AF63" s="29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21" t="s">
        <v>183</v>
      </c>
      <c r="BG63" s="21" t="s">
        <v>184</v>
      </c>
      <c r="BH63" s="1437"/>
    </row>
    <row r="64" spans="1:177" ht="32.25" customHeight="1">
      <c r="B64" s="1436"/>
      <c r="C64" s="893"/>
      <c r="D64" s="893"/>
      <c r="E64" s="1398"/>
      <c r="F64" s="932"/>
      <c r="G64" s="932" t="s">
        <v>275</v>
      </c>
      <c r="H64" s="18"/>
      <c r="I64" s="85" t="s">
        <v>266</v>
      </c>
      <c r="J64" s="1394" t="s">
        <v>276</v>
      </c>
      <c r="K64" s="86" t="s">
        <v>277</v>
      </c>
      <c r="L64" s="629">
        <v>300</v>
      </c>
      <c r="M64" s="88">
        <f>+O64</f>
        <v>100000000</v>
      </c>
      <c r="N64" s="24"/>
      <c r="O64" s="25">
        <v>100000000</v>
      </c>
      <c r="P64" s="24"/>
      <c r="Q64" s="24"/>
      <c r="R64" s="26"/>
      <c r="S64" s="24"/>
      <c r="T64" s="24"/>
      <c r="U64" s="24"/>
      <c r="V64" s="24"/>
      <c r="W64" s="24"/>
      <c r="X64" s="24"/>
      <c r="Y64" s="24"/>
      <c r="Z64" s="24"/>
      <c r="AA64" s="90"/>
      <c r="AB64" s="48"/>
      <c r="AC64" s="18"/>
      <c r="AD64" s="1413"/>
      <c r="AE64" s="18"/>
      <c r="AF64" s="18"/>
      <c r="AG64" s="1413"/>
      <c r="AH64" s="18"/>
      <c r="AI64" s="18"/>
      <c r="AJ64" s="18"/>
      <c r="AK64" s="18"/>
      <c r="AL64" s="18"/>
      <c r="AM64" s="18"/>
      <c r="AN64" s="18"/>
      <c r="AO64" s="18"/>
      <c r="AP64" s="18"/>
      <c r="AQ64" s="45"/>
      <c r="AR64" s="18"/>
      <c r="AS64" s="1403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21" t="s">
        <v>183</v>
      </c>
      <c r="BG64" s="21" t="s">
        <v>184</v>
      </c>
      <c r="BH64" s="1437"/>
    </row>
    <row r="65" spans="1:177" ht="32.25" customHeight="1">
      <c r="B65" s="1436"/>
      <c r="C65" s="893"/>
      <c r="D65" s="893"/>
      <c r="E65" s="1398"/>
      <c r="F65" s="932"/>
      <c r="G65" s="932"/>
      <c r="H65" s="18"/>
      <c r="I65" s="85"/>
      <c r="J65" s="22"/>
      <c r="K65" s="86" t="s">
        <v>278</v>
      </c>
      <c r="L65" s="629">
        <v>1</v>
      </c>
      <c r="M65" s="88"/>
      <c r="N65" s="24"/>
      <c r="O65" s="25"/>
      <c r="P65" s="24"/>
      <c r="Q65" s="24"/>
      <c r="R65" s="26"/>
      <c r="S65" s="24"/>
      <c r="T65" s="24"/>
      <c r="U65" s="24"/>
      <c r="V65" s="24"/>
      <c r="W65" s="24"/>
      <c r="X65" s="24"/>
      <c r="Y65" s="24"/>
      <c r="Z65" s="24"/>
      <c r="AA65" s="26"/>
      <c r="AB65" s="29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21" t="s">
        <v>183</v>
      </c>
      <c r="BG65" s="21" t="s">
        <v>184</v>
      </c>
      <c r="BH65" s="1437"/>
    </row>
    <row r="66" spans="1:177" ht="32.25" customHeight="1">
      <c r="B66" s="1436"/>
      <c r="C66" s="893"/>
      <c r="D66" s="893"/>
      <c r="E66" s="1398"/>
      <c r="F66" s="932"/>
      <c r="G66" s="932"/>
      <c r="H66" s="22" t="s">
        <v>279</v>
      </c>
      <c r="I66" s="85" t="s">
        <v>230</v>
      </c>
      <c r="J66" s="1394" t="s">
        <v>280</v>
      </c>
      <c r="K66" s="86" t="s">
        <v>281</v>
      </c>
      <c r="L66" s="629">
        <v>3</v>
      </c>
      <c r="M66" s="88"/>
      <c r="N66" s="30"/>
      <c r="O66" s="25"/>
      <c r="P66" s="24"/>
      <c r="Q66" s="24"/>
      <c r="R66" s="26"/>
      <c r="S66" s="24"/>
      <c r="T66" s="24"/>
      <c r="U66" s="24"/>
      <c r="V66" s="24"/>
      <c r="W66" s="24"/>
      <c r="X66" s="24"/>
      <c r="Y66" s="24"/>
      <c r="Z66" s="24"/>
      <c r="AA66" s="26"/>
      <c r="AB66" s="29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21" t="s">
        <v>183</v>
      </c>
      <c r="BG66" s="21" t="s">
        <v>184</v>
      </c>
      <c r="BH66" s="1437"/>
    </row>
    <row r="67" spans="1:177" ht="32.25" customHeight="1">
      <c r="B67" s="1436"/>
      <c r="C67" s="893"/>
      <c r="D67" s="893"/>
      <c r="E67" s="1398"/>
      <c r="F67" s="932"/>
      <c r="G67" s="932"/>
      <c r="H67" s="22" t="s">
        <v>282</v>
      </c>
      <c r="I67" s="23" t="s">
        <v>60</v>
      </c>
      <c r="J67" s="1394" t="s">
        <v>283</v>
      </c>
      <c r="K67" s="337" t="s">
        <v>284</v>
      </c>
      <c r="L67" s="629"/>
      <c r="M67" s="88"/>
      <c r="N67" s="24"/>
      <c r="O67" s="25"/>
      <c r="P67" s="24"/>
      <c r="Q67" s="24"/>
      <c r="R67" s="26"/>
      <c r="S67" s="24"/>
      <c r="T67" s="24"/>
      <c r="U67" s="24"/>
      <c r="V67" s="24"/>
      <c r="W67" s="24"/>
      <c r="X67" s="30"/>
      <c r="Y67" s="24"/>
      <c r="Z67" s="24"/>
      <c r="AA67" s="26"/>
      <c r="AB67" s="29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21" t="s">
        <v>183</v>
      </c>
      <c r="BG67" s="21" t="s">
        <v>184</v>
      </c>
      <c r="BH67" s="1437"/>
    </row>
    <row r="68" spans="1:177" s="100" customFormat="1" ht="32.25" customHeight="1">
      <c r="A68" s="91"/>
      <c r="B68" s="92"/>
      <c r="C68" s="93"/>
      <c r="D68" s="93"/>
      <c r="E68" s="93"/>
      <c r="F68" s="94"/>
      <c r="G68" s="94"/>
      <c r="H68" s="94"/>
      <c r="I68" s="94"/>
      <c r="J68" s="94"/>
      <c r="K68" s="93"/>
      <c r="L68" s="1420"/>
      <c r="M68" s="88">
        <f>SUM(M60:M67)</f>
        <v>25857427381</v>
      </c>
      <c r="N68" s="93"/>
      <c r="O68" s="95">
        <f>+O60+O61+O62</f>
        <v>8744000005</v>
      </c>
      <c r="P68" s="93"/>
      <c r="Q68" s="93"/>
      <c r="R68" s="96">
        <f>+R60+R62</f>
        <v>13679035052</v>
      </c>
      <c r="S68" s="93"/>
      <c r="T68" s="93"/>
      <c r="U68" s="93"/>
      <c r="V68" s="93"/>
      <c r="W68" s="93"/>
      <c r="X68" s="93">
        <f>+X62+X60</f>
        <v>1228776985</v>
      </c>
      <c r="Y68" s="93">
        <f>+Y60</f>
        <v>976200000</v>
      </c>
      <c r="Z68" s="93"/>
      <c r="AA68" s="93"/>
      <c r="AB68" s="97">
        <f>+AB60+AB62</f>
        <v>21741074365</v>
      </c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1389">
        <f>+AQ60+AQ62</f>
        <v>7220174428</v>
      </c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9" t="s">
        <v>183</v>
      </c>
      <c r="BG68" s="99" t="s">
        <v>184</v>
      </c>
      <c r="BH68" s="1442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</row>
    <row r="69" spans="1:177" ht="32.25" customHeight="1">
      <c r="B69" s="1436" t="s">
        <v>175</v>
      </c>
      <c r="C69" s="893" t="s">
        <v>261</v>
      </c>
      <c r="D69" s="893" t="s">
        <v>262</v>
      </c>
      <c r="E69" s="893" t="s">
        <v>285</v>
      </c>
      <c r="F69" s="821">
        <v>2020730010011</v>
      </c>
      <c r="G69" s="932" t="s">
        <v>286</v>
      </c>
      <c r="H69" s="22">
        <v>219320202009</v>
      </c>
      <c r="I69" s="22" t="s">
        <v>57</v>
      </c>
      <c r="J69" s="1394" t="s">
        <v>287</v>
      </c>
      <c r="K69" s="1082" t="s">
        <v>288</v>
      </c>
      <c r="L69" s="893">
        <v>1</v>
      </c>
      <c r="M69" s="88">
        <v>75000000</v>
      </c>
      <c r="N69" s="24"/>
      <c r="O69" s="25">
        <f t="shared" ref="O69:O75" si="1">+M69</f>
        <v>75000000</v>
      </c>
      <c r="P69" s="24"/>
      <c r="Q69" s="24"/>
      <c r="R69" s="26"/>
      <c r="S69" s="24"/>
      <c r="T69" s="24"/>
      <c r="U69" s="24"/>
      <c r="V69" s="24"/>
      <c r="W69" s="24"/>
      <c r="X69" s="24"/>
      <c r="Y69" s="24"/>
      <c r="Z69" s="24"/>
      <c r="AA69" s="26"/>
      <c r="AB69" s="29">
        <v>13000000</v>
      </c>
      <c r="AC69" s="18"/>
      <c r="AD69" s="18">
        <f>+AB69</f>
        <v>13000000</v>
      </c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21" t="s">
        <v>183</v>
      </c>
      <c r="BG69" s="21" t="s">
        <v>184</v>
      </c>
      <c r="BH69" s="1437"/>
    </row>
    <row r="70" spans="1:177" ht="32.25" customHeight="1">
      <c r="B70" s="1436"/>
      <c r="C70" s="893"/>
      <c r="D70" s="893"/>
      <c r="E70" s="893"/>
      <c r="F70" s="821"/>
      <c r="G70" s="932"/>
      <c r="H70" s="22" t="s">
        <v>289</v>
      </c>
      <c r="I70" s="22" t="s">
        <v>60</v>
      </c>
      <c r="J70" s="22"/>
      <c r="K70" s="1082"/>
      <c r="L70" s="893"/>
      <c r="M70" s="88"/>
      <c r="N70" s="24"/>
      <c r="O70" s="25">
        <f t="shared" si="1"/>
        <v>0</v>
      </c>
      <c r="P70" s="30"/>
      <c r="Q70" s="24"/>
      <c r="R70" s="26"/>
      <c r="S70" s="24"/>
      <c r="T70" s="24"/>
      <c r="U70" s="24"/>
      <c r="V70" s="24"/>
      <c r="W70" s="24"/>
      <c r="X70" s="24"/>
      <c r="Y70" s="24"/>
      <c r="Z70" s="24"/>
      <c r="AA70" s="26"/>
      <c r="AB70" s="101"/>
      <c r="AC70" s="18"/>
      <c r="AD70" s="20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21" t="s">
        <v>183</v>
      </c>
      <c r="BG70" s="21" t="s">
        <v>184</v>
      </c>
      <c r="BH70" s="1437"/>
    </row>
    <row r="71" spans="1:177" ht="32.25" customHeight="1">
      <c r="B71" s="1436"/>
      <c r="C71" s="893"/>
      <c r="D71" s="893"/>
      <c r="E71" s="893"/>
      <c r="F71" s="821"/>
      <c r="G71" s="932"/>
      <c r="H71" s="22">
        <v>219320202009</v>
      </c>
      <c r="I71" s="22" t="s">
        <v>57</v>
      </c>
      <c r="J71" s="1394" t="s">
        <v>290</v>
      </c>
      <c r="K71" s="1082" t="s">
        <v>291</v>
      </c>
      <c r="L71" s="1421">
        <v>1</v>
      </c>
      <c r="M71" s="88">
        <v>45000000</v>
      </c>
      <c r="N71" s="24"/>
      <c r="O71" s="25">
        <f t="shared" si="1"/>
        <v>45000000</v>
      </c>
      <c r="P71" s="24"/>
      <c r="Q71" s="24"/>
      <c r="R71" s="26"/>
      <c r="S71" s="24"/>
      <c r="T71" s="24"/>
      <c r="U71" s="24"/>
      <c r="V71" s="24"/>
      <c r="W71" s="24"/>
      <c r="X71" s="24"/>
      <c r="Y71" s="24"/>
      <c r="Z71" s="24"/>
      <c r="AA71" s="26"/>
      <c r="AB71" s="1422"/>
      <c r="AC71" s="18"/>
      <c r="AD71" s="10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21" t="s">
        <v>183</v>
      </c>
      <c r="BG71" s="21" t="s">
        <v>184</v>
      </c>
      <c r="BH71" s="1437"/>
    </row>
    <row r="72" spans="1:177" ht="32.25" customHeight="1">
      <c r="B72" s="1436"/>
      <c r="C72" s="893"/>
      <c r="D72" s="893"/>
      <c r="E72" s="893"/>
      <c r="F72" s="821"/>
      <c r="G72" s="932"/>
      <c r="H72" s="22" t="s">
        <v>289</v>
      </c>
      <c r="I72" s="22" t="s">
        <v>60</v>
      </c>
      <c r="J72" s="22"/>
      <c r="K72" s="1082"/>
      <c r="L72" s="1421"/>
      <c r="M72" s="88"/>
      <c r="N72" s="24"/>
      <c r="O72" s="25">
        <f t="shared" si="1"/>
        <v>0</v>
      </c>
      <c r="P72" s="24"/>
      <c r="Q72" s="24"/>
      <c r="R72" s="26"/>
      <c r="S72" s="24"/>
      <c r="T72" s="24"/>
      <c r="U72" s="24"/>
      <c r="V72" s="24"/>
      <c r="W72" s="24"/>
      <c r="X72" s="24"/>
      <c r="Y72" s="24"/>
      <c r="Z72" s="24"/>
      <c r="AA72" s="26"/>
      <c r="AB72" s="29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21" t="s">
        <v>183</v>
      </c>
      <c r="BG72" s="21" t="s">
        <v>184</v>
      </c>
      <c r="BH72" s="1437"/>
    </row>
    <row r="73" spans="1:177" ht="32.25" customHeight="1">
      <c r="B73" s="1436"/>
      <c r="C73" s="893"/>
      <c r="D73" s="893"/>
      <c r="E73" s="893"/>
      <c r="F73" s="821"/>
      <c r="G73" s="932"/>
      <c r="H73" s="22">
        <v>219320202009</v>
      </c>
      <c r="I73" s="22" t="s">
        <v>57</v>
      </c>
      <c r="J73" s="1394" t="s">
        <v>292</v>
      </c>
      <c r="K73" s="1082" t="s">
        <v>293</v>
      </c>
      <c r="L73" s="893">
        <v>8</v>
      </c>
      <c r="M73" s="88">
        <v>70000000</v>
      </c>
      <c r="N73" s="24"/>
      <c r="O73" s="25">
        <f t="shared" si="1"/>
        <v>70000000</v>
      </c>
      <c r="P73" s="24"/>
      <c r="Q73" s="30"/>
      <c r="R73" s="26"/>
      <c r="S73" s="24"/>
      <c r="T73" s="24"/>
      <c r="U73" s="24"/>
      <c r="V73" s="24"/>
      <c r="W73" s="24"/>
      <c r="X73" s="24"/>
      <c r="Y73" s="24"/>
      <c r="Z73" s="24"/>
      <c r="AA73" s="26"/>
      <c r="AB73" s="1423">
        <v>18600000</v>
      </c>
      <c r="AC73" s="18"/>
      <c r="AD73" s="102">
        <f>+AB73</f>
        <v>18600000</v>
      </c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21" t="s">
        <v>183</v>
      </c>
      <c r="BG73" s="21" t="s">
        <v>184</v>
      </c>
      <c r="BH73" s="1437"/>
    </row>
    <row r="74" spans="1:177" ht="32.25" customHeight="1">
      <c r="B74" s="1436"/>
      <c r="C74" s="893"/>
      <c r="D74" s="893"/>
      <c r="E74" s="893"/>
      <c r="F74" s="821"/>
      <c r="G74" s="932"/>
      <c r="H74" s="22" t="s">
        <v>289</v>
      </c>
      <c r="I74" s="22" t="s">
        <v>60</v>
      </c>
      <c r="J74" s="22"/>
      <c r="K74" s="1082"/>
      <c r="L74" s="893"/>
      <c r="M74" s="88"/>
      <c r="N74" s="24"/>
      <c r="O74" s="25">
        <f t="shared" si="1"/>
        <v>0</v>
      </c>
      <c r="P74" s="30"/>
      <c r="Q74" s="24"/>
      <c r="R74" s="26"/>
      <c r="S74" s="24"/>
      <c r="T74" s="24"/>
      <c r="U74" s="24"/>
      <c r="V74" s="24"/>
      <c r="W74" s="24"/>
      <c r="X74" s="24"/>
      <c r="Y74" s="24"/>
      <c r="Z74" s="24"/>
      <c r="AA74" s="26"/>
      <c r="AB74" s="29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21" t="s">
        <v>183</v>
      </c>
      <c r="BG74" s="21" t="s">
        <v>184</v>
      </c>
      <c r="BH74" s="1437"/>
    </row>
    <row r="75" spans="1:177" ht="32.25" customHeight="1">
      <c r="B75" s="1436"/>
      <c r="C75" s="893"/>
      <c r="D75" s="893"/>
      <c r="E75" s="893"/>
      <c r="F75" s="821"/>
      <c r="G75" s="932"/>
      <c r="H75" s="22">
        <v>219320202009</v>
      </c>
      <c r="I75" s="22" t="s">
        <v>57</v>
      </c>
      <c r="J75" s="1394" t="s">
        <v>294</v>
      </c>
      <c r="K75" s="772" t="s">
        <v>295</v>
      </c>
      <c r="L75" s="1421">
        <v>1</v>
      </c>
      <c r="M75" s="88">
        <v>50000000</v>
      </c>
      <c r="N75" s="24"/>
      <c r="O75" s="25">
        <f t="shared" si="1"/>
        <v>50000000</v>
      </c>
      <c r="P75" s="24"/>
      <c r="Q75" s="24"/>
      <c r="R75" s="26"/>
      <c r="S75" s="24"/>
      <c r="T75" s="24"/>
      <c r="U75" s="24"/>
      <c r="V75" s="24"/>
      <c r="W75" s="24"/>
      <c r="X75" s="24"/>
      <c r="Y75" s="24"/>
      <c r="Z75" s="24"/>
      <c r="AA75" s="26"/>
      <c r="AB75" s="29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21" t="s">
        <v>183</v>
      </c>
      <c r="BG75" s="21" t="s">
        <v>184</v>
      </c>
      <c r="BH75" s="1437"/>
    </row>
    <row r="76" spans="1:177" ht="32.25" customHeight="1">
      <c r="B76" s="1436"/>
      <c r="C76" s="893"/>
      <c r="D76" s="893"/>
      <c r="E76" s="893"/>
      <c r="F76" s="821"/>
      <c r="G76" s="932"/>
      <c r="H76" s="22" t="s">
        <v>289</v>
      </c>
      <c r="I76" s="22" t="s">
        <v>60</v>
      </c>
      <c r="J76" s="22"/>
      <c r="K76" s="772"/>
      <c r="L76" s="1421"/>
      <c r="M76" s="88"/>
      <c r="N76" s="24"/>
      <c r="O76" s="25"/>
      <c r="P76" s="24"/>
      <c r="Q76" s="24"/>
      <c r="R76" s="26"/>
      <c r="S76" s="24"/>
      <c r="T76" s="24"/>
      <c r="U76" s="24"/>
      <c r="V76" s="24"/>
      <c r="W76" s="24"/>
      <c r="X76" s="24"/>
      <c r="Y76" s="24"/>
      <c r="Z76" s="24"/>
      <c r="AA76" s="26"/>
      <c r="AB76" s="84">
        <v>12000000</v>
      </c>
      <c r="AC76" s="18"/>
      <c r="AD76" s="34">
        <f>+AB76</f>
        <v>12000000</v>
      </c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21" t="s">
        <v>183</v>
      </c>
      <c r="BG76" s="21" t="s">
        <v>184</v>
      </c>
      <c r="BH76" s="1437"/>
    </row>
    <row r="77" spans="1:177" s="58" customFormat="1" ht="32.25" customHeight="1">
      <c r="A77" s="53"/>
      <c r="B77" s="54"/>
      <c r="C77" s="55"/>
      <c r="D77" s="55"/>
      <c r="E77" s="56"/>
      <c r="F77" s="57"/>
      <c r="G77" s="57"/>
      <c r="H77" s="57"/>
      <c r="I77" s="57"/>
      <c r="J77" s="57"/>
      <c r="K77" s="55"/>
      <c r="L77" s="1406"/>
      <c r="M77" s="88">
        <f>+M69+M70+M71+M72+M73+M75+M74</f>
        <v>240000000</v>
      </c>
      <c r="N77" s="55"/>
      <c r="O77" s="59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101">
        <f>+AB69+AB73+AB76</f>
        <v>43600000</v>
      </c>
      <c r="AC77" s="61"/>
      <c r="AD77" s="103">
        <f>+AB77</f>
        <v>43600000</v>
      </c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18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99" t="s">
        <v>183</v>
      </c>
      <c r="BG77" s="99" t="s">
        <v>184</v>
      </c>
      <c r="BH77" s="1439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</row>
    <row r="78" spans="1:177" ht="32.25" customHeight="1" thickBot="1">
      <c r="B78" s="373"/>
      <c r="C78" s="374"/>
      <c r="D78" s="374"/>
      <c r="E78" s="1443"/>
      <c r="F78" s="1444"/>
      <c r="G78" s="1444"/>
      <c r="H78" s="1444"/>
      <c r="I78" s="1444"/>
      <c r="J78" s="1444"/>
      <c r="K78" s="420"/>
      <c r="L78" s="376"/>
      <c r="M78" s="1445"/>
      <c r="N78" s="374"/>
      <c r="O78" s="462"/>
      <c r="P78" s="374"/>
      <c r="Q78" s="374"/>
      <c r="R78" s="212"/>
      <c r="S78" s="374"/>
      <c r="T78" s="374"/>
      <c r="U78" s="374"/>
      <c r="V78" s="374"/>
      <c r="W78" s="374"/>
      <c r="X78" s="374"/>
      <c r="Y78" s="374"/>
      <c r="Z78" s="374"/>
      <c r="AA78" s="212"/>
      <c r="AB78" s="1446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378"/>
      <c r="BB78" s="378"/>
      <c r="BC78" s="378"/>
      <c r="BD78" s="378"/>
      <c r="BE78" s="378"/>
      <c r="BF78" s="378"/>
      <c r="BG78" s="378"/>
      <c r="BH78" s="1447"/>
    </row>
    <row r="79" spans="1:177" ht="13.5" thickBot="1">
      <c r="B79" s="666" t="s">
        <v>171</v>
      </c>
      <c r="C79" s="667"/>
      <c r="D79" s="667"/>
      <c r="E79" s="667"/>
      <c r="F79" s="667"/>
      <c r="G79" s="667"/>
      <c r="H79" s="667"/>
      <c r="I79" s="667"/>
      <c r="J79" s="667"/>
      <c r="K79" s="667"/>
      <c r="L79" s="668"/>
      <c r="M79" s="105">
        <f>+M77+M68+M59+M46+M39+M32+M26</f>
        <v>44697263464</v>
      </c>
      <c r="N79" s="106">
        <f>SUM(N11:N78)</f>
        <v>8226647542</v>
      </c>
      <c r="O79" s="106">
        <f>SUM(O11:O78)</f>
        <v>27691688551</v>
      </c>
      <c r="P79" s="106">
        <f>SUM(P11:P78)</f>
        <v>15</v>
      </c>
      <c r="Q79" s="106">
        <f>SUM(Q11:Q78)</f>
        <v>481.25</v>
      </c>
      <c r="R79" s="107">
        <f>SUM(R11:R78)</f>
        <v>27358070104</v>
      </c>
      <c r="S79" s="106"/>
      <c r="T79" s="106"/>
      <c r="U79" s="106"/>
      <c r="V79" s="106"/>
      <c r="W79" s="106">
        <f>SUM(W11:W78)</f>
        <v>0</v>
      </c>
      <c r="X79" s="106">
        <f>SUM(X11:X78)</f>
        <v>2457553970</v>
      </c>
      <c r="Y79" s="106">
        <f>SUM(Y11:Y78)</f>
        <v>1952400000</v>
      </c>
      <c r="Z79" s="106">
        <f>SUM(Z11:Z78)</f>
        <v>0</v>
      </c>
      <c r="AA79" s="107"/>
      <c r="AB79" s="108">
        <f>+AB76+AB73+AB69</f>
        <v>43600000</v>
      </c>
    </row>
    <row r="80" spans="1:177">
      <c r="M80" s="109"/>
      <c r="N80" s="110"/>
      <c r="O80" s="111"/>
    </row>
    <row r="81" spans="4:27" ht="136.5" hidden="1" customHeight="1">
      <c r="D81" s="885" t="s">
        <v>296</v>
      </c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5"/>
      <c r="P81" s="885"/>
      <c r="Q81" s="885"/>
      <c r="R81" s="885"/>
      <c r="S81" s="885"/>
      <c r="T81" s="885"/>
      <c r="U81" s="885"/>
      <c r="V81" s="885"/>
      <c r="W81" s="885"/>
      <c r="X81" s="885"/>
      <c r="Y81" s="885"/>
      <c r="Z81" s="885"/>
      <c r="AA81" s="885"/>
    </row>
    <row r="82" spans="4:27">
      <c r="D82" s="886"/>
      <c r="E82" s="886"/>
      <c r="F82" s="886"/>
      <c r="G82" s="886"/>
      <c r="H82" s="886"/>
      <c r="I82" s="886"/>
      <c r="J82" s="886"/>
      <c r="K82" s="886"/>
      <c r="L82" s="886"/>
      <c r="M82" s="886"/>
      <c r="N82" s="886"/>
      <c r="O82" s="886"/>
      <c r="P82" s="886"/>
      <c r="Q82" s="886"/>
      <c r="R82" s="886"/>
      <c r="S82" s="886"/>
      <c r="T82" s="886"/>
      <c r="U82" s="886"/>
      <c r="V82" s="886"/>
      <c r="W82" s="886"/>
      <c r="X82" s="886"/>
      <c r="Y82" s="886"/>
      <c r="Z82" s="886"/>
      <c r="AA82" s="886"/>
    </row>
    <row r="83" spans="4:27">
      <c r="M83" s="112"/>
      <c r="N83" s="113"/>
      <c r="O83" s="113"/>
      <c r="P83" s="113"/>
      <c r="Q83" s="113"/>
      <c r="R83" s="114"/>
      <c r="S83" s="113"/>
      <c r="T83" s="113"/>
      <c r="U83" s="113"/>
      <c r="V83" s="113"/>
      <c r="W83" s="113"/>
      <c r="X83" s="113"/>
      <c r="Y83" s="113"/>
      <c r="Z83" s="113"/>
      <c r="AA83" s="114"/>
    </row>
    <row r="85" spans="4:27">
      <c r="M85" s="115"/>
    </row>
    <row r="87" spans="4:27">
      <c r="M87" s="116"/>
      <c r="O87" s="117"/>
    </row>
  </sheetData>
  <mergeCells count="119">
    <mergeCell ref="B4:Z4"/>
    <mergeCell ref="B5:Z5"/>
    <mergeCell ref="B8:L8"/>
    <mergeCell ref="M8:M10"/>
    <mergeCell ref="AB8:AB10"/>
    <mergeCell ref="J9:J10"/>
    <mergeCell ref="K9:K10"/>
    <mergeCell ref="L9:L10"/>
    <mergeCell ref="N9:O9"/>
    <mergeCell ref="Y9:Y10"/>
    <mergeCell ref="Z9:Z10"/>
    <mergeCell ref="AA9:AA10"/>
    <mergeCell ref="B7:G7"/>
    <mergeCell ref="H7:K7"/>
    <mergeCell ref="N8:AA8"/>
    <mergeCell ref="BF8:BH8"/>
    <mergeCell ref="B9:B10"/>
    <mergeCell ref="C9:C10"/>
    <mergeCell ref="D9:D10"/>
    <mergeCell ref="E9:E10"/>
    <mergeCell ref="F9:F10"/>
    <mergeCell ref="G9:G10"/>
    <mergeCell ref="H9:H10"/>
    <mergeCell ref="I9:I10"/>
    <mergeCell ref="BG9:BG10"/>
    <mergeCell ref="BH9:BH10"/>
    <mergeCell ref="BB9:BB10"/>
    <mergeCell ref="BC9:BC10"/>
    <mergeCell ref="BD9:BD10"/>
    <mergeCell ref="BE9:BE10"/>
    <mergeCell ref="BF9:BF10"/>
    <mergeCell ref="AR8:BE8"/>
    <mergeCell ref="AC8:AP8"/>
    <mergeCell ref="B11:B25"/>
    <mergeCell ref="C11:C25"/>
    <mergeCell ref="D11:D25"/>
    <mergeCell ref="E11:E22"/>
    <mergeCell ref="F11:F25"/>
    <mergeCell ref="G11:G25"/>
    <mergeCell ref="L12:L13"/>
    <mergeCell ref="K14:K15"/>
    <mergeCell ref="AT9:BA9"/>
    <mergeCell ref="AE9:AL9"/>
    <mergeCell ref="AM9:AM10"/>
    <mergeCell ref="AN9:AN10"/>
    <mergeCell ref="AO9:AO10"/>
    <mergeCell ref="AP9:AP10"/>
    <mergeCell ref="AR9:AS9"/>
    <mergeCell ref="P9:W9"/>
    <mergeCell ref="X9:X10"/>
    <mergeCell ref="L14:L15"/>
    <mergeCell ref="K16:K17"/>
    <mergeCell ref="E23:E25"/>
    <mergeCell ref="AC9:AD9"/>
    <mergeCell ref="AQ8:AQ10"/>
    <mergeCell ref="B27:B31"/>
    <mergeCell ref="C27:C31"/>
    <mergeCell ref="D27:D31"/>
    <mergeCell ref="E27:E31"/>
    <mergeCell ref="F27:F31"/>
    <mergeCell ref="G27:G31"/>
    <mergeCell ref="K27:K28"/>
    <mergeCell ref="L27:L28"/>
    <mergeCell ref="K30:K31"/>
    <mergeCell ref="L30:L31"/>
    <mergeCell ref="B33:B38"/>
    <mergeCell ref="C33:C38"/>
    <mergeCell ref="D33:D38"/>
    <mergeCell ref="E33:E38"/>
    <mergeCell ref="F33:F38"/>
    <mergeCell ref="G33:G38"/>
    <mergeCell ref="B47:B52"/>
    <mergeCell ref="C47:C52"/>
    <mergeCell ref="D47:D52"/>
    <mergeCell ref="E47:E52"/>
    <mergeCell ref="F47:F52"/>
    <mergeCell ref="G47:G52"/>
    <mergeCell ref="B40:B45"/>
    <mergeCell ref="C40:C45"/>
    <mergeCell ref="D40:D45"/>
    <mergeCell ref="E40:E45"/>
    <mergeCell ref="F40:F45"/>
    <mergeCell ref="G40:G45"/>
    <mergeCell ref="H47:H51"/>
    <mergeCell ref="I47:I51"/>
    <mergeCell ref="K52:K58"/>
    <mergeCell ref="L52:L58"/>
    <mergeCell ref="M52:M58"/>
    <mergeCell ref="N52:N58"/>
    <mergeCell ref="K40:K42"/>
    <mergeCell ref="L40:L42"/>
    <mergeCell ref="K43:K45"/>
    <mergeCell ref="L43:L45"/>
    <mergeCell ref="K62:K63"/>
    <mergeCell ref="L62:L63"/>
    <mergeCell ref="G64:G67"/>
    <mergeCell ref="B69:B76"/>
    <mergeCell ref="C69:C76"/>
    <mergeCell ref="D69:D76"/>
    <mergeCell ref="E69:E76"/>
    <mergeCell ref="F69:F76"/>
    <mergeCell ref="G69:G76"/>
    <mergeCell ref="K69:K70"/>
    <mergeCell ref="B60:B67"/>
    <mergeCell ref="C60:C67"/>
    <mergeCell ref="D60:D67"/>
    <mergeCell ref="E60:E67"/>
    <mergeCell ref="F60:F67"/>
    <mergeCell ref="G60:G63"/>
    <mergeCell ref="B79:L79"/>
    <mergeCell ref="D81:AA81"/>
    <mergeCell ref="D82:AA82"/>
    <mergeCell ref="L69:L70"/>
    <mergeCell ref="K71:K72"/>
    <mergeCell ref="L71:L72"/>
    <mergeCell ref="K73:K74"/>
    <mergeCell ref="L73:L74"/>
    <mergeCell ref="K75:K76"/>
    <mergeCell ref="L75:L76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F72"/>
  <sheetViews>
    <sheetView zoomScale="90" zoomScaleNormal="90" workbookViewId="0">
      <selection activeCell="D7" sqref="D7:E7"/>
    </sheetView>
  </sheetViews>
  <sheetFormatPr baseColWidth="10" defaultRowHeight="12.75"/>
  <cols>
    <col min="1" max="1" width="2.85546875" style="1" customWidth="1"/>
    <col min="2" max="2" width="45.7109375" style="2" customWidth="1"/>
    <col min="3" max="3" width="44.42578125" style="3" customWidth="1"/>
    <col min="4" max="4" width="51" style="3" customWidth="1"/>
    <col min="5" max="5" width="40.42578125" style="3" customWidth="1"/>
    <col min="6" max="6" width="31" style="3" bestFit="1" customWidth="1"/>
    <col min="7" max="7" width="41.5703125" style="3" customWidth="1"/>
    <col min="8" max="8" width="41.42578125" style="3" bestFit="1" customWidth="1"/>
    <col min="9" max="9" width="57.5703125" style="3" customWidth="1"/>
    <col min="10" max="10" width="32.140625" style="3" customWidth="1"/>
    <col min="11" max="11" width="49.28515625" style="3" customWidth="1"/>
    <col min="12" max="12" width="26.140625" style="3" customWidth="1"/>
    <col min="13" max="13" width="18.7109375" style="1375" customWidth="1"/>
    <col min="14" max="14" width="36.7109375" style="1448" customWidth="1"/>
    <col min="15" max="15" width="34.7109375" style="1448" customWidth="1"/>
    <col min="16" max="16" width="28.42578125" style="3" customWidth="1"/>
    <col min="17" max="17" width="8.5703125" style="3" customWidth="1"/>
    <col min="18" max="22" width="11.5703125" style="3" bestFit="1" customWidth="1"/>
    <col min="23" max="23" width="24.140625" style="3" bestFit="1" customWidth="1"/>
    <col min="24" max="24" width="8.42578125" style="3" customWidth="1"/>
    <col min="25" max="25" width="28.7109375" style="3" customWidth="1"/>
    <col min="26" max="26" width="45.7109375" style="3" bestFit="1" customWidth="1"/>
    <col min="27" max="27" width="8.7109375" style="3" customWidth="1"/>
    <col min="28" max="28" width="28" style="1" bestFit="1" customWidth="1"/>
    <col min="29" max="29" width="25.28515625" style="1" customWidth="1"/>
    <col min="30" max="30" width="28" style="1" bestFit="1" customWidth="1"/>
    <col min="31" max="31" width="16.85546875" style="1" customWidth="1"/>
    <col min="32" max="42" width="11.5703125" style="1" bestFit="1" customWidth="1"/>
    <col min="43" max="43" width="25.140625" style="1" customWidth="1"/>
    <col min="44" max="44" width="31.7109375" style="1" customWidth="1"/>
    <col min="45" max="45" width="21.42578125" style="1" customWidth="1"/>
    <col min="46" max="57" width="11.5703125" style="1" bestFit="1" customWidth="1"/>
    <col min="58" max="58" width="16.7109375" style="1" customWidth="1"/>
    <col min="59" max="59" width="25.140625" style="1" customWidth="1"/>
    <col min="60" max="60" width="25.28515625" style="1" customWidth="1"/>
    <col min="61" max="188" width="11.42578125" style="1"/>
    <col min="189" max="256" width="11.42578125" style="3"/>
    <col min="257" max="257" width="2.85546875" style="3" customWidth="1"/>
    <col min="258" max="258" width="45.7109375" style="3" customWidth="1"/>
    <col min="259" max="259" width="44.42578125" style="3" customWidth="1"/>
    <col min="260" max="260" width="51" style="3" customWidth="1"/>
    <col min="261" max="261" width="40.42578125" style="3" customWidth="1"/>
    <col min="262" max="262" width="30.85546875" style="3" bestFit="1" customWidth="1"/>
    <col min="263" max="263" width="41.5703125" style="3" customWidth="1"/>
    <col min="264" max="264" width="41.42578125" style="3" bestFit="1" customWidth="1"/>
    <col min="265" max="265" width="57.5703125" style="3" customWidth="1"/>
    <col min="266" max="266" width="32.140625" style="3" customWidth="1"/>
    <col min="267" max="267" width="49.28515625" style="3" customWidth="1"/>
    <col min="268" max="268" width="31" style="3" customWidth="1"/>
    <col min="269" max="269" width="42.5703125" style="3" customWidth="1"/>
    <col min="270" max="270" width="36.7109375" style="3" customWidth="1"/>
    <col min="271" max="271" width="34.7109375" style="3" customWidth="1"/>
    <col min="272" max="272" width="28.42578125" style="3" customWidth="1"/>
    <col min="273" max="273" width="8.5703125" style="3" customWidth="1"/>
    <col min="274" max="278" width="11.42578125" style="3"/>
    <col min="279" max="279" width="23.5703125" style="3" bestFit="1" customWidth="1"/>
    <col min="280" max="280" width="8.42578125" style="3" customWidth="1"/>
    <col min="281" max="281" width="28.7109375" style="3" customWidth="1"/>
    <col min="282" max="282" width="45.5703125" style="3" bestFit="1" customWidth="1"/>
    <col min="283" max="283" width="8.7109375" style="3" customWidth="1"/>
    <col min="284" max="284" width="27.85546875" style="3" bestFit="1" customWidth="1"/>
    <col min="285" max="285" width="25.28515625" style="3" customWidth="1"/>
    <col min="286" max="286" width="27.85546875" style="3" bestFit="1" customWidth="1"/>
    <col min="287" max="287" width="16.85546875" style="3" customWidth="1"/>
    <col min="288" max="298" width="11.42578125" style="3"/>
    <col min="299" max="299" width="32.42578125" style="3" customWidth="1"/>
    <col min="300" max="300" width="31.7109375" style="3" customWidth="1"/>
    <col min="301" max="301" width="21.42578125" style="3" customWidth="1"/>
    <col min="302" max="313" width="11.42578125" style="3"/>
    <col min="314" max="314" width="16.7109375" style="3" customWidth="1"/>
    <col min="315" max="315" width="25.140625" style="3" customWidth="1"/>
    <col min="316" max="316" width="25.28515625" style="3" customWidth="1"/>
    <col min="317" max="512" width="11.42578125" style="3"/>
    <col min="513" max="513" width="2.85546875" style="3" customWidth="1"/>
    <col min="514" max="514" width="45.7109375" style="3" customWidth="1"/>
    <col min="515" max="515" width="44.42578125" style="3" customWidth="1"/>
    <col min="516" max="516" width="51" style="3" customWidth="1"/>
    <col min="517" max="517" width="40.42578125" style="3" customWidth="1"/>
    <col min="518" max="518" width="30.85546875" style="3" bestFit="1" customWidth="1"/>
    <col min="519" max="519" width="41.5703125" style="3" customWidth="1"/>
    <col min="520" max="520" width="41.42578125" style="3" bestFit="1" customWidth="1"/>
    <col min="521" max="521" width="57.5703125" style="3" customWidth="1"/>
    <col min="522" max="522" width="32.140625" style="3" customWidth="1"/>
    <col min="523" max="523" width="49.28515625" style="3" customWidth="1"/>
    <col min="524" max="524" width="31" style="3" customWidth="1"/>
    <col min="525" max="525" width="42.5703125" style="3" customWidth="1"/>
    <col min="526" max="526" width="36.7109375" style="3" customWidth="1"/>
    <col min="527" max="527" width="34.7109375" style="3" customWidth="1"/>
    <col min="528" max="528" width="28.42578125" style="3" customWidth="1"/>
    <col min="529" max="529" width="8.5703125" style="3" customWidth="1"/>
    <col min="530" max="534" width="11.42578125" style="3"/>
    <col min="535" max="535" width="23.5703125" style="3" bestFit="1" customWidth="1"/>
    <col min="536" max="536" width="8.42578125" style="3" customWidth="1"/>
    <col min="537" max="537" width="28.7109375" style="3" customWidth="1"/>
    <col min="538" max="538" width="45.5703125" style="3" bestFit="1" customWidth="1"/>
    <col min="539" max="539" width="8.7109375" style="3" customWidth="1"/>
    <col min="540" max="540" width="27.85546875" style="3" bestFit="1" customWidth="1"/>
    <col min="541" max="541" width="25.28515625" style="3" customWidth="1"/>
    <col min="542" max="542" width="27.85546875" style="3" bestFit="1" customWidth="1"/>
    <col min="543" max="543" width="16.85546875" style="3" customWidth="1"/>
    <col min="544" max="554" width="11.42578125" style="3"/>
    <col min="555" max="555" width="32.42578125" style="3" customWidth="1"/>
    <col min="556" max="556" width="31.7109375" style="3" customWidth="1"/>
    <col min="557" max="557" width="21.42578125" style="3" customWidth="1"/>
    <col min="558" max="569" width="11.42578125" style="3"/>
    <col min="570" max="570" width="16.7109375" style="3" customWidth="1"/>
    <col min="571" max="571" width="25.140625" style="3" customWidth="1"/>
    <col min="572" max="572" width="25.28515625" style="3" customWidth="1"/>
    <col min="573" max="768" width="11.42578125" style="3"/>
    <col min="769" max="769" width="2.85546875" style="3" customWidth="1"/>
    <col min="770" max="770" width="45.7109375" style="3" customWidth="1"/>
    <col min="771" max="771" width="44.42578125" style="3" customWidth="1"/>
    <col min="772" max="772" width="51" style="3" customWidth="1"/>
    <col min="773" max="773" width="40.42578125" style="3" customWidth="1"/>
    <col min="774" max="774" width="30.85546875" style="3" bestFit="1" customWidth="1"/>
    <col min="775" max="775" width="41.5703125" style="3" customWidth="1"/>
    <col min="776" max="776" width="41.42578125" style="3" bestFit="1" customWidth="1"/>
    <col min="777" max="777" width="57.5703125" style="3" customWidth="1"/>
    <col min="778" max="778" width="32.140625" style="3" customWidth="1"/>
    <col min="779" max="779" width="49.28515625" style="3" customWidth="1"/>
    <col min="780" max="780" width="31" style="3" customWidth="1"/>
    <col min="781" max="781" width="42.5703125" style="3" customWidth="1"/>
    <col min="782" max="782" width="36.7109375" style="3" customWidth="1"/>
    <col min="783" max="783" width="34.7109375" style="3" customWidth="1"/>
    <col min="784" max="784" width="28.42578125" style="3" customWidth="1"/>
    <col min="785" max="785" width="8.5703125" style="3" customWidth="1"/>
    <col min="786" max="790" width="11.42578125" style="3"/>
    <col min="791" max="791" width="23.5703125" style="3" bestFit="1" customWidth="1"/>
    <col min="792" max="792" width="8.42578125" style="3" customWidth="1"/>
    <col min="793" max="793" width="28.7109375" style="3" customWidth="1"/>
    <col min="794" max="794" width="45.5703125" style="3" bestFit="1" customWidth="1"/>
    <col min="795" max="795" width="8.7109375" style="3" customWidth="1"/>
    <col min="796" max="796" width="27.85546875" style="3" bestFit="1" customWidth="1"/>
    <col min="797" max="797" width="25.28515625" style="3" customWidth="1"/>
    <col min="798" max="798" width="27.85546875" style="3" bestFit="1" customWidth="1"/>
    <col min="799" max="799" width="16.85546875" style="3" customWidth="1"/>
    <col min="800" max="810" width="11.42578125" style="3"/>
    <col min="811" max="811" width="32.42578125" style="3" customWidth="1"/>
    <col min="812" max="812" width="31.7109375" style="3" customWidth="1"/>
    <col min="813" max="813" width="21.42578125" style="3" customWidth="1"/>
    <col min="814" max="825" width="11.42578125" style="3"/>
    <col min="826" max="826" width="16.7109375" style="3" customWidth="1"/>
    <col min="827" max="827" width="25.140625" style="3" customWidth="1"/>
    <col min="828" max="828" width="25.28515625" style="3" customWidth="1"/>
    <col min="829" max="1024" width="11.42578125" style="3"/>
    <col min="1025" max="1025" width="2.85546875" style="3" customWidth="1"/>
    <col min="1026" max="1026" width="45.7109375" style="3" customWidth="1"/>
    <col min="1027" max="1027" width="44.42578125" style="3" customWidth="1"/>
    <col min="1028" max="1028" width="51" style="3" customWidth="1"/>
    <col min="1029" max="1029" width="40.42578125" style="3" customWidth="1"/>
    <col min="1030" max="1030" width="30.85546875" style="3" bestFit="1" customWidth="1"/>
    <col min="1031" max="1031" width="41.5703125" style="3" customWidth="1"/>
    <col min="1032" max="1032" width="41.42578125" style="3" bestFit="1" customWidth="1"/>
    <col min="1033" max="1033" width="57.5703125" style="3" customWidth="1"/>
    <col min="1034" max="1034" width="32.140625" style="3" customWidth="1"/>
    <col min="1035" max="1035" width="49.28515625" style="3" customWidth="1"/>
    <col min="1036" max="1036" width="31" style="3" customWidth="1"/>
    <col min="1037" max="1037" width="42.5703125" style="3" customWidth="1"/>
    <col min="1038" max="1038" width="36.7109375" style="3" customWidth="1"/>
    <col min="1039" max="1039" width="34.7109375" style="3" customWidth="1"/>
    <col min="1040" max="1040" width="28.42578125" style="3" customWidth="1"/>
    <col min="1041" max="1041" width="8.5703125" style="3" customWidth="1"/>
    <col min="1042" max="1046" width="11.42578125" style="3"/>
    <col min="1047" max="1047" width="23.5703125" style="3" bestFit="1" customWidth="1"/>
    <col min="1048" max="1048" width="8.42578125" style="3" customWidth="1"/>
    <col min="1049" max="1049" width="28.7109375" style="3" customWidth="1"/>
    <col min="1050" max="1050" width="45.5703125" style="3" bestFit="1" customWidth="1"/>
    <col min="1051" max="1051" width="8.7109375" style="3" customWidth="1"/>
    <col min="1052" max="1052" width="27.85546875" style="3" bestFit="1" customWidth="1"/>
    <col min="1053" max="1053" width="25.28515625" style="3" customWidth="1"/>
    <col min="1054" max="1054" width="27.85546875" style="3" bestFit="1" customWidth="1"/>
    <col min="1055" max="1055" width="16.85546875" style="3" customWidth="1"/>
    <col min="1056" max="1066" width="11.42578125" style="3"/>
    <col min="1067" max="1067" width="32.42578125" style="3" customWidth="1"/>
    <col min="1068" max="1068" width="31.7109375" style="3" customWidth="1"/>
    <col min="1069" max="1069" width="21.42578125" style="3" customWidth="1"/>
    <col min="1070" max="1081" width="11.42578125" style="3"/>
    <col min="1082" max="1082" width="16.7109375" style="3" customWidth="1"/>
    <col min="1083" max="1083" width="25.140625" style="3" customWidth="1"/>
    <col min="1084" max="1084" width="25.28515625" style="3" customWidth="1"/>
    <col min="1085" max="1280" width="11.42578125" style="3"/>
    <col min="1281" max="1281" width="2.85546875" style="3" customWidth="1"/>
    <col min="1282" max="1282" width="45.7109375" style="3" customWidth="1"/>
    <col min="1283" max="1283" width="44.42578125" style="3" customWidth="1"/>
    <col min="1284" max="1284" width="51" style="3" customWidth="1"/>
    <col min="1285" max="1285" width="40.42578125" style="3" customWidth="1"/>
    <col min="1286" max="1286" width="30.85546875" style="3" bestFit="1" customWidth="1"/>
    <col min="1287" max="1287" width="41.5703125" style="3" customWidth="1"/>
    <col min="1288" max="1288" width="41.42578125" style="3" bestFit="1" customWidth="1"/>
    <col min="1289" max="1289" width="57.5703125" style="3" customWidth="1"/>
    <col min="1290" max="1290" width="32.140625" style="3" customWidth="1"/>
    <col min="1291" max="1291" width="49.28515625" style="3" customWidth="1"/>
    <col min="1292" max="1292" width="31" style="3" customWidth="1"/>
    <col min="1293" max="1293" width="42.5703125" style="3" customWidth="1"/>
    <col min="1294" max="1294" width="36.7109375" style="3" customWidth="1"/>
    <col min="1295" max="1295" width="34.7109375" style="3" customWidth="1"/>
    <col min="1296" max="1296" width="28.42578125" style="3" customWidth="1"/>
    <col min="1297" max="1297" width="8.5703125" style="3" customWidth="1"/>
    <col min="1298" max="1302" width="11.42578125" style="3"/>
    <col min="1303" max="1303" width="23.5703125" style="3" bestFit="1" customWidth="1"/>
    <col min="1304" max="1304" width="8.42578125" style="3" customWidth="1"/>
    <col min="1305" max="1305" width="28.7109375" style="3" customWidth="1"/>
    <col min="1306" max="1306" width="45.5703125" style="3" bestFit="1" customWidth="1"/>
    <col min="1307" max="1307" width="8.7109375" style="3" customWidth="1"/>
    <col min="1308" max="1308" width="27.85546875" style="3" bestFit="1" customWidth="1"/>
    <col min="1309" max="1309" width="25.28515625" style="3" customWidth="1"/>
    <col min="1310" max="1310" width="27.85546875" style="3" bestFit="1" customWidth="1"/>
    <col min="1311" max="1311" width="16.85546875" style="3" customWidth="1"/>
    <col min="1312" max="1322" width="11.42578125" style="3"/>
    <col min="1323" max="1323" width="32.42578125" style="3" customWidth="1"/>
    <col min="1324" max="1324" width="31.7109375" style="3" customWidth="1"/>
    <col min="1325" max="1325" width="21.42578125" style="3" customWidth="1"/>
    <col min="1326" max="1337" width="11.42578125" style="3"/>
    <col min="1338" max="1338" width="16.7109375" style="3" customWidth="1"/>
    <col min="1339" max="1339" width="25.140625" style="3" customWidth="1"/>
    <col min="1340" max="1340" width="25.28515625" style="3" customWidth="1"/>
    <col min="1341" max="1536" width="11.42578125" style="3"/>
    <col min="1537" max="1537" width="2.85546875" style="3" customWidth="1"/>
    <col min="1538" max="1538" width="45.7109375" style="3" customWidth="1"/>
    <col min="1539" max="1539" width="44.42578125" style="3" customWidth="1"/>
    <col min="1540" max="1540" width="51" style="3" customWidth="1"/>
    <col min="1541" max="1541" width="40.42578125" style="3" customWidth="1"/>
    <col min="1542" max="1542" width="30.85546875" style="3" bestFit="1" customWidth="1"/>
    <col min="1543" max="1543" width="41.5703125" style="3" customWidth="1"/>
    <col min="1544" max="1544" width="41.42578125" style="3" bestFit="1" customWidth="1"/>
    <col min="1545" max="1545" width="57.5703125" style="3" customWidth="1"/>
    <col min="1546" max="1546" width="32.140625" style="3" customWidth="1"/>
    <col min="1547" max="1547" width="49.28515625" style="3" customWidth="1"/>
    <col min="1548" max="1548" width="31" style="3" customWidth="1"/>
    <col min="1549" max="1549" width="42.5703125" style="3" customWidth="1"/>
    <col min="1550" max="1550" width="36.7109375" style="3" customWidth="1"/>
    <col min="1551" max="1551" width="34.7109375" style="3" customWidth="1"/>
    <col min="1552" max="1552" width="28.42578125" style="3" customWidth="1"/>
    <col min="1553" max="1553" width="8.5703125" style="3" customWidth="1"/>
    <col min="1554" max="1558" width="11.42578125" style="3"/>
    <col min="1559" max="1559" width="23.5703125" style="3" bestFit="1" customWidth="1"/>
    <col min="1560" max="1560" width="8.42578125" style="3" customWidth="1"/>
    <col min="1561" max="1561" width="28.7109375" style="3" customWidth="1"/>
    <col min="1562" max="1562" width="45.5703125" style="3" bestFit="1" customWidth="1"/>
    <col min="1563" max="1563" width="8.7109375" style="3" customWidth="1"/>
    <col min="1564" max="1564" width="27.85546875" style="3" bestFit="1" customWidth="1"/>
    <col min="1565" max="1565" width="25.28515625" style="3" customWidth="1"/>
    <col min="1566" max="1566" width="27.85546875" style="3" bestFit="1" customWidth="1"/>
    <col min="1567" max="1567" width="16.85546875" style="3" customWidth="1"/>
    <col min="1568" max="1578" width="11.42578125" style="3"/>
    <col min="1579" max="1579" width="32.42578125" style="3" customWidth="1"/>
    <col min="1580" max="1580" width="31.7109375" style="3" customWidth="1"/>
    <col min="1581" max="1581" width="21.42578125" style="3" customWidth="1"/>
    <col min="1582" max="1593" width="11.42578125" style="3"/>
    <col min="1594" max="1594" width="16.7109375" style="3" customWidth="1"/>
    <col min="1595" max="1595" width="25.140625" style="3" customWidth="1"/>
    <col min="1596" max="1596" width="25.28515625" style="3" customWidth="1"/>
    <col min="1597" max="1792" width="11.42578125" style="3"/>
    <col min="1793" max="1793" width="2.85546875" style="3" customWidth="1"/>
    <col min="1794" max="1794" width="45.7109375" style="3" customWidth="1"/>
    <col min="1795" max="1795" width="44.42578125" style="3" customWidth="1"/>
    <col min="1796" max="1796" width="51" style="3" customWidth="1"/>
    <col min="1797" max="1797" width="40.42578125" style="3" customWidth="1"/>
    <col min="1798" max="1798" width="30.85546875" style="3" bestFit="1" customWidth="1"/>
    <col min="1799" max="1799" width="41.5703125" style="3" customWidth="1"/>
    <col min="1800" max="1800" width="41.42578125" style="3" bestFit="1" customWidth="1"/>
    <col min="1801" max="1801" width="57.5703125" style="3" customWidth="1"/>
    <col min="1802" max="1802" width="32.140625" style="3" customWidth="1"/>
    <col min="1803" max="1803" width="49.28515625" style="3" customWidth="1"/>
    <col min="1804" max="1804" width="31" style="3" customWidth="1"/>
    <col min="1805" max="1805" width="42.5703125" style="3" customWidth="1"/>
    <col min="1806" max="1806" width="36.7109375" style="3" customWidth="1"/>
    <col min="1807" max="1807" width="34.7109375" style="3" customWidth="1"/>
    <col min="1808" max="1808" width="28.42578125" style="3" customWidth="1"/>
    <col min="1809" max="1809" width="8.5703125" style="3" customWidth="1"/>
    <col min="1810" max="1814" width="11.42578125" style="3"/>
    <col min="1815" max="1815" width="23.5703125" style="3" bestFit="1" customWidth="1"/>
    <col min="1816" max="1816" width="8.42578125" style="3" customWidth="1"/>
    <col min="1817" max="1817" width="28.7109375" style="3" customWidth="1"/>
    <col min="1818" max="1818" width="45.5703125" style="3" bestFit="1" customWidth="1"/>
    <col min="1819" max="1819" width="8.7109375" style="3" customWidth="1"/>
    <col min="1820" max="1820" width="27.85546875" style="3" bestFit="1" customWidth="1"/>
    <col min="1821" max="1821" width="25.28515625" style="3" customWidth="1"/>
    <col min="1822" max="1822" width="27.85546875" style="3" bestFit="1" customWidth="1"/>
    <col min="1823" max="1823" width="16.85546875" style="3" customWidth="1"/>
    <col min="1824" max="1834" width="11.42578125" style="3"/>
    <col min="1835" max="1835" width="32.42578125" style="3" customWidth="1"/>
    <col min="1836" max="1836" width="31.7109375" style="3" customWidth="1"/>
    <col min="1837" max="1837" width="21.42578125" style="3" customWidth="1"/>
    <col min="1838" max="1849" width="11.42578125" style="3"/>
    <col min="1850" max="1850" width="16.7109375" style="3" customWidth="1"/>
    <col min="1851" max="1851" width="25.140625" style="3" customWidth="1"/>
    <col min="1852" max="1852" width="25.28515625" style="3" customWidth="1"/>
    <col min="1853" max="2048" width="11.42578125" style="3"/>
    <col min="2049" max="2049" width="2.85546875" style="3" customWidth="1"/>
    <col min="2050" max="2050" width="45.7109375" style="3" customWidth="1"/>
    <col min="2051" max="2051" width="44.42578125" style="3" customWidth="1"/>
    <col min="2052" max="2052" width="51" style="3" customWidth="1"/>
    <col min="2053" max="2053" width="40.42578125" style="3" customWidth="1"/>
    <col min="2054" max="2054" width="30.85546875" style="3" bestFit="1" customWidth="1"/>
    <col min="2055" max="2055" width="41.5703125" style="3" customWidth="1"/>
    <col min="2056" max="2056" width="41.42578125" style="3" bestFit="1" customWidth="1"/>
    <col min="2057" max="2057" width="57.5703125" style="3" customWidth="1"/>
    <col min="2058" max="2058" width="32.140625" style="3" customWidth="1"/>
    <col min="2059" max="2059" width="49.28515625" style="3" customWidth="1"/>
    <col min="2060" max="2060" width="31" style="3" customWidth="1"/>
    <col min="2061" max="2061" width="42.5703125" style="3" customWidth="1"/>
    <col min="2062" max="2062" width="36.7109375" style="3" customWidth="1"/>
    <col min="2063" max="2063" width="34.7109375" style="3" customWidth="1"/>
    <col min="2064" max="2064" width="28.42578125" style="3" customWidth="1"/>
    <col min="2065" max="2065" width="8.5703125" style="3" customWidth="1"/>
    <col min="2066" max="2070" width="11.42578125" style="3"/>
    <col min="2071" max="2071" width="23.5703125" style="3" bestFit="1" customWidth="1"/>
    <col min="2072" max="2072" width="8.42578125" style="3" customWidth="1"/>
    <col min="2073" max="2073" width="28.7109375" style="3" customWidth="1"/>
    <col min="2074" max="2074" width="45.5703125" style="3" bestFit="1" customWidth="1"/>
    <col min="2075" max="2075" width="8.7109375" style="3" customWidth="1"/>
    <col min="2076" max="2076" width="27.85546875" style="3" bestFit="1" customWidth="1"/>
    <col min="2077" max="2077" width="25.28515625" style="3" customWidth="1"/>
    <col min="2078" max="2078" width="27.85546875" style="3" bestFit="1" customWidth="1"/>
    <col min="2079" max="2079" width="16.85546875" style="3" customWidth="1"/>
    <col min="2080" max="2090" width="11.42578125" style="3"/>
    <col min="2091" max="2091" width="32.42578125" style="3" customWidth="1"/>
    <col min="2092" max="2092" width="31.7109375" style="3" customWidth="1"/>
    <col min="2093" max="2093" width="21.42578125" style="3" customWidth="1"/>
    <col min="2094" max="2105" width="11.42578125" style="3"/>
    <col min="2106" max="2106" width="16.7109375" style="3" customWidth="1"/>
    <col min="2107" max="2107" width="25.140625" style="3" customWidth="1"/>
    <col min="2108" max="2108" width="25.28515625" style="3" customWidth="1"/>
    <col min="2109" max="2304" width="11.42578125" style="3"/>
    <col min="2305" max="2305" width="2.85546875" style="3" customWidth="1"/>
    <col min="2306" max="2306" width="45.7109375" style="3" customWidth="1"/>
    <col min="2307" max="2307" width="44.42578125" style="3" customWidth="1"/>
    <col min="2308" max="2308" width="51" style="3" customWidth="1"/>
    <col min="2309" max="2309" width="40.42578125" style="3" customWidth="1"/>
    <col min="2310" max="2310" width="30.85546875" style="3" bestFit="1" customWidth="1"/>
    <col min="2311" max="2311" width="41.5703125" style="3" customWidth="1"/>
    <col min="2312" max="2312" width="41.42578125" style="3" bestFit="1" customWidth="1"/>
    <col min="2313" max="2313" width="57.5703125" style="3" customWidth="1"/>
    <col min="2314" max="2314" width="32.140625" style="3" customWidth="1"/>
    <col min="2315" max="2315" width="49.28515625" style="3" customWidth="1"/>
    <col min="2316" max="2316" width="31" style="3" customWidth="1"/>
    <col min="2317" max="2317" width="42.5703125" style="3" customWidth="1"/>
    <col min="2318" max="2318" width="36.7109375" style="3" customWidth="1"/>
    <col min="2319" max="2319" width="34.7109375" style="3" customWidth="1"/>
    <col min="2320" max="2320" width="28.42578125" style="3" customWidth="1"/>
    <col min="2321" max="2321" width="8.5703125" style="3" customWidth="1"/>
    <col min="2322" max="2326" width="11.42578125" style="3"/>
    <col min="2327" max="2327" width="23.5703125" style="3" bestFit="1" customWidth="1"/>
    <col min="2328" max="2328" width="8.42578125" style="3" customWidth="1"/>
    <col min="2329" max="2329" width="28.7109375" style="3" customWidth="1"/>
    <col min="2330" max="2330" width="45.5703125" style="3" bestFit="1" customWidth="1"/>
    <col min="2331" max="2331" width="8.7109375" style="3" customWidth="1"/>
    <col min="2332" max="2332" width="27.85546875" style="3" bestFit="1" customWidth="1"/>
    <col min="2333" max="2333" width="25.28515625" style="3" customWidth="1"/>
    <col min="2334" max="2334" width="27.85546875" style="3" bestFit="1" customWidth="1"/>
    <col min="2335" max="2335" width="16.85546875" style="3" customWidth="1"/>
    <col min="2336" max="2346" width="11.42578125" style="3"/>
    <col min="2347" max="2347" width="32.42578125" style="3" customWidth="1"/>
    <col min="2348" max="2348" width="31.7109375" style="3" customWidth="1"/>
    <col min="2349" max="2349" width="21.42578125" style="3" customWidth="1"/>
    <col min="2350" max="2361" width="11.42578125" style="3"/>
    <col min="2362" max="2362" width="16.7109375" style="3" customWidth="1"/>
    <col min="2363" max="2363" width="25.140625" style="3" customWidth="1"/>
    <col min="2364" max="2364" width="25.28515625" style="3" customWidth="1"/>
    <col min="2365" max="2560" width="11.42578125" style="3"/>
    <col min="2561" max="2561" width="2.85546875" style="3" customWidth="1"/>
    <col min="2562" max="2562" width="45.7109375" style="3" customWidth="1"/>
    <col min="2563" max="2563" width="44.42578125" style="3" customWidth="1"/>
    <col min="2564" max="2564" width="51" style="3" customWidth="1"/>
    <col min="2565" max="2565" width="40.42578125" style="3" customWidth="1"/>
    <col min="2566" max="2566" width="30.85546875" style="3" bestFit="1" customWidth="1"/>
    <col min="2567" max="2567" width="41.5703125" style="3" customWidth="1"/>
    <col min="2568" max="2568" width="41.42578125" style="3" bestFit="1" customWidth="1"/>
    <col min="2569" max="2569" width="57.5703125" style="3" customWidth="1"/>
    <col min="2570" max="2570" width="32.140625" style="3" customWidth="1"/>
    <col min="2571" max="2571" width="49.28515625" style="3" customWidth="1"/>
    <col min="2572" max="2572" width="31" style="3" customWidth="1"/>
    <col min="2573" max="2573" width="42.5703125" style="3" customWidth="1"/>
    <col min="2574" max="2574" width="36.7109375" style="3" customWidth="1"/>
    <col min="2575" max="2575" width="34.7109375" style="3" customWidth="1"/>
    <col min="2576" max="2576" width="28.42578125" style="3" customWidth="1"/>
    <col min="2577" max="2577" width="8.5703125" style="3" customWidth="1"/>
    <col min="2578" max="2582" width="11.42578125" style="3"/>
    <col min="2583" max="2583" width="23.5703125" style="3" bestFit="1" customWidth="1"/>
    <col min="2584" max="2584" width="8.42578125" style="3" customWidth="1"/>
    <col min="2585" max="2585" width="28.7109375" style="3" customWidth="1"/>
    <col min="2586" max="2586" width="45.5703125" style="3" bestFit="1" customWidth="1"/>
    <col min="2587" max="2587" width="8.7109375" style="3" customWidth="1"/>
    <col min="2588" max="2588" width="27.85546875" style="3" bestFit="1" customWidth="1"/>
    <col min="2589" max="2589" width="25.28515625" style="3" customWidth="1"/>
    <col min="2590" max="2590" width="27.85546875" style="3" bestFit="1" customWidth="1"/>
    <col min="2591" max="2591" width="16.85546875" style="3" customWidth="1"/>
    <col min="2592" max="2602" width="11.42578125" style="3"/>
    <col min="2603" max="2603" width="32.42578125" style="3" customWidth="1"/>
    <col min="2604" max="2604" width="31.7109375" style="3" customWidth="1"/>
    <col min="2605" max="2605" width="21.42578125" style="3" customWidth="1"/>
    <col min="2606" max="2617" width="11.42578125" style="3"/>
    <col min="2618" max="2618" width="16.7109375" style="3" customWidth="1"/>
    <col min="2619" max="2619" width="25.140625" style="3" customWidth="1"/>
    <col min="2620" max="2620" width="25.28515625" style="3" customWidth="1"/>
    <col min="2621" max="2816" width="11.42578125" style="3"/>
    <col min="2817" max="2817" width="2.85546875" style="3" customWidth="1"/>
    <col min="2818" max="2818" width="45.7109375" style="3" customWidth="1"/>
    <col min="2819" max="2819" width="44.42578125" style="3" customWidth="1"/>
    <col min="2820" max="2820" width="51" style="3" customWidth="1"/>
    <col min="2821" max="2821" width="40.42578125" style="3" customWidth="1"/>
    <col min="2822" max="2822" width="30.85546875" style="3" bestFit="1" customWidth="1"/>
    <col min="2823" max="2823" width="41.5703125" style="3" customWidth="1"/>
    <col min="2824" max="2824" width="41.42578125" style="3" bestFit="1" customWidth="1"/>
    <col min="2825" max="2825" width="57.5703125" style="3" customWidth="1"/>
    <col min="2826" max="2826" width="32.140625" style="3" customWidth="1"/>
    <col min="2827" max="2827" width="49.28515625" style="3" customWidth="1"/>
    <col min="2828" max="2828" width="31" style="3" customWidth="1"/>
    <col min="2829" max="2829" width="42.5703125" style="3" customWidth="1"/>
    <col min="2830" max="2830" width="36.7109375" style="3" customWidth="1"/>
    <col min="2831" max="2831" width="34.7109375" style="3" customWidth="1"/>
    <col min="2832" max="2832" width="28.42578125" style="3" customWidth="1"/>
    <col min="2833" max="2833" width="8.5703125" style="3" customWidth="1"/>
    <col min="2834" max="2838" width="11.42578125" style="3"/>
    <col min="2839" max="2839" width="23.5703125" style="3" bestFit="1" customWidth="1"/>
    <col min="2840" max="2840" width="8.42578125" style="3" customWidth="1"/>
    <col min="2841" max="2841" width="28.7109375" style="3" customWidth="1"/>
    <col min="2842" max="2842" width="45.5703125" style="3" bestFit="1" customWidth="1"/>
    <col min="2843" max="2843" width="8.7109375" style="3" customWidth="1"/>
    <col min="2844" max="2844" width="27.85546875" style="3" bestFit="1" customWidth="1"/>
    <col min="2845" max="2845" width="25.28515625" style="3" customWidth="1"/>
    <col min="2846" max="2846" width="27.85546875" style="3" bestFit="1" customWidth="1"/>
    <col min="2847" max="2847" width="16.85546875" style="3" customWidth="1"/>
    <col min="2848" max="2858" width="11.42578125" style="3"/>
    <col min="2859" max="2859" width="32.42578125" style="3" customWidth="1"/>
    <col min="2860" max="2860" width="31.7109375" style="3" customWidth="1"/>
    <col min="2861" max="2861" width="21.42578125" style="3" customWidth="1"/>
    <col min="2862" max="2873" width="11.42578125" style="3"/>
    <col min="2874" max="2874" width="16.7109375" style="3" customWidth="1"/>
    <col min="2875" max="2875" width="25.140625" style="3" customWidth="1"/>
    <col min="2876" max="2876" width="25.28515625" style="3" customWidth="1"/>
    <col min="2877" max="3072" width="11.42578125" style="3"/>
    <col min="3073" max="3073" width="2.85546875" style="3" customWidth="1"/>
    <col min="3074" max="3074" width="45.7109375" style="3" customWidth="1"/>
    <col min="3075" max="3075" width="44.42578125" style="3" customWidth="1"/>
    <col min="3076" max="3076" width="51" style="3" customWidth="1"/>
    <col min="3077" max="3077" width="40.42578125" style="3" customWidth="1"/>
    <col min="3078" max="3078" width="30.85546875" style="3" bestFit="1" customWidth="1"/>
    <col min="3079" max="3079" width="41.5703125" style="3" customWidth="1"/>
    <col min="3080" max="3080" width="41.42578125" style="3" bestFit="1" customWidth="1"/>
    <col min="3081" max="3081" width="57.5703125" style="3" customWidth="1"/>
    <col min="3082" max="3082" width="32.140625" style="3" customWidth="1"/>
    <col min="3083" max="3083" width="49.28515625" style="3" customWidth="1"/>
    <col min="3084" max="3084" width="31" style="3" customWidth="1"/>
    <col min="3085" max="3085" width="42.5703125" style="3" customWidth="1"/>
    <col min="3086" max="3086" width="36.7109375" style="3" customWidth="1"/>
    <col min="3087" max="3087" width="34.7109375" style="3" customWidth="1"/>
    <col min="3088" max="3088" width="28.42578125" style="3" customWidth="1"/>
    <col min="3089" max="3089" width="8.5703125" style="3" customWidth="1"/>
    <col min="3090" max="3094" width="11.42578125" style="3"/>
    <col min="3095" max="3095" width="23.5703125" style="3" bestFit="1" customWidth="1"/>
    <col min="3096" max="3096" width="8.42578125" style="3" customWidth="1"/>
    <col min="3097" max="3097" width="28.7109375" style="3" customWidth="1"/>
    <col min="3098" max="3098" width="45.5703125" style="3" bestFit="1" customWidth="1"/>
    <col min="3099" max="3099" width="8.7109375" style="3" customWidth="1"/>
    <col min="3100" max="3100" width="27.85546875" style="3" bestFit="1" customWidth="1"/>
    <col min="3101" max="3101" width="25.28515625" style="3" customWidth="1"/>
    <col min="3102" max="3102" width="27.85546875" style="3" bestFit="1" customWidth="1"/>
    <col min="3103" max="3103" width="16.85546875" style="3" customWidth="1"/>
    <col min="3104" max="3114" width="11.42578125" style="3"/>
    <col min="3115" max="3115" width="32.42578125" style="3" customWidth="1"/>
    <col min="3116" max="3116" width="31.7109375" style="3" customWidth="1"/>
    <col min="3117" max="3117" width="21.42578125" style="3" customWidth="1"/>
    <col min="3118" max="3129" width="11.42578125" style="3"/>
    <col min="3130" max="3130" width="16.7109375" style="3" customWidth="1"/>
    <col min="3131" max="3131" width="25.140625" style="3" customWidth="1"/>
    <col min="3132" max="3132" width="25.28515625" style="3" customWidth="1"/>
    <col min="3133" max="3328" width="11.42578125" style="3"/>
    <col min="3329" max="3329" width="2.85546875" style="3" customWidth="1"/>
    <col min="3330" max="3330" width="45.7109375" style="3" customWidth="1"/>
    <col min="3331" max="3331" width="44.42578125" style="3" customWidth="1"/>
    <col min="3332" max="3332" width="51" style="3" customWidth="1"/>
    <col min="3333" max="3333" width="40.42578125" style="3" customWidth="1"/>
    <col min="3334" max="3334" width="30.85546875" style="3" bestFit="1" customWidth="1"/>
    <col min="3335" max="3335" width="41.5703125" style="3" customWidth="1"/>
    <col min="3336" max="3336" width="41.42578125" style="3" bestFit="1" customWidth="1"/>
    <col min="3337" max="3337" width="57.5703125" style="3" customWidth="1"/>
    <col min="3338" max="3338" width="32.140625" style="3" customWidth="1"/>
    <col min="3339" max="3339" width="49.28515625" style="3" customWidth="1"/>
    <col min="3340" max="3340" width="31" style="3" customWidth="1"/>
    <col min="3341" max="3341" width="42.5703125" style="3" customWidth="1"/>
    <col min="3342" max="3342" width="36.7109375" style="3" customWidth="1"/>
    <col min="3343" max="3343" width="34.7109375" style="3" customWidth="1"/>
    <col min="3344" max="3344" width="28.42578125" style="3" customWidth="1"/>
    <col min="3345" max="3345" width="8.5703125" style="3" customWidth="1"/>
    <col min="3346" max="3350" width="11.42578125" style="3"/>
    <col min="3351" max="3351" width="23.5703125" style="3" bestFit="1" customWidth="1"/>
    <col min="3352" max="3352" width="8.42578125" style="3" customWidth="1"/>
    <col min="3353" max="3353" width="28.7109375" style="3" customWidth="1"/>
    <col min="3354" max="3354" width="45.5703125" style="3" bestFit="1" customWidth="1"/>
    <col min="3355" max="3355" width="8.7109375" style="3" customWidth="1"/>
    <col min="3356" max="3356" width="27.85546875" style="3" bestFit="1" customWidth="1"/>
    <col min="3357" max="3357" width="25.28515625" style="3" customWidth="1"/>
    <col min="3358" max="3358" width="27.85546875" style="3" bestFit="1" customWidth="1"/>
    <col min="3359" max="3359" width="16.85546875" style="3" customWidth="1"/>
    <col min="3360" max="3370" width="11.42578125" style="3"/>
    <col min="3371" max="3371" width="32.42578125" style="3" customWidth="1"/>
    <col min="3372" max="3372" width="31.7109375" style="3" customWidth="1"/>
    <col min="3373" max="3373" width="21.42578125" style="3" customWidth="1"/>
    <col min="3374" max="3385" width="11.42578125" style="3"/>
    <col min="3386" max="3386" width="16.7109375" style="3" customWidth="1"/>
    <col min="3387" max="3387" width="25.140625" style="3" customWidth="1"/>
    <col min="3388" max="3388" width="25.28515625" style="3" customWidth="1"/>
    <col min="3389" max="3584" width="11.42578125" style="3"/>
    <col min="3585" max="3585" width="2.85546875" style="3" customWidth="1"/>
    <col min="3586" max="3586" width="45.7109375" style="3" customWidth="1"/>
    <col min="3587" max="3587" width="44.42578125" style="3" customWidth="1"/>
    <col min="3588" max="3588" width="51" style="3" customWidth="1"/>
    <col min="3589" max="3589" width="40.42578125" style="3" customWidth="1"/>
    <col min="3590" max="3590" width="30.85546875" style="3" bestFit="1" customWidth="1"/>
    <col min="3591" max="3591" width="41.5703125" style="3" customWidth="1"/>
    <col min="3592" max="3592" width="41.42578125" style="3" bestFit="1" customWidth="1"/>
    <col min="3593" max="3593" width="57.5703125" style="3" customWidth="1"/>
    <col min="3594" max="3594" width="32.140625" style="3" customWidth="1"/>
    <col min="3595" max="3595" width="49.28515625" style="3" customWidth="1"/>
    <col min="3596" max="3596" width="31" style="3" customWidth="1"/>
    <col min="3597" max="3597" width="42.5703125" style="3" customWidth="1"/>
    <col min="3598" max="3598" width="36.7109375" style="3" customWidth="1"/>
    <col min="3599" max="3599" width="34.7109375" style="3" customWidth="1"/>
    <col min="3600" max="3600" width="28.42578125" style="3" customWidth="1"/>
    <col min="3601" max="3601" width="8.5703125" style="3" customWidth="1"/>
    <col min="3602" max="3606" width="11.42578125" style="3"/>
    <col min="3607" max="3607" width="23.5703125" style="3" bestFit="1" customWidth="1"/>
    <col min="3608" max="3608" width="8.42578125" style="3" customWidth="1"/>
    <col min="3609" max="3609" width="28.7109375" style="3" customWidth="1"/>
    <col min="3610" max="3610" width="45.5703125" style="3" bestFit="1" customWidth="1"/>
    <col min="3611" max="3611" width="8.7109375" style="3" customWidth="1"/>
    <col min="3612" max="3612" width="27.85546875" style="3" bestFit="1" customWidth="1"/>
    <col min="3613" max="3613" width="25.28515625" style="3" customWidth="1"/>
    <col min="3614" max="3614" width="27.85546875" style="3" bestFit="1" customWidth="1"/>
    <col min="3615" max="3615" width="16.85546875" style="3" customWidth="1"/>
    <col min="3616" max="3626" width="11.42578125" style="3"/>
    <col min="3627" max="3627" width="32.42578125" style="3" customWidth="1"/>
    <col min="3628" max="3628" width="31.7109375" style="3" customWidth="1"/>
    <col min="3629" max="3629" width="21.42578125" style="3" customWidth="1"/>
    <col min="3630" max="3641" width="11.42578125" style="3"/>
    <col min="3642" max="3642" width="16.7109375" style="3" customWidth="1"/>
    <col min="3643" max="3643" width="25.140625" style="3" customWidth="1"/>
    <col min="3644" max="3644" width="25.28515625" style="3" customWidth="1"/>
    <col min="3645" max="3840" width="11.42578125" style="3"/>
    <col min="3841" max="3841" width="2.85546875" style="3" customWidth="1"/>
    <col min="3842" max="3842" width="45.7109375" style="3" customWidth="1"/>
    <col min="3843" max="3843" width="44.42578125" style="3" customWidth="1"/>
    <col min="3844" max="3844" width="51" style="3" customWidth="1"/>
    <col min="3845" max="3845" width="40.42578125" style="3" customWidth="1"/>
    <col min="3846" max="3846" width="30.85546875" style="3" bestFit="1" customWidth="1"/>
    <col min="3847" max="3847" width="41.5703125" style="3" customWidth="1"/>
    <col min="3848" max="3848" width="41.42578125" style="3" bestFit="1" customWidth="1"/>
    <col min="3849" max="3849" width="57.5703125" style="3" customWidth="1"/>
    <col min="3850" max="3850" width="32.140625" style="3" customWidth="1"/>
    <col min="3851" max="3851" width="49.28515625" style="3" customWidth="1"/>
    <col min="3852" max="3852" width="31" style="3" customWidth="1"/>
    <col min="3853" max="3853" width="42.5703125" style="3" customWidth="1"/>
    <col min="3854" max="3854" width="36.7109375" style="3" customWidth="1"/>
    <col min="3855" max="3855" width="34.7109375" style="3" customWidth="1"/>
    <col min="3856" max="3856" width="28.42578125" style="3" customWidth="1"/>
    <col min="3857" max="3857" width="8.5703125" style="3" customWidth="1"/>
    <col min="3858" max="3862" width="11.42578125" style="3"/>
    <col min="3863" max="3863" width="23.5703125" style="3" bestFit="1" customWidth="1"/>
    <col min="3864" max="3864" width="8.42578125" style="3" customWidth="1"/>
    <col min="3865" max="3865" width="28.7109375" style="3" customWidth="1"/>
    <col min="3866" max="3866" width="45.5703125" style="3" bestFit="1" customWidth="1"/>
    <col min="3867" max="3867" width="8.7109375" style="3" customWidth="1"/>
    <col min="3868" max="3868" width="27.85546875" style="3" bestFit="1" customWidth="1"/>
    <col min="3869" max="3869" width="25.28515625" style="3" customWidth="1"/>
    <col min="3870" max="3870" width="27.85546875" style="3" bestFit="1" customWidth="1"/>
    <col min="3871" max="3871" width="16.85546875" style="3" customWidth="1"/>
    <col min="3872" max="3882" width="11.42578125" style="3"/>
    <col min="3883" max="3883" width="32.42578125" style="3" customWidth="1"/>
    <col min="3884" max="3884" width="31.7109375" style="3" customWidth="1"/>
    <col min="3885" max="3885" width="21.42578125" style="3" customWidth="1"/>
    <col min="3886" max="3897" width="11.42578125" style="3"/>
    <col min="3898" max="3898" width="16.7109375" style="3" customWidth="1"/>
    <col min="3899" max="3899" width="25.140625" style="3" customWidth="1"/>
    <col min="3900" max="3900" width="25.28515625" style="3" customWidth="1"/>
    <col min="3901" max="4096" width="11.42578125" style="3"/>
    <col min="4097" max="4097" width="2.85546875" style="3" customWidth="1"/>
    <col min="4098" max="4098" width="45.7109375" style="3" customWidth="1"/>
    <col min="4099" max="4099" width="44.42578125" style="3" customWidth="1"/>
    <col min="4100" max="4100" width="51" style="3" customWidth="1"/>
    <col min="4101" max="4101" width="40.42578125" style="3" customWidth="1"/>
    <col min="4102" max="4102" width="30.85546875" style="3" bestFit="1" customWidth="1"/>
    <col min="4103" max="4103" width="41.5703125" style="3" customWidth="1"/>
    <col min="4104" max="4104" width="41.42578125" style="3" bestFit="1" customWidth="1"/>
    <col min="4105" max="4105" width="57.5703125" style="3" customWidth="1"/>
    <col min="4106" max="4106" width="32.140625" style="3" customWidth="1"/>
    <col min="4107" max="4107" width="49.28515625" style="3" customWidth="1"/>
    <col min="4108" max="4108" width="31" style="3" customWidth="1"/>
    <col min="4109" max="4109" width="42.5703125" style="3" customWidth="1"/>
    <col min="4110" max="4110" width="36.7109375" style="3" customWidth="1"/>
    <col min="4111" max="4111" width="34.7109375" style="3" customWidth="1"/>
    <col min="4112" max="4112" width="28.42578125" style="3" customWidth="1"/>
    <col min="4113" max="4113" width="8.5703125" style="3" customWidth="1"/>
    <col min="4114" max="4118" width="11.42578125" style="3"/>
    <col min="4119" max="4119" width="23.5703125" style="3" bestFit="1" customWidth="1"/>
    <col min="4120" max="4120" width="8.42578125" style="3" customWidth="1"/>
    <col min="4121" max="4121" width="28.7109375" style="3" customWidth="1"/>
    <col min="4122" max="4122" width="45.5703125" style="3" bestFit="1" customWidth="1"/>
    <col min="4123" max="4123" width="8.7109375" style="3" customWidth="1"/>
    <col min="4124" max="4124" width="27.85546875" style="3" bestFit="1" customWidth="1"/>
    <col min="4125" max="4125" width="25.28515625" style="3" customWidth="1"/>
    <col min="4126" max="4126" width="27.85546875" style="3" bestFit="1" customWidth="1"/>
    <col min="4127" max="4127" width="16.85546875" style="3" customWidth="1"/>
    <col min="4128" max="4138" width="11.42578125" style="3"/>
    <col min="4139" max="4139" width="32.42578125" style="3" customWidth="1"/>
    <col min="4140" max="4140" width="31.7109375" style="3" customWidth="1"/>
    <col min="4141" max="4141" width="21.42578125" style="3" customWidth="1"/>
    <col min="4142" max="4153" width="11.42578125" style="3"/>
    <col min="4154" max="4154" width="16.7109375" style="3" customWidth="1"/>
    <col min="4155" max="4155" width="25.140625" style="3" customWidth="1"/>
    <col min="4156" max="4156" width="25.28515625" style="3" customWidth="1"/>
    <col min="4157" max="4352" width="11.42578125" style="3"/>
    <col min="4353" max="4353" width="2.85546875" style="3" customWidth="1"/>
    <col min="4354" max="4354" width="45.7109375" style="3" customWidth="1"/>
    <col min="4355" max="4355" width="44.42578125" style="3" customWidth="1"/>
    <col min="4356" max="4356" width="51" style="3" customWidth="1"/>
    <col min="4357" max="4357" width="40.42578125" style="3" customWidth="1"/>
    <col min="4358" max="4358" width="30.85546875" style="3" bestFit="1" customWidth="1"/>
    <col min="4359" max="4359" width="41.5703125" style="3" customWidth="1"/>
    <col min="4360" max="4360" width="41.42578125" style="3" bestFit="1" customWidth="1"/>
    <col min="4361" max="4361" width="57.5703125" style="3" customWidth="1"/>
    <col min="4362" max="4362" width="32.140625" style="3" customWidth="1"/>
    <col min="4363" max="4363" width="49.28515625" style="3" customWidth="1"/>
    <col min="4364" max="4364" width="31" style="3" customWidth="1"/>
    <col min="4365" max="4365" width="42.5703125" style="3" customWidth="1"/>
    <col min="4366" max="4366" width="36.7109375" style="3" customWidth="1"/>
    <col min="4367" max="4367" width="34.7109375" style="3" customWidth="1"/>
    <col min="4368" max="4368" width="28.42578125" style="3" customWidth="1"/>
    <col min="4369" max="4369" width="8.5703125" style="3" customWidth="1"/>
    <col min="4370" max="4374" width="11.42578125" style="3"/>
    <col min="4375" max="4375" width="23.5703125" style="3" bestFit="1" customWidth="1"/>
    <col min="4376" max="4376" width="8.42578125" style="3" customWidth="1"/>
    <col min="4377" max="4377" width="28.7109375" style="3" customWidth="1"/>
    <col min="4378" max="4378" width="45.5703125" style="3" bestFit="1" customWidth="1"/>
    <col min="4379" max="4379" width="8.7109375" style="3" customWidth="1"/>
    <col min="4380" max="4380" width="27.85546875" style="3" bestFit="1" customWidth="1"/>
    <col min="4381" max="4381" width="25.28515625" style="3" customWidth="1"/>
    <col min="4382" max="4382" width="27.85546875" style="3" bestFit="1" customWidth="1"/>
    <col min="4383" max="4383" width="16.85546875" style="3" customWidth="1"/>
    <col min="4384" max="4394" width="11.42578125" style="3"/>
    <col min="4395" max="4395" width="32.42578125" style="3" customWidth="1"/>
    <col min="4396" max="4396" width="31.7109375" style="3" customWidth="1"/>
    <col min="4397" max="4397" width="21.42578125" style="3" customWidth="1"/>
    <col min="4398" max="4409" width="11.42578125" style="3"/>
    <col min="4410" max="4410" width="16.7109375" style="3" customWidth="1"/>
    <col min="4411" max="4411" width="25.140625" style="3" customWidth="1"/>
    <col min="4412" max="4412" width="25.28515625" style="3" customWidth="1"/>
    <col min="4413" max="4608" width="11.42578125" style="3"/>
    <col min="4609" max="4609" width="2.85546875" style="3" customWidth="1"/>
    <col min="4610" max="4610" width="45.7109375" style="3" customWidth="1"/>
    <col min="4611" max="4611" width="44.42578125" style="3" customWidth="1"/>
    <col min="4612" max="4612" width="51" style="3" customWidth="1"/>
    <col min="4613" max="4613" width="40.42578125" style="3" customWidth="1"/>
    <col min="4614" max="4614" width="30.85546875" style="3" bestFit="1" customWidth="1"/>
    <col min="4615" max="4615" width="41.5703125" style="3" customWidth="1"/>
    <col min="4616" max="4616" width="41.42578125" style="3" bestFit="1" customWidth="1"/>
    <col min="4617" max="4617" width="57.5703125" style="3" customWidth="1"/>
    <col min="4618" max="4618" width="32.140625" style="3" customWidth="1"/>
    <col min="4619" max="4619" width="49.28515625" style="3" customWidth="1"/>
    <col min="4620" max="4620" width="31" style="3" customWidth="1"/>
    <col min="4621" max="4621" width="42.5703125" style="3" customWidth="1"/>
    <col min="4622" max="4622" width="36.7109375" style="3" customWidth="1"/>
    <col min="4623" max="4623" width="34.7109375" style="3" customWidth="1"/>
    <col min="4624" max="4624" width="28.42578125" style="3" customWidth="1"/>
    <col min="4625" max="4625" width="8.5703125" style="3" customWidth="1"/>
    <col min="4626" max="4630" width="11.42578125" style="3"/>
    <col min="4631" max="4631" width="23.5703125" style="3" bestFit="1" customWidth="1"/>
    <col min="4632" max="4632" width="8.42578125" style="3" customWidth="1"/>
    <col min="4633" max="4633" width="28.7109375" style="3" customWidth="1"/>
    <col min="4634" max="4634" width="45.5703125" style="3" bestFit="1" customWidth="1"/>
    <col min="4635" max="4635" width="8.7109375" style="3" customWidth="1"/>
    <col min="4636" max="4636" width="27.85546875" style="3" bestFit="1" customWidth="1"/>
    <col min="4637" max="4637" width="25.28515625" style="3" customWidth="1"/>
    <col min="4638" max="4638" width="27.85546875" style="3" bestFit="1" customWidth="1"/>
    <col min="4639" max="4639" width="16.85546875" style="3" customWidth="1"/>
    <col min="4640" max="4650" width="11.42578125" style="3"/>
    <col min="4651" max="4651" width="32.42578125" style="3" customWidth="1"/>
    <col min="4652" max="4652" width="31.7109375" style="3" customWidth="1"/>
    <col min="4653" max="4653" width="21.42578125" style="3" customWidth="1"/>
    <col min="4654" max="4665" width="11.42578125" style="3"/>
    <col min="4666" max="4666" width="16.7109375" style="3" customWidth="1"/>
    <col min="4667" max="4667" width="25.140625" style="3" customWidth="1"/>
    <col min="4668" max="4668" width="25.28515625" style="3" customWidth="1"/>
    <col min="4669" max="4864" width="11.42578125" style="3"/>
    <col min="4865" max="4865" width="2.85546875" style="3" customWidth="1"/>
    <col min="4866" max="4866" width="45.7109375" style="3" customWidth="1"/>
    <col min="4867" max="4867" width="44.42578125" style="3" customWidth="1"/>
    <col min="4868" max="4868" width="51" style="3" customWidth="1"/>
    <col min="4869" max="4869" width="40.42578125" style="3" customWidth="1"/>
    <col min="4870" max="4870" width="30.85546875" style="3" bestFit="1" customWidth="1"/>
    <col min="4871" max="4871" width="41.5703125" style="3" customWidth="1"/>
    <col min="4872" max="4872" width="41.42578125" style="3" bestFit="1" customWidth="1"/>
    <col min="4873" max="4873" width="57.5703125" style="3" customWidth="1"/>
    <col min="4874" max="4874" width="32.140625" style="3" customWidth="1"/>
    <col min="4875" max="4875" width="49.28515625" style="3" customWidth="1"/>
    <col min="4876" max="4876" width="31" style="3" customWidth="1"/>
    <col min="4877" max="4877" width="42.5703125" style="3" customWidth="1"/>
    <col min="4878" max="4878" width="36.7109375" style="3" customWidth="1"/>
    <col min="4879" max="4879" width="34.7109375" style="3" customWidth="1"/>
    <col min="4880" max="4880" width="28.42578125" style="3" customWidth="1"/>
    <col min="4881" max="4881" width="8.5703125" style="3" customWidth="1"/>
    <col min="4882" max="4886" width="11.42578125" style="3"/>
    <col min="4887" max="4887" width="23.5703125" style="3" bestFit="1" customWidth="1"/>
    <col min="4888" max="4888" width="8.42578125" style="3" customWidth="1"/>
    <col min="4889" max="4889" width="28.7109375" style="3" customWidth="1"/>
    <col min="4890" max="4890" width="45.5703125" style="3" bestFit="1" customWidth="1"/>
    <col min="4891" max="4891" width="8.7109375" style="3" customWidth="1"/>
    <col min="4892" max="4892" width="27.85546875" style="3" bestFit="1" customWidth="1"/>
    <col min="4893" max="4893" width="25.28515625" style="3" customWidth="1"/>
    <col min="4894" max="4894" width="27.85546875" style="3" bestFit="1" customWidth="1"/>
    <col min="4895" max="4895" width="16.85546875" style="3" customWidth="1"/>
    <col min="4896" max="4906" width="11.42578125" style="3"/>
    <col min="4907" max="4907" width="32.42578125" style="3" customWidth="1"/>
    <col min="4908" max="4908" width="31.7109375" style="3" customWidth="1"/>
    <col min="4909" max="4909" width="21.42578125" style="3" customWidth="1"/>
    <col min="4910" max="4921" width="11.42578125" style="3"/>
    <col min="4922" max="4922" width="16.7109375" style="3" customWidth="1"/>
    <col min="4923" max="4923" width="25.140625" style="3" customWidth="1"/>
    <col min="4924" max="4924" width="25.28515625" style="3" customWidth="1"/>
    <col min="4925" max="5120" width="11.42578125" style="3"/>
    <col min="5121" max="5121" width="2.85546875" style="3" customWidth="1"/>
    <col min="5122" max="5122" width="45.7109375" style="3" customWidth="1"/>
    <col min="5123" max="5123" width="44.42578125" style="3" customWidth="1"/>
    <col min="5124" max="5124" width="51" style="3" customWidth="1"/>
    <col min="5125" max="5125" width="40.42578125" style="3" customWidth="1"/>
    <col min="5126" max="5126" width="30.85546875" style="3" bestFit="1" customWidth="1"/>
    <col min="5127" max="5127" width="41.5703125" style="3" customWidth="1"/>
    <col min="5128" max="5128" width="41.42578125" style="3" bestFit="1" customWidth="1"/>
    <col min="5129" max="5129" width="57.5703125" style="3" customWidth="1"/>
    <col min="5130" max="5130" width="32.140625" style="3" customWidth="1"/>
    <col min="5131" max="5131" width="49.28515625" style="3" customWidth="1"/>
    <col min="5132" max="5132" width="31" style="3" customWidth="1"/>
    <col min="5133" max="5133" width="42.5703125" style="3" customWidth="1"/>
    <col min="5134" max="5134" width="36.7109375" style="3" customWidth="1"/>
    <col min="5135" max="5135" width="34.7109375" style="3" customWidth="1"/>
    <col min="5136" max="5136" width="28.42578125" style="3" customWidth="1"/>
    <col min="5137" max="5137" width="8.5703125" style="3" customWidth="1"/>
    <col min="5138" max="5142" width="11.42578125" style="3"/>
    <col min="5143" max="5143" width="23.5703125" style="3" bestFit="1" customWidth="1"/>
    <col min="5144" max="5144" width="8.42578125" style="3" customWidth="1"/>
    <col min="5145" max="5145" width="28.7109375" style="3" customWidth="1"/>
    <col min="5146" max="5146" width="45.5703125" style="3" bestFit="1" customWidth="1"/>
    <col min="5147" max="5147" width="8.7109375" style="3" customWidth="1"/>
    <col min="5148" max="5148" width="27.85546875" style="3" bestFit="1" customWidth="1"/>
    <col min="5149" max="5149" width="25.28515625" style="3" customWidth="1"/>
    <col min="5150" max="5150" width="27.85546875" style="3" bestFit="1" customWidth="1"/>
    <col min="5151" max="5151" width="16.85546875" style="3" customWidth="1"/>
    <col min="5152" max="5162" width="11.42578125" style="3"/>
    <col min="5163" max="5163" width="32.42578125" style="3" customWidth="1"/>
    <col min="5164" max="5164" width="31.7109375" style="3" customWidth="1"/>
    <col min="5165" max="5165" width="21.42578125" style="3" customWidth="1"/>
    <col min="5166" max="5177" width="11.42578125" style="3"/>
    <col min="5178" max="5178" width="16.7109375" style="3" customWidth="1"/>
    <col min="5179" max="5179" width="25.140625" style="3" customWidth="1"/>
    <col min="5180" max="5180" width="25.28515625" style="3" customWidth="1"/>
    <col min="5181" max="5376" width="11.42578125" style="3"/>
    <col min="5377" max="5377" width="2.85546875" style="3" customWidth="1"/>
    <col min="5378" max="5378" width="45.7109375" style="3" customWidth="1"/>
    <col min="5379" max="5379" width="44.42578125" style="3" customWidth="1"/>
    <col min="5380" max="5380" width="51" style="3" customWidth="1"/>
    <col min="5381" max="5381" width="40.42578125" style="3" customWidth="1"/>
    <col min="5382" max="5382" width="30.85546875" style="3" bestFit="1" customWidth="1"/>
    <col min="5383" max="5383" width="41.5703125" style="3" customWidth="1"/>
    <col min="5384" max="5384" width="41.42578125" style="3" bestFit="1" customWidth="1"/>
    <col min="5385" max="5385" width="57.5703125" style="3" customWidth="1"/>
    <col min="5386" max="5386" width="32.140625" style="3" customWidth="1"/>
    <col min="5387" max="5387" width="49.28515625" style="3" customWidth="1"/>
    <col min="5388" max="5388" width="31" style="3" customWidth="1"/>
    <col min="5389" max="5389" width="42.5703125" style="3" customWidth="1"/>
    <col min="5390" max="5390" width="36.7109375" style="3" customWidth="1"/>
    <col min="5391" max="5391" width="34.7109375" style="3" customWidth="1"/>
    <col min="5392" max="5392" width="28.42578125" style="3" customWidth="1"/>
    <col min="5393" max="5393" width="8.5703125" style="3" customWidth="1"/>
    <col min="5394" max="5398" width="11.42578125" style="3"/>
    <col min="5399" max="5399" width="23.5703125" style="3" bestFit="1" customWidth="1"/>
    <col min="5400" max="5400" width="8.42578125" style="3" customWidth="1"/>
    <col min="5401" max="5401" width="28.7109375" style="3" customWidth="1"/>
    <col min="5402" max="5402" width="45.5703125" style="3" bestFit="1" customWidth="1"/>
    <col min="5403" max="5403" width="8.7109375" style="3" customWidth="1"/>
    <col min="5404" max="5404" width="27.85546875" style="3" bestFit="1" customWidth="1"/>
    <col min="5405" max="5405" width="25.28515625" style="3" customWidth="1"/>
    <col min="5406" max="5406" width="27.85546875" style="3" bestFit="1" customWidth="1"/>
    <col min="5407" max="5407" width="16.85546875" style="3" customWidth="1"/>
    <col min="5408" max="5418" width="11.42578125" style="3"/>
    <col min="5419" max="5419" width="32.42578125" style="3" customWidth="1"/>
    <col min="5420" max="5420" width="31.7109375" style="3" customWidth="1"/>
    <col min="5421" max="5421" width="21.42578125" style="3" customWidth="1"/>
    <col min="5422" max="5433" width="11.42578125" style="3"/>
    <col min="5434" max="5434" width="16.7109375" style="3" customWidth="1"/>
    <col min="5435" max="5435" width="25.140625" style="3" customWidth="1"/>
    <col min="5436" max="5436" width="25.28515625" style="3" customWidth="1"/>
    <col min="5437" max="5632" width="11.42578125" style="3"/>
    <col min="5633" max="5633" width="2.85546875" style="3" customWidth="1"/>
    <col min="5634" max="5634" width="45.7109375" style="3" customWidth="1"/>
    <col min="5635" max="5635" width="44.42578125" style="3" customWidth="1"/>
    <col min="5636" max="5636" width="51" style="3" customWidth="1"/>
    <col min="5637" max="5637" width="40.42578125" style="3" customWidth="1"/>
    <col min="5638" max="5638" width="30.85546875" style="3" bestFit="1" customWidth="1"/>
    <col min="5639" max="5639" width="41.5703125" style="3" customWidth="1"/>
    <col min="5640" max="5640" width="41.42578125" style="3" bestFit="1" customWidth="1"/>
    <col min="5641" max="5641" width="57.5703125" style="3" customWidth="1"/>
    <col min="5642" max="5642" width="32.140625" style="3" customWidth="1"/>
    <col min="5643" max="5643" width="49.28515625" style="3" customWidth="1"/>
    <col min="5644" max="5644" width="31" style="3" customWidth="1"/>
    <col min="5645" max="5645" width="42.5703125" style="3" customWidth="1"/>
    <col min="5646" max="5646" width="36.7109375" style="3" customWidth="1"/>
    <col min="5647" max="5647" width="34.7109375" style="3" customWidth="1"/>
    <col min="5648" max="5648" width="28.42578125" style="3" customWidth="1"/>
    <col min="5649" max="5649" width="8.5703125" style="3" customWidth="1"/>
    <col min="5650" max="5654" width="11.42578125" style="3"/>
    <col min="5655" max="5655" width="23.5703125" style="3" bestFit="1" customWidth="1"/>
    <col min="5656" max="5656" width="8.42578125" style="3" customWidth="1"/>
    <col min="5657" max="5657" width="28.7109375" style="3" customWidth="1"/>
    <col min="5658" max="5658" width="45.5703125" style="3" bestFit="1" customWidth="1"/>
    <col min="5659" max="5659" width="8.7109375" style="3" customWidth="1"/>
    <col min="5660" max="5660" width="27.85546875" style="3" bestFit="1" customWidth="1"/>
    <col min="5661" max="5661" width="25.28515625" style="3" customWidth="1"/>
    <col min="5662" max="5662" width="27.85546875" style="3" bestFit="1" customWidth="1"/>
    <col min="5663" max="5663" width="16.85546875" style="3" customWidth="1"/>
    <col min="5664" max="5674" width="11.42578125" style="3"/>
    <col min="5675" max="5675" width="32.42578125" style="3" customWidth="1"/>
    <col min="5676" max="5676" width="31.7109375" style="3" customWidth="1"/>
    <col min="5677" max="5677" width="21.42578125" style="3" customWidth="1"/>
    <col min="5678" max="5689" width="11.42578125" style="3"/>
    <col min="5690" max="5690" width="16.7109375" style="3" customWidth="1"/>
    <col min="5691" max="5691" width="25.140625" style="3" customWidth="1"/>
    <col min="5692" max="5692" width="25.28515625" style="3" customWidth="1"/>
    <col min="5693" max="5888" width="11.42578125" style="3"/>
    <col min="5889" max="5889" width="2.85546875" style="3" customWidth="1"/>
    <col min="5890" max="5890" width="45.7109375" style="3" customWidth="1"/>
    <col min="5891" max="5891" width="44.42578125" style="3" customWidth="1"/>
    <col min="5892" max="5892" width="51" style="3" customWidth="1"/>
    <col min="5893" max="5893" width="40.42578125" style="3" customWidth="1"/>
    <col min="5894" max="5894" width="30.85546875" style="3" bestFit="1" customWidth="1"/>
    <col min="5895" max="5895" width="41.5703125" style="3" customWidth="1"/>
    <col min="5896" max="5896" width="41.42578125" style="3" bestFit="1" customWidth="1"/>
    <col min="5897" max="5897" width="57.5703125" style="3" customWidth="1"/>
    <col min="5898" max="5898" width="32.140625" style="3" customWidth="1"/>
    <col min="5899" max="5899" width="49.28515625" style="3" customWidth="1"/>
    <col min="5900" max="5900" width="31" style="3" customWidth="1"/>
    <col min="5901" max="5901" width="42.5703125" style="3" customWidth="1"/>
    <col min="5902" max="5902" width="36.7109375" style="3" customWidth="1"/>
    <col min="5903" max="5903" width="34.7109375" style="3" customWidth="1"/>
    <col min="5904" max="5904" width="28.42578125" style="3" customWidth="1"/>
    <col min="5905" max="5905" width="8.5703125" style="3" customWidth="1"/>
    <col min="5906" max="5910" width="11.42578125" style="3"/>
    <col min="5911" max="5911" width="23.5703125" style="3" bestFit="1" customWidth="1"/>
    <col min="5912" max="5912" width="8.42578125" style="3" customWidth="1"/>
    <col min="5913" max="5913" width="28.7109375" style="3" customWidth="1"/>
    <col min="5914" max="5914" width="45.5703125" style="3" bestFit="1" customWidth="1"/>
    <col min="5915" max="5915" width="8.7109375" style="3" customWidth="1"/>
    <col min="5916" max="5916" width="27.85546875" style="3" bestFit="1" customWidth="1"/>
    <col min="5917" max="5917" width="25.28515625" style="3" customWidth="1"/>
    <col min="5918" max="5918" width="27.85546875" style="3" bestFit="1" customWidth="1"/>
    <col min="5919" max="5919" width="16.85546875" style="3" customWidth="1"/>
    <col min="5920" max="5930" width="11.42578125" style="3"/>
    <col min="5931" max="5931" width="32.42578125" style="3" customWidth="1"/>
    <col min="5932" max="5932" width="31.7109375" style="3" customWidth="1"/>
    <col min="5933" max="5933" width="21.42578125" style="3" customWidth="1"/>
    <col min="5934" max="5945" width="11.42578125" style="3"/>
    <col min="5946" max="5946" width="16.7109375" style="3" customWidth="1"/>
    <col min="5947" max="5947" width="25.140625" style="3" customWidth="1"/>
    <col min="5948" max="5948" width="25.28515625" style="3" customWidth="1"/>
    <col min="5949" max="6144" width="11.42578125" style="3"/>
    <col min="6145" max="6145" width="2.85546875" style="3" customWidth="1"/>
    <col min="6146" max="6146" width="45.7109375" style="3" customWidth="1"/>
    <col min="6147" max="6147" width="44.42578125" style="3" customWidth="1"/>
    <col min="6148" max="6148" width="51" style="3" customWidth="1"/>
    <col min="6149" max="6149" width="40.42578125" style="3" customWidth="1"/>
    <col min="6150" max="6150" width="30.85546875" style="3" bestFit="1" customWidth="1"/>
    <col min="6151" max="6151" width="41.5703125" style="3" customWidth="1"/>
    <col min="6152" max="6152" width="41.42578125" style="3" bestFit="1" customWidth="1"/>
    <col min="6153" max="6153" width="57.5703125" style="3" customWidth="1"/>
    <col min="6154" max="6154" width="32.140625" style="3" customWidth="1"/>
    <col min="6155" max="6155" width="49.28515625" style="3" customWidth="1"/>
    <col min="6156" max="6156" width="31" style="3" customWidth="1"/>
    <col min="6157" max="6157" width="42.5703125" style="3" customWidth="1"/>
    <col min="6158" max="6158" width="36.7109375" style="3" customWidth="1"/>
    <col min="6159" max="6159" width="34.7109375" style="3" customWidth="1"/>
    <col min="6160" max="6160" width="28.42578125" style="3" customWidth="1"/>
    <col min="6161" max="6161" width="8.5703125" style="3" customWidth="1"/>
    <col min="6162" max="6166" width="11.42578125" style="3"/>
    <col min="6167" max="6167" width="23.5703125" style="3" bestFit="1" customWidth="1"/>
    <col min="6168" max="6168" width="8.42578125" style="3" customWidth="1"/>
    <col min="6169" max="6169" width="28.7109375" style="3" customWidth="1"/>
    <col min="6170" max="6170" width="45.5703125" style="3" bestFit="1" customWidth="1"/>
    <col min="6171" max="6171" width="8.7109375" style="3" customWidth="1"/>
    <col min="6172" max="6172" width="27.85546875" style="3" bestFit="1" customWidth="1"/>
    <col min="6173" max="6173" width="25.28515625" style="3" customWidth="1"/>
    <col min="6174" max="6174" width="27.85546875" style="3" bestFit="1" customWidth="1"/>
    <col min="6175" max="6175" width="16.85546875" style="3" customWidth="1"/>
    <col min="6176" max="6186" width="11.42578125" style="3"/>
    <col min="6187" max="6187" width="32.42578125" style="3" customWidth="1"/>
    <col min="6188" max="6188" width="31.7109375" style="3" customWidth="1"/>
    <col min="6189" max="6189" width="21.42578125" style="3" customWidth="1"/>
    <col min="6190" max="6201" width="11.42578125" style="3"/>
    <col min="6202" max="6202" width="16.7109375" style="3" customWidth="1"/>
    <col min="6203" max="6203" width="25.140625" style="3" customWidth="1"/>
    <col min="6204" max="6204" width="25.28515625" style="3" customWidth="1"/>
    <col min="6205" max="6400" width="11.42578125" style="3"/>
    <col min="6401" max="6401" width="2.85546875" style="3" customWidth="1"/>
    <col min="6402" max="6402" width="45.7109375" style="3" customWidth="1"/>
    <col min="6403" max="6403" width="44.42578125" style="3" customWidth="1"/>
    <col min="6404" max="6404" width="51" style="3" customWidth="1"/>
    <col min="6405" max="6405" width="40.42578125" style="3" customWidth="1"/>
    <col min="6406" max="6406" width="30.85546875" style="3" bestFit="1" customWidth="1"/>
    <col min="6407" max="6407" width="41.5703125" style="3" customWidth="1"/>
    <col min="6408" max="6408" width="41.42578125" style="3" bestFit="1" customWidth="1"/>
    <col min="6409" max="6409" width="57.5703125" style="3" customWidth="1"/>
    <col min="6410" max="6410" width="32.140625" style="3" customWidth="1"/>
    <col min="6411" max="6411" width="49.28515625" style="3" customWidth="1"/>
    <col min="6412" max="6412" width="31" style="3" customWidth="1"/>
    <col min="6413" max="6413" width="42.5703125" style="3" customWidth="1"/>
    <col min="6414" max="6414" width="36.7109375" style="3" customWidth="1"/>
    <col min="6415" max="6415" width="34.7109375" style="3" customWidth="1"/>
    <col min="6416" max="6416" width="28.42578125" style="3" customWidth="1"/>
    <col min="6417" max="6417" width="8.5703125" style="3" customWidth="1"/>
    <col min="6418" max="6422" width="11.42578125" style="3"/>
    <col min="6423" max="6423" width="23.5703125" style="3" bestFit="1" customWidth="1"/>
    <col min="6424" max="6424" width="8.42578125" style="3" customWidth="1"/>
    <col min="6425" max="6425" width="28.7109375" style="3" customWidth="1"/>
    <col min="6426" max="6426" width="45.5703125" style="3" bestFit="1" customWidth="1"/>
    <col min="6427" max="6427" width="8.7109375" style="3" customWidth="1"/>
    <col min="6428" max="6428" width="27.85546875" style="3" bestFit="1" customWidth="1"/>
    <col min="6429" max="6429" width="25.28515625" style="3" customWidth="1"/>
    <col min="6430" max="6430" width="27.85546875" style="3" bestFit="1" customWidth="1"/>
    <col min="6431" max="6431" width="16.85546875" style="3" customWidth="1"/>
    <col min="6432" max="6442" width="11.42578125" style="3"/>
    <col min="6443" max="6443" width="32.42578125" style="3" customWidth="1"/>
    <col min="6444" max="6444" width="31.7109375" style="3" customWidth="1"/>
    <col min="6445" max="6445" width="21.42578125" style="3" customWidth="1"/>
    <col min="6446" max="6457" width="11.42578125" style="3"/>
    <col min="6458" max="6458" width="16.7109375" style="3" customWidth="1"/>
    <col min="6459" max="6459" width="25.140625" style="3" customWidth="1"/>
    <col min="6460" max="6460" width="25.28515625" style="3" customWidth="1"/>
    <col min="6461" max="6656" width="11.42578125" style="3"/>
    <col min="6657" max="6657" width="2.85546875" style="3" customWidth="1"/>
    <col min="6658" max="6658" width="45.7109375" style="3" customWidth="1"/>
    <col min="6659" max="6659" width="44.42578125" style="3" customWidth="1"/>
    <col min="6660" max="6660" width="51" style="3" customWidth="1"/>
    <col min="6661" max="6661" width="40.42578125" style="3" customWidth="1"/>
    <col min="6662" max="6662" width="30.85546875" style="3" bestFit="1" customWidth="1"/>
    <col min="6663" max="6663" width="41.5703125" style="3" customWidth="1"/>
    <col min="6664" max="6664" width="41.42578125" style="3" bestFit="1" customWidth="1"/>
    <col min="6665" max="6665" width="57.5703125" style="3" customWidth="1"/>
    <col min="6666" max="6666" width="32.140625" style="3" customWidth="1"/>
    <col min="6667" max="6667" width="49.28515625" style="3" customWidth="1"/>
    <col min="6668" max="6668" width="31" style="3" customWidth="1"/>
    <col min="6669" max="6669" width="42.5703125" style="3" customWidth="1"/>
    <col min="6670" max="6670" width="36.7109375" style="3" customWidth="1"/>
    <col min="6671" max="6671" width="34.7109375" style="3" customWidth="1"/>
    <col min="6672" max="6672" width="28.42578125" style="3" customWidth="1"/>
    <col min="6673" max="6673" width="8.5703125" style="3" customWidth="1"/>
    <col min="6674" max="6678" width="11.42578125" style="3"/>
    <col min="6679" max="6679" width="23.5703125" style="3" bestFit="1" customWidth="1"/>
    <col min="6680" max="6680" width="8.42578125" style="3" customWidth="1"/>
    <col min="6681" max="6681" width="28.7109375" style="3" customWidth="1"/>
    <col min="6682" max="6682" width="45.5703125" style="3" bestFit="1" customWidth="1"/>
    <col min="6683" max="6683" width="8.7109375" style="3" customWidth="1"/>
    <col min="6684" max="6684" width="27.85546875" style="3" bestFit="1" customWidth="1"/>
    <col min="6685" max="6685" width="25.28515625" style="3" customWidth="1"/>
    <col min="6686" max="6686" width="27.85546875" style="3" bestFit="1" customWidth="1"/>
    <col min="6687" max="6687" width="16.85546875" style="3" customWidth="1"/>
    <col min="6688" max="6698" width="11.42578125" style="3"/>
    <col min="6699" max="6699" width="32.42578125" style="3" customWidth="1"/>
    <col min="6700" max="6700" width="31.7109375" style="3" customWidth="1"/>
    <col min="6701" max="6701" width="21.42578125" style="3" customWidth="1"/>
    <col min="6702" max="6713" width="11.42578125" style="3"/>
    <col min="6714" max="6714" width="16.7109375" style="3" customWidth="1"/>
    <col min="6715" max="6715" width="25.140625" style="3" customWidth="1"/>
    <col min="6716" max="6716" width="25.28515625" style="3" customWidth="1"/>
    <col min="6717" max="6912" width="11.42578125" style="3"/>
    <col min="6913" max="6913" width="2.85546875" style="3" customWidth="1"/>
    <col min="6914" max="6914" width="45.7109375" style="3" customWidth="1"/>
    <col min="6915" max="6915" width="44.42578125" style="3" customWidth="1"/>
    <col min="6916" max="6916" width="51" style="3" customWidth="1"/>
    <col min="6917" max="6917" width="40.42578125" style="3" customWidth="1"/>
    <col min="6918" max="6918" width="30.85546875" style="3" bestFit="1" customWidth="1"/>
    <col min="6919" max="6919" width="41.5703125" style="3" customWidth="1"/>
    <col min="6920" max="6920" width="41.42578125" style="3" bestFit="1" customWidth="1"/>
    <col min="6921" max="6921" width="57.5703125" style="3" customWidth="1"/>
    <col min="6922" max="6922" width="32.140625" style="3" customWidth="1"/>
    <col min="6923" max="6923" width="49.28515625" style="3" customWidth="1"/>
    <col min="6924" max="6924" width="31" style="3" customWidth="1"/>
    <col min="6925" max="6925" width="42.5703125" style="3" customWidth="1"/>
    <col min="6926" max="6926" width="36.7109375" style="3" customWidth="1"/>
    <col min="6927" max="6927" width="34.7109375" style="3" customWidth="1"/>
    <col min="6928" max="6928" width="28.42578125" style="3" customWidth="1"/>
    <col min="6929" max="6929" width="8.5703125" style="3" customWidth="1"/>
    <col min="6930" max="6934" width="11.42578125" style="3"/>
    <col min="6935" max="6935" width="23.5703125" style="3" bestFit="1" customWidth="1"/>
    <col min="6936" max="6936" width="8.42578125" style="3" customWidth="1"/>
    <col min="6937" max="6937" width="28.7109375" style="3" customWidth="1"/>
    <col min="6938" max="6938" width="45.5703125" style="3" bestFit="1" customWidth="1"/>
    <col min="6939" max="6939" width="8.7109375" style="3" customWidth="1"/>
    <col min="6940" max="6940" width="27.85546875" style="3" bestFit="1" customWidth="1"/>
    <col min="6941" max="6941" width="25.28515625" style="3" customWidth="1"/>
    <col min="6942" max="6942" width="27.85546875" style="3" bestFit="1" customWidth="1"/>
    <col min="6943" max="6943" width="16.85546875" style="3" customWidth="1"/>
    <col min="6944" max="6954" width="11.42578125" style="3"/>
    <col min="6955" max="6955" width="32.42578125" style="3" customWidth="1"/>
    <col min="6956" max="6956" width="31.7109375" style="3" customWidth="1"/>
    <col min="6957" max="6957" width="21.42578125" style="3" customWidth="1"/>
    <col min="6958" max="6969" width="11.42578125" style="3"/>
    <col min="6970" max="6970" width="16.7109375" style="3" customWidth="1"/>
    <col min="6971" max="6971" width="25.140625" style="3" customWidth="1"/>
    <col min="6972" max="6972" width="25.28515625" style="3" customWidth="1"/>
    <col min="6973" max="7168" width="11.42578125" style="3"/>
    <col min="7169" max="7169" width="2.85546875" style="3" customWidth="1"/>
    <col min="7170" max="7170" width="45.7109375" style="3" customWidth="1"/>
    <col min="7171" max="7171" width="44.42578125" style="3" customWidth="1"/>
    <col min="7172" max="7172" width="51" style="3" customWidth="1"/>
    <col min="7173" max="7173" width="40.42578125" style="3" customWidth="1"/>
    <col min="7174" max="7174" width="30.85546875" style="3" bestFit="1" customWidth="1"/>
    <col min="7175" max="7175" width="41.5703125" style="3" customWidth="1"/>
    <col min="7176" max="7176" width="41.42578125" style="3" bestFit="1" customWidth="1"/>
    <col min="7177" max="7177" width="57.5703125" style="3" customWidth="1"/>
    <col min="7178" max="7178" width="32.140625" style="3" customWidth="1"/>
    <col min="7179" max="7179" width="49.28515625" style="3" customWidth="1"/>
    <col min="7180" max="7180" width="31" style="3" customWidth="1"/>
    <col min="7181" max="7181" width="42.5703125" style="3" customWidth="1"/>
    <col min="7182" max="7182" width="36.7109375" style="3" customWidth="1"/>
    <col min="7183" max="7183" width="34.7109375" style="3" customWidth="1"/>
    <col min="7184" max="7184" width="28.42578125" style="3" customWidth="1"/>
    <col min="7185" max="7185" width="8.5703125" style="3" customWidth="1"/>
    <col min="7186" max="7190" width="11.42578125" style="3"/>
    <col min="7191" max="7191" width="23.5703125" style="3" bestFit="1" customWidth="1"/>
    <col min="7192" max="7192" width="8.42578125" style="3" customWidth="1"/>
    <col min="7193" max="7193" width="28.7109375" style="3" customWidth="1"/>
    <col min="7194" max="7194" width="45.5703125" style="3" bestFit="1" customWidth="1"/>
    <col min="7195" max="7195" width="8.7109375" style="3" customWidth="1"/>
    <col min="7196" max="7196" width="27.85546875" style="3" bestFit="1" customWidth="1"/>
    <col min="7197" max="7197" width="25.28515625" style="3" customWidth="1"/>
    <col min="7198" max="7198" width="27.85546875" style="3" bestFit="1" customWidth="1"/>
    <col min="7199" max="7199" width="16.85546875" style="3" customWidth="1"/>
    <col min="7200" max="7210" width="11.42578125" style="3"/>
    <col min="7211" max="7211" width="32.42578125" style="3" customWidth="1"/>
    <col min="7212" max="7212" width="31.7109375" style="3" customWidth="1"/>
    <col min="7213" max="7213" width="21.42578125" style="3" customWidth="1"/>
    <col min="7214" max="7225" width="11.42578125" style="3"/>
    <col min="7226" max="7226" width="16.7109375" style="3" customWidth="1"/>
    <col min="7227" max="7227" width="25.140625" style="3" customWidth="1"/>
    <col min="7228" max="7228" width="25.28515625" style="3" customWidth="1"/>
    <col min="7229" max="7424" width="11.42578125" style="3"/>
    <col min="7425" max="7425" width="2.85546875" style="3" customWidth="1"/>
    <col min="7426" max="7426" width="45.7109375" style="3" customWidth="1"/>
    <col min="7427" max="7427" width="44.42578125" style="3" customWidth="1"/>
    <col min="7428" max="7428" width="51" style="3" customWidth="1"/>
    <col min="7429" max="7429" width="40.42578125" style="3" customWidth="1"/>
    <col min="7430" max="7430" width="30.85546875" style="3" bestFit="1" customWidth="1"/>
    <col min="7431" max="7431" width="41.5703125" style="3" customWidth="1"/>
    <col min="7432" max="7432" width="41.42578125" style="3" bestFit="1" customWidth="1"/>
    <col min="7433" max="7433" width="57.5703125" style="3" customWidth="1"/>
    <col min="7434" max="7434" width="32.140625" style="3" customWidth="1"/>
    <col min="7435" max="7435" width="49.28515625" style="3" customWidth="1"/>
    <col min="7436" max="7436" width="31" style="3" customWidth="1"/>
    <col min="7437" max="7437" width="42.5703125" style="3" customWidth="1"/>
    <col min="7438" max="7438" width="36.7109375" style="3" customWidth="1"/>
    <col min="7439" max="7439" width="34.7109375" style="3" customWidth="1"/>
    <col min="7440" max="7440" width="28.42578125" style="3" customWidth="1"/>
    <col min="7441" max="7441" width="8.5703125" style="3" customWidth="1"/>
    <col min="7442" max="7446" width="11.42578125" style="3"/>
    <col min="7447" max="7447" width="23.5703125" style="3" bestFit="1" customWidth="1"/>
    <col min="7448" max="7448" width="8.42578125" style="3" customWidth="1"/>
    <col min="7449" max="7449" width="28.7109375" style="3" customWidth="1"/>
    <col min="7450" max="7450" width="45.5703125" style="3" bestFit="1" customWidth="1"/>
    <col min="7451" max="7451" width="8.7109375" style="3" customWidth="1"/>
    <col min="7452" max="7452" width="27.85546875" style="3" bestFit="1" customWidth="1"/>
    <col min="7453" max="7453" width="25.28515625" style="3" customWidth="1"/>
    <col min="7454" max="7454" width="27.85546875" style="3" bestFit="1" customWidth="1"/>
    <col min="7455" max="7455" width="16.85546875" style="3" customWidth="1"/>
    <col min="7456" max="7466" width="11.42578125" style="3"/>
    <col min="7467" max="7467" width="32.42578125" style="3" customWidth="1"/>
    <col min="7468" max="7468" width="31.7109375" style="3" customWidth="1"/>
    <col min="7469" max="7469" width="21.42578125" style="3" customWidth="1"/>
    <col min="7470" max="7481" width="11.42578125" style="3"/>
    <col min="7482" max="7482" width="16.7109375" style="3" customWidth="1"/>
    <col min="7483" max="7483" width="25.140625" style="3" customWidth="1"/>
    <col min="7484" max="7484" width="25.28515625" style="3" customWidth="1"/>
    <col min="7485" max="7680" width="11.42578125" style="3"/>
    <col min="7681" max="7681" width="2.85546875" style="3" customWidth="1"/>
    <col min="7682" max="7682" width="45.7109375" style="3" customWidth="1"/>
    <col min="7683" max="7683" width="44.42578125" style="3" customWidth="1"/>
    <col min="7684" max="7684" width="51" style="3" customWidth="1"/>
    <col min="7685" max="7685" width="40.42578125" style="3" customWidth="1"/>
    <col min="7686" max="7686" width="30.85546875" style="3" bestFit="1" customWidth="1"/>
    <col min="7687" max="7687" width="41.5703125" style="3" customWidth="1"/>
    <col min="7688" max="7688" width="41.42578125" style="3" bestFit="1" customWidth="1"/>
    <col min="7689" max="7689" width="57.5703125" style="3" customWidth="1"/>
    <col min="7690" max="7690" width="32.140625" style="3" customWidth="1"/>
    <col min="7691" max="7691" width="49.28515625" style="3" customWidth="1"/>
    <col min="7692" max="7692" width="31" style="3" customWidth="1"/>
    <col min="7693" max="7693" width="42.5703125" style="3" customWidth="1"/>
    <col min="7694" max="7694" width="36.7109375" style="3" customWidth="1"/>
    <col min="7695" max="7695" width="34.7109375" style="3" customWidth="1"/>
    <col min="7696" max="7696" width="28.42578125" style="3" customWidth="1"/>
    <col min="7697" max="7697" width="8.5703125" style="3" customWidth="1"/>
    <col min="7698" max="7702" width="11.42578125" style="3"/>
    <col min="7703" max="7703" width="23.5703125" style="3" bestFit="1" customWidth="1"/>
    <col min="7704" max="7704" width="8.42578125" style="3" customWidth="1"/>
    <col min="7705" max="7705" width="28.7109375" style="3" customWidth="1"/>
    <col min="7706" max="7706" width="45.5703125" style="3" bestFit="1" customWidth="1"/>
    <col min="7707" max="7707" width="8.7109375" style="3" customWidth="1"/>
    <col min="7708" max="7708" width="27.85546875" style="3" bestFit="1" customWidth="1"/>
    <col min="7709" max="7709" width="25.28515625" style="3" customWidth="1"/>
    <col min="7710" max="7710" width="27.85546875" style="3" bestFit="1" customWidth="1"/>
    <col min="7711" max="7711" width="16.85546875" style="3" customWidth="1"/>
    <col min="7712" max="7722" width="11.42578125" style="3"/>
    <col min="7723" max="7723" width="32.42578125" style="3" customWidth="1"/>
    <col min="7724" max="7724" width="31.7109375" style="3" customWidth="1"/>
    <col min="7725" max="7725" width="21.42578125" style="3" customWidth="1"/>
    <col min="7726" max="7737" width="11.42578125" style="3"/>
    <col min="7738" max="7738" width="16.7109375" style="3" customWidth="1"/>
    <col min="7739" max="7739" width="25.140625" style="3" customWidth="1"/>
    <col min="7740" max="7740" width="25.28515625" style="3" customWidth="1"/>
    <col min="7741" max="7936" width="11.42578125" style="3"/>
    <col min="7937" max="7937" width="2.85546875" style="3" customWidth="1"/>
    <col min="7938" max="7938" width="45.7109375" style="3" customWidth="1"/>
    <col min="7939" max="7939" width="44.42578125" style="3" customWidth="1"/>
    <col min="7940" max="7940" width="51" style="3" customWidth="1"/>
    <col min="7941" max="7941" width="40.42578125" style="3" customWidth="1"/>
    <col min="7942" max="7942" width="30.85546875" style="3" bestFit="1" customWidth="1"/>
    <col min="7943" max="7943" width="41.5703125" style="3" customWidth="1"/>
    <col min="7944" max="7944" width="41.42578125" style="3" bestFit="1" customWidth="1"/>
    <col min="7945" max="7945" width="57.5703125" style="3" customWidth="1"/>
    <col min="7946" max="7946" width="32.140625" style="3" customWidth="1"/>
    <col min="7947" max="7947" width="49.28515625" style="3" customWidth="1"/>
    <col min="7948" max="7948" width="31" style="3" customWidth="1"/>
    <col min="7949" max="7949" width="42.5703125" style="3" customWidth="1"/>
    <col min="7950" max="7950" width="36.7109375" style="3" customWidth="1"/>
    <col min="7951" max="7951" width="34.7109375" style="3" customWidth="1"/>
    <col min="7952" max="7952" width="28.42578125" style="3" customWidth="1"/>
    <col min="7953" max="7953" width="8.5703125" style="3" customWidth="1"/>
    <col min="7954" max="7958" width="11.42578125" style="3"/>
    <col min="7959" max="7959" width="23.5703125" style="3" bestFit="1" customWidth="1"/>
    <col min="7960" max="7960" width="8.42578125" style="3" customWidth="1"/>
    <col min="7961" max="7961" width="28.7109375" style="3" customWidth="1"/>
    <col min="7962" max="7962" width="45.5703125" style="3" bestFit="1" customWidth="1"/>
    <col min="7963" max="7963" width="8.7109375" style="3" customWidth="1"/>
    <col min="7964" max="7964" width="27.85546875" style="3" bestFit="1" customWidth="1"/>
    <col min="7965" max="7965" width="25.28515625" style="3" customWidth="1"/>
    <col min="7966" max="7966" width="27.85546875" style="3" bestFit="1" customWidth="1"/>
    <col min="7967" max="7967" width="16.85546875" style="3" customWidth="1"/>
    <col min="7968" max="7978" width="11.42578125" style="3"/>
    <col min="7979" max="7979" width="32.42578125" style="3" customWidth="1"/>
    <col min="7980" max="7980" width="31.7109375" style="3" customWidth="1"/>
    <col min="7981" max="7981" width="21.42578125" style="3" customWidth="1"/>
    <col min="7982" max="7993" width="11.42578125" style="3"/>
    <col min="7994" max="7994" width="16.7109375" style="3" customWidth="1"/>
    <col min="7995" max="7995" width="25.140625" style="3" customWidth="1"/>
    <col min="7996" max="7996" width="25.28515625" style="3" customWidth="1"/>
    <col min="7997" max="8192" width="11.42578125" style="3"/>
    <col min="8193" max="8193" width="2.85546875" style="3" customWidth="1"/>
    <col min="8194" max="8194" width="45.7109375" style="3" customWidth="1"/>
    <col min="8195" max="8195" width="44.42578125" style="3" customWidth="1"/>
    <col min="8196" max="8196" width="51" style="3" customWidth="1"/>
    <col min="8197" max="8197" width="40.42578125" style="3" customWidth="1"/>
    <col min="8198" max="8198" width="30.85546875" style="3" bestFit="1" customWidth="1"/>
    <col min="8199" max="8199" width="41.5703125" style="3" customWidth="1"/>
    <col min="8200" max="8200" width="41.42578125" style="3" bestFit="1" customWidth="1"/>
    <col min="8201" max="8201" width="57.5703125" style="3" customWidth="1"/>
    <col min="8202" max="8202" width="32.140625" style="3" customWidth="1"/>
    <col min="8203" max="8203" width="49.28515625" style="3" customWidth="1"/>
    <col min="8204" max="8204" width="31" style="3" customWidth="1"/>
    <col min="8205" max="8205" width="42.5703125" style="3" customWidth="1"/>
    <col min="8206" max="8206" width="36.7109375" style="3" customWidth="1"/>
    <col min="8207" max="8207" width="34.7109375" style="3" customWidth="1"/>
    <col min="8208" max="8208" width="28.42578125" style="3" customWidth="1"/>
    <col min="8209" max="8209" width="8.5703125" style="3" customWidth="1"/>
    <col min="8210" max="8214" width="11.42578125" style="3"/>
    <col min="8215" max="8215" width="23.5703125" style="3" bestFit="1" customWidth="1"/>
    <col min="8216" max="8216" width="8.42578125" style="3" customWidth="1"/>
    <col min="8217" max="8217" width="28.7109375" style="3" customWidth="1"/>
    <col min="8218" max="8218" width="45.5703125" style="3" bestFit="1" customWidth="1"/>
    <col min="8219" max="8219" width="8.7109375" style="3" customWidth="1"/>
    <col min="8220" max="8220" width="27.85546875" style="3" bestFit="1" customWidth="1"/>
    <col min="8221" max="8221" width="25.28515625" style="3" customWidth="1"/>
    <col min="8222" max="8222" width="27.85546875" style="3" bestFit="1" customWidth="1"/>
    <col min="8223" max="8223" width="16.85546875" style="3" customWidth="1"/>
    <col min="8224" max="8234" width="11.42578125" style="3"/>
    <col min="8235" max="8235" width="32.42578125" style="3" customWidth="1"/>
    <col min="8236" max="8236" width="31.7109375" style="3" customWidth="1"/>
    <col min="8237" max="8237" width="21.42578125" style="3" customWidth="1"/>
    <col min="8238" max="8249" width="11.42578125" style="3"/>
    <col min="8250" max="8250" width="16.7109375" style="3" customWidth="1"/>
    <col min="8251" max="8251" width="25.140625" style="3" customWidth="1"/>
    <col min="8252" max="8252" width="25.28515625" style="3" customWidth="1"/>
    <col min="8253" max="8448" width="11.42578125" style="3"/>
    <col min="8449" max="8449" width="2.85546875" style="3" customWidth="1"/>
    <col min="8450" max="8450" width="45.7109375" style="3" customWidth="1"/>
    <col min="8451" max="8451" width="44.42578125" style="3" customWidth="1"/>
    <col min="8452" max="8452" width="51" style="3" customWidth="1"/>
    <col min="8453" max="8453" width="40.42578125" style="3" customWidth="1"/>
    <col min="8454" max="8454" width="30.85546875" style="3" bestFit="1" customWidth="1"/>
    <col min="8455" max="8455" width="41.5703125" style="3" customWidth="1"/>
    <col min="8456" max="8456" width="41.42578125" style="3" bestFit="1" customWidth="1"/>
    <col min="8457" max="8457" width="57.5703125" style="3" customWidth="1"/>
    <col min="8458" max="8458" width="32.140625" style="3" customWidth="1"/>
    <col min="8459" max="8459" width="49.28515625" style="3" customWidth="1"/>
    <col min="8460" max="8460" width="31" style="3" customWidth="1"/>
    <col min="8461" max="8461" width="42.5703125" style="3" customWidth="1"/>
    <col min="8462" max="8462" width="36.7109375" style="3" customWidth="1"/>
    <col min="8463" max="8463" width="34.7109375" style="3" customWidth="1"/>
    <col min="8464" max="8464" width="28.42578125" style="3" customWidth="1"/>
    <col min="8465" max="8465" width="8.5703125" style="3" customWidth="1"/>
    <col min="8466" max="8470" width="11.42578125" style="3"/>
    <col min="8471" max="8471" width="23.5703125" style="3" bestFit="1" customWidth="1"/>
    <col min="8472" max="8472" width="8.42578125" style="3" customWidth="1"/>
    <col min="8473" max="8473" width="28.7109375" style="3" customWidth="1"/>
    <col min="8474" max="8474" width="45.5703125" style="3" bestFit="1" customWidth="1"/>
    <col min="8475" max="8475" width="8.7109375" style="3" customWidth="1"/>
    <col min="8476" max="8476" width="27.85546875" style="3" bestFit="1" customWidth="1"/>
    <col min="8477" max="8477" width="25.28515625" style="3" customWidth="1"/>
    <col min="8478" max="8478" width="27.85546875" style="3" bestFit="1" customWidth="1"/>
    <col min="8479" max="8479" width="16.85546875" style="3" customWidth="1"/>
    <col min="8480" max="8490" width="11.42578125" style="3"/>
    <col min="8491" max="8491" width="32.42578125" style="3" customWidth="1"/>
    <col min="8492" max="8492" width="31.7109375" style="3" customWidth="1"/>
    <col min="8493" max="8493" width="21.42578125" style="3" customWidth="1"/>
    <col min="8494" max="8505" width="11.42578125" style="3"/>
    <col min="8506" max="8506" width="16.7109375" style="3" customWidth="1"/>
    <col min="8507" max="8507" width="25.140625" style="3" customWidth="1"/>
    <col min="8508" max="8508" width="25.28515625" style="3" customWidth="1"/>
    <col min="8509" max="8704" width="11.42578125" style="3"/>
    <col min="8705" max="8705" width="2.85546875" style="3" customWidth="1"/>
    <col min="8706" max="8706" width="45.7109375" style="3" customWidth="1"/>
    <col min="8707" max="8707" width="44.42578125" style="3" customWidth="1"/>
    <col min="8708" max="8708" width="51" style="3" customWidth="1"/>
    <col min="8709" max="8709" width="40.42578125" style="3" customWidth="1"/>
    <col min="8710" max="8710" width="30.85546875" style="3" bestFit="1" customWidth="1"/>
    <col min="8711" max="8711" width="41.5703125" style="3" customWidth="1"/>
    <col min="8712" max="8712" width="41.42578125" style="3" bestFit="1" customWidth="1"/>
    <col min="8713" max="8713" width="57.5703125" style="3" customWidth="1"/>
    <col min="8714" max="8714" width="32.140625" style="3" customWidth="1"/>
    <col min="8715" max="8715" width="49.28515625" style="3" customWidth="1"/>
    <col min="8716" max="8716" width="31" style="3" customWidth="1"/>
    <col min="8717" max="8717" width="42.5703125" style="3" customWidth="1"/>
    <col min="8718" max="8718" width="36.7109375" style="3" customWidth="1"/>
    <col min="8719" max="8719" width="34.7109375" style="3" customWidth="1"/>
    <col min="8720" max="8720" width="28.42578125" style="3" customWidth="1"/>
    <col min="8721" max="8721" width="8.5703125" style="3" customWidth="1"/>
    <col min="8722" max="8726" width="11.42578125" style="3"/>
    <col min="8727" max="8727" width="23.5703125" style="3" bestFit="1" customWidth="1"/>
    <col min="8728" max="8728" width="8.42578125" style="3" customWidth="1"/>
    <col min="8729" max="8729" width="28.7109375" style="3" customWidth="1"/>
    <col min="8730" max="8730" width="45.5703125" style="3" bestFit="1" customWidth="1"/>
    <col min="8731" max="8731" width="8.7109375" style="3" customWidth="1"/>
    <col min="8732" max="8732" width="27.85546875" style="3" bestFit="1" customWidth="1"/>
    <col min="8733" max="8733" width="25.28515625" style="3" customWidth="1"/>
    <col min="8734" max="8734" width="27.85546875" style="3" bestFit="1" customWidth="1"/>
    <col min="8735" max="8735" width="16.85546875" style="3" customWidth="1"/>
    <col min="8736" max="8746" width="11.42578125" style="3"/>
    <col min="8747" max="8747" width="32.42578125" style="3" customWidth="1"/>
    <col min="8748" max="8748" width="31.7109375" style="3" customWidth="1"/>
    <col min="8749" max="8749" width="21.42578125" style="3" customWidth="1"/>
    <col min="8750" max="8761" width="11.42578125" style="3"/>
    <col min="8762" max="8762" width="16.7109375" style="3" customWidth="1"/>
    <col min="8763" max="8763" width="25.140625" style="3" customWidth="1"/>
    <col min="8764" max="8764" width="25.28515625" style="3" customWidth="1"/>
    <col min="8765" max="8960" width="11.42578125" style="3"/>
    <col min="8961" max="8961" width="2.85546875" style="3" customWidth="1"/>
    <col min="8962" max="8962" width="45.7109375" style="3" customWidth="1"/>
    <col min="8963" max="8963" width="44.42578125" style="3" customWidth="1"/>
    <col min="8964" max="8964" width="51" style="3" customWidth="1"/>
    <col min="8965" max="8965" width="40.42578125" style="3" customWidth="1"/>
    <col min="8966" max="8966" width="30.85546875" style="3" bestFit="1" customWidth="1"/>
    <col min="8967" max="8967" width="41.5703125" style="3" customWidth="1"/>
    <col min="8968" max="8968" width="41.42578125" style="3" bestFit="1" customWidth="1"/>
    <col min="8969" max="8969" width="57.5703125" style="3" customWidth="1"/>
    <col min="8970" max="8970" width="32.140625" style="3" customWidth="1"/>
    <col min="8971" max="8971" width="49.28515625" style="3" customWidth="1"/>
    <col min="8972" max="8972" width="31" style="3" customWidth="1"/>
    <col min="8973" max="8973" width="42.5703125" style="3" customWidth="1"/>
    <col min="8974" max="8974" width="36.7109375" style="3" customWidth="1"/>
    <col min="8975" max="8975" width="34.7109375" style="3" customWidth="1"/>
    <col min="8976" max="8976" width="28.42578125" style="3" customWidth="1"/>
    <col min="8977" max="8977" width="8.5703125" style="3" customWidth="1"/>
    <col min="8978" max="8982" width="11.42578125" style="3"/>
    <col min="8983" max="8983" width="23.5703125" style="3" bestFit="1" customWidth="1"/>
    <col min="8984" max="8984" width="8.42578125" style="3" customWidth="1"/>
    <col min="8985" max="8985" width="28.7109375" style="3" customWidth="1"/>
    <col min="8986" max="8986" width="45.5703125" style="3" bestFit="1" customWidth="1"/>
    <col min="8987" max="8987" width="8.7109375" style="3" customWidth="1"/>
    <col min="8988" max="8988" width="27.85546875" style="3" bestFit="1" customWidth="1"/>
    <col min="8989" max="8989" width="25.28515625" style="3" customWidth="1"/>
    <col min="8990" max="8990" width="27.85546875" style="3" bestFit="1" customWidth="1"/>
    <col min="8991" max="8991" width="16.85546875" style="3" customWidth="1"/>
    <col min="8992" max="9002" width="11.42578125" style="3"/>
    <col min="9003" max="9003" width="32.42578125" style="3" customWidth="1"/>
    <col min="9004" max="9004" width="31.7109375" style="3" customWidth="1"/>
    <col min="9005" max="9005" width="21.42578125" style="3" customWidth="1"/>
    <col min="9006" max="9017" width="11.42578125" style="3"/>
    <col min="9018" max="9018" width="16.7109375" style="3" customWidth="1"/>
    <col min="9019" max="9019" width="25.140625" style="3" customWidth="1"/>
    <col min="9020" max="9020" width="25.28515625" style="3" customWidth="1"/>
    <col min="9021" max="9216" width="11.42578125" style="3"/>
    <col min="9217" max="9217" width="2.85546875" style="3" customWidth="1"/>
    <col min="9218" max="9218" width="45.7109375" style="3" customWidth="1"/>
    <col min="9219" max="9219" width="44.42578125" style="3" customWidth="1"/>
    <col min="9220" max="9220" width="51" style="3" customWidth="1"/>
    <col min="9221" max="9221" width="40.42578125" style="3" customWidth="1"/>
    <col min="9222" max="9222" width="30.85546875" style="3" bestFit="1" customWidth="1"/>
    <col min="9223" max="9223" width="41.5703125" style="3" customWidth="1"/>
    <col min="9224" max="9224" width="41.42578125" style="3" bestFit="1" customWidth="1"/>
    <col min="9225" max="9225" width="57.5703125" style="3" customWidth="1"/>
    <col min="9226" max="9226" width="32.140625" style="3" customWidth="1"/>
    <col min="9227" max="9227" width="49.28515625" style="3" customWidth="1"/>
    <col min="9228" max="9228" width="31" style="3" customWidth="1"/>
    <col min="9229" max="9229" width="42.5703125" style="3" customWidth="1"/>
    <col min="9230" max="9230" width="36.7109375" style="3" customWidth="1"/>
    <col min="9231" max="9231" width="34.7109375" style="3" customWidth="1"/>
    <col min="9232" max="9232" width="28.42578125" style="3" customWidth="1"/>
    <col min="9233" max="9233" width="8.5703125" style="3" customWidth="1"/>
    <col min="9234" max="9238" width="11.42578125" style="3"/>
    <col min="9239" max="9239" width="23.5703125" style="3" bestFit="1" customWidth="1"/>
    <col min="9240" max="9240" width="8.42578125" style="3" customWidth="1"/>
    <col min="9241" max="9241" width="28.7109375" style="3" customWidth="1"/>
    <col min="9242" max="9242" width="45.5703125" style="3" bestFit="1" customWidth="1"/>
    <col min="9243" max="9243" width="8.7109375" style="3" customWidth="1"/>
    <col min="9244" max="9244" width="27.85546875" style="3" bestFit="1" customWidth="1"/>
    <col min="9245" max="9245" width="25.28515625" style="3" customWidth="1"/>
    <col min="9246" max="9246" width="27.85546875" style="3" bestFit="1" customWidth="1"/>
    <col min="9247" max="9247" width="16.85546875" style="3" customWidth="1"/>
    <col min="9248" max="9258" width="11.42578125" style="3"/>
    <col min="9259" max="9259" width="32.42578125" style="3" customWidth="1"/>
    <col min="9260" max="9260" width="31.7109375" style="3" customWidth="1"/>
    <col min="9261" max="9261" width="21.42578125" style="3" customWidth="1"/>
    <col min="9262" max="9273" width="11.42578125" style="3"/>
    <col min="9274" max="9274" width="16.7109375" style="3" customWidth="1"/>
    <col min="9275" max="9275" width="25.140625" style="3" customWidth="1"/>
    <col min="9276" max="9276" width="25.28515625" style="3" customWidth="1"/>
    <col min="9277" max="9472" width="11.42578125" style="3"/>
    <col min="9473" max="9473" width="2.85546875" style="3" customWidth="1"/>
    <col min="9474" max="9474" width="45.7109375" style="3" customWidth="1"/>
    <col min="9475" max="9475" width="44.42578125" style="3" customWidth="1"/>
    <col min="9476" max="9476" width="51" style="3" customWidth="1"/>
    <col min="9477" max="9477" width="40.42578125" style="3" customWidth="1"/>
    <col min="9478" max="9478" width="30.85546875" style="3" bestFit="1" customWidth="1"/>
    <col min="9479" max="9479" width="41.5703125" style="3" customWidth="1"/>
    <col min="9480" max="9480" width="41.42578125" style="3" bestFit="1" customWidth="1"/>
    <col min="9481" max="9481" width="57.5703125" style="3" customWidth="1"/>
    <col min="9482" max="9482" width="32.140625" style="3" customWidth="1"/>
    <col min="9483" max="9483" width="49.28515625" style="3" customWidth="1"/>
    <col min="9484" max="9484" width="31" style="3" customWidth="1"/>
    <col min="9485" max="9485" width="42.5703125" style="3" customWidth="1"/>
    <col min="9486" max="9486" width="36.7109375" style="3" customWidth="1"/>
    <col min="9487" max="9487" width="34.7109375" style="3" customWidth="1"/>
    <col min="9488" max="9488" width="28.42578125" style="3" customWidth="1"/>
    <col min="9489" max="9489" width="8.5703125" style="3" customWidth="1"/>
    <col min="9490" max="9494" width="11.42578125" style="3"/>
    <col min="9495" max="9495" width="23.5703125" style="3" bestFit="1" customWidth="1"/>
    <col min="9496" max="9496" width="8.42578125" style="3" customWidth="1"/>
    <col min="9497" max="9497" width="28.7109375" style="3" customWidth="1"/>
    <col min="9498" max="9498" width="45.5703125" style="3" bestFit="1" customWidth="1"/>
    <col min="9499" max="9499" width="8.7109375" style="3" customWidth="1"/>
    <col min="9500" max="9500" width="27.85546875" style="3" bestFit="1" customWidth="1"/>
    <col min="9501" max="9501" width="25.28515625" style="3" customWidth="1"/>
    <col min="9502" max="9502" width="27.85546875" style="3" bestFit="1" customWidth="1"/>
    <col min="9503" max="9503" width="16.85546875" style="3" customWidth="1"/>
    <col min="9504" max="9514" width="11.42578125" style="3"/>
    <col min="9515" max="9515" width="32.42578125" style="3" customWidth="1"/>
    <col min="9516" max="9516" width="31.7109375" style="3" customWidth="1"/>
    <col min="9517" max="9517" width="21.42578125" style="3" customWidth="1"/>
    <col min="9518" max="9529" width="11.42578125" style="3"/>
    <col min="9530" max="9530" width="16.7109375" style="3" customWidth="1"/>
    <col min="9531" max="9531" width="25.140625" style="3" customWidth="1"/>
    <col min="9532" max="9532" width="25.28515625" style="3" customWidth="1"/>
    <col min="9533" max="9728" width="11.42578125" style="3"/>
    <col min="9729" max="9729" width="2.85546875" style="3" customWidth="1"/>
    <col min="9730" max="9730" width="45.7109375" style="3" customWidth="1"/>
    <col min="9731" max="9731" width="44.42578125" style="3" customWidth="1"/>
    <col min="9732" max="9732" width="51" style="3" customWidth="1"/>
    <col min="9733" max="9733" width="40.42578125" style="3" customWidth="1"/>
    <col min="9734" max="9734" width="30.85546875" style="3" bestFit="1" customWidth="1"/>
    <col min="9735" max="9735" width="41.5703125" style="3" customWidth="1"/>
    <col min="9736" max="9736" width="41.42578125" style="3" bestFit="1" customWidth="1"/>
    <col min="9737" max="9737" width="57.5703125" style="3" customWidth="1"/>
    <col min="9738" max="9738" width="32.140625" style="3" customWidth="1"/>
    <col min="9739" max="9739" width="49.28515625" style="3" customWidth="1"/>
    <col min="9740" max="9740" width="31" style="3" customWidth="1"/>
    <col min="9741" max="9741" width="42.5703125" style="3" customWidth="1"/>
    <col min="9742" max="9742" width="36.7109375" style="3" customWidth="1"/>
    <col min="9743" max="9743" width="34.7109375" style="3" customWidth="1"/>
    <col min="9744" max="9744" width="28.42578125" style="3" customWidth="1"/>
    <col min="9745" max="9745" width="8.5703125" style="3" customWidth="1"/>
    <col min="9746" max="9750" width="11.42578125" style="3"/>
    <col min="9751" max="9751" width="23.5703125" style="3" bestFit="1" customWidth="1"/>
    <col min="9752" max="9752" width="8.42578125" style="3" customWidth="1"/>
    <col min="9753" max="9753" width="28.7109375" style="3" customWidth="1"/>
    <col min="9754" max="9754" width="45.5703125" style="3" bestFit="1" customWidth="1"/>
    <col min="9755" max="9755" width="8.7109375" style="3" customWidth="1"/>
    <col min="9756" max="9756" width="27.85546875" style="3" bestFit="1" customWidth="1"/>
    <col min="9757" max="9757" width="25.28515625" style="3" customWidth="1"/>
    <col min="9758" max="9758" width="27.85546875" style="3" bestFit="1" customWidth="1"/>
    <col min="9759" max="9759" width="16.85546875" style="3" customWidth="1"/>
    <col min="9760" max="9770" width="11.42578125" style="3"/>
    <col min="9771" max="9771" width="32.42578125" style="3" customWidth="1"/>
    <col min="9772" max="9772" width="31.7109375" style="3" customWidth="1"/>
    <col min="9773" max="9773" width="21.42578125" style="3" customWidth="1"/>
    <col min="9774" max="9785" width="11.42578125" style="3"/>
    <col min="9786" max="9786" width="16.7109375" style="3" customWidth="1"/>
    <col min="9787" max="9787" width="25.140625" style="3" customWidth="1"/>
    <col min="9788" max="9788" width="25.28515625" style="3" customWidth="1"/>
    <col min="9789" max="9984" width="11.42578125" style="3"/>
    <col min="9985" max="9985" width="2.85546875" style="3" customWidth="1"/>
    <col min="9986" max="9986" width="45.7109375" style="3" customWidth="1"/>
    <col min="9987" max="9987" width="44.42578125" style="3" customWidth="1"/>
    <col min="9988" max="9988" width="51" style="3" customWidth="1"/>
    <col min="9989" max="9989" width="40.42578125" style="3" customWidth="1"/>
    <col min="9990" max="9990" width="30.85546875" style="3" bestFit="1" customWidth="1"/>
    <col min="9991" max="9991" width="41.5703125" style="3" customWidth="1"/>
    <col min="9992" max="9992" width="41.42578125" style="3" bestFit="1" customWidth="1"/>
    <col min="9993" max="9993" width="57.5703125" style="3" customWidth="1"/>
    <col min="9994" max="9994" width="32.140625" style="3" customWidth="1"/>
    <col min="9995" max="9995" width="49.28515625" style="3" customWidth="1"/>
    <col min="9996" max="9996" width="31" style="3" customWidth="1"/>
    <col min="9997" max="9997" width="42.5703125" style="3" customWidth="1"/>
    <col min="9998" max="9998" width="36.7109375" style="3" customWidth="1"/>
    <col min="9999" max="9999" width="34.7109375" style="3" customWidth="1"/>
    <col min="10000" max="10000" width="28.42578125" style="3" customWidth="1"/>
    <col min="10001" max="10001" width="8.5703125" style="3" customWidth="1"/>
    <col min="10002" max="10006" width="11.42578125" style="3"/>
    <col min="10007" max="10007" width="23.5703125" style="3" bestFit="1" customWidth="1"/>
    <col min="10008" max="10008" width="8.42578125" style="3" customWidth="1"/>
    <col min="10009" max="10009" width="28.7109375" style="3" customWidth="1"/>
    <col min="10010" max="10010" width="45.5703125" style="3" bestFit="1" customWidth="1"/>
    <col min="10011" max="10011" width="8.7109375" style="3" customWidth="1"/>
    <col min="10012" max="10012" width="27.85546875" style="3" bestFit="1" customWidth="1"/>
    <col min="10013" max="10013" width="25.28515625" style="3" customWidth="1"/>
    <col min="10014" max="10014" width="27.85546875" style="3" bestFit="1" customWidth="1"/>
    <col min="10015" max="10015" width="16.85546875" style="3" customWidth="1"/>
    <col min="10016" max="10026" width="11.42578125" style="3"/>
    <col min="10027" max="10027" width="32.42578125" style="3" customWidth="1"/>
    <col min="10028" max="10028" width="31.7109375" style="3" customWidth="1"/>
    <col min="10029" max="10029" width="21.42578125" style="3" customWidth="1"/>
    <col min="10030" max="10041" width="11.42578125" style="3"/>
    <col min="10042" max="10042" width="16.7109375" style="3" customWidth="1"/>
    <col min="10043" max="10043" width="25.140625" style="3" customWidth="1"/>
    <col min="10044" max="10044" width="25.28515625" style="3" customWidth="1"/>
    <col min="10045" max="10240" width="11.42578125" style="3"/>
    <col min="10241" max="10241" width="2.85546875" style="3" customWidth="1"/>
    <col min="10242" max="10242" width="45.7109375" style="3" customWidth="1"/>
    <col min="10243" max="10243" width="44.42578125" style="3" customWidth="1"/>
    <col min="10244" max="10244" width="51" style="3" customWidth="1"/>
    <col min="10245" max="10245" width="40.42578125" style="3" customWidth="1"/>
    <col min="10246" max="10246" width="30.85546875" style="3" bestFit="1" customWidth="1"/>
    <col min="10247" max="10247" width="41.5703125" style="3" customWidth="1"/>
    <col min="10248" max="10248" width="41.42578125" style="3" bestFit="1" customWidth="1"/>
    <col min="10249" max="10249" width="57.5703125" style="3" customWidth="1"/>
    <col min="10250" max="10250" width="32.140625" style="3" customWidth="1"/>
    <col min="10251" max="10251" width="49.28515625" style="3" customWidth="1"/>
    <col min="10252" max="10252" width="31" style="3" customWidth="1"/>
    <col min="10253" max="10253" width="42.5703125" style="3" customWidth="1"/>
    <col min="10254" max="10254" width="36.7109375" style="3" customWidth="1"/>
    <col min="10255" max="10255" width="34.7109375" style="3" customWidth="1"/>
    <col min="10256" max="10256" width="28.42578125" style="3" customWidth="1"/>
    <col min="10257" max="10257" width="8.5703125" style="3" customWidth="1"/>
    <col min="10258" max="10262" width="11.42578125" style="3"/>
    <col min="10263" max="10263" width="23.5703125" style="3" bestFit="1" customWidth="1"/>
    <col min="10264" max="10264" width="8.42578125" style="3" customWidth="1"/>
    <col min="10265" max="10265" width="28.7109375" style="3" customWidth="1"/>
    <col min="10266" max="10266" width="45.5703125" style="3" bestFit="1" customWidth="1"/>
    <col min="10267" max="10267" width="8.7109375" style="3" customWidth="1"/>
    <col min="10268" max="10268" width="27.85546875" style="3" bestFit="1" customWidth="1"/>
    <col min="10269" max="10269" width="25.28515625" style="3" customWidth="1"/>
    <col min="10270" max="10270" width="27.85546875" style="3" bestFit="1" customWidth="1"/>
    <col min="10271" max="10271" width="16.85546875" style="3" customWidth="1"/>
    <col min="10272" max="10282" width="11.42578125" style="3"/>
    <col min="10283" max="10283" width="32.42578125" style="3" customWidth="1"/>
    <col min="10284" max="10284" width="31.7109375" style="3" customWidth="1"/>
    <col min="10285" max="10285" width="21.42578125" style="3" customWidth="1"/>
    <col min="10286" max="10297" width="11.42578125" style="3"/>
    <col min="10298" max="10298" width="16.7109375" style="3" customWidth="1"/>
    <col min="10299" max="10299" width="25.140625" style="3" customWidth="1"/>
    <col min="10300" max="10300" width="25.28515625" style="3" customWidth="1"/>
    <col min="10301" max="10496" width="11.42578125" style="3"/>
    <col min="10497" max="10497" width="2.85546875" style="3" customWidth="1"/>
    <col min="10498" max="10498" width="45.7109375" style="3" customWidth="1"/>
    <col min="10499" max="10499" width="44.42578125" style="3" customWidth="1"/>
    <col min="10500" max="10500" width="51" style="3" customWidth="1"/>
    <col min="10501" max="10501" width="40.42578125" style="3" customWidth="1"/>
    <col min="10502" max="10502" width="30.85546875" style="3" bestFit="1" customWidth="1"/>
    <col min="10503" max="10503" width="41.5703125" style="3" customWidth="1"/>
    <col min="10504" max="10504" width="41.42578125" style="3" bestFit="1" customWidth="1"/>
    <col min="10505" max="10505" width="57.5703125" style="3" customWidth="1"/>
    <col min="10506" max="10506" width="32.140625" style="3" customWidth="1"/>
    <col min="10507" max="10507" width="49.28515625" style="3" customWidth="1"/>
    <col min="10508" max="10508" width="31" style="3" customWidth="1"/>
    <col min="10509" max="10509" width="42.5703125" style="3" customWidth="1"/>
    <col min="10510" max="10510" width="36.7109375" style="3" customWidth="1"/>
    <col min="10511" max="10511" width="34.7109375" style="3" customWidth="1"/>
    <col min="10512" max="10512" width="28.42578125" style="3" customWidth="1"/>
    <col min="10513" max="10513" width="8.5703125" style="3" customWidth="1"/>
    <col min="10514" max="10518" width="11.42578125" style="3"/>
    <col min="10519" max="10519" width="23.5703125" style="3" bestFit="1" customWidth="1"/>
    <col min="10520" max="10520" width="8.42578125" style="3" customWidth="1"/>
    <col min="10521" max="10521" width="28.7109375" style="3" customWidth="1"/>
    <col min="10522" max="10522" width="45.5703125" style="3" bestFit="1" customWidth="1"/>
    <col min="10523" max="10523" width="8.7109375" style="3" customWidth="1"/>
    <col min="10524" max="10524" width="27.85546875" style="3" bestFit="1" customWidth="1"/>
    <col min="10525" max="10525" width="25.28515625" style="3" customWidth="1"/>
    <col min="10526" max="10526" width="27.85546875" style="3" bestFit="1" customWidth="1"/>
    <col min="10527" max="10527" width="16.85546875" style="3" customWidth="1"/>
    <col min="10528" max="10538" width="11.42578125" style="3"/>
    <col min="10539" max="10539" width="32.42578125" style="3" customWidth="1"/>
    <col min="10540" max="10540" width="31.7109375" style="3" customWidth="1"/>
    <col min="10541" max="10541" width="21.42578125" style="3" customWidth="1"/>
    <col min="10542" max="10553" width="11.42578125" style="3"/>
    <col min="10554" max="10554" width="16.7109375" style="3" customWidth="1"/>
    <col min="10555" max="10555" width="25.140625" style="3" customWidth="1"/>
    <col min="10556" max="10556" width="25.28515625" style="3" customWidth="1"/>
    <col min="10557" max="10752" width="11.42578125" style="3"/>
    <col min="10753" max="10753" width="2.85546875" style="3" customWidth="1"/>
    <col min="10754" max="10754" width="45.7109375" style="3" customWidth="1"/>
    <col min="10755" max="10755" width="44.42578125" style="3" customWidth="1"/>
    <col min="10756" max="10756" width="51" style="3" customWidth="1"/>
    <col min="10757" max="10757" width="40.42578125" style="3" customWidth="1"/>
    <col min="10758" max="10758" width="30.85546875" style="3" bestFit="1" customWidth="1"/>
    <col min="10759" max="10759" width="41.5703125" style="3" customWidth="1"/>
    <col min="10760" max="10760" width="41.42578125" style="3" bestFit="1" customWidth="1"/>
    <col min="10761" max="10761" width="57.5703125" style="3" customWidth="1"/>
    <col min="10762" max="10762" width="32.140625" style="3" customWidth="1"/>
    <col min="10763" max="10763" width="49.28515625" style="3" customWidth="1"/>
    <col min="10764" max="10764" width="31" style="3" customWidth="1"/>
    <col min="10765" max="10765" width="42.5703125" style="3" customWidth="1"/>
    <col min="10766" max="10766" width="36.7109375" style="3" customWidth="1"/>
    <col min="10767" max="10767" width="34.7109375" style="3" customWidth="1"/>
    <col min="10768" max="10768" width="28.42578125" style="3" customWidth="1"/>
    <col min="10769" max="10769" width="8.5703125" style="3" customWidth="1"/>
    <col min="10770" max="10774" width="11.42578125" style="3"/>
    <col min="10775" max="10775" width="23.5703125" style="3" bestFit="1" customWidth="1"/>
    <col min="10776" max="10776" width="8.42578125" style="3" customWidth="1"/>
    <col min="10777" max="10777" width="28.7109375" style="3" customWidth="1"/>
    <col min="10778" max="10778" width="45.5703125" style="3" bestFit="1" customWidth="1"/>
    <col min="10779" max="10779" width="8.7109375" style="3" customWidth="1"/>
    <col min="10780" max="10780" width="27.85546875" style="3" bestFit="1" customWidth="1"/>
    <col min="10781" max="10781" width="25.28515625" style="3" customWidth="1"/>
    <col min="10782" max="10782" width="27.85546875" style="3" bestFit="1" customWidth="1"/>
    <col min="10783" max="10783" width="16.85546875" style="3" customWidth="1"/>
    <col min="10784" max="10794" width="11.42578125" style="3"/>
    <col min="10795" max="10795" width="32.42578125" style="3" customWidth="1"/>
    <col min="10796" max="10796" width="31.7109375" style="3" customWidth="1"/>
    <col min="10797" max="10797" width="21.42578125" style="3" customWidth="1"/>
    <col min="10798" max="10809" width="11.42578125" style="3"/>
    <col min="10810" max="10810" width="16.7109375" style="3" customWidth="1"/>
    <col min="10811" max="10811" width="25.140625" style="3" customWidth="1"/>
    <col min="10812" max="10812" width="25.28515625" style="3" customWidth="1"/>
    <col min="10813" max="11008" width="11.42578125" style="3"/>
    <col min="11009" max="11009" width="2.85546875" style="3" customWidth="1"/>
    <col min="11010" max="11010" width="45.7109375" style="3" customWidth="1"/>
    <col min="11011" max="11011" width="44.42578125" style="3" customWidth="1"/>
    <col min="11012" max="11012" width="51" style="3" customWidth="1"/>
    <col min="11013" max="11013" width="40.42578125" style="3" customWidth="1"/>
    <col min="11014" max="11014" width="30.85546875" style="3" bestFit="1" customWidth="1"/>
    <col min="11015" max="11015" width="41.5703125" style="3" customWidth="1"/>
    <col min="11016" max="11016" width="41.42578125" style="3" bestFit="1" customWidth="1"/>
    <col min="11017" max="11017" width="57.5703125" style="3" customWidth="1"/>
    <col min="11018" max="11018" width="32.140625" style="3" customWidth="1"/>
    <col min="11019" max="11019" width="49.28515625" style="3" customWidth="1"/>
    <col min="11020" max="11020" width="31" style="3" customWidth="1"/>
    <col min="11021" max="11021" width="42.5703125" style="3" customWidth="1"/>
    <col min="11022" max="11022" width="36.7109375" style="3" customWidth="1"/>
    <col min="11023" max="11023" width="34.7109375" style="3" customWidth="1"/>
    <col min="11024" max="11024" width="28.42578125" style="3" customWidth="1"/>
    <col min="11025" max="11025" width="8.5703125" style="3" customWidth="1"/>
    <col min="11026" max="11030" width="11.42578125" style="3"/>
    <col min="11031" max="11031" width="23.5703125" style="3" bestFit="1" customWidth="1"/>
    <col min="11032" max="11032" width="8.42578125" style="3" customWidth="1"/>
    <col min="11033" max="11033" width="28.7109375" style="3" customWidth="1"/>
    <col min="11034" max="11034" width="45.5703125" style="3" bestFit="1" customWidth="1"/>
    <col min="11035" max="11035" width="8.7109375" style="3" customWidth="1"/>
    <col min="11036" max="11036" width="27.85546875" style="3" bestFit="1" customWidth="1"/>
    <col min="11037" max="11037" width="25.28515625" style="3" customWidth="1"/>
    <col min="11038" max="11038" width="27.85546875" style="3" bestFit="1" customWidth="1"/>
    <col min="11039" max="11039" width="16.85546875" style="3" customWidth="1"/>
    <col min="11040" max="11050" width="11.42578125" style="3"/>
    <col min="11051" max="11051" width="32.42578125" style="3" customWidth="1"/>
    <col min="11052" max="11052" width="31.7109375" style="3" customWidth="1"/>
    <col min="11053" max="11053" width="21.42578125" style="3" customWidth="1"/>
    <col min="11054" max="11065" width="11.42578125" style="3"/>
    <col min="11066" max="11066" width="16.7109375" style="3" customWidth="1"/>
    <col min="11067" max="11067" width="25.140625" style="3" customWidth="1"/>
    <col min="11068" max="11068" width="25.28515625" style="3" customWidth="1"/>
    <col min="11069" max="11264" width="11.42578125" style="3"/>
    <col min="11265" max="11265" width="2.85546875" style="3" customWidth="1"/>
    <col min="11266" max="11266" width="45.7109375" style="3" customWidth="1"/>
    <col min="11267" max="11267" width="44.42578125" style="3" customWidth="1"/>
    <col min="11268" max="11268" width="51" style="3" customWidth="1"/>
    <col min="11269" max="11269" width="40.42578125" style="3" customWidth="1"/>
    <col min="11270" max="11270" width="30.85546875" style="3" bestFit="1" customWidth="1"/>
    <col min="11271" max="11271" width="41.5703125" style="3" customWidth="1"/>
    <col min="11272" max="11272" width="41.42578125" style="3" bestFit="1" customWidth="1"/>
    <col min="11273" max="11273" width="57.5703125" style="3" customWidth="1"/>
    <col min="11274" max="11274" width="32.140625" style="3" customWidth="1"/>
    <col min="11275" max="11275" width="49.28515625" style="3" customWidth="1"/>
    <col min="11276" max="11276" width="31" style="3" customWidth="1"/>
    <col min="11277" max="11277" width="42.5703125" style="3" customWidth="1"/>
    <col min="11278" max="11278" width="36.7109375" style="3" customWidth="1"/>
    <col min="11279" max="11279" width="34.7109375" style="3" customWidth="1"/>
    <col min="11280" max="11280" width="28.42578125" style="3" customWidth="1"/>
    <col min="11281" max="11281" width="8.5703125" style="3" customWidth="1"/>
    <col min="11282" max="11286" width="11.42578125" style="3"/>
    <col min="11287" max="11287" width="23.5703125" style="3" bestFit="1" customWidth="1"/>
    <col min="11288" max="11288" width="8.42578125" style="3" customWidth="1"/>
    <col min="11289" max="11289" width="28.7109375" style="3" customWidth="1"/>
    <col min="11290" max="11290" width="45.5703125" style="3" bestFit="1" customWidth="1"/>
    <col min="11291" max="11291" width="8.7109375" style="3" customWidth="1"/>
    <col min="11292" max="11292" width="27.85546875" style="3" bestFit="1" customWidth="1"/>
    <col min="11293" max="11293" width="25.28515625" style="3" customWidth="1"/>
    <col min="11294" max="11294" width="27.85546875" style="3" bestFit="1" customWidth="1"/>
    <col min="11295" max="11295" width="16.85546875" style="3" customWidth="1"/>
    <col min="11296" max="11306" width="11.42578125" style="3"/>
    <col min="11307" max="11307" width="32.42578125" style="3" customWidth="1"/>
    <col min="11308" max="11308" width="31.7109375" style="3" customWidth="1"/>
    <col min="11309" max="11309" width="21.42578125" style="3" customWidth="1"/>
    <col min="11310" max="11321" width="11.42578125" style="3"/>
    <col min="11322" max="11322" width="16.7109375" style="3" customWidth="1"/>
    <col min="11323" max="11323" width="25.140625" style="3" customWidth="1"/>
    <col min="11324" max="11324" width="25.28515625" style="3" customWidth="1"/>
    <col min="11325" max="11520" width="11.42578125" style="3"/>
    <col min="11521" max="11521" width="2.85546875" style="3" customWidth="1"/>
    <col min="11522" max="11522" width="45.7109375" style="3" customWidth="1"/>
    <col min="11523" max="11523" width="44.42578125" style="3" customWidth="1"/>
    <col min="11524" max="11524" width="51" style="3" customWidth="1"/>
    <col min="11525" max="11525" width="40.42578125" style="3" customWidth="1"/>
    <col min="11526" max="11526" width="30.85546875" style="3" bestFit="1" customWidth="1"/>
    <col min="11527" max="11527" width="41.5703125" style="3" customWidth="1"/>
    <col min="11528" max="11528" width="41.42578125" style="3" bestFit="1" customWidth="1"/>
    <col min="11529" max="11529" width="57.5703125" style="3" customWidth="1"/>
    <col min="11530" max="11530" width="32.140625" style="3" customWidth="1"/>
    <col min="11531" max="11531" width="49.28515625" style="3" customWidth="1"/>
    <col min="11532" max="11532" width="31" style="3" customWidth="1"/>
    <col min="11533" max="11533" width="42.5703125" style="3" customWidth="1"/>
    <col min="11534" max="11534" width="36.7109375" style="3" customWidth="1"/>
    <col min="11535" max="11535" width="34.7109375" style="3" customWidth="1"/>
    <col min="11536" max="11536" width="28.42578125" style="3" customWidth="1"/>
    <col min="11537" max="11537" width="8.5703125" style="3" customWidth="1"/>
    <col min="11538" max="11542" width="11.42578125" style="3"/>
    <col min="11543" max="11543" width="23.5703125" style="3" bestFit="1" customWidth="1"/>
    <col min="11544" max="11544" width="8.42578125" style="3" customWidth="1"/>
    <col min="11545" max="11545" width="28.7109375" style="3" customWidth="1"/>
    <col min="11546" max="11546" width="45.5703125" style="3" bestFit="1" customWidth="1"/>
    <col min="11547" max="11547" width="8.7109375" style="3" customWidth="1"/>
    <col min="11548" max="11548" width="27.85546875" style="3" bestFit="1" customWidth="1"/>
    <col min="11549" max="11549" width="25.28515625" style="3" customWidth="1"/>
    <col min="11550" max="11550" width="27.85546875" style="3" bestFit="1" customWidth="1"/>
    <col min="11551" max="11551" width="16.85546875" style="3" customWidth="1"/>
    <col min="11552" max="11562" width="11.42578125" style="3"/>
    <col min="11563" max="11563" width="32.42578125" style="3" customWidth="1"/>
    <col min="11564" max="11564" width="31.7109375" style="3" customWidth="1"/>
    <col min="11565" max="11565" width="21.42578125" style="3" customWidth="1"/>
    <col min="11566" max="11577" width="11.42578125" style="3"/>
    <col min="11578" max="11578" width="16.7109375" style="3" customWidth="1"/>
    <col min="11579" max="11579" width="25.140625" style="3" customWidth="1"/>
    <col min="11580" max="11580" width="25.28515625" style="3" customWidth="1"/>
    <col min="11581" max="11776" width="11.42578125" style="3"/>
    <col min="11777" max="11777" width="2.85546875" style="3" customWidth="1"/>
    <col min="11778" max="11778" width="45.7109375" style="3" customWidth="1"/>
    <col min="11779" max="11779" width="44.42578125" style="3" customWidth="1"/>
    <col min="11780" max="11780" width="51" style="3" customWidth="1"/>
    <col min="11781" max="11781" width="40.42578125" style="3" customWidth="1"/>
    <col min="11782" max="11782" width="30.85546875" style="3" bestFit="1" customWidth="1"/>
    <col min="11783" max="11783" width="41.5703125" style="3" customWidth="1"/>
    <col min="11784" max="11784" width="41.42578125" style="3" bestFit="1" customWidth="1"/>
    <col min="11785" max="11785" width="57.5703125" style="3" customWidth="1"/>
    <col min="11786" max="11786" width="32.140625" style="3" customWidth="1"/>
    <col min="11787" max="11787" width="49.28515625" style="3" customWidth="1"/>
    <col min="11788" max="11788" width="31" style="3" customWidth="1"/>
    <col min="11789" max="11789" width="42.5703125" style="3" customWidth="1"/>
    <col min="11790" max="11790" width="36.7109375" style="3" customWidth="1"/>
    <col min="11791" max="11791" width="34.7109375" style="3" customWidth="1"/>
    <col min="11792" max="11792" width="28.42578125" style="3" customWidth="1"/>
    <col min="11793" max="11793" width="8.5703125" style="3" customWidth="1"/>
    <col min="11794" max="11798" width="11.42578125" style="3"/>
    <col min="11799" max="11799" width="23.5703125" style="3" bestFit="1" customWidth="1"/>
    <col min="11800" max="11800" width="8.42578125" style="3" customWidth="1"/>
    <col min="11801" max="11801" width="28.7109375" style="3" customWidth="1"/>
    <col min="11802" max="11802" width="45.5703125" style="3" bestFit="1" customWidth="1"/>
    <col min="11803" max="11803" width="8.7109375" style="3" customWidth="1"/>
    <col min="11804" max="11804" width="27.85546875" style="3" bestFit="1" customWidth="1"/>
    <col min="11805" max="11805" width="25.28515625" style="3" customWidth="1"/>
    <col min="11806" max="11806" width="27.85546875" style="3" bestFit="1" customWidth="1"/>
    <col min="11807" max="11807" width="16.85546875" style="3" customWidth="1"/>
    <col min="11808" max="11818" width="11.42578125" style="3"/>
    <col min="11819" max="11819" width="32.42578125" style="3" customWidth="1"/>
    <col min="11820" max="11820" width="31.7109375" style="3" customWidth="1"/>
    <col min="11821" max="11821" width="21.42578125" style="3" customWidth="1"/>
    <col min="11822" max="11833" width="11.42578125" style="3"/>
    <col min="11834" max="11834" width="16.7109375" style="3" customWidth="1"/>
    <col min="11835" max="11835" width="25.140625" style="3" customWidth="1"/>
    <col min="11836" max="11836" width="25.28515625" style="3" customWidth="1"/>
    <col min="11837" max="12032" width="11.42578125" style="3"/>
    <col min="12033" max="12033" width="2.85546875" style="3" customWidth="1"/>
    <col min="12034" max="12034" width="45.7109375" style="3" customWidth="1"/>
    <col min="12035" max="12035" width="44.42578125" style="3" customWidth="1"/>
    <col min="12036" max="12036" width="51" style="3" customWidth="1"/>
    <col min="12037" max="12037" width="40.42578125" style="3" customWidth="1"/>
    <col min="12038" max="12038" width="30.85546875" style="3" bestFit="1" customWidth="1"/>
    <col min="12039" max="12039" width="41.5703125" style="3" customWidth="1"/>
    <col min="12040" max="12040" width="41.42578125" style="3" bestFit="1" customWidth="1"/>
    <col min="12041" max="12041" width="57.5703125" style="3" customWidth="1"/>
    <col min="12042" max="12042" width="32.140625" style="3" customWidth="1"/>
    <col min="12043" max="12043" width="49.28515625" style="3" customWidth="1"/>
    <col min="12044" max="12044" width="31" style="3" customWidth="1"/>
    <col min="12045" max="12045" width="42.5703125" style="3" customWidth="1"/>
    <col min="12046" max="12046" width="36.7109375" style="3" customWidth="1"/>
    <col min="12047" max="12047" width="34.7109375" style="3" customWidth="1"/>
    <col min="12048" max="12048" width="28.42578125" style="3" customWidth="1"/>
    <col min="12049" max="12049" width="8.5703125" style="3" customWidth="1"/>
    <col min="12050" max="12054" width="11.42578125" style="3"/>
    <col min="12055" max="12055" width="23.5703125" style="3" bestFit="1" customWidth="1"/>
    <col min="12056" max="12056" width="8.42578125" style="3" customWidth="1"/>
    <col min="12057" max="12057" width="28.7109375" style="3" customWidth="1"/>
    <col min="12058" max="12058" width="45.5703125" style="3" bestFit="1" customWidth="1"/>
    <col min="12059" max="12059" width="8.7109375" style="3" customWidth="1"/>
    <col min="12060" max="12060" width="27.85546875" style="3" bestFit="1" customWidth="1"/>
    <col min="12061" max="12061" width="25.28515625" style="3" customWidth="1"/>
    <col min="12062" max="12062" width="27.85546875" style="3" bestFit="1" customWidth="1"/>
    <col min="12063" max="12063" width="16.85546875" style="3" customWidth="1"/>
    <col min="12064" max="12074" width="11.42578125" style="3"/>
    <col min="12075" max="12075" width="32.42578125" style="3" customWidth="1"/>
    <col min="12076" max="12076" width="31.7109375" style="3" customWidth="1"/>
    <col min="12077" max="12077" width="21.42578125" style="3" customWidth="1"/>
    <col min="12078" max="12089" width="11.42578125" style="3"/>
    <col min="12090" max="12090" width="16.7109375" style="3" customWidth="1"/>
    <col min="12091" max="12091" width="25.140625" style="3" customWidth="1"/>
    <col min="12092" max="12092" width="25.28515625" style="3" customWidth="1"/>
    <col min="12093" max="12288" width="11.42578125" style="3"/>
    <col min="12289" max="12289" width="2.85546875" style="3" customWidth="1"/>
    <col min="12290" max="12290" width="45.7109375" style="3" customWidth="1"/>
    <col min="12291" max="12291" width="44.42578125" style="3" customWidth="1"/>
    <col min="12292" max="12292" width="51" style="3" customWidth="1"/>
    <col min="12293" max="12293" width="40.42578125" style="3" customWidth="1"/>
    <col min="12294" max="12294" width="30.85546875" style="3" bestFit="1" customWidth="1"/>
    <col min="12295" max="12295" width="41.5703125" style="3" customWidth="1"/>
    <col min="12296" max="12296" width="41.42578125" style="3" bestFit="1" customWidth="1"/>
    <col min="12297" max="12297" width="57.5703125" style="3" customWidth="1"/>
    <col min="12298" max="12298" width="32.140625" style="3" customWidth="1"/>
    <col min="12299" max="12299" width="49.28515625" style="3" customWidth="1"/>
    <col min="12300" max="12300" width="31" style="3" customWidth="1"/>
    <col min="12301" max="12301" width="42.5703125" style="3" customWidth="1"/>
    <col min="12302" max="12302" width="36.7109375" style="3" customWidth="1"/>
    <col min="12303" max="12303" width="34.7109375" style="3" customWidth="1"/>
    <col min="12304" max="12304" width="28.42578125" style="3" customWidth="1"/>
    <col min="12305" max="12305" width="8.5703125" style="3" customWidth="1"/>
    <col min="12306" max="12310" width="11.42578125" style="3"/>
    <col min="12311" max="12311" width="23.5703125" style="3" bestFit="1" customWidth="1"/>
    <col min="12312" max="12312" width="8.42578125" style="3" customWidth="1"/>
    <col min="12313" max="12313" width="28.7109375" style="3" customWidth="1"/>
    <col min="12314" max="12314" width="45.5703125" style="3" bestFit="1" customWidth="1"/>
    <col min="12315" max="12315" width="8.7109375" style="3" customWidth="1"/>
    <col min="12316" max="12316" width="27.85546875" style="3" bestFit="1" customWidth="1"/>
    <col min="12317" max="12317" width="25.28515625" style="3" customWidth="1"/>
    <col min="12318" max="12318" width="27.85546875" style="3" bestFit="1" customWidth="1"/>
    <col min="12319" max="12319" width="16.85546875" style="3" customWidth="1"/>
    <col min="12320" max="12330" width="11.42578125" style="3"/>
    <col min="12331" max="12331" width="32.42578125" style="3" customWidth="1"/>
    <col min="12332" max="12332" width="31.7109375" style="3" customWidth="1"/>
    <col min="12333" max="12333" width="21.42578125" style="3" customWidth="1"/>
    <col min="12334" max="12345" width="11.42578125" style="3"/>
    <col min="12346" max="12346" width="16.7109375" style="3" customWidth="1"/>
    <col min="12347" max="12347" width="25.140625" style="3" customWidth="1"/>
    <col min="12348" max="12348" width="25.28515625" style="3" customWidth="1"/>
    <col min="12349" max="12544" width="11.42578125" style="3"/>
    <col min="12545" max="12545" width="2.85546875" style="3" customWidth="1"/>
    <col min="12546" max="12546" width="45.7109375" style="3" customWidth="1"/>
    <col min="12547" max="12547" width="44.42578125" style="3" customWidth="1"/>
    <col min="12548" max="12548" width="51" style="3" customWidth="1"/>
    <col min="12549" max="12549" width="40.42578125" style="3" customWidth="1"/>
    <col min="12550" max="12550" width="30.85546875" style="3" bestFit="1" customWidth="1"/>
    <col min="12551" max="12551" width="41.5703125" style="3" customWidth="1"/>
    <col min="12552" max="12552" width="41.42578125" style="3" bestFit="1" customWidth="1"/>
    <col min="12553" max="12553" width="57.5703125" style="3" customWidth="1"/>
    <col min="12554" max="12554" width="32.140625" style="3" customWidth="1"/>
    <col min="12555" max="12555" width="49.28515625" style="3" customWidth="1"/>
    <col min="12556" max="12556" width="31" style="3" customWidth="1"/>
    <col min="12557" max="12557" width="42.5703125" style="3" customWidth="1"/>
    <col min="12558" max="12558" width="36.7109375" style="3" customWidth="1"/>
    <col min="12559" max="12559" width="34.7109375" style="3" customWidth="1"/>
    <col min="12560" max="12560" width="28.42578125" style="3" customWidth="1"/>
    <col min="12561" max="12561" width="8.5703125" style="3" customWidth="1"/>
    <col min="12562" max="12566" width="11.42578125" style="3"/>
    <col min="12567" max="12567" width="23.5703125" style="3" bestFit="1" customWidth="1"/>
    <col min="12568" max="12568" width="8.42578125" style="3" customWidth="1"/>
    <col min="12569" max="12569" width="28.7109375" style="3" customWidth="1"/>
    <col min="12570" max="12570" width="45.5703125" style="3" bestFit="1" customWidth="1"/>
    <col min="12571" max="12571" width="8.7109375" style="3" customWidth="1"/>
    <col min="12572" max="12572" width="27.85546875" style="3" bestFit="1" customWidth="1"/>
    <col min="12573" max="12573" width="25.28515625" style="3" customWidth="1"/>
    <col min="12574" max="12574" width="27.85546875" style="3" bestFit="1" customWidth="1"/>
    <col min="12575" max="12575" width="16.85546875" style="3" customWidth="1"/>
    <col min="12576" max="12586" width="11.42578125" style="3"/>
    <col min="12587" max="12587" width="32.42578125" style="3" customWidth="1"/>
    <col min="12588" max="12588" width="31.7109375" style="3" customWidth="1"/>
    <col min="12589" max="12589" width="21.42578125" style="3" customWidth="1"/>
    <col min="12590" max="12601" width="11.42578125" style="3"/>
    <col min="12602" max="12602" width="16.7109375" style="3" customWidth="1"/>
    <col min="12603" max="12603" width="25.140625" style="3" customWidth="1"/>
    <col min="12604" max="12604" width="25.28515625" style="3" customWidth="1"/>
    <col min="12605" max="12800" width="11.42578125" style="3"/>
    <col min="12801" max="12801" width="2.85546875" style="3" customWidth="1"/>
    <col min="12802" max="12802" width="45.7109375" style="3" customWidth="1"/>
    <col min="12803" max="12803" width="44.42578125" style="3" customWidth="1"/>
    <col min="12804" max="12804" width="51" style="3" customWidth="1"/>
    <col min="12805" max="12805" width="40.42578125" style="3" customWidth="1"/>
    <col min="12806" max="12806" width="30.85546875" style="3" bestFit="1" customWidth="1"/>
    <col min="12807" max="12807" width="41.5703125" style="3" customWidth="1"/>
    <col min="12808" max="12808" width="41.42578125" style="3" bestFit="1" customWidth="1"/>
    <col min="12809" max="12809" width="57.5703125" style="3" customWidth="1"/>
    <col min="12810" max="12810" width="32.140625" style="3" customWidth="1"/>
    <col min="12811" max="12811" width="49.28515625" style="3" customWidth="1"/>
    <col min="12812" max="12812" width="31" style="3" customWidth="1"/>
    <col min="12813" max="12813" width="42.5703125" style="3" customWidth="1"/>
    <col min="12814" max="12814" width="36.7109375" style="3" customWidth="1"/>
    <col min="12815" max="12815" width="34.7109375" style="3" customWidth="1"/>
    <col min="12816" max="12816" width="28.42578125" style="3" customWidth="1"/>
    <col min="12817" max="12817" width="8.5703125" style="3" customWidth="1"/>
    <col min="12818" max="12822" width="11.42578125" style="3"/>
    <col min="12823" max="12823" width="23.5703125" style="3" bestFit="1" customWidth="1"/>
    <col min="12824" max="12824" width="8.42578125" style="3" customWidth="1"/>
    <col min="12825" max="12825" width="28.7109375" style="3" customWidth="1"/>
    <col min="12826" max="12826" width="45.5703125" style="3" bestFit="1" customWidth="1"/>
    <col min="12827" max="12827" width="8.7109375" style="3" customWidth="1"/>
    <col min="12828" max="12828" width="27.85546875" style="3" bestFit="1" customWidth="1"/>
    <col min="12829" max="12829" width="25.28515625" style="3" customWidth="1"/>
    <col min="12830" max="12830" width="27.85546875" style="3" bestFit="1" customWidth="1"/>
    <col min="12831" max="12831" width="16.85546875" style="3" customWidth="1"/>
    <col min="12832" max="12842" width="11.42578125" style="3"/>
    <col min="12843" max="12843" width="32.42578125" style="3" customWidth="1"/>
    <col min="12844" max="12844" width="31.7109375" style="3" customWidth="1"/>
    <col min="12845" max="12845" width="21.42578125" style="3" customWidth="1"/>
    <col min="12846" max="12857" width="11.42578125" style="3"/>
    <col min="12858" max="12858" width="16.7109375" style="3" customWidth="1"/>
    <col min="12859" max="12859" width="25.140625" style="3" customWidth="1"/>
    <col min="12860" max="12860" width="25.28515625" style="3" customWidth="1"/>
    <col min="12861" max="13056" width="11.42578125" style="3"/>
    <col min="13057" max="13057" width="2.85546875" style="3" customWidth="1"/>
    <col min="13058" max="13058" width="45.7109375" style="3" customWidth="1"/>
    <col min="13059" max="13059" width="44.42578125" style="3" customWidth="1"/>
    <col min="13060" max="13060" width="51" style="3" customWidth="1"/>
    <col min="13061" max="13061" width="40.42578125" style="3" customWidth="1"/>
    <col min="13062" max="13062" width="30.85546875" style="3" bestFit="1" customWidth="1"/>
    <col min="13063" max="13063" width="41.5703125" style="3" customWidth="1"/>
    <col min="13064" max="13064" width="41.42578125" style="3" bestFit="1" customWidth="1"/>
    <col min="13065" max="13065" width="57.5703125" style="3" customWidth="1"/>
    <col min="13066" max="13066" width="32.140625" style="3" customWidth="1"/>
    <col min="13067" max="13067" width="49.28515625" style="3" customWidth="1"/>
    <col min="13068" max="13068" width="31" style="3" customWidth="1"/>
    <col min="13069" max="13069" width="42.5703125" style="3" customWidth="1"/>
    <col min="13070" max="13070" width="36.7109375" style="3" customWidth="1"/>
    <col min="13071" max="13071" width="34.7109375" style="3" customWidth="1"/>
    <col min="13072" max="13072" width="28.42578125" style="3" customWidth="1"/>
    <col min="13073" max="13073" width="8.5703125" style="3" customWidth="1"/>
    <col min="13074" max="13078" width="11.42578125" style="3"/>
    <col min="13079" max="13079" width="23.5703125" style="3" bestFit="1" customWidth="1"/>
    <col min="13080" max="13080" width="8.42578125" style="3" customWidth="1"/>
    <col min="13081" max="13081" width="28.7109375" style="3" customWidth="1"/>
    <col min="13082" max="13082" width="45.5703125" style="3" bestFit="1" customWidth="1"/>
    <col min="13083" max="13083" width="8.7109375" style="3" customWidth="1"/>
    <col min="13084" max="13084" width="27.85546875" style="3" bestFit="1" customWidth="1"/>
    <col min="13085" max="13085" width="25.28515625" style="3" customWidth="1"/>
    <col min="13086" max="13086" width="27.85546875" style="3" bestFit="1" customWidth="1"/>
    <col min="13087" max="13087" width="16.85546875" style="3" customWidth="1"/>
    <col min="13088" max="13098" width="11.42578125" style="3"/>
    <col min="13099" max="13099" width="32.42578125" style="3" customWidth="1"/>
    <col min="13100" max="13100" width="31.7109375" style="3" customWidth="1"/>
    <col min="13101" max="13101" width="21.42578125" style="3" customWidth="1"/>
    <col min="13102" max="13113" width="11.42578125" style="3"/>
    <col min="13114" max="13114" width="16.7109375" style="3" customWidth="1"/>
    <col min="13115" max="13115" width="25.140625" style="3" customWidth="1"/>
    <col min="13116" max="13116" width="25.28515625" style="3" customWidth="1"/>
    <col min="13117" max="13312" width="11.42578125" style="3"/>
    <col min="13313" max="13313" width="2.85546875" style="3" customWidth="1"/>
    <col min="13314" max="13314" width="45.7109375" style="3" customWidth="1"/>
    <col min="13315" max="13315" width="44.42578125" style="3" customWidth="1"/>
    <col min="13316" max="13316" width="51" style="3" customWidth="1"/>
    <col min="13317" max="13317" width="40.42578125" style="3" customWidth="1"/>
    <col min="13318" max="13318" width="30.85546875" style="3" bestFit="1" customWidth="1"/>
    <col min="13319" max="13319" width="41.5703125" style="3" customWidth="1"/>
    <col min="13320" max="13320" width="41.42578125" style="3" bestFit="1" customWidth="1"/>
    <col min="13321" max="13321" width="57.5703125" style="3" customWidth="1"/>
    <col min="13322" max="13322" width="32.140625" style="3" customWidth="1"/>
    <col min="13323" max="13323" width="49.28515625" style="3" customWidth="1"/>
    <col min="13324" max="13324" width="31" style="3" customWidth="1"/>
    <col min="13325" max="13325" width="42.5703125" style="3" customWidth="1"/>
    <col min="13326" max="13326" width="36.7109375" style="3" customWidth="1"/>
    <col min="13327" max="13327" width="34.7109375" style="3" customWidth="1"/>
    <col min="13328" max="13328" width="28.42578125" style="3" customWidth="1"/>
    <col min="13329" max="13329" width="8.5703125" style="3" customWidth="1"/>
    <col min="13330" max="13334" width="11.42578125" style="3"/>
    <col min="13335" max="13335" width="23.5703125" style="3" bestFit="1" customWidth="1"/>
    <col min="13336" max="13336" width="8.42578125" style="3" customWidth="1"/>
    <col min="13337" max="13337" width="28.7109375" style="3" customWidth="1"/>
    <col min="13338" max="13338" width="45.5703125" style="3" bestFit="1" customWidth="1"/>
    <col min="13339" max="13339" width="8.7109375" style="3" customWidth="1"/>
    <col min="13340" max="13340" width="27.85546875" style="3" bestFit="1" customWidth="1"/>
    <col min="13341" max="13341" width="25.28515625" style="3" customWidth="1"/>
    <col min="13342" max="13342" width="27.85546875" style="3" bestFit="1" customWidth="1"/>
    <col min="13343" max="13343" width="16.85546875" style="3" customWidth="1"/>
    <col min="13344" max="13354" width="11.42578125" style="3"/>
    <col min="13355" max="13355" width="32.42578125" style="3" customWidth="1"/>
    <col min="13356" max="13356" width="31.7109375" style="3" customWidth="1"/>
    <col min="13357" max="13357" width="21.42578125" style="3" customWidth="1"/>
    <col min="13358" max="13369" width="11.42578125" style="3"/>
    <col min="13370" max="13370" width="16.7109375" style="3" customWidth="1"/>
    <col min="13371" max="13371" width="25.140625" style="3" customWidth="1"/>
    <col min="13372" max="13372" width="25.28515625" style="3" customWidth="1"/>
    <col min="13373" max="13568" width="11.42578125" style="3"/>
    <col min="13569" max="13569" width="2.85546875" style="3" customWidth="1"/>
    <col min="13570" max="13570" width="45.7109375" style="3" customWidth="1"/>
    <col min="13571" max="13571" width="44.42578125" style="3" customWidth="1"/>
    <col min="13572" max="13572" width="51" style="3" customWidth="1"/>
    <col min="13573" max="13573" width="40.42578125" style="3" customWidth="1"/>
    <col min="13574" max="13574" width="30.85546875" style="3" bestFit="1" customWidth="1"/>
    <col min="13575" max="13575" width="41.5703125" style="3" customWidth="1"/>
    <col min="13576" max="13576" width="41.42578125" style="3" bestFit="1" customWidth="1"/>
    <col min="13577" max="13577" width="57.5703125" style="3" customWidth="1"/>
    <col min="13578" max="13578" width="32.140625" style="3" customWidth="1"/>
    <col min="13579" max="13579" width="49.28515625" style="3" customWidth="1"/>
    <col min="13580" max="13580" width="31" style="3" customWidth="1"/>
    <col min="13581" max="13581" width="42.5703125" style="3" customWidth="1"/>
    <col min="13582" max="13582" width="36.7109375" style="3" customWidth="1"/>
    <col min="13583" max="13583" width="34.7109375" style="3" customWidth="1"/>
    <col min="13584" max="13584" width="28.42578125" style="3" customWidth="1"/>
    <col min="13585" max="13585" width="8.5703125" style="3" customWidth="1"/>
    <col min="13586" max="13590" width="11.42578125" style="3"/>
    <col min="13591" max="13591" width="23.5703125" style="3" bestFit="1" customWidth="1"/>
    <col min="13592" max="13592" width="8.42578125" style="3" customWidth="1"/>
    <col min="13593" max="13593" width="28.7109375" style="3" customWidth="1"/>
    <col min="13594" max="13594" width="45.5703125" style="3" bestFit="1" customWidth="1"/>
    <col min="13595" max="13595" width="8.7109375" style="3" customWidth="1"/>
    <col min="13596" max="13596" width="27.85546875" style="3" bestFit="1" customWidth="1"/>
    <col min="13597" max="13597" width="25.28515625" style="3" customWidth="1"/>
    <col min="13598" max="13598" width="27.85546875" style="3" bestFit="1" customWidth="1"/>
    <col min="13599" max="13599" width="16.85546875" style="3" customWidth="1"/>
    <col min="13600" max="13610" width="11.42578125" style="3"/>
    <col min="13611" max="13611" width="32.42578125" style="3" customWidth="1"/>
    <col min="13612" max="13612" width="31.7109375" style="3" customWidth="1"/>
    <col min="13613" max="13613" width="21.42578125" style="3" customWidth="1"/>
    <col min="13614" max="13625" width="11.42578125" style="3"/>
    <col min="13626" max="13626" width="16.7109375" style="3" customWidth="1"/>
    <col min="13627" max="13627" width="25.140625" style="3" customWidth="1"/>
    <col min="13628" max="13628" width="25.28515625" style="3" customWidth="1"/>
    <col min="13629" max="13824" width="11.42578125" style="3"/>
    <col min="13825" max="13825" width="2.85546875" style="3" customWidth="1"/>
    <col min="13826" max="13826" width="45.7109375" style="3" customWidth="1"/>
    <col min="13827" max="13827" width="44.42578125" style="3" customWidth="1"/>
    <col min="13828" max="13828" width="51" style="3" customWidth="1"/>
    <col min="13829" max="13829" width="40.42578125" style="3" customWidth="1"/>
    <col min="13830" max="13830" width="30.85546875" style="3" bestFit="1" customWidth="1"/>
    <col min="13831" max="13831" width="41.5703125" style="3" customWidth="1"/>
    <col min="13832" max="13832" width="41.42578125" style="3" bestFit="1" customWidth="1"/>
    <col min="13833" max="13833" width="57.5703125" style="3" customWidth="1"/>
    <col min="13834" max="13834" width="32.140625" style="3" customWidth="1"/>
    <col min="13835" max="13835" width="49.28515625" style="3" customWidth="1"/>
    <col min="13836" max="13836" width="31" style="3" customWidth="1"/>
    <col min="13837" max="13837" width="42.5703125" style="3" customWidth="1"/>
    <col min="13838" max="13838" width="36.7109375" style="3" customWidth="1"/>
    <col min="13839" max="13839" width="34.7109375" style="3" customWidth="1"/>
    <col min="13840" max="13840" width="28.42578125" style="3" customWidth="1"/>
    <col min="13841" max="13841" width="8.5703125" style="3" customWidth="1"/>
    <col min="13842" max="13846" width="11.42578125" style="3"/>
    <col min="13847" max="13847" width="23.5703125" style="3" bestFit="1" customWidth="1"/>
    <col min="13848" max="13848" width="8.42578125" style="3" customWidth="1"/>
    <col min="13849" max="13849" width="28.7109375" style="3" customWidth="1"/>
    <col min="13850" max="13850" width="45.5703125" style="3" bestFit="1" customWidth="1"/>
    <col min="13851" max="13851" width="8.7109375" style="3" customWidth="1"/>
    <col min="13852" max="13852" width="27.85546875" style="3" bestFit="1" customWidth="1"/>
    <col min="13853" max="13853" width="25.28515625" style="3" customWidth="1"/>
    <col min="13854" max="13854" width="27.85546875" style="3" bestFit="1" customWidth="1"/>
    <col min="13855" max="13855" width="16.85546875" style="3" customWidth="1"/>
    <col min="13856" max="13866" width="11.42578125" style="3"/>
    <col min="13867" max="13867" width="32.42578125" style="3" customWidth="1"/>
    <col min="13868" max="13868" width="31.7109375" style="3" customWidth="1"/>
    <col min="13869" max="13869" width="21.42578125" style="3" customWidth="1"/>
    <col min="13870" max="13881" width="11.42578125" style="3"/>
    <col min="13882" max="13882" width="16.7109375" style="3" customWidth="1"/>
    <col min="13883" max="13883" width="25.140625" style="3" customWidth="1"/>
    <col min="13884" max="13884" width="25.28515625" style="3" customWidth="1"/>
    <col min="13885" max="14080" width="11.42578125" style="3"/>
    <col min="14081" max="14081" width="2.85546875" style="3" customWidth="1"/>
    <col min="14082" max="14082" width="45.7109375" style="3" customWidth="1"/>
    <col min="14083" max="14083" width="44.42578125" style="3" customWidth="1"/>
    <col min="14084" max="14084" width="51" style="3" customWidth="1"/>
    <col min="14085" max="14085" width="40.42578125" style="3" customWidth="1"/>
    <col min="14086" max="14086" width="30.85546875" style="3" bestFit="1" customWidth="1"/>
    <col min="14087" max="14087" width="41.5703125" style="3" customWidth="1"/>
    <col min="14088" max="14088" width="41.42578125" style="3" bestFit="1" customWidth="1"/>
    <col min="14089" max="14089" width="57.5703125" style="3" customWidth="1"/>
    <col min="14090" max="14090" width="32.140625" style="3" customWidth="1"/>
    <col min="14091" max="14091" width="49.28515625" style="3" customWidth="1"/>
    <col min="14092" max="14092" width="31" style="3" customWidth="1"/>
    <col min="14093" max="14093" width="42.5703125" style="3" customWidth="1"/>
    <col min="14094" max="14094" width="36.7109375" style="3" customWidth="1"/>
    <col min="14095" max="14095" width="34.7109375" style="3" customWidth="1"/>
    <col min="14096" max="14096" width="28.42578125" style="3" customWidth="1"/>
    <col min="14097" max="14097" width="8.5703125" style="3" customWidth="1"/>
    <col min="14098" max="14102" width="11.42578125" style="3"/>
    <col min="14103" max="14103" width="23.5703125" style="3" bestFit="1" customWidth="1"/>
    <col min="14104" max="14104" width="8.42578125" style="3" customWidth="1"/>
    <col min="14105" max="14105" width="28.7109375" style="3" customWidth="1"/>
    <col min="14106" max="14106" width="45.5703125" style="3" bestFit="1" customWidth="1"/>
    <col min="14107" max="14107" width="8.7109375" style="3" customWidth="1"/>
    <col min="14108" max="14108" width="27.85546875" style="3" bestFit="1" customWidth="1"/>
    <col min="14109" max="14109" width="25.28515625" style="3" customWidth="1"/>
    <col min="14110" max="14110" width="27.85546875" style="3" bestFit="1" customWidth="1"/>
    <col min="14111" max="14111" width="16.85546875" style="3" customWidth="1"/>
    <col min="14112" max="14122" width="11.42578125" style="3"/>
    <col min="14123" max="14123" width="32.42578125" style="3" customWidth="1"/>
    <col min="14124" max="14124" width="31.7109375" style="3" customWidth="1"/>
    <col min="14125" max="14125" width="21.42578125" style="3" customWidth="1"/>
    <col min="14126" max="14137" width="11.42578125" style="3"/>
    <col min="14138" max="14138" width="16.7109375" style="3" customWidth="1"/>
    <col min="14139" max="14139" width="25.140625" style="3" customWidth="1"/>
    <col min="14140" max="14140" width="25.28515625" style="3" customWidth="1"/>
    <col min="14141" max="14336" width="11.42578125" style="3"/>
    <col min="14337" max="14337" width="2.85546875" style="3" customWidth="1"/>
    <col min="14338" max="14338" width="45.7109375" style="3" customWidth="1"/>
    <col min="14339" max="14339" width="44.42578125" style="3" customWidth="1"/>
    <col min="14340" max="14340" width="51" style="3" customWidth="1"/>
    <col min="14341" max="14341" width="40.42578125" style="3" customWidth="1"/>
    <col min="14342" max="14342" width="30.85546875" style="3" bestFit="1" customWidth="1"/>
    <col min="14343" max="14343" width="41.5703125" style="3" customWidth="1"/>
    <col min="14344" max="14344" width="41.42578125" style="3" bestFit="1" customWidth="1"/>
    <col min="14345" max="14345" width="57.5703125" style="3" customWidth="1"/>
    <col min="14346" max="14346" width="32.140625" style="3" customWidth="1"/>
    <col min="14347" max="14347" width="49.28515625" style="3" customWidth="1"/>
    <col min="14348" max="14348" width="31" style="3" customWidth="1"/>
    <col min="14349" max="14349" width="42.5703125" style="3" customWidth="1"/>
    <col min="14350" max="14350" width="36.7109375" style="3" customWidth="1"/>
    <col min="14351" max="14351" width="34.7109375" style="3" customWidth="1"/>
    <col min="14352" max="14352" width="28.42578125" style="3" customWidth="1"/>
    <col min="14353" max="14353" width="8.5703125" style="3" customWidth="1"/>
    <col min="14354" max="14358" width="11.42578125" style="3"/>
    <col min="14359" max="14359" width="23.5703125" style="3" bestFit="1" customWidth="1"/>
    <col min="14360" max="14360" width="8.42578125" style="3" customWidth="1"/>
    <col min="14361" max="14361" width="28.7109375" style="3" customWidth="1"/>
    <col min="14362" max="14362" width="45.5703125" style="3" bestFit="1" customWidth="1"/>
    <col min="14363" max="14363" width="8.7109375" style="3" customWidth="1"/>
    <col min="14364" max="14364" width="27.85546875" style="3" bestFit="1" customWidth="1"/>
    <col min="14365" max="14365" width="25.28515625" style="3" customWidth="1"/>
    <col min="14366" max="14366" width="27.85546875" style="3" bestFit="1" customWidth="1"/>
    <col min="14367" max="14367" width="16.85546875" style="3" customWidth="1"/>
    <col min="14368" max="14378" width="11.42578125" style="3"/>
    <col min="14379" max="14379" width="32.42578125" style="3" customWidth="1"/>
    <col min="14380" max="14380" width="31.7109375" style="3" customWidth="1"/>
    <col min="14381" max="14381" width="21.42578125" style="3" customWidth="1"/>
    <col min="14382" max="14393" width="11.42578125" style="3"/>
    <col min="14394" max="14394" width="16.7109375" style="3" customWidth="1"/>
    <col min="14395" max="14395" width="25.140625" style="3" customWidth="1"/>
    <col min="14396" max="14396" width="25.28515625" style="3" customWidth="1"/>
    <col min="14397" max="14592" width="11.42578125" style="3"/>
    <col min="14593" max="14593" width="2.85546875" style="3" customWidth="1"/>
    <col min="14594" max="14594" width="45.7109375" style="3" customWidth="1"/>
    <col min="14595" max="14595" width="44.42578125" style="3" customWidth="1"/>
    <col min="14596" max="14596" width="51" style="3" customWidth="1"/>
    <col min="14597" max="14597" width="40.42578125" style="3" customWidth="1"/>
    <col min="14598" max="14598" width="30.85546875" style="3" bestFit="1" customWidth="1"/>
    <col min="14599" max="14599" width="41.5703125" style="3" customWidth="1"/>
    <col min="14600" max="14600" width="41.42578125" style="3" bestFit="1" customWidth="1"/>
    <col min="14601" max="14601" width="57.5703125" style="3" customWidth="1"/>
    <col min="14602" max="14602" width="32.140625" style="3" customWidth="1"/>
    <col min="14603" max="14603" width="49.28515625" style="3" customWidth="1"/>
    <col min="14604" max="14604" width="31" style="3" customWidth="1"/>
    <col min="14605" max="14605" width="42.5703125" style="3" customWidth="1"/>
    <col min="14606" max="14606" width="36.7109375" style="3" customWidth="1"/>
    <col min="14607" max="14607" width="34.7109375" style="3" customWidth="1"/>
    <col min="14608" max="14608" width="28.42578125" style="3" customWidth="1"/>
    <col min="14609" max="14609" width="8.5703125" style="3" customWidth="1"/>
    <col min="14610" max="14614" width="11.42578125" style="3"/>
    <col min="14615" max="14615" width="23.5703125" style="3" bestFit="1" customWidth="1"/>
    <col min="14616" max="14616" width="8.42578125" style="3" customWidth="1"/>
    <col min="14617" max="14617" width="28.7109375" style="3" customWidth="1"/>
    <col min="14618" max="14618" width="45.5703125" style="3" bestFit="1" customWidth="1"/>
    <col min="14619" max="14619" width="8.7109375" style="3" customWidth="1"/>
    <col min="14620" max="14620" width="27.85546875" style="3" bestFit="1" customWidth="1"/>
    <col min="14621" max="14621" width="25.28515625" style="3" customWidth="1"/>
    <col min="14622" max="14622" width="27.85546875" style="3" bestFit="1" customWidth="1"/>
    <col min="14623" max="14623" width="16.85546875" style="3" customWidth="1"/>
    <col min="14624" max="14634" width="11.42578125" style="3"/>
    <col min="14635" max="14635" width="32.42578125" style="3" customWidth="1"/>
    <col min="14636" max="14636" width="31.7109375" style="3" customWidth="1"/>
    <col min="14637" max="14637" width="21.42578125" style="3" customWidth="1"/>
    <col min="14638" max="14649" width="11.42578125" style="3"/>
    <col min="14650" max="14650" width="16.7109375" style="3" customWidth="1"/>
    <col min="14651" max="14651" width="25.140625" style="3" customWidth="1"/>
    <col min="14652" max="14652" width="25.28515625" style="3" customWidth="1"/>
    <col min="14653" max="14848" width="11.42578125" style="3"/>
    <col min="14849" max="14849" width="2.85546875" style="3" customWidth="1"/>
    <col min="14850" max="14850" width="45.7109375" style="3" customWidth="1"/>
    <col min="14851" max="14851" width="44.42578125" style="3" customWidth="1"/>
    <col min="14852" max="14852" width="51" style="3" customWidth="1"/>
    <col min="14853" max="14853" width="40.42578125" style="3" customWidth="1"/>
    <col min="14854" max="14854" width="30.85546875" style="3" bestFit="1" customWidth="1"/>
    <col min="14855" max="14855" width="41.5703125" style="3" customWidth="1"/>
    <col min="14856" max="14856" width="41.42578125" style="3" bestFit="1" customWidth="1"/>
    <col min="14857" max="14857" width="57.5703125" style="3" customWidth="1"/>
    <col min="14858" max="14858" width="32.140625" style="3" customWidth="1"/>
    <col min="14859" max="14859" width="49.28515625" style="3" customWidth="1"/>
    <col min="14860" max="14860" width="31" style="3" customWidth="1"/>
    <col min="14861" max="14861" width="42.5703125" style="3" customWidth="1"/>
    <col min="14862" max="14862" width="36.7109375" style="3" customWidth="1"/>
    <col min="14863" max="14863" width="34.7109375" style="3" customWidth="1"/>
    <col min="14864" max="14864" width="28.42578125" style="3" customWidth="1"/>
    <col min="14865" max="14865" width="8.5703125" style="3" customWidth="1"/>
    <col min="14866" max="14870" width="11.42578125" style="3"/>
    <col min="14871" max="14871" width="23.5703125" style="3" bestFit="1" customWidth="1"/>
    <col min="14872" max="14872" width="8.42578125" style="3" customWidth="1"/>
    <col min="14873" max="14873" width="28.7109375" style="3" customWidth="1"/>
    <col min="14874" max="14874" width="45.5703125" style="3" bestFit="1" customWidth="1"/>
    <col min="14875" max="14875" width="8.7109375" style="3" customWidth="1"/>
    <col min="14876" max="14876" width="27.85546875" style="3" bestFit="1" customWidth="1"/>
    <col min="14877" max="14877" width="25.28515625" style="3" customWidth="1"/>
    <col min="14878" max="14878" width="27.85546875" style="3" bestFit="1" customWidth="1"/>
    <col min="14879" max="14879" width="16.85546875" style="3" customWidth="1"/>
    <col min="14880" max="14890" width="11.42578125" style="3"/>
    <col min="14891" max="14891" width="32.42578125" style="3" customWidth="1"/>
    <col min="14892" max="14892" width="31.7109375" style="3" customWidth="1"/>
    <col min="14893" max="14893" width="21.42578125" style="3" customWidth="1"/>
    <col min="14894" max="14905" width="11.42578125" style="3"/>
    <col min="14906" max="14906" width="16.7109375" style="3" customWidth="1"/>
    <col min="14907" max="14907" width="25.140625" style="3" customWidth="1"/>
    <col min="14908" max="14908" width="25.28515625" style="3" customWidth="1"/>
    <col min="14909" max="15104" width="11.42578125" style="3"/>
    <col min="15105" max="15105" width="2.85546875" style="3" customWidth="1"/>
    <col min="15106" max="15106" width="45.7109375" style="3" customWidth="1"/>
    <col min="15107" max="15107" width="44.42578125" style="3" customWidth="1"/>
    <col min="15108" max="15108" width="51" style="3" customWidth="1"/>
    <col min="15109" max="15109" width="40.42578125" style="3" customWidth="1"/>
    <col min="15110" max="15110" width="30.85546875" style="3" bestFit="1" customWidth="1"/>
    <col min="15111" max="15111" width="41.5703125" style="3" customWidth="1"/>
    <col min="15112" max="15112" width="41.42578125" style="3" bestFit="1" customWidth="1"/>
    <col min="15113" max="15113" width="57.5703125" style="3" customWidth="1"/>
    <col min="15114" max="15114" width="32.140625" style="3" customWidth="1"/>
    <col min="15115" max="15115" width="49.28515625" style="3" customWidth="1"/>
    <col min="15116" max="15116" width="31" style="3" customWidth="1"/>
    <col min="15117" max="15117" width="42.5703125" style="3" customWidth="1"/>
    <col min="15118" max="15118" width="36.7109375" style="3" customWidth="1"/>
    <col min="15119" max="15119" width="34.7109375" style="3" customWidth="1"/>
    <col min="15120" max="15120" width="28.42578125" style="3" customWidth="1"/>
    <col min="15121" max="15121" width="8.5703125" style="3" customWidth="1"/>
    <col min="15122" max="15126" width="11.42578125" style="3"/>
    <col min="15127" max="15127" width="23.5703125" style="3" bestFit="1" customWidth="1"/>
    <col min="15128" max="15128" width="8.42578125" style="3" customWidth="1"/>
    <col min="15129" max="15129" width="28.7109375" style="3" customWidth="1"/>
    <col min="15130" max="15130" width="45.5703125" style="3" bestFit="1" customWidth="1"/>
    <col min="15131" max="15131" width="8.7109375" style="3" customWidth="1"/>
    <col min="15132" max="15132" width="27.85546875" style="3" bestFit="1" customWidth="1"/>
    <col min="15133" max="15133" width="25.28515625" style="3" customWidth="1"/>
    <col min="15134" max="15134" width="27.85546875" style="3" bestFit="1" customWidth="1"/>
    <col min="15135" max="15135" width="16.85546875" style="3" customWidth="1"/>
    <col min="15136" max="15146" width="11.42578125" style="3"/>
    <col min="15147" max="15147" width="32.42578125" style="3" customWidth="1"/>
    <col min="15148" max="15148" width="31.7109375" style="3" customWidth="1"/>
    <col min="15149" max="15149" width="21.42578125" style="3" customWidth="1"/>
    <col min="15150" max="15161" width="11.42578125" style="3"/>
    <col min="15162" max="15162" width="16.7109375" style="3" customWidth="1"/>
    <col min="15163" max="15163" width="25.140625" style="3" customWidth="1"/>
    <col min="15164" max="15164" width="25.28515625" style="3" customWidth="1"/>
    <col min="15165" max="15360" width="11.42578125" style="3"/>
    <col min="15361" max="15361" width="2.85546875" style="3" customWidth="1"/>
    <col min="15362" max="15362" width="45.7109375" style="3" customWidth="1"/>
    <col min="15363" max="15363" width="44.42578125" style="3" customWidth="1"/>
    <col min="15364" max="15364" width="51" style="3" customWidth="1"/>
    <col min="15365" max="15365" width="40.42578125" style="3" customWidth="1"/>
    <col min="15366" max="15366" width="30.85546875" style="3" bestFit="1" customWidth="1"/>
    <col min="15367" max="15367" width="41.5703125" style="3" customWidth="1"/>
    <col min="15368" max="15368" width="41.42578125" style="3" bestFit="1" customWidth="1"/>
    <col min="15369" max="15369" width="57.5703125" style="3" customWidth="1"/>
    <col min="15370" max="15370" width="32.140625" style="3" customWidth="1"/>
    <col min="15371" max="15371" width="49.28515625" style="3" customWidth="1"/>
    <col min="15372" max="15372" width="31" style="3" customWidth="1"/>
    <col min="15373" max="15373" width="42.5703125" style="3" customWidth="1"/>
    <col min="15374" max="15374" width="36.7109375" style="3" customWidth="1"/>
    <col min="15375" max="15375" width="34.7109375" style="3" customWidth="1"/>
    <col min="15376" max="15376" width="28.42578125" style="3" customWidth="1"/>
    <col min="15377" max="15377" width="8.5703125" style="3" customWidth="1"/>
    <col min="15378" max="15382" width="11.42578125" style="3"/>
    <col min="15383" max="15383" width="23.5703125" style="3" bestFit="1" customWidth="1"/>
    <col min="15384" max="15384" width="8.42578125" style="3" customWidth="1"/>
    <col min="15385" max="15385" width="28.7109375" style="3" customWidth="1"/>
    <col min="15386" max="15386" width="45.5703125" style="3" bestFit="1" customWidth="1"/>
    <col min="15387" max="15387" width="8.7109375" style="3" customWidth="1"/>
    <col min="15388" max="15388" width="27.85546875" style="3" bestFit="1" customWidth="1"/>
    <col min="15389" max="15389" width="25.28515625" style="3" customWidth="1"/>
    <col min="15390" max="15390" width="27.85546875" style="3" bestFit="1" customWidth="1"/>
    <col min="15391" max="15391" width="16.85546875" style="3" customWidth="1"/>
    <col min="15392" max="15402" width="11.42578125" style="3"/>
    <col min="15403" max="15403" width="32.42578125" style="3" customWidth="1"/>
    <col min="15404" max="15404" width="31.7109375" style="3" customWidth="1"/>
    <col min="15405" max="15405" width="21.42578125" style="3" customWidth="1"/>
    <col min="15406" max="15417" width="11.42578125" style="3"/>
    <col min="15418" max="15418" width="16.7109375" style="3" customWidth="1"/>
    <col min="15419" max="15419" width="25.140625" style="3" customWidth="1"/>
    <col min="15420" max="15420" width="25.28515625" style="3" customWidth="1"/>
    <col min="15421" max="15616" width="11.42578125" style="3"/>
    <col min="15617" max="15617" width="2.85546875" style="3" customWidth="1"/>
    <col min="15618" max="15618" width="45.7109375" style="3" customWidth="1"/>
    <col min="15619" max="15619" width="44.42578125" style="3" customWidth="1"/>
    <col min="15620" max="15620" width="51" style="3" customWidth="1"/>
    <col min="15621" max="15621" width="40.42578125" style="3" customWidth="1"/>
    <col min="15622" max="15622" width="30.85546875" style="3" bestFit="1" customWidth="1"/>
    <col min="15623" max="15623" width="41.5703125" style="3" customWidth="1"/>
    <col min="15624" max="15624" width="41.42578125" style="3" bestFit="1" customWidth="1"/>
    <col min="15625" max="15625" width="57.5703125" style="3" customWidth="1"/>
    <col min="15626" max="15626" width="32.140625" style="3" customWidth="1"/>
    <col min="15627" max="15627" width="49.28515625" style="3" customWidth="1"/>
    <col min="15628" max="15628" width="31" style="3" customWidth="1"/>
    <col min="15629" max="15629" width="42.5703125" style="3" customWidth="1"/>
    <col min="15630" max="15630" width="36.7109375" style="3" customWidth="1"/>
    <col min="15631" max="15631" width="34.7109375" style="3" customWidth="1"/>
    <col min="15632" max="15632" width="28.42578125" style="3" customWidth="1"/>
    <col min="15633" max="15633" width="8.5703125" style="3" customWidth="1"/>
    <col min="15634" max="15638" width="11.42578125" style="3"/>
    <col min="15639" max="15639" width="23.5703125" style="3" bestFit="1" customWidth="1"/>
    <col min="15640" max="15640" width="8.42578125" style="3" customWidth="1"/>
    <col min="15641" max="15641" width="28.7109375" style="3" customWidth="1"/>
    <col min="15642" max="15642" width="45.5703125" style="3" bestFit="1" customWidth="1"/>
    <col min="15643" max="15643" width="8.7109375" style="3" customWidth="1"/>
    <col min="15644" max="15644" width="27.85546875" style="3" bestFit="1" customWidth="1"/>
    <col min="15645" max="15645" width="25.28515625" style="3" customWidth="1"/>
    <col min="15646" max="15646" width="27.85546875" style="3" bestFit="1" customWidth="1"/>
    <col min="15647" max="15647" width="16.85546875" style="3" customWidth="1"/>
    <col min="15648" max="15658" width="11.42578125" style="3"/>
    <col min="15659" max="15659" width="32.42578125" style="3" customWidth="1"/>
    <col min="15660" max="15660" width="31.7109375" style="3" customWidth="1"/>
    <col min="15661" max="15661" width="21.42578125" style="3" customWidth="1"/>
    <col min="15662" max="15673" width="11.42578125" style="3"/>
    <col min="15674" max="15674" width="16.7109375" style="3" customWidth="1"/>
    <col min="15675" max="15675" width="25.140625" style="3" customWidth="1"/>
    <col min="15676" max="15676" width="25.28515625" style="3" customWidth="1"/>
    <col min="15677" max="15872" width="11.42578125" style="3"/>
    <col min="15873" max="15873" width="2.85546875" style="3" customWidth="1"/>
    <col min="15874" max="15874" width="45.7109375" style="3" customWidth="1"/>
    <col min="15875" max="15875" width="44.42578125" style="3" customWidth="1"/>
    <col min="15876" max="15876" width="51" style="3" customWidth="1"/>
    <col min="15877" max="15877" width="40.42578125" style="3" customWidth="1"/>
    <col min="15878" max="15878" width="30.85546875" style="3" bestFit="1" customWidth="1"/>
    <col min="15879" max="15879" width="41.5703125" style="3" customWidth="1"/>
    <col min="15880" max="15880" width="41.42578125" style="3" bestFit="1" customWidth="1"/>
    <col min="15881" max="15881" width="57.5703125" style="3" customWidth="1"/>
    <col min="15882" max="15882" width="32.140625" style="3" customWidth="1"/>
    <col min="15883" max="15883" width="49.28515625" style="3" customWidth="1"/>
    <col min="15884" max="15884" width="31" style="3" customWidth="1"/>
    <col min="15885" max="15885" width="42.5703125" style="3" customWidth="1"/>
    <col min="15886" max="15886" width="36.7109375" style="3" customWidth="1"/>
    <col min="15887" max="15887" width="34.7109375" style="3" customWidth="1"/>
    <col min="15888" max="15888" width="28.42578125" style="3" customWidth="1"/>
    <col min="15889" max="15889" width="8.5703125" style="3" customWidth="1"/>
    <col min="15890" max="15894" width="11.42578125" style="3"/>
    <col min="15895" max="15895" width="23.5703125" style="3" bestFit="1" customWidth="1"/>
    <col min="15896" max="15896" width="8.42578125" style="3" customWidth="1"/>
    <col min="15897" max="15897" width="28.7109375" style="3" customWidth="1"/>
    <col min="15898" max="15898" width="45.5703125" style="3" bestFit="1" customWidth="1"/>
    <col min="15899" max="15899" width="8.7109375" style="3" customWidth="1"/>
    <col min="15900" max="15900" width="27.85546875" style="3" bestFit="1" customWidth="1"/>
    <col min="15901" max="15901" width="25.28515625" style="3" customWidth="1"/>
    <col min="15902" max="15902" width="27.85546875" style="3" bestFit="1" customWidth="1"/>
    <col min="15903" max="15903" width="16.85546875" style="3" customWidth="1"/>
    <col min="15904" max="15914" width="11.42578125" style="3"/>
    <col min="15915" max="15915" width="32.42578125" style="3" customWidth="1"/>
    <col min="15916" max="15916" width="31.7109375" style="3" customWidth="1"/>
    <col min="15917" max="15917" width="21.42578125" style="3" customWidth="1"/>
    <col min="15918" max="15929" width="11.42578125" style="3"/>
    <col min="15930" max="15930" width="16.7109375" style="3" customWidth="1"/>
    <col min="15931" max="15931" width="25.140625" style="3" customWidth="1"/>
    <col min="15932" max="15932" width="25.28515625" style="3" customWidth="1"/>
    <col min="15933" max="16128" width="11.42578125" style="3"/>
    <col min="16129" max="16129" width="2.85546875" style="3" customWidth="1"/>
    <col min="16130" max="16130" width="45.7109375" style="3" customWidth="1"/>
    <col min="16131" max="16131" width="44.42578125" style="3" customWidth="1"/>
    <col min="16132" max="16132" width="51" style="3" customWidth="1"/>
    <col min="16133" max="16133" width="40.42578125" style="3" customWidth="1"/>
    <col min="16134" max="16134" width="30.85546875" style="3" bestFit="1" customWidth="1"/>
    <col min="16135" max="16135" width="41.5703125" style="3" customWidth="1"/>
    <col min="16136" max="16136" width="41.42578125" style="3" bestFit="1" customWidth="1"/>
    <col min="16137" max="16137" width="57.5703125" style="3" customWidth="1"/>
    <col min="16138" max="16138" width="32.140625" style="3" customWidth="1"/>
    <col min="16139" max="16139" width="49.28515625" style="3" customWidth="1"/>
    <col min="16140" max="16140" width="31" style="3" customWidth="1"/>
    <col min="16141" max="16141" width="42.5703125" style="3" customWidth="1"/>
    <col min="16142" max="16142" width="36.7109375" style="3" customWidth="1"/>
    <col min="16143" max="16143" width="34.7109375" style="3" customWidth="1"/>
    <col min="16144" max="16144" width="28.42578125" style="3" customWidth="1"/>
    <col min="16145" max="16145" width="8.5703125" style="3" customWidth="1"/>
    <col min="16146" max="16150" width="11.42578125" style="3"/>
    <col min="16151" max="16151" width="23.5703125" style="3" bestFit="1" customWidth="1"/>
    <col min="16152" max="16152" width="8.42578125" style="3" customWidth="1"/>
    <col min="16153" max="16153" width="28.7109375" style="3" customWidth="1"/>
    <col min="16154" max="16154" width="45.5703125" style="3" bestFit="1" customWidth="1"/>
    <col min="16155" max="16155" width="8.7109375" style="3" customWidth="1"/>
    <col min="16156" max="16156" width="27.85546875" style="3" bestFit="1" customWidth="1"/>
    <col min="16157" max="16157" width="25.28515625" style="3" customWidth="1"/>
    <col min="16158" max="16158" width="27.85546875" style="3" bestFit="1" customWidth="1"/>
    <col min="16159" max="16159" width="16.85546875" style="3" customWidth="1"/>
    <col min="16160" max="16170" width="11.42578125" style="3"/>
    <col min="16171" max="16171" width="32.42578125" style="3" customWidth="1"/>
    <col min="16172" max="16172" width="31.7109375" style="3" customWidth="1"/>
    <col min="16173" max="16173" width="21.42578125" style="3" customWidth="1"/>
    <col min="16174" max="16185" width="11.42578125" style="3"/>
    <col min="16186" max="16186" width="16.7109375" style="3" customWidth="1"/>
    <col min="16187" max="16187" width="25.140625" style="3" customWidth="1"/>
    <col min="16188" max="16188" width="25.28515625" style="3" customWidth="1"/>
    <col min="16189" max="16384" width="11.42578125" style="3"/>
  </cols>
  <sheetData>
    <row r="1" spans="1:188">
      <c r="L1" s="117"/>
    </row>
    <row r="2" spans="1:188">
      <c r="K2" s="6"/>
      <c r="L2" s="6"/>
      <c r="P2" s="7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</row>
    <row r="3" spans="1:188">
      <c r="B3" s="3"/>
      <c r="K3" s="6"/>
      <c r="L3" s="1449"/>
      <c r="M3" s="1448"/>
      <c r="P3" s="7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</row>
    <row r="4" spans="1:188">
      <c r="B4" s="693" t="s">
        <v>0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262"/>
    </row>
    <row r="5" spans="1:188">
      <c r="B5" s="693" t="s">
        <v>1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262"/>
    </row>
    <row r="6" spans="1:188"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9"/>
      <c r="N6" s="1450"/>
      <c r="O6" s="1450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262"/>
    </row>
    <row r="7" spans="1:188" ht="20.25" customHeight="1" thickBot="1">
      <c r="B7" s="914" t="s">
        <v>609</v>
      </c>
      <c r="C7" s="914"/>
      <c r="D7" s="914" t="s">
        <v>1223</v>
      </c>
      <c r="E7" s="914"/>
      <c r="F7" s="1527"/>
      <c r="G7" s="1527"/>
      <c r="H7" s="1527"/>
      <c r="I7" s="1527"/>
      <c r="J7" s="640"/>
      <c r="K7" s="9" t="s">
        <v>610</v>
      </c>
      <c r="L7" s="618"/>
      <c r="M7" s="359"/>
      <c r="N7" s="1450"/>
      <c r="O7" s="1450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</row>
    <row r="8" spans="1:188" ht="18" customHeight="1" thickBot="1">
      <c r="B8" s="685" t="s">
        <v>72</v>
      </c>
      <c r="C8" s="686"/>
      <c r="D8" s="686"/>
      <c r="E8" s="686"/>
      <c r="F8" s="686"/>
      <c r="G8" s="686"/>
      <c r="H8" s="686"/>
      <c r="I8" s="686"/>
      <c r="J8" s="686"/>
      <c r="K8" s="686"/>
      <c r="L8" s="687"/>
      <c r="M8" s="688" t="s">
        <v>4</v>
      </c>
      <c r="N8" s="691" t="s">
        <v>5</v>
      </c>
      <c r="O8" s="1528"/>
      <c r="P8" s="1528"/>
      <c r="Q8" s="1528"/>
      <c r="R8" s="1528"/>
      <c r="S8" s="1528"/>
      <c r="T8" s="1528"/>
      <c r="U8" s="1528"/>
      <c r="V8" s="1528"/>
      <c r="W8" s="1528"/>
      <c r="X8" s="1528"/>
      <c r="Y8" s="1528"/>
      <c r="Z8" s="1528"/>
      <c r="AA8" s="1528"/>
      <c r="AB8" s="646" t="s">
        <v>6</v>
      </c>
      <c r="AC8" s="682" t="s">
        <v>5</v>
      </c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0"/>
      <c r="AO8" s="650"/>
      <c r="AP8" s="683"/>
      <c r="AQ8" s="646" t="s">
        <v>7</v>
      </c>
      <c r="AR8" s="649" t="s">
        <v>5</v>
      </c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1"/>
      <c r="BF8" s="1529" t="s">
        <v>8</v>
      </c>
      <c r="BG8" s="657"/>
      <c r="BH8" s="658"/>
    </row>
    <row r="9" spans="1:188" ht="15.75" customHeight="1" thickBot="1">
      <c r="B9" s="701" t="s">
        <v>9</v>
      </c>
      <c r="C9" s="1384" t="s">
        <v>10</v>
      </c>
      <c r="D9" s="698" t="s">
        <v>11</v>
      </c>
      <c r="E9" s="698" t="s">
        <v>12</v>
      </c>
      <c r="F9" s="641" t="s">
        <v>13</v>
      </c>
      <c r="G9" s="698" t="s">
        <v>14</v>
      </c>
      <c r="H9" s="641" t="s">
        <v>15</v>
      </c>
      <c r="I9" s="641" t="s">
        <v>16</v>
      </c>
      <c r="J9" s="641" t="s">
        <v>611</v>
      </c>
      <c r="K9" s="698" t="s">
        <v>18</v>
      </c>
      <c r="L9" s="643" t="s">
        <v>75</v>
      </c>
      <c r="M9" s="689"/>
      <c r="N9" s="1451" t="s">
        <v>20</v>
      </c>
      <c r="O9" s="1452"/>
      <c r="P9" s="673" t="s">
        <v>21</v>
      </c>
      <c r="Q9" s="675"/>
      <c r="R9" s="675"/>
      <c r="S9" s="675"/>
      <c r="T9" s="675"/>
      <c r="U9" s="675"/>
      <c r="V9" s="675"/>
      <c r="W9" s="675"/>
      <c r="X9" s="722" t="s">
        <v>22</v>
      </c>
      <c r="Y9" s="641" t="s">
        <v>23</v>
      </c>
      <c r="Z9" s="641" t="s">
        <v>24</v>
      </c>
      <c r="AA9" s="1497" t="s">
        <v>25</v>
      </c>
      <c r="AB9" s="1038"/>
      <c r="AC9" s="1498" t="s">
        <v>20</v>
      </c>
      <c r="AD9" s="905"/>
      <c r="AE9" s="1498" t="s">
        <v>21</v>
      </c>
      <c r="AF9" s="904"/>
      <c r="AG9" s="904"/>
      <c r="AH9" s="904"/>
      <c r="AI9" s="904"/>
      <c r="AJ9" s="904"/>
      <c r="AK9" s="904"/>
      <c r="AL9" s="904"/>
      <c r="AM9" s="1499" t="s">
        <v>22</v>
      </c>
      <c r="AN9" s="1500" t="s">
        <v>23</v>
      </c>
      <c r="AO9" s="1500" t="s">
        <v>24</v>
      </c>
      <c r="AP9" s="1501" t="s">
        <v>25</v>
      </c>
      <c r="AQ9" s="1038"/>
      <c r="AR9" s="1498" t="s">
        <v>20</v>
      </c>
      <c r="AS9" s="905"/>
      <c r="AT9" s="1498" t="s">
        <v>21</v>
      </c>
      <c r="AU9" s="904"/>
      <c r="AV9" s="904"/>
      <c r="AW9" s="904"/>
      <c r="AX9" s="904"/>
      <c r="AY9" s="904"/>
      <c r="AZ9" s="904"/>
      <c r="BA9" s="904"/>
      <c r="BB9" s="1499" t="s">
        <v>22</v>
      </c>
      <c r="BC9" s="1500" t="s">
        <v>23</v>
      </c>
      <c r="BD9" s="1500" t="s">
        <v>24</v>
      </c>
      <c r="BE9" s="1501" t="s">
        <v>25</v>
      </c>
      <c r="BF9" s="676" t="s">
        <v>26</v>
      </c>
      <c r="BG9" s="661" t="s">
        <v>27</v>
      </c>
      <c r="BH9" s="671" t="s">
        <v>28</v>
      </c>
    </row>
    <row r="10" spans="1:188" s="260" customFormat="1" ht="156" customHeight="1" thickBot="1">
      <c r="A10" s="1453"/>
      <c r="B10" s="702"/>
      <c r="C10" s="1391"/>
      <c r="D10" s="699"/>
      <c r="E10" s="699"/>
      <c r="F10" s="697"/>
      <c r="G10" s="699"/>
      <c r="H10" s="697"/>
      <c r="I10" s="697"/>
      <c r="J10" s="697"/>
      <c r="K10" s="699"/>
      <c r="L10" s="727"/>
      <c r="M10" s="694"/>
      <c r="N10" s="1502" t="s">
        <v>29</v>
      </c>
      <c r="O10" s="1503" t="s">
        <v>30</v>
      </c>
      <c r="P10" s="1504" t="s">
        <v>31</v>
      </c>
      <c r="Q10" s="1505" t="s">
        <v>32</v>
      </c>
      <c r="R10" s="1505" t="s">
        <v>33</v>
      </c>
      <c r="S10" s="1505" t="s">
        <v>34</v>
      </c>
      <c r="T10" s="1505" t="s">
        <v>35</v>
      </c>
      <c r="U10" s="1505" t="s">
        <v>36</v>
      </c>
      <c r="V10" s="1505" t="s">
        <v>37</v>
      </c>
      <c r="W10" s="1506" t="s">
        <v>39</v>
      </c>
      <c r="X10" s="723"/>
      <c r="Y10" s="697"/>
      <c r="Z10" s="697"/>
      <c r="AA10" s="1507"/>
      <c r="AB10" s="1012"/>
      <c r="AC10" s="1508" t="s">
        <v>29</v>
      </c>
      <c r="AD10" s="1509" t="s">
        <v>30</v>
      </c>
      <c r="AE10" s="1510" t="s">
        <v>31</v>
      </c>
      <c r="AF10" s="1511" t="s">
        <v>32</v>
      </c>
      <c r="AG10" s="1511" t="s">
        <v>33</v>
      </c>
      <c r="AH10" s="1511" t="s">
        <v>34</v>
      </c>
      <c r="AI10" s="1511" t="s">
        <v>35</v>
      </c>
      <c r="AJ10" s="1511" t="s">
        <v>36</v>
      </c>
      <c r="AK10" s="1511" t="s">
        <v>37</v>
      </c>
      <c r="AL10" s="1512" t="s">
        <v>39</v>
      </c>
      <c r="AM10" s="1513"/>
      <c r="AN10" s="901"/>
      <c r="AO10" s="901"/>
      <c r="AP10" s="1514"/>
      <c r="AQ10" s="1012"/>
      <c r="AR10" s="1508" t="s">
        <v>29</v>
      </c>
      <c r="AS10" s="1509" t="s">
        <v>30</v>
      </c>
      <c r="AT10" s="1510" t="s">
        <v>31</v>
      </c>
      <c r="AU10" s="1511" t="s">
        <v>32</v>
      </c>
      <c r="AV10" s="1511" t="s">
        <v>33</v>
      </c>
      <c r="AW10" s="1511" t="s">
        <v>34</v>
      </c>
      <c r="AX10" s="1511" t="s">
        <v>35</v>
      </c>
      <c r="AY10" s="1511" t="s">
        <v>36</v>
      </c>
      <c r="AZ10" s="1511" t="s">
        <v>37</v>
      </c>
      <c r="BA10" s="1512" t="s">
        <v>39</v>
      </c>
      <c r="BB10" s="1513"/>
      <c r="BC10" s="901"/>
      <c r="BD10" s="901"/>
      <c r="BE10" s="1514"/>
      <c r="BF10" s="1515"/>
      <c r="BG10" s="902"/>
      <c r="BH10" s="903"/>
      <c r="BI10" s="1453"/>
      <c r="BJ10" s="1453"/>
      <c r="BK10" s="1453"/>
      <c r="BL10" s="1453"/>
      <c r="BM10" s="1453"/>
      <c r="BN10" s="1453"/>
      <c r="BO10" s="1453"/>
      <c r="BP10" s="1453"/>
      <c r="BQ10" s="1453"/>
      <c r="BR10" s="1453"/>
      <c r="BS10" s="1453"/>
      <c r="BT10" s="1453"/>
      <c r="BU10" s="1453"/>
      <c r="BV10" s="1453"/>
      <c r="BW10" s="1453"/>
      <c r="BX10" s="1453"/>
      <c r="BY10" s="1453"/>
      <c r="BZ10" s="1453"/>
      <c r="CA10" s="1453"/>
      <c r="CB10" s="1453"/>
      <c r="CC10" s="1453"/>
      <c r="CD10" s="1453"/>
      <c r="CE10" s="1453"/>
      <c r="CF10" s="1453"/>
      <c r="CG10" s="1453"/>
      <c r="CH10" s="1453"/>
      <c r="CI10" s="1453"/>
      <c r="CJ10" s="1453"/>
      <c r="CK10" s="1453"/>
      <c r="CL10" s="1453"/>
      <c r="CM10" s="1453"/>
      <c r="CN10" s="1453"/>
      <c r="CO10" s="1453"/>
      <c r="CP10" s="1453"/>
      <c r="CQ10" s="1453"/>
      <c r="CR10" s="1453"/>
      <c r="CS10" s="1453"/>
      <c r="CT10" s="1453"/>
      <c r="CU10" s="1453"/>
      <c r="CV10" s="1453"/>
      <c r="CW10" s="1453"/>
      <c r="CX10" s="1453"/>
      <c r="CY10" s="1453"/>
      <c r="CZ10" s="1453"/>
      <c r="DA10" s="1453"/>
      <c r="DB10" s="1453"/>
      <c r="DC10" s="1453"/>
      <c r="DD10" s="1453"/>
      <c r="DE10" s="1453"/>
      <c r="DF10" s="1453"/>
      <c r="DG10" s="1453"/>
      <c r="DH10" s="1453"/>
      <c r="DI10" s="1453"/>
      <c r="DJ10" s="1453"/>
      <c r="DK10" s="1453"/>
      <c r="DL10" s="1453"/>
      <c r="DM10" s="1453"/>
      <c r="DN10" s="1453"/>
      <c r="DO10" s="1453"/>
      <c r="DP10" s="1453"/>
      <c r="DQ10" s="1453"/>
      <c r="DR10" s="1453"/>
      <c r="DS10" s="1453"/>
      <c r="DT10" s="1453"/>
      <c r="DU10" s="1453"/>
      <c r="DV10" s="1453"/>
      <c r="DW10" s="1453"/>
      <c r="DX10" s="1453"/>
      <c r="DY10" s="1453"/>
      <c r="DZ10" s="1453"/>
      <c r="EA10" s="1453"/>
      <c r="EB10" s="1453"/>
      <c r="EC10" s="1453"/>
      <c r="ED10" s="1453"/>
      <c r="EE10" s="1453"/>
      <c r="EF10" s="1453"/>
      <c r="EG10" s="1453"/>
      <c r="EH10" s="1453"/>
      <c r="EI10" s="1453"/>
      <c r="EJ10" s="1453"/>
      <c r="EK10" s="1453"/>
      <c r="EL10" s="1453"/>
      <c r="EM10" s="1453"/>
      <c r="EN10" s="1453"/>
      <c r="EO10" s="1453"/>
      <c r="EP10" s="1453"/>
      <c r="EQ10" s="1453"/>
      <c r="ER10" s="1453"/>
      <c r="ES10" s="1453"/>
      <c r="ET10" s="1453"/>
      <c r="EU10" s="1453"/>
      <c r="EV10" s="1453"/>
      <c r="EW10" s="1453"/>
      <c r="EX10" s="1453"/>
      <c r="EY10" s="1453"/>
      <c r="EZ10" s="1453"/>
      <c r="FA10" s="1453"/>
      <c r="FB10" s="1453"/>
      <c r="FC10" s="1453"/>
      <c r="FD10" s="1453"/>
      <c r="FE10" s="1453"/>
      <c r="FF10" s="1453"/>
      <c r="FG10" s="1453"/>
      <c r="FH10" s="1453"/>
      <c r="FI10" s="1453"/>
      <c r="FJ10" s="1453"/>
      <c r="FK10" s="1453"/>
      <c r="FL10" s="1453"/>
      <c r="FM10" s="1453"/>
      <c r="FN10" s="1453"/>
      <c r="FO10" s="1453"/>
      <c r="FP10" s="1453"/>
      <c r="FQ10" s="1453"/>
      <c r="FR10" s="1453"/>
      <c r="FS10" s="1453"/>
      <c r="FT10" s="1453"/>
      <c r="FU10" s="1453"/>
      <c r="FV10" s="1453"/>
      <c r="FW10" s="1453"/>
      <c r="FX10" s="1453"/>
      <c r="FY10" s="1453"/>
      <c r="FZ10" s="1453"/>
      <c r="GA10" s="1453"/>
      <c r="GB10" s="1453"/>
      <c r="GC10" s="1453"/>
      <c r="GD10" s="1453"/>
      <c r="GE10" s="1453"/>
      <c r="GF10" s="1453"/>
    </row>
    <row r="11" spans="1:188" ht="108" customHeight="1">
      <c r="B11" s="361" t="s">
        <v>40</v>
      </c>
      <c r="C11" s="340" t="s">
        <v>612</v>
      </c>
      <c r="D11" s="340" t="s">
        <v>613</v>
      </c>
      <c r="E11" s="340" t="s">
        <v>614</v>
      </c>
      <c r="F11" s="362">
        <v>2020730010010</v>
      </c>
      <c r="G11" s="1518" t="s">
        <v>615</v>
      </c>
      <c r="H11" s="362" t="s">
        <v>616</v>
      </c>
      <c r="I11" s="1518" t="s">
        <v>617</v>
      </c>
      <c r="J11" s="362" t="s">
        <v>618</v>
      </c>
      <c r="K11" s="340" t="s">
        <v>619</v>
      </c>
      <c r="L11" s="365">
        <v>1</v>
      </c>
      <c r="M11" s="453">
        <f>+N11+O11</f>
        <v>1375660923</v>
      </c>
      <c r="N11" s="1519"/>
      <c r="O11" s="453">
        <v>1375660923</v>
      </c>
      <c r="P11" s="152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1521">
        <f>+AD11</f>
        <v>730273550</v>
      </c>
      <c r="AC11" s="1429"/>
      <c r="AD11" s="1521">
        <v>730273550</v>
      </c>
      <c r="AE11" s="1522"/>
      <c r="AF11" s="1429"/>
      <c r="AG11" s="1429"/>
      <c r="AH11" s="1429"/>
      <c r="AI11" s="1429"/>
      <c r="AJ11" s="1429"/>
      <c r="AK11" s="1429"/>
      <c r="AL11" s="1429"/>
      <c r="AM11" s="1429"/>
      <c r="AN11" s="1429"/>
      <c r="AO11" s="1429"/>
      <c r="AP11" s="1429"/>
      <c r="AQ11" s="1521">
        <f>+AR11+AS11</f>
        <v>539633550</v>
      </c>
      <c r="AR11" s="1429">
        <v>0</v>
      </c>
      <c r="AS11" s="1521">
        <v>539633550</v>
      </c>
      <c r="AT11" s="1429"/>
      <c r="AU11" s="1429"/>
      <c r="AV11" s="1429"/>
      <c r="AW11" s="1429"/>
      <c r="AX11" s="1429"/>
      <c r="AY11" s="1429"/>
      <c r="AZ11" s="1429"/>
      <c r="BA11" s="1429"/>
      <c r="BB11" s="1429"/>
      <c r="BC11" s="1429"/>
      <c r="BD11" s="1429"/>
      <c r="BE11" s="1429"/>
      <c r="BF11" s="1429"/>
      <c r="BG11" s="340" t="s">
        <v>620</v>
      </c>
      <c r="BH11" s="1523" t="s">
        <v>621</v>
      </c>
    </row>
    <row r="12" spans="1:188" ht="94.5" customHeight="1">
      <c r="B12" s="104" t="s">
        <v>40</v>
      </c>
      <c r="C12" s="24" t="s">
        <v>612</v>
      </c>
      <c r="D12" s="24" t="s">
        <v>613</v>
      </c>
      <c r="E12" s="24" t="s">
        <v>614</v>
      </c>
      <c r="F12" s="636">
        <v>2020730010010</v>
      </c>
      <c r="G12" s="1457" t="s">
        <v>615</v>
      </c>
      <c r="H12" s="636" t="s">
        <v>622</v>
      </c>
      <c r="I12" s="1457" t="s">
        <v>623</v>
      </c>
      <c r="J12" s="636" t="str">
        <f>+J11</f>
        <v>B.4.1.2.1.2</v>
      </c>
      <c r="K12" s="24" t="s">
        <v>619</v>
      </c>
      <c r="L12" s="629">
        <v>1</v>
      </c>
      <c r="M12" s="337">
        <f>+O12</f>
        <v>53000000</v>
      </c>
      <c r="N12" s="1465"/>
      <c r="O12" s="337">
        <v>53000000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45">
        <f>+AC12+AD12</f>
        <v>52014300</v>
      </c>
      <c r="AC12" s="18"/>
      <c r="AD12" s="45">
        <v>52014300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>
        <f>+AS12+AT12</f>
        <v>0</v>
      </c>
      <c r="AR12" s="18">
        <v>0</v>
      </c>
      <c r="AS12" s="18">
        <v>0</v>
      </c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24" t="s">
        <v>620</v>
      </c>
      <c r="BH12" s="1524" t="s">
        <v>621</v>
      </c>
    </row>
    <row r="13" spans="1:188" ht="71.45" customHeight="1">
      <c r="B13" s="104" t="str">
        <f>+B11</f>
        <v>IBAGUÉ NUESTRO COMPROMISO INSTITUCIONAL</v>
      </c>
      <c r="C13" s="24" t="s">
        <v>612</v>
      </c>
      <c r="D13" s="24" t="s">
        <v>613</v>
      </c>
      <c r="E13" s="24" t="s">
        <v>614</v>
      </c>
      <c r="F13" s="636">
        <v>2020730010010</v>
      </c>
      <c r="G13" s="1457" t="s">
        <v>615</v>
      </c>
      <c r="H13" s="636" t="s">
        <v>624</v>
      </c>
      <c r="I13" s="1457" t="s">
        <v>625</v>
      </c>
      <c r="J13" s="636" t="s">
        <v>618</v>
      </c>
      <c r="K13" s="24" t="s">
        <v>619</v>
      </c>
      <c r="L13" s="629">
        <v>1</v>
      </c>
      <c r="M13" s="25">
        <f>+N13+O13</f>
        <v>36300000</v>
      </c>
      <c r="N13" s="1463"/>
      <c r="O13" s="25">
        <v>36300000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343">
        <v>0</v>
      </c>
      <c r="AC13" s="18"/>
      <c r="AD13" s="45">
        <v>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>
        <f>+AR13+AS13</f>
        <v>0</v>
      </c>
      <c r="AR13" s="18">
        <v>0</v>
      </c>
      <c r="AS13" s="18">
        <v>0</v>
      </c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24" t="s">
        <v>620</v>
      </c>
      <c r="BH13" s="1524" t="s">
        <v>621</v>
      </c>
    </row>
    <row r="14" spans="1:188" ht="71.45" customHeight="1">
      <c r="B14" s="104"/>
      <c r="C14" s="24"/>
      <c r="D14" s="24"/>
      <c r="E14" s="24"/>
      <c r="F14" s="636"/>
      <c r="G14" s="1457" t="s">
        <v>615</v>
      </c>
      <c r="H14" s="636" t="s">
        <v>626</v>
      </c>
      <c r="I14" s="1457" t="s">
        <v>60</v>
      </c>
      <c r="J14" s="636" t="s">
        <v>618</v>
      </c>
      <c r="K14" s="24" t="s">
        <v>619</v>
      </c>
      <c r="L14" s="629">
        <v>1</v>
      </c>
      <c r="M14" s="337">
        <f>+O14</f>
        <v>80000000</v>
      </c>
      <c r="N14" s="1465"/>
      <c r="O14" s="337">
        <v>80000000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343">
        <v>0</v>
      </c>
      <c r="AC14" s="18"/>
      <c r="AD14" s="45">
        <v>0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>
        <v>0</v>
      </c>
      <c r="AR14" s="18"/>
      <c r="AS14" s="18">
        <v>0</v>
      </c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24"/>
      <c r="BH14" s="1524"/>
    </row>
    <row r="15" spans="1:188" ht="114" customHeight="1">
      <c r="A15" s="3"/>
      <c r="B15" s="104" t="s">
        <v>40</v>
      </c>
      <c r="C15" s="639" t="s">
        <v>612</v>
      </c>
      <c r="D15" s="24" t="s">
        <v>613</v>
      </c>
      <c r="E15" s="639" t="s">
        <v>614</v>
      </c>
      <c r="F15" s="636">
        <v>2020730010010</v>
      </c>
      <c r="G15" s="1457" t="s">
        <v>615</v>
      </c>
      <c r="H15" s="636" t="str">
        <f>+H16</f>
        <v xml:space="preserve"> 2.08.3.2.02.02.009</v>
      </c>
      <c r="I15" s="1457" t="str">
        <f>+I16</f>
        <v>Servicios para la comunidad sociales y personales</v>
      </c>
      <c r="J15" s="636" t="s">
        <v>627</v>
      </c>
      <c r="K15" s="24" t="s">
        <v>628</v>
      </c>
      <c r="L15" s="1466">
        <v>1</v>
      </c>
      <c r="M15" s="25">
        <f>+O15</f>
        <v>26000000</v>
      </c>
      <c r="N15" s="25" t="s">
        <v>70</v>
      </c>
      <c r="O15" s="25">
        <v>26000000</v>
      </c>
      <c r="P15" s="343"/>
      <c r="Q15" s="1467"/>
      <c r="R15" s="1467"/>
      <c r="S15" s="1467"/>
      <c r="T15" s="1467"/>
      <c r="U15" s="1467"/>
      <c r="V15" s="1467"/>
      <c r="W15" s="1467"/>
      <c r="X15" s="1467"/>
      <c r="Y15" s="1467"/>
      <c r="Z15" s="1468"/>
      <c r="AA15" s="1467"/>
      <c r="AB15" s="1469">
        <f>+AC15+AD15</f>
        <v>0</v>
      </c>
      <c r="AC15" s="1467">
        <v>0</v>
      </c>
      <c r="AD15" s="1469">
        <v>0</v>
      </c>
      <c r="AE15" s="1467"/>
      <c r="AF15" s="1467"/>
      <c r="AG15" s="1467"/>
      <c r="AH15" s="1467"/>
      <c r="AI15" s="1467"/>
      <c r="AJ15" s="1467"/>
      <c r="AK15" s="1468"/>
      <c r="AL15" s="1467"/>
      <c r="AM15" s="1468"/>
      <c r="AN15" s="1470"/>
      <c r="AO15" s="1470"/>
      <c r="AP15" s="1470"/>
      <c r="AQ15" s="1470">
        <v>0</v>
      </c>
      <c r="AR15" s="1470">
        <v>0</v>
      </c>
      <c r="AS15" s="1470">
        <v>0</v>
      </c>
      <c r="AT15" s="1470"/>
      <c r="AU15" s="1470"/>
      <c r="AV15" s="1470"/>
      <c r="AW15" s="1470"/>
      <c r="AX15" s="1470"/>
      <c r="AY15" s="1470"/>
      <c r="AZ15" s="1471"/>
      <c r="BA15" s="637"/>
      <c r="BB15" s="637"/>
      <c r="BC15" s="18"/>
      <c r="BD15" s="18"/>
      <c r="BE15" s="18"/>
      <c r="BF15" s="18"/>
      <c r="BG15" s="24" t="s">
        <v>620</v>
      </c>
      <c r="BH15" s="1524" t="s">
        <v>621</v>
      </c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</row>
    <row r="16" spans="1:188" ht="51">
      <c r="B16" s="104" t="s">
        <v>40</v>
      </c>
      <c r="C16" s="24" t="s">
        <v>612</v>
      </c>
      <c r="D16" s="24" t="s">
        <v>613</v>
      </c>
      <c r="E16" s="24" t="s">
        <v>614</v>
      </c>
      <c r="F16" s="636">
        <v>2020730010010</v>
      </c>
      <c r="G16" s="1457" t="s">
        <v>615</v>
      </c>
      <c r="H16" s="636" t="s">
        <v>616</v>
      </c>
      <c r="I16" s="1457" t="str">
        <f>+I11</f>
        <v>Servicios para la comunidad sociales y personales</v>
      </c>
      <c r="J16" s="636" t="s">
        <v>629</v>
      </c>
      <c r="K16" s="639" t="s">
        <v>630</v>
      </c>
      <c r="L16" s="629">
        <v>1</v>
      </c>
      <c r="M16" s="25">
        <f>+O16</f>
        <v>16000000</v>
      </c>
      <c r="N16" s="25"/>
      <c r="O16" s="25">
        <v>16000000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45">
        <f>+AD16</f>
        <v>15000000</v>
      </c>
      <c r="AC16" s="1464"/>
      <c r="AD16" s="45">
        <v>15000000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>
        <f>+AS16</f>
        <v>3000000</v>
      </c>
      <c r="AR16" s="18"/>
      <c r="AS16" s="18">
        <v>3000000</v>
      </c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24" t="s">
        <v>620</v>
      </c>
      <c r="BH16" s="1524" t="s">
        <v>621</v>
      </c>
    </row>
    <row r="17" spans="1:188" ht="51">
      <c r="B17" s="104" t="s">
        <v>40</v>
      </c>
      <c r="C17" s="24" t="s">
        <v>612</v>
      </c>
      <c r="D17" s="24" t="s">
        <v>613</v>
      </c>
      <c r="E17" s="24" t="s">
        <v>614</v>
      </c>
      <c r="F17" s="636">
        <v>2020730010010</v>
      </c>
      <c r="G17" s="1457" t="s">
        <v>615</v>
      </c>
      <c r="H17" s="636" t="str">
        <f>+H16</f>
        <v xml:space="preserve"> 2.08.3.2.02.02.009</v>
      </c>
      <c r="I17" s="1457" t="str">
        <f>+I12</f>
        <v>Servicios prestados a las empresas y servicios de producción</v>
      </c>
      <c r="J17" s="636" t="s">
        <v>631</v>
      </c>
      <c r="K17" s="639" t="s">
        <v>632</v>
      </c>
      <c r="L17" s="139">
        <v>30</v>
      </c>
      <c r="M17" s="337">
        <f>+O17</f>
        <v>73000000</v>
      </c>
      <c r="N17" s="1465"/>
      <c r="O17" s="337">
        <v>73000000</v>
      </c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629"/>
      <c r="AB17" s="45">
        <f>+AD17</f>
        <v>72600000</v>
      </c>
      <c r="AC17" s="18">
        <v>0</v>
      </c>
      <c r="AD17" s="45">
        <v>72600000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>
        <f>+AR17+AS17</f>
        <v>0</v>
      </c>
      <c r="AR17" s="18">
        <v>0</v>
      </c>
      <c r="AS17" s="18">
        <v>0</v>
      </c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24" t="s">
        <v>620</v>
      </c>
      <c r="BH17" s="1524" t="s">
        <v>621</v>
      </c>
    </row>
    <row r="18" spans="1:188" s="1473" customFormat="1" ht="111" customHeight="1">
      <c r="A18" s="1454"/>
      <c r="B18" s="930" t="s">
        <v>40</v>
      </c>
      <c r="C18" s="931" t="s">
        <v>612</v>
      </c>
      <c r="D18" s="931" t="s">
        <v>613</v>
      </c>
      <c r="E18" s="24" t="s">
        <v>633</v>
      </c>
      <c r="F18" s="636">
        <v>2020730010010</v>
      </c>
      <c r="G18" s="22" t="s">
        <v>615</v>
      </c>
      <c r="H18" s="636" t="str">
        <f>+H17</f>
        <v xml:space="preserve"> 2.08.3.2.02.02.009</v>
      </c>
      <c r="I18" s="22" t="s">
        <v>617</v>
      </c>
      <c r="J18" s="636" t="s">
        <v>634</v>
      </c>
      <c r="K18" s="639" t="s">
        <v>635</v>
      </c>
      <c r="L18" s="139">
        <v>1</v>
      </c>
      <c r="M18" s="25">
        <f>+O18</f>
        <v>35000000</v>
      </c>
      <c r="N18" s="1463"/>
      <c r="O18" s="25">
        <v>35000000</v>
      </c>
      <c r="P18" s="629"/>
      <c r="Q18" s="629"/>
      <c r="R18" s="629"/>
      <c r="S18" s="629"/>
      <c r="T18" s="629"/>
      <c r="U18" s="629"/>
      <c r="V18" s="629"/>
      <c r="W18" s="629"/>
      <c r="X18" s="629"/>
      <c r="Y18" s="629"/>
      <c r="Z18" s="629"/>
      <c r="AA18" s="629"/>
      <c r="AB18" s="45">
        <f>+AD18</f>
        <v>33600000</v>
      </c>
      <c r="AC18" s="18">
        <v>0</v>
      </c>
      <c r="AD18" s="45">
        <v>33600000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464">
        <f>+AS18</f>
        <v>14400000</v>
      </c>
      <c r="AR18" s="18">
        <v>0</v>
      </c>
      <c r="AS18" s="1464">
        <v>14400000</v>
      </c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24" t="s">
        <v>620</v>
      </c>
      <c r="BH18" s="1524" t="s">
        <v>621</v>
      </c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472"/>
    </row>
    <row r="19" spans="1:188" ht="102" customHeight="1">
      <c r="A19" s="1455"/>
      <c r="B19" s="930"/>
      <c r="C19" s="931"/>
      <c r="D19" s="931"/>
      <c r="E19" s="639" t="s">
        <v>633</v>
      </c>
      <c r="F19" s="636">
        <v>2020730010010</v>
      </c>
      <c r="G19" s="22" t="s">
        <v>615</v>
      </c>
      <c r="H19" s="636" t="str">
        <f>+H18</f>
        <v xml:space="preserve"> 2.08.3.2.02.02.009</v>
      </c>
      <c r="I19" s="22" t="s">
        <v>617</v>
      </c>
      <c r="J19" s="636" t="s">
        <v>636</v>
      </c>
      <c r="K19" s="24" t="s">
        <v>637</v>
      </c>
      <c r="L19" s="139">
        <v>1</v>
      </c>
      <c r="M19" s="25">
        <f>+N19+O19</f>
        <v>57000600</v>
      </c>
      <c r="N19" s="1474"/>
      <c r="O19" s="25">
        <v>57000600</v>
      </c>
      <c r="P19" s="1467"/>
      <c r="Q19" s="1467"/>
      <c r="R19" s="1467"/>
      <c r="S19" s="1467"/>
      <c r="T19" s="1467"/>
      <c r="U19" s="1467"/>
      <c r="V19" s="1467"/>
      <c r="W19" s="1467"/>
      <c r="X19" s="1467"/>
      <c r="Y19" s="1467"/>
      <c r="Z19" s="1468"/>
      <c r="AA19" s="1467"/>
      <c r="AB19" s="1475">
        <f>+AC19+AD19</f>
        <v>56000000</v>
      </c>
      <c r="AC19" s="32">
        <v>0</v>
      </c>
      <c r="AD19" s="1475">
        <v>56000000</v>
      </c>
      <c r="AE19" s="1467"/>
      <c r="AF19" s="1467"/>
      <c r="AG19" s="1467"/>
      <c r="AH19" s="1467"/>
      <c r="AI19" s="1467"/>
      <c r="AJ19" s="1467"/>
      <c r="AK19" s="1470"/>
      <c r="AL19" s="1467"/>
      <c r="AM19" s="1470"/>
      <c r="AN19" s="1470"/>
      <c r="AO19" s="1470"/>
      <c r="AP19" s="1470"/>
      <c r="AQ19" s="1476">
        <f>+AS19</f>
        <v>22200000</v>
      </c>
      <c r="AR19" s="1476">
        <v>0</v>
      </c>
      <c r="AS19" s="1476">
        <v>22200000</v>
      </c>
      <c r="AT19" s="1470"/>
      <c r="AU19" s="1470"/>
      <c r="AV19" s="1470"/>
      <c r="AW19" s="1470"/>
      <c r="AX19" s="1470"/>
      <c r="AY19" s="1470"/>
      <c r="AZ19" s="1471"/>
      <c r="BA19" s="637"/>
      <c r="BB19" s="637"/>
      <c r="BC19" s="18"/>
      <c r="BD19" s="18"/>
      <c r="BE19" s="18"/>
      <c r="BF19" s="18"/>
      <c r="BG19" s="24" t="s">
        <v>620</v>
      </c>
      <c r="BH19" s="1524" t="s">
        <v>621</v>
      </c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</row>
    <row r="20" spans="1:188" ht="51">
      <c r="A20" s="1455"/>
      <c r="B20" s="930"/>
      <c r="C20" s="931"/>
      <c r="D20" s="931"/>
      <c r="E20" s="639" t="s">
        <v>633</v>
      </c>
      <c r="F20" s="636">
        <v>2020730010010</v>
      </c>
      <c r="G20" s="22" t="s">
        <v>615</v>
      </c>
      <c r="H20" s="636" t="str">
        <f>+H19</f>
        <v xml:space="preserve"> 2.08.3.2.02.02.009</v>
      </c>
      <c r="I20" s="22" t="s">
        <v>617</v>
      </c>
      <c r="J20" s="636" t="s">
        <v>638</v>
      </c>
      <c r="K20" s="24" t="s">
        <v>639</v>
      </c>
      <c r="L20" s="139">
        <v>1</v>
      </c>
      <c r="M20" s="25">
        <f>+N20+O20</f>
        <v>16000000</v>
      </c>
      <c r="N20" s="1474"/>
      <c r="O20" s="25">
        <v>16000000</v>
      </c>
      <c r="P20" s="1467"/>
      <c r="Q20" s="1467"/>
      <c r="R20" s="1467"/>
      <c r="S20" s="1467"/>
      <c r="T20" s="1467"/>
      <c r="U20" s="1467"/>
      <c r="V20" s="1467"/>
      <c r="W20" s="1467"/>
      <c r="X20" s="1467"/>
      <c r="Y20" s="1467"/>
      <c r="Z20" s="1468"/>
      <c r="AA20" s="1467"/>
      <c r="AB20" s="1475">
        <f>+AC20+AD20</f>
        <v>0</v>
      </c>
      <c r="AC20" s="32">
        <v>0</v>
      </c>
      <c r="AD20" s="1475">
        <v>0</v>
      </c>
      <c r="AE20" s="1467"/>
      <c r="AF20" s="1467"/>
      <c r="AG20" s="1467"/>
      <c r="AH20" s="1467"/>
      <c r="AI20" s="1467"/>
      <c r="AJ20" s="1467"/>
      <c r="AK20" s="1470"/>
      <c r="AL20" s="1467"/>
      <c r="AM20" s="1470"/>
      <c r="AN20" s="1470"/>
      <c r="AO20" s="1470"/>
      <c r="AP20" s="1470"/>
      <c r="AQ20" s="1476">
        <f>+AR20+AS20</f>
        <v>0</v>
      </c>
      <c r="AR20" s="1476">
        <v>0</v>
      </c>
      <c r="AS20" s="1476">
        <v>0</v>
      </c>
      <c r="AT20" s="1470"/>
      <c r="AU20" s="1470"/>
      <c r="AV20" s="1470"/>
      <c r="AW20" s="1470"/>
      <c r="AX20" s="1470"/>
      <c r="AY20" s="1470"/>
      <c r="AZ20" s="1471"/>
      <c r="BA20" s="637"/>
      <c r="BB20" s="637"/>
      <c r="BC20" s="18"/>
      <c r="BD20" s="18"/>
      <c r="BE20" s="18"/>
      <c r="BF20" s="18"/>
      <c r="BG20" s="24" t="s">
        <v>620</v>
      </c>
      <c r="BH20" s="1524" t="s">
        <v>621</v>
      </c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</row>
    <row r="21" spans="1:188" s="18" customFormat="1" ht="81.599999999999994" customHeight="1">
      <c r="A21" s="1456"/>
      <c r="B21" s="930"/>
      <c r="C21" s="931"/>
      <c r="D21" s="931"/>
      <c r="E21" s="24" t="s">
        <v>633</v>
      </c>
      <c r="F21" s="636">
        <v>2020730010010</v>
      </c>
      <c r="G21" s="22" t="s">
        <v>615</v>
      </c>
      <c r="H21" s="636" t="str">
        <f>+H19</f>
        <v xml:space="preserve"> 2.08.3.2.02.02.009</v>
      </c>
      <c r="I21" s="22" t="s">
        <v>617</v>
      </c>
      <c r="J21" s="636" t="s">
        <v>640</v>
      </c>
      <c r="K21" s="639" t="s">
        <v>641</v>
      </c>
      <c r="L21" s="139">
        <v>1</v>
      </c>
      <c r="M21" s="25">
        <f>+N21+O21</f>
        <v>12000000</v>
      </c>
      <c r="N21" s="1463"/>
      <c r="O21" s="25">
        <v>12000000</v>
      </c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629"/>
      <c r="AA21" s="629"/>
      <c r="AB21" s="45">
        <v>0</v>
      </c>
      <c r="AC21" s="18">
        <v>0</v>
      </c>
      <c r="AD21" s="45">
        <v>0</v>
      </c>
      <c r="BG21" s="24" t="s">
        <v>620</v>
      </c>
      <c r="BH21" s="1524" t="s">
        <v>621</v>
      </c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366"/>
    </row>
    <row r="22" spans="1:188" ht="51">
      <c r="B22" s="104" t="s">
        <v>40</v>
      </c>
      <c r="C22" s="24" t="s">
        <v>612</v>
      </c>
      <c r="D22" s="24" t="s">
        <v>613</v>
      </c>
      <c r="E22" s="24" t="s">
        <v>642</v>
      </c>
      <c r="F22" s="636">
        <v>2020730010010</v>
      </c>
      <c r="G22" s="1457" t="s">
        <v>615</v>
      </c>
      <c r="H22" s="636" t="str">
        <f>+H21</f>
        <v xml:space="preserve"> 2.08.3.2.02.02.009</v>
      </c>
      <c r="I22" s="22" t="s">
        <v>617</v>
      </c>
      <c r="J22" s="636" t="s">
        <v>643</v>
      </c>
      <c r="K22" s="639" t="s">
        <v>644</v>
      </c>
      <c r="L22" s="139">
        <v>30</v>
      </c>
      <c r="M22" s="25">
        <f>+O22</f>
        <v>29000000</v>
      </c>
      <c r="N22" s="1463"/>
      <c r="O22" s="25">
        <v>29000000</v>
      </c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629"/>
      <c r="AB22" s="45">
        <v>28800000</v>
      </c>
      <c r="AC22" s="45">
        <v>0</v>
      </c>
      <c r="AD22" s="45">
        <v>28800000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>
        <f>+AR22+AS22</f>
        <v>14000000</v>
      </c>
      <c r="AR22" s="18">
        <v>0</v>
      </c>
      <c r="AS22" s="18">
        <v>14000000</v>
      </c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24" t="s">
        <v>620</v>
      </c>
      <c r="BH22" s="1524" t="s">
        <v>621</v>
      </c>
    </row>
    <row r="23" spans="1:188" s="1375" customFormat="1" ht="87.75" customHeight="1">
      <c r="A23" s="1477"/>
      <c r="B23" s="1525"/>
      <c r="C23" s="629"/>
      <c r="D23" s="629"/>
      <c r="E23" s="629"/>
      <c r="F23" s="636"/>
      <c r="G23" s="636"/>
      <c r="H23" s="636"/>
      <c r="I23" s="636"/>
      <c r="J23" s="636"/>
      <c r="K23" s="629"/>
      <c r="L23" s="139"/>
      <c r="M23" s="1458">
        <f t="shared" ref="M23:AD23" si="0">SUM(M11:M22)</f>
        <v>1808961523</v>
      </c>
      <c r="N23" s="1458">
        <f t="shared" si="0"/>
        <v>0</v>
      </c>
      <c r="O23" s="1458">
        <f t="shared" si="0"/>
        <v>1808961523</v>
      </c>
      <c r="P23" s="1458">
        <f t="shared" si="0"/>
        <v>0</v>
      </c>
      <c r="Q23" s="1458">
        <f t="shared" si="0"/>
        <v>0</v>
      </c>
      <c r="R23" s="1458">
        <f t="shared" si="0"/>
        <v>0</v>
      </c>
      <c r="S23" s="1458">
        <f t="shared" si="0"/>
        <v>0</v>
      </c>
      <c r="T23" s="1458">
        <f t="shared" si="0"/>
        <v>0</v>
      </c>
      <c r="U23" s="1458">
        <f t="shared" si="0"/>
        <v>0</v>
      </c>
      <c r="V23" s="1458">
        <f t="shared" si="0"/>
        <v>0</v>
      </c>
      <c r="W23" s="1458">
        <f t="shared" si="0"/>
        <v>0</v>
      </c>
      <c r="X23" s="1458">
        <f t="shared" si="0"/>
        <v>0</v>
      </c>
      <c r="Y23" s="1458">
        <f t="shared" si="0"/>
        <v>0</v>
      </c>
      <c r="Z23" s="1458">
        <f t="shared" si="0"/>
        <v>0</v>
      </c>
      <c r="AA23" s="1458">
        <f t="shared" si="0"/>
        <v>0</v>
      </c>
      <c r="AB23" s="1458">
        <f t="shared" si="0"/>
        <v>988287850</v>
      </c>
      <c r="AC23" s="1458">
        <f t="shared" si="0"/>
        <v>0</v>
      </c>
      <c r="AD23" s="1458">
        <f t="shared" si="0"/>
        <v>988287850</v>
      </c>
      <c r="AE23" s="1458"/>
      <c r="AF23" s="1458"/>
      <c r="AG23" s="1458"/>
      <c r="AH23" s="1458"/>
      <c r="AI23" s="1458"/>
      <c r="AJ23" s="1458"/>
      <c r="AK23" s="1458"/>
      <c r="AL23" s="1458"/>
      <c r="AM23" s="1458"/>
      <c r="AN23" s="1458"/>
      <c r="AO23" s="1458"/>
      <c r="AP23" s="1458"/>
      <c r="AQ23" s="1458">
        <f>SUM(AQ11:AQ22)</f>
        <v>593233550</v>
      </c>
      <c r="AR23" s="1458">
        <f>SUM(AR11:AR22)</f>
        <v>0</v>
      </c>
      <c r="AS23" s="1458">
        <f>SUM(AS11:AS22)</f>
        <v>593233550</v>
      </c>
      <c r="AT23" s="1124"/>
      <c r="AU23" s="1124"/>
      <c r="AV23" s="1124"/>
      <c r="AW23" s="1124"/>
      <c r="AX23" s="1124"/>
      <c r="AY23" s="1124"/>
      <c r="AZ23" s="1124"/>
      <c r="BA23" s="1124"/>
      <c r="BB23" s="1124"/>
      <c r="BC23" s="1124"/>
      <c r="BD23" s="1124"/>
      <c r="BE23" s="1124"/>
      <c r="BF23" s="1124"/>
      <c r="BG23" s="1124"/>
      <c r="BH23" s="1526"/>
      <c r="BI23" s="1477"/>
      <c r="BJ23" s="1477"/>
      <c r="BK23" s="1477"/>
      <c r="BL23" s="1477"/>
      <c r="BM23" s="1477"/>
      <c r="BN23" s="1477"/>
      <c r="BO23" s="1477"/>
      <c r="BP23" s="1477"/>
      <c r="BQ23" s="1477"/>
      <c r="BR23" s="1477"/>
      <c r="BS23" s="1477"/>
      <c r="BT23" s="1477"/>
      <c r="BU23" s="1477"/>
      <c r="BV23" s="1477"/>
      <c r="BW23" s="1477"/>
      <c r="BX23" s="1477"/>
      <c r="BY23" s="1477"/>
      <c r="BZ23" s="1477"/>
      <c r="CA23" s="1477"/>
      <c r="CB23" s="1477"/>
      <c r="CC23" s="1477"/>
      <c r="CD23" s="1477"/>
      <c r="CE23" s="1477"/>
      <c r="CF23" s="1477"/>
      <c r="CG23" s="1477"/>
      <c r="CH23" s="1477"/>
      <c r="CI23" s="1477"/>
      <c r="CJ23" s="1477"/>
      <c r="CK23" s="1477"/>
      <c r="CL23" s="1477"/>
      <c r="CM23" s="1477"/>
      <c r="CN23" s="1477"/>
      <c r="CO23" s="1477"/>
      <c r="CP23" s="1477"/>
      <c r="CQ23" s="1477"/>
      <c r="CR23" s="1477"/>
      <c r="CS23" s="1477"/>
      <c r="CT23" s="1477"/>
      <c r="CU23" s="1477"/>
      <c r="CV23" s="1477"/>
      <c r="CW23" s="1477"/>
      <c r="CX23" s="1477"/>
      <c r="CY23" s="1477"/>
      <c r="CZ23" s="1477"/>
      <c r="DA23" s="1477"/>
      <c r="DB23" s="1477"/>
      <c r="DC23" s="1477"/>
      <c r="DD23" s="1477"/>
      <c r="DE23" s="1477"/>
      <c r="DF23" s="1477"/>
      <c r="DG23" s="1477"/>
      <c r="DH23" s="1477"/>
      <c r="DI23" s="1477"/>
      <c r="DJ23" s="1477"/>
      <c r="DK23" s="1477"/>
      <c r="DL23" s="1477"/>
      <c r="DM23" s="1477"/>
      <c r="DN23" s="1477"/>
      <c r="DO23" s="1477"/>
      <c r="DP23" s="1477"/>
      <c r="DQ23" s="1477"/>
      <c r="DR23" s="1477"/>
      <c r="DS23" s="1477"/>
      <c r="DT23" s="1477"/>
      <c r="DU23" s="1477"/>
      <c r="DV23" s="1477"/>
      <c r="DW23" s="1477"/>
      <c r="DX23" s="1477"/>
      <c r="DY23" s="1477"/>
      <c r="DZ23" s="1477"/>
      <c r="EA23" s="1477"/>
      <c r="EB23" s="1477"/>
      <c r="EC23" s="1477"/>
      <c r="ED23" s="1477"/>
      <c r="EE23" s="1477"/>
      <c r="EF23" s="1477"/>
      <c r="EG23" s="1477"/>
      <c r="EH23" s="1477"/>
      <c r="EI23" s="1477"/>
      <c r="EJ23" s="1477"/>
      <c r="EK23" s="1477"/>
      <c r="EL23" s="1477"/>
      <c r="EM23" s="1477"/>
      <c r="EN23" s="1477"/>
      <c r="EO23" s="1477"/>
      <c r="EP23" s="1477"/>
      <c r="EQ23" s="1477"/>
      <c r="ER23" s="1477"/>
      <c r="ES23" s="1477"/>
      <c r="ET23" s="1477"/>
      <c r="EU23" s="1477"/>
      <c r="EV23" s="1477"/>
      <c r="EW23" s="1477"/>
      <c r="EX23" s="1477"/>
      <c r="EY23" s="1477"/>
      <c r="EZ23" s="1477"/>
      <c r="FA23" s="1477"/>
      <c r="FB23" s="1477"/>
      <c r="FC23" s="1477"/>
      <c r="FD23" s="1477"/>
      <c r="FE23" s="1477"/>
      <c r="FF23" s="1477"/>
      <c r="FG23" s="1477"/>
      <c r="FH23" s="1477"/>
      <c r="FI23" s="1477"/>
      <c r="FJ23" s="1477"/>
      <c r="FK23" s="1477"/>
      <c r="FL23" s="1477"/>
      <c r="FM23" s="1477"/>
      <c r="FN23" s="1477"/>
      <c r="FO23" s="1477"/>
      <c r="FP23" s="1477"/>
      <c r="FQ23" s="1477"/>
      <c r="FR23" s="1477"/>
      <c r="FS23" s="1477"/>
      <c r="FT23" s="1477"/>
      <c r="FU23" s="1477"/>
      <c r="FV23" s="1477"/>
      <c r="FW23" s="1477"/>
      <c r="FX23" s="1477"/>
      <c r="FY23" s="1477"/>
      <c r="FZ23" s="1477"/>
      <c r="GA23" s="1477"/>
      <c r="GB23" s="1477"/>
      <c r="GC23" s="1477"/>
      <c r="GD23" s="1477"/>
      <c r="GE23" s="1477"/>
      <c r="GF23" s="1477"/>
    </row>
    <row r="24" spans="1:188" ht="38.25">
      <c r="B24" s="104" t="s">
        <v>40</v>
      </c>
      <c r="C24" s="24" t="s">
        <v>612</v>
      </c>
      <c r="D24" s="24" t="s">
        <v>613</v>
      </c>
      <c r="E24" s="24" t="s">
        <v>645</v>
      </c>
      <c r="F24" s="636">
        <v>2020730010004</v>
      </c>
      <c r="G24" s="1457" t="s">
        <v>646</v>
      </c>
      <c r="H24" s="629" t="s">
        <v>647</v>
      </c>
      <c r="I24" s="1457" t="s">
        <v>251</v>
      </c>
      <c r="J24" s="636" t="s">
        <v>648</v>
      </c>
      <c r="K24" s="639" t="s">
        <v>649</v>
      </c>
      <c r="L24" s="139">
        <v>1</v>
      </c>
      <c r="M24" s="1478">
        <f>+N24</f>
        <v>900000000</v>
      </c>
      <c r="N24" s="1479">
        <v>900000000</v>
      </c>
      <c r="O24" s="343"/>
      <c r="P24" s="629"/>
      <c r="Q24" s="629"/>
      <c r="R24" s="629"/>
      <c r="S24" s="629"/>
      <c r="T24" s="629"/>
      <c r="U24" s="629"/>
      <c r="V24" s="629"/>
      <c r="W24" s="629"/>
      <c r="X24" s="629"/>
      <c r="Y24" s="629"/>
      <c r="Z24" s="629"/>
      <c r="AA24" s="629"/>
      <c r="AB24" s="18">
        <v>0</v>
      </c>
      <c r="AC24" s="18">
        <v>0</v>
      </c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>
        <v>0</v>
      </c>
      <c r="AR24" s="18">
        <v>0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 t="s">
        <v>650</v>
      </c>
      <c r="BG24" s="18" t="s">
        <v>651</v>
      </c>
      <c r="BH24" s="1437" t="s">
        <v>652</v>
      </c>
    </row>
    <row r="25" spans="1:188" ht="38.25">
      <c r="B25" s="104" t="s">
        <v>40</v>
      </c>
      <c r="C25" s="24" t="s">
        <v>612</v>
      </c>
      <c r="D25" s="24" t="s">
        <v>613</v>
      </c>
      <c r="E25" s="24" t="s">
        <v>645</v>
      </c>
      <c r="F25" s="636">
        <v>2020730010004</v>
      </c>
      <c r="G25" s="1457" t="s">
        <v>646</v>
      </c>
      <c r="H25" s="636" t="s">
        <v>653</v>
      </c>
      <c r="I25" s="1457" t="s">
        <v>328</v>
      </c>
      <c r="J25" s="636" t="s">
        <v>648</v>
      </c>
      <c r="K25" s="639" t="s">
        <v>649</v>
      </c>
      <c r="L25" s="139">
        <v>1</v>
      </c>
      <c r="M25" s="1478">
        <f>+N25+O25</f>
        <v>500000000</v>
      </c>
      <c r="N25" s="1479">
        <v>500000000</v>
      </c>
      <c r="O25" s="343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629"/>
      <c r="AB25" s="18">
        <v>0</v>
      </c>
      <c r="AC25" s="18">
        <v>0</v>
      </c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>
        <v>0</v>
      </c>
      <c r="AR25" s="18">
        <v>0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 t="s">
        <v>650</v>
      </c>
      <c r="BG25" s="18" t="s">
        <v>651</v>
      </c>
      <c r="BH25" s="1437" t="s">
        <v>652</v>
      </c>
    </row>
    <row r="26" spans="1:188" ht="56.25" customHeight="1">
      <c r="B26" s="104" t="s">
        <v>40</v>
      </c>
      <c r="C26" s="24" t="s">
        <v>612</v>
      </c>
      <c r="D26" s="24" t="s">
        <v>613</v>
      </c>
      <c r="E26" s="24" t="s">
        <v>645</v>
      </c>
      <c r="F26" s="636">
        <v>2020730010004</v>
      </c>
      <c r="G26" s="1457" t="s">
        <v>646</v>
      </c>
      <c r="H26" s="629" t="s">
        <v>654</v>
      </c>
      <c r="I26" s="1457" t="s">
        <v>655</v>
      </c>
      <c r="J26" s="636" t="s">
        <v>648</v>
      </c>
      <c r="K26" s="639" t="s">
        <v>649</v>
      </c>
      <c r="L26" s="139">
        <v>1</v>
      </c>
      <c r="M26" s="1479">
        <f>+N26+O26</f>
        <v>515500000</v>
      </c>
      <c r="N26" s="1479">
        <v>515500000</v>
      </c>
      <c r="O26" s="343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29"/>
      <c r="AB26" s="18">
        <v>0</v>
      </c>
      <c r="AC26" s="18">
        <v>0</v>
      </c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>
        <v>0</v>
      </c>
      <c r="AR26" s="18">
        <v>0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 t="s">
        <v>650</v>
      </c>
      <c r="BG26" s="18" t="s">
        <v>651</v>
      </c>
      <c r="BH26" s="1437" t="s">
        <v>652</v>
      </c>
    </row>
    <row r="27" spans="1:188" ht="56.25" customHeight="1">
      <c r="B27" s="104" t="s">
        <v>40</v>
      </c>
      <c r="C27" s="24" t="s">
        <v>612</v>
      </c>
      <c r="D27" s="24" t="s">
        <v>613</v>
      </c>
      <c r="E27" s="24" t="s">
        <v>645</v>
      </c>
      <c r="F27" s="636">
        <v>2020730010004</v>
      </c>
      <c r="G27" s="1457" t="s">
        <v>646</v>
      </c>
      <c r="H27" s="629" t="s">
        <v>622</v>
      </c>
      <c r="I27" s="1457" t="s">
        <v>623</v>
      </c>
      <c r="J27" s="636" t="s">
        <v>648</v>
      </c>
      <c r="K27" s="639" t="s">
        <v>649</v>
      </c>
      <c r="L27" s="139">
        <v>1</v>
      </c>
      <c r="M27" s="1478">
        <f>+O27+N27</f>
        <v>92500000</v>
      </c>
      <c r="N27" s="1480">
        <v>84500000</v>
      </c>
      <c r="O27" s="30">
        <v>8000000</v>
      </c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629"/>
      <c r="AB27" s="18">
        <f>+AC27</f>
        <v>84500000</v>
      </c>
      <c r="AC27" s="18">
        <v>84500000</v>
      </c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>
        <v>0</v>
      </c>
      <c r="AR27" s="18">
        <v>0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 t="s">
        <v>650</v>
      </c>
      <c r="BG27" s="18" t="s">
        <v>651</v>
      </c>
      <c r="BH27" s="1437" t="s">
        <v>652</v>
      </c>
    </row>
    <row r="28" spans="1:188" ht="56.25" customHeight="1">
      <c r="B28" s="104" t="s">
        <v>40</v>
      </c>
      <c r="C28" s="24" t="s">
        <v>612</v>
      </c>
      <c r="D28" s="24" t="s">
        <v>613</v>
      </c>
      <c r="E28" s="24" t="s">
        <v>645</v>
      </c>
      <c r="F28" s="636">
        <v>2020730010004</v>
      </c>
      <c r="G28" s="1457" t="s">
        <v>646</v>
      </c>
      <c r="H28" s="629" t="s">
        <v>656</v>
      </c>
      <c r="I28" s="1457" t="s">
        <v>657</v>
      </c>
      <c r="J28" s="636" t="s">
        <v>648</v>
      </c>
      <c r="K28" s="639" t="s">
        <v>649</v>
      </c>
      <c r="L28" s="139">
        <v>1</v>
      </c>
      <c r="M28" s="1478">
        <f>+N28+O28</f>
        <v>36300000</v>
      </c>
      <c r="N28" s="1480"/>
      <c r="O28" s="30">
        <v>36300000</v>
      </c>
      <c r="P28" s="629"/>
      <c r="Q28" s="629"/>
      <c r="R28" s="629"/>
      <c r="S28" s="629"/>
      <c r="T28" s="629"/>
      <c r="U28" s="629"/>
      <c r="V28" s="629"/>
      <c r="W28" s="629"/>
      <c r="X28" s="629"/>
      <c r="Y28" s="629"/>
      <c r="Z28" s="629"/>
      <c r="AA28" s="629"/>
      <c r="AB28" s="18">
        <v>0</v>
      </c>
      <c r="AC28" s="18"/>
      <c r="AD28" s="18">
        <v>0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>
        <v>0</v>
      </c>
      <c r="AR28" s="18"/>
      <c r="AS28" s="18">
        <v>0</v>
      </c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437"/>
    </row>
    <row r="29" spans="1:188" ht="56.25" customHeight="1">
      <c r="B29" s="104"/>
      <c r="C29" s="24"/>
      <c r="D29" s="24"/>
      <c r="E29" s="24"/>
      <c r="F29" s="636">
        <v>2020730010004</v>
      </c>
      <c r="G29" s="1457" t="s">
        <v>646</v>
      </c>
      <c r="H29" s="636" t="s">
        <v>658</v>
      </c>
      <c r="I29" s="1457" t="s">
        <v>366</v>
      </c>
      <c r="J29" s="636" t="s">
        <v>648</v>
      </c>
      <c r="K29" s="639" t="s">
        <v>649</v>
      </c>
      <c r="L29" s="139">
        <v>1</v>
      </c>
      <c r="M29" s="1478">
        <v>48400000</v>
      </c>
      <c r="N29" s="1480"/>
      <c r="O29" s="30">
        <v>48400000</v>
      </c>
      <c r="P29" s="629"/>
      <c r="Q29" s="629"/>
      <c r="R29" s="629"/>
      <c r="S29" s="629"/>
      <c r="T29" s="629"/>
      <c r="U29" s="629"/>
      <c r="V29" s="629"/>
      <c r="W29" s="629"/>
      <c r="X29" s="629"/>
      <c r="Y29" s="629"/>
      <c r="Z29" s="629"/>
      <c r="AA29" s="629"/>
      <c r="AB29" s="18">
        <v>0</v>
      </c>
      <c r="AC29" s="18"/>
      <c r="AD29" s="18">
        <v>0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>
        <v>0</v>
      </c>
      <c r="AR29" s="18"/>
      <c r="AS29" s="18">
        <v>0</v>
      </c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437"/>
    </row>
    <row r="30" spans="1:188" ht="93.75" customHeight="1">
      <c r="B30" s="104" t="s">
        <v>40</v>
      </c>
      <c r="C30" s="24" t="s">
        <v>612</v>
      </c>
      <c r="D30" s="24" t="s">
        <v>613</v>
      </c>
      <c r="E30" s="24" t="s">
        <v>645</v>
      </c>
      <c r="F30" s="636">
        <v>2020730010004</v>
      </c>
      <c r="G30" s="1457" t="s">
        <v>646</v>
      </c>
      <c r="H30" s="636" t="s">
        <v>659</v>
      </c>
      <c r="I30" s="1457" t="s">
        <v>660</v>
      </c>
      <c r="J30" s="636" t="s">
        <v>661</v>
      </c>
      <c r="K30" s="639" t="s">
        <v>662</v>
      </c>
      <c r="L30" s="139">
        <v>1</v>
      </c>
      <c r="M30" s="22">
        <f>+N30</f>
        <v>1537951976</v>
      </c>
      <c r="N30" s="1481">
        <v>1537951976</v>
      </c>
      <c r="O30" s="22"/>
      <c r="P30" s="629"/>
      <c r="Q30" s="629"/>
      <c r="R30" s="629"/>
      <c r="S30" s="629"/>
      <c r="T30" s="629"/>
      <c r="U30" s="629"/>
      <c r="V30" s="629"/>
      <c r="W30" s="629"/>
      <c r="X30" s="629"/>
      <c r="Y30" s="629"/>
      <c r="Z30" s="629"/>
      <c r="AA30" s="629"/>
      <c r="AB30" s="18">
        <v>0</v>
      </c>
      <c r="AC30" s="18">
        <v>0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>
        <v>0</v>
      </c>
      <c r="AR30" s="18">
        <v>0</v>
      </c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 t="s">
        <v>650</v>
      </c>
      <c r="BG30" s="18" t="s">
        <v>651</v>
      </c>
      <c r="BH30" s="1437" t="s">
        <v>652</v>
      </c>
    </row>
    <row r="31" spans="1:188" s="1244" customFormat="1" ht="93.75" customHeight="1">
      <c r="A31" s="1327"/>
      <c r="B31" s="104" t="s">
        <v>40</v>
      </c>
      <c r="C31" s="24" t="s">
        <v>612</v>
      </c>
      <c r="D31" s="24" t="s">
        <v>613</v>
      </c>
      <c r="E31" s="24" t="s">
        <v>645</v>
      </c>
      <c r="F31" s="636">
        <v>2020730010004</v>
      </c>
      <c r="G31" s="1457" t="s">
        <v>646</v>
      </c>
      <c r="H31" s="636" t="s">
        <v>663</v>
      </c>
      <c r="I31" s="1457" t="s">
        <v>551</v>
      </c>
      <c r="J31" s="636" t="s">
        <v>661</v>
      </c>
      <c r="K31" s="639" t="s">
        <v>662</v>
      </c>
      <c r="L31" s="139">
        <v>1</v>
      </c>
      <c r="M31" s="22">
        <f>+N31</f>
        <v>900315423</v>
      </c>
      <c r="N31" s="1481">
        <v>900315423</v>
      </c>
      <c r="O31" s="22"/>
      <c r="P31" s="343"/>
      <c r="Q31" s="629"/>
      <c r="R31" s="629"/>
      <c r="S31" s="629"/>
      <c r="T31" s="629"/>
      <c r="U31" s="629"/>
      <c r="V31" s="629"/>
      <c r="W31" s="629"/>
      <c r="X31" s="629"/>
      <c r="Y31" s="629"/>
      <c r="Z31" s="629"/>
      <c r="AA31" s="629"/>
      <c r="AB31" s="349">
        <f>+AC31</f>
        <v>448241523</v>
      </c>
      <c r="AC31" s="349">
        <v>448241523</v>
      </c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>
        <v>448241523</v>
      </c>
      <c r="AR31" s="349">
        <f>+AC31</f>
        <v>448241523</v>
      </c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1328"/>
      <c r="BI31" s="1327"/>
      <c r="BJ31" s="1327"/>
      <c r="BK31" s="1327"/>
      <c r="BL31" s="1327"/>
      <c r="BM31" s="1327"/>
      <c r="BN31" s="1327"/>
      <c r="BO31" s="1327"/>
      <c r="BP31" s="1327"/>
      <c r="BQ31" s="1327"/>
      <c r="BR31" s="1327"/>
      <c r="BS31" s="1327"/>
      <c r="BT31" s="1327"/>
      <c r="BU31" s="1327"/>
      <c r="BV31" s="1327"/>
      <c r="BW31" s="1327"/>
      <c r="BX31" s="1327"/>
      <c r="BY31" s="1327"/>
      <c r="BZ31" s="1327"/>
      <c r="CA31" s="1327"/>
      <c r="CB31" s="1327"/>
      <c r="CC31" s="1327"/>
      <c r="CD31" s="1327"/>
      <c r="CE31" s="1327"/>
      <c r="CF31" s="1327"/>
      <c r="CG31" s="1327"/>
      <c r="CH31" s="1327"/>
      <c r="CI31" s="1327"/>
      <c r="CJ31" s="1327"/>
      <c r="CK31" s="1327"/>
      <c r="CL31" s="1327"/>
      <c r="CM31" s="1327"/>
      <c r="CN31" s="1327"/>
      <c r="CO31" s="1327"/>
      <c r="CP31" s="1327"/>
      <c r="CQ31" s="1327"/>
      <c r="CR31" s="1327"/>
      <c r="CS31" s="1327"/>
      <c r="CT31" s="1327"/>
      <c r="CU31" s="1327"/>
      <c r="CV31" s="1327"/>
      <c r="CW31" s="1327"/>
      <c r="CX31" s="1327"/>
      <c r="CY31" s="1327"/>
      <c r="CZ31" s="1327"/>
      <c r="DA31" s="1327"/>
      <c r="DB31" s="1327"/>
      <c r="DC31" s="1327"/>
      <c r="DD31" s="1327"/>
      <c r="DE31" s="1327"/>
      <c r="DF31" s="1327"/>
      <c r="DG31" s="1327"/>
      <c r="DH31" s="1327"/>
      <c r="DI31" s="1327"/>
      <c r="DJ31" s="1327"/>
      <c r="DK31" s="1327"/>
      <c r="DL31" s="1327"/>
      <c r="DM31" s="1327"/>
      <c r="DN31" s="1327"/>
      <c r="DO31" s="1327"/>
      <c r="DP31" s="1327"/>
      <c r="DQ31" s="1327"/>
      <c r="DR31" s="1327"/>
      <c r="DS31" s="1327"/>
      <c r="DT31" s="1327"/>
      <c r="DU31" s="1327"/>
      <c r="DV31" s="1327"/>
      <c r="DW31" s="1327"/>
      <c r="DX31" s="1327"/>
      <c r="DY31" s="1327"/>
      <c r="DZ31" s="1327"/>
      <c r="EA31" s="1327"/>
      <c r="EB31" s="1327"/>
      <c r="EC31" s="1327"/>
      <c r="ED31" s="1327"/>
      <c r="EE31" s="1327"/>
      <c r="EF31" s="1327"/>
      <c r="EG31" s="1327"/>
      <c r="EH31" s="1327"/>
      <c r="EI31" s="1327"/>
      <c r="EJ31" s="1327"/>
      <c r="EK31" s="1327"/>
      <c r="EL31" s="1327"/>
      <c r="EM31" s="1327"/>
      <c r="EN31" s="1327"/>
      <c r="EO31" s="1327"/>
      <c r="EP31" s="1327"/>
      <c r="EQ31" s="1327"/>
      <c r="ER31" s="1327"/>
      <c r="ES31" s="1327"/>
      <c r="ET31" s="1327"/>
      <c r="EU31" s="1327"/>
      <c r="EV31" s="1327"/>
      <c r="EW31" s="1327"/>
      <c r="EX31" s="1327"/>
      <c r="EY31" s="1327"/>
      <c r="EZ31" s="1327"/>
      <c r="FA31" s="1327"/>
      <c r="FB31" s="1327"/>
      <c r="FC31" s="1327"/>
      <c r="FD31" s="1327"/>
      <c r="FE31" s="1327"/>
      <c r="FF31" s="1327"/>
      <c r="FG31" s="1327"/>
      <c r="FH31" s="1327"/>
      <c r="FI31" s="1327"/>
      <c r="FJ31" s="1327"/>
      <c r="FK31" s="1327"/>
      <c r="FL31" s="1327"/>
      <c r="FM31" s="1327"/>
      <c r="FN31" s="1327"/>
      <c r="FO31" s="1327"/>
      <c r="FP31" s="1327"/>
      <c r="FQ31" s="1327"/>
      <c r="FR31" s="1327"/>
      <c r="FS31" s="1327"/>
      <c r="FT31" s="1327"/>
      <c r="FU31" s="1327"/>
      <c r="FV31" s="1327"/>
      <c r="FW31" s="1327"/>
      <c r="FX31" s="1327"/>
      <c r="FY31" s="1327"/>
      <c r="FZ31" s="1327"/>
      <c r="GA31" s="1327"/>
      <c r="GB31" s="1327"/>
      <c r="GC31" s="1327"/>
      <c r="GD31" s="1327"/>
      <c r="GE31" s="1327"/>
      <c r="GF31" s="1327"/>
    </row>
    <row r="32" spans="1:188" s="1244" customFormat="1" ht="93.75" customHeight="1">
      <c r="A32" s="1327"/>
      <c r="B32" s="104" t="s">
        <v>40</v>
      </c>
      <c r="C32" s="24" t="s">
        <v>612</v>
      </c>
      <c r="D32" s="24" t="s">
        <v>613</v>
      </c>
      <c r="E32" s="24" t="s">
        <v>645</v>
      </c>
      <c r="F32" s="636">
        <v>2020730010004</v>
      </c>
      <c r="G32" s="1457" t="s">
        <v>646</v>
      </c>
      <c r="H32" s="636" t="s">
        <v>664</v>
      </c>
      <c r="I32" s="1457" t="s">
        <v>57</v>
      </c>
      <c r="J32" s="636" t="s">
        <v>661</v>
      </c>
      <c r="K32" s="639" t="s">
        <v>662</v>
      </c>
      <c r="L32" s="139">
        <v>1</v>
      </c>
      <c r="M32" s="22">
        <f>+N32</f>
        <v>660000000</v>
      </c>
      <c r="N32" s="1481">
        <v>660000000</v>
      </c>
      <c r="O32" s="22"/>
      <c r="P32" s="629"/>
      <c r="Q32" s="629"/>
      <c r="R32" s="629"/>
      <c r="S32" s="629"/>
      <c r="T32" s="629"/>
      <c r="U32" s="629"/>
      <c r="V32" s="629"/>
      <c r="W32" s="629"/>
      <c r="X32" s="629"/>
      <c r="Y32" s="629"/>
      <c r="Z32" s="629"/>
      <c r="AA32" s="629"/>
      <c r="AB32" s="349">
        <f>+AC32</f>
        <v>198000000</v>
      </c>
      <c r="AC32" s="349">
        <v>198000000</v>
      </c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>
        <v>0</v>
      </c>
      <c r="AR32" s="285">
        <v>0</v>
      </c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 t="s">
        <v>650</v>
      </c>
      <c r="BG32" s="285" t="s">
        <v>651</v>
      </c>
      <c r="BH32" s="1328" t="s">
        <v>652</v>
      </c>
      <c r="BI32" s="1327"/>
      <c r="BJ32" s="1327"/>
      <c r="BK32" s="1327"/>
      <c r="BL32" s="1327"/>
      <c r="BM32" s="1327"/>
      <c r="BN32" s="1327"/>
      <c r="BO32" s="1327"/>
      <c r="BP32" s="1327"/>
      <c r="BQ32" s="1327"/>
      <c r="BR32" s="1327"/>
      <c r="BS32" s="1327"/>
      <c r="BT32" s="1327"/>
      <c r="BU32" s="1327"/>
      <c r="BV32" s="1327"/>
      <c r="BW32" s="1327"/>
      <c r="BX32" s="1327"/>
      <c r="BY32" s="1327"/>
      <c r="BZ32" s="1327"/>
      <c r="CA32" s="1327"/>
      <c r="CB32" s="1327"/>
      <c r="CC32" s="1327"/>
      <c r="CD32" s="1327"/>
      <c r="CE32" s="1327"/>
      <c r="CF32" s="1327"/>
      <c r="CG32" s="1327"/>
      <c r="CH32" s="1327"/>
      <c r="CI32" s="1327"/>
      <c r="CJ32" s="1327"/>
      <c r="CK32" s="1327"/>
      <c r="CL32" s="1327"/>
      <c r="CM32" s="1327"/>
      <c r="CN32" s="1327"/>
      <c r="CO32" s="1327"/>
      <c r="CP32" s="1327"/>
      <c r="CQ32" s="1327"/>
      <c r="CR32" s="1327"/>
      <c r="CS32" s="1327"/>
      <c r="CT32" s="1327"/>
      <c r="CU32" s="1327"/>
      <c r="CV32" s="1327"/>
      <c r="CW32" s="1327"/>
      <c r="CX32" s="1327"/>
      <c r="CY32" s="1327"/>
      <c r="CZ32" s="1327"/>
      <c r="DA32" s="1327"/>
      <c r="DB32" s="1327"/>
      <c r="DC32" s="1327"/>
      <c r="DD32" s="1327"/>
      <c r="DE32" s="1327"/>
      <c r="DF32" s="1327"/>
      <c r="DG32" s="1327"/>
      <c r="DH32" s="1327"/>
      <c r="DI32" s="1327"/>
      <c r="DJ32" s="1327"/>
      <c r="DK32" s="1327"/>
      <c r="DL32" s="1327"/>
      <c r="DM32" s="1327"/>
      <c r="DN32" s="1327"/>
      <c r="DO32" s="1327"/>
      <c r="DP32" s="1327"/>
      <c r="DQ32" s="1327"/>
      <c r="DR32" s="1327"/>
      <c r="DS32" s="1327"/>
      <c r="DT32" s="1327"/>
      <c r="DU32" s="1327"/>
      <c r="DV32" s="1327"/>
      <c r="DW32" s="1327"/>
      <c r="DX32" s="1327"/>
      <c r="DY32" s="1327"/>
      <c r="DZ32" s="1327"/>
      <c r="EA32" s="1327"/>
      <c r="EB32" s="1327"/>
      <c r="EC32" s="1327"/>
      <c r="ED32" s="1327"/>
      <c r="EE32" s="1327"/>
      <c r="EF32" s="1327"/>
      <c r="EG32" s="1327"/>
      <c r="EH32" s="1327"/>
      <c r="EI32" s="1327"/>
      <c r="EJ32" s="1327"/>
      <c r="EK32" s="1327"/>
      <c r="EL32" s="1327"/>
      <c r="EM32" s="1327"/>
      <c r="EN32" s="1327"/>
      <c r="EO32" s="1327"/>
      <c r="EP32" s="1327"/>
      <c r="EQ32" s="1327"/>
      <c r="ER32" s="1327"/>
      <c r="ES32" s="1327"/>
      <c r="ET32" s="1327"/>
      <c r="EU32" s="1327"/>
      <c r="EV32" s="1327"/>
      <c r="EW32" s="1327"/>
      <c r="EX32" s="1327"/>
      <c r="EY32" s="1327"/>
      <c r="EZ32" s="1327"/>
      <c r="FA32" s="1327"/>
      <c r="FB32" s="1327"/>
      <c r="FC32" s="1327"/>
      <c r="FD32" s="1327"/>
      <c r="FE32" s="1327"/>
      <c r="FF32" s="1327"/>
      <c r="FG32" s="1327"/>
      <c r="FH32" s="1327"/>
      <c r="FI32" s="1327"/>
      <c r="FJ32" s="1327"/>
      <c r="FK32" s="1327"/>
      <c r="FL32" s="1327"/>
      <c r="FM32" s="1327"/>
      <c r="FN32" s="1327"/>
      <c r="FO32" s="1327"/>
      <c r="FP32" s="1327"/>
      <c r="FQ32" s="1327"/>
      <c r="FR32" s="1327"/>
      <c r="FS32" s="1327"/>
      <c r="FT32" s="1327"/>
      <c r="FU32" s="1327"/>
      <c r="FV32" s="1327"/>
      <c r="FW32" s="1327"/>
      <c r="FX32" s="1327"/>
      <c r="FY32" s="1327"/>
      <c r="FZ32" s="1327"/>
      <c r="GA32" s="1327"/>
      <c r="GB32" s="1327"/>
      <c r="GC32" s="1327"/>
      <c r="GD32" s="1327"/>
      <c r="GE32" s="1327"/>
      <c r="GF32" s="1327"/>
    </row>
    <row r="33" spans="1:188" ht="40.5" customHeight="1">
      <c r="B33" s="104" t="s">
        <v>40</v>
      </c>
      <c r="C33" s="24" t="s">
        <v>612</v>
      </c>
      <c r="D33" s="24" t="s">
        <v>613</v>
      </c>
      <c r="E33" s="24" t="s">
        <v>645</v>
      </c>
      <c r="F33" s="636">
        <v>2020730010004</v>
      </c>
      <c r="G33" s="1457" t="s">
        <v>646</v>
      </c>
      <c r="H33" s="636" t="s">
        <v>616</v>
      </c>
      <c r="I33" s="22" t="s">
        <v>617</v>
      </c>
      <c r="J33" s="636" t="s">
        <v>665</v>
      </c>
      <c r="K33" s="639" t="s">
        <v>666</v>
      </c>
      <c r="L33" s="139">
        <v>1</v>
      </c>
      <c r="M33" s="30">
        <f t="shared" ref="M33:M47" si="1">+N33+O33</f>
        <v>130800000</v>
      </c>
      <c r="N33" s="1482"/>
      <c r="O33" s="30">
        <v>130800000</v>
      </c>
      <c r="P33" s="629"/>
      <c r="Q33" s="629"/>
      <c r="R33" s="629"/>
      <c r="S33" s="629"/>
      <c r="T33" s="629"/>
      <c r="U33" s="629"/>
      <c r="V33" s="629"/>
      <c r="W33" s="629"/>
      <c r="X33" s="629"/>
      <c r="Y33" s="629"/>
      <c r="Z33" s="629"/>
      <c r="AA33" s="629"/>
      <c r="AB33" s="45">
        <f>+AD33</f>
        <v>114050000</v>
      </c>
      <c r="AC33" s="18"/>
      <c r="AD33" s="45">
        <v>114050000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45">
        <f>+AR33+AS33</f>
        <v>50200000</v>
      </c>
      <c r="AR33" s="45"/>
      <c r="AS33" s="45">
        <v>50200000</v>
      </c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 t="s">
        <v>650</v>
      </c>
      <c r="BG33" s="18" t="s">
        <v>651</v>
      </c>
      <c r="BH33" s="1437" t="s">
        <v>652</v>
      </c>
    </row>
    <row r="34" spans="1:188" ht="38.25">
      <c r="B34" s="104" t="s">
        <v>40</v>
      </c>
      <c r="C34" s="24" t="s">
        <v>612</v>
      </c>
      <c r="D34" s="24" t="s">
        <v>613</v>
      </c>
      <c r="E34" s="24" t="s">
        <v>645</v>
      </c>
      <c r="F34" s="636">
        <v>2020730010004</v>
      </c>
      <c r="G34" s="1457" t="s">
        <v>646</v>
      </c>
      <c r="H34" s="636" t="s">
        <v>616</v>
      </c>
      <c r="I34" s="1457" t="s">
        <v>617</v>
      </c>
      <c r="J34" s="636" t="s">
        <v>667</v>
      </c>
      <c r="K34" s="639" t="s">
        <v>668</v>
      </c>
      <c r="L34" s="139">
        <v>1</v>
      </c>
      <c r="M34" s="30">
        <f t="shared" si="1"/>
        <v>170000000</v>
      </c>
      <c r="N34" s="1483"/>
      <c r="O34" s="30">
        <v>170000000</v>
      </c>
      <c r="P34" s="629"/>
      <c r="Q34" s="629"/>
      <c r="R34" s="629"/>
      <c r="S34" s="629"/>
      <c r="T34" s="629"/>
      <c r="U34" s="629"/>
      <c r="V34" s="629"/>
      <c r="W34" s="629"/>
      <c r="X34" s="629"/>
      <c r="Y34" s="629"/>
      <c r="Z34" s="629"/>
      <c r="AA34" s="629"/>
      <c r="AB34" s="1464">
        <f>+AD34</f>
        <v>155200000</v>
      </c>
      <c r="AC34" s="18"/>
      <c r="AD34" s="1464">
        <v>155200000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45">
        <f>+AS34</f>
        <v>37900000</v>
      </c>
      <c r="AR34" s="45"/>
      <c r="AS34" s="45">
        <v>37900000</v>
      </c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 t="s">
        <v>650</v>
      </c>
      <c r="BG34" s="18" t="s">
        <v>651</v>
      </c>
      <c r="BH34" s="1437" t="s">
        <v>652</v>
      </c>
    </row>
    <row r="35" spans="1:188" s="1244" customFormat="1" ht="56.25" customHeight="1">
      <c r="A35" s="1327"/>
      <c r="B35" s="104" t="s">
        <v>40</v>
      </c>
      <c r="C35" s="24" t="s">
        <v>612</v>
      </c>
      <c r="D35" s="24" t="s">
        <v>613</v>
      </c>
      <c r="E35" s="24" t="s">
        <v>645</v>
      </c>
      <c r="F35" s="636">
        <v>2020730010004</v>
      </c>
      <c r="G35" s="1457" t="s">
        <v>646</v>
      </c>
      <c r="H35" s="636" t="s">
        <v>616</v>
      </c>
      <c r="I35" s="1457" t="s">
        <v>617</v>
      </c>
      <c r="J35" s="636" t="s">
        <v>669</v>
      </c>
      <c r="K35" s="639" t="s">
        <v>670</v>
      </c>
      <c r="L35" s="139">
        <v>1</v>
      </c>
      <c r="M35" s="30">
        <f t="shared" si="1"/>
        <v>256000000</v>
      </c>
      <c r="N35" s="349"/>
      <c r="O35" s="30">
        <v>256000000</v>
      </c>
      <c r="P35" s="629"/>
      <c r="Q35" s="629"/>
      <c r="R35" s="629"/>
      <c r="S35" s="629"/>
      <c r="T35" s="629"/>
      <c r="U35" s="629"/>
      <c r="V35" s="629"/>
      <c r="W35" s="629"/>
      <c r="X35" s="629"/>
      <c r="Y35" s="629"/>
      <c r="Z35" s="629"/>
      <c r="AA35" s="629"/>
      <c r="AB35" s="1484">
        <f>+AD35</f>
        <v>242000000</v>
      </c>
      <c r="AC35" s="285"/>
      <c r="AD35" s="1484">
        <v>242000000</v>
      </c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1484">
        <f>+AS35</f>
        <v>85000000</v>
      </c>
      <c r="AR35" s="1484"/>
      <c r="AS35" s="1484">
        <v>85000000</v>
      </c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18" t="s">
        <v>650</v>
      </c>
      <c r="BG35" s="285" t="s">
        <v>651</v>
      </c>
      <c r="BH35" s="1328" t="s">
        <v>652</v>
      </c>
      <c r="BI35" s="1327"/>
      <c r="BJ35" s="1327"/>
      <c r="BK35" s="1327"/>
      <c r="BL35" s="1327"/>
      <c r="BM35" s="1327"/>
      <c r="BN35" s="1327"/>
      <c r="BO35" s="1327"/>
      <c r="BP35" s="1327"/>
      <c r="BQ35" s="1327"/>
      <c r="BR35" s="1327"/>
      <c r="BS35" s="1327"/>
      <c r="BT35" s="1327"/>
      <c r="BU35" s="1327"/>
      <c r="BV35" s="1327"/>
      <c r="BW35" s="1327"/>
      <c r="BX35" s="1327"/>
      <c r="BY35" s="1327"/>
      <c r="BZ35" s="1327"/>
      <c r="CA35" s="1327"/>
      <c r="CB35" s="1327"/>
      <c r="CC35" s="1327"/>
      <c r="CD35" s="1327"/>
      <c r="CE35" s="1327"/>
      <c r="CF35" s="1327"/>
      <c r="CG35" s="1327"/>
      <c r="CH35" s="1327"/>
      <c r="CI35" s="1327"/>
      <c r="CJ35" s="1327"/>
      <c r="CK35" s="1327"/>
      <c r="CL35" s="1327"/>
      <c r="CM35" s="1327"/>
      <c r="CN35" s="1327"/>
      <c r="CO35" s="1327"/>
      <c r="CP35" s="1327"/>
      <c r="CQ35" s="1327"/>
      <c r="CR35" s="1327"/>
      <c r="CS35" s="1327"/>
      <c r="CT35" s="1327"/>
      <c r="CU35" s="1327"/>
      <c r="CV35" s="1327"/>
      <c r="CW35" s="1327"/>
      <c r="CX35" s="1327"/>
      <c r="CY35" s="1327"/>
      <c r="CZ35" s="1327"/>
      <c r="DA35" s="1327"/>
      <c r="DB35" s="1327"/>
      <c r="DC35" s="1327"/>
      <c r="DD35" s="1327"/>
      <c r="DE35" s="1327"/>
      <c r="DF35" s="1327"/>
      <c r="DG35" s="1327"/>
      <c r="DH35" s="1327"/>
      <c r="DI35" s="1327"/>
      <c r="DJ35" s="1327"/>
      <c r="DK35" s="1327"/>
      <c r="DL35" s="1327"/>
      <c r="DM35" s="1327"/>
      <c r="DN35" s="1327"/>
      <c r="DO35" s="1327"/>
      <c r="DP35" s="1327"/>
      <c r="DQ35" s="1327"/>
      <c r="DR35" s="1327"/>
      <c r="DS35" s="1327"/>
      <c r="DT35" s="1327"/>
      <c r="DU35" s="1327"/>
      <c r="DV35" s="1327"/>
      <c r="DW35" s="1327"/>
      <c r="DX35" s="1327"/>
      <c r="DY35" s="1327"/>
      <c r="DZ35" s="1327"/>
      <c r="EA35" s="1327"/>
      <c r="EB35" s="1327"/>
      <c r="EC35" s="1327"/>
      <c r="ED35" s="1327"/>
      <c r="EE35" s="1327"/>
      <c r="EF35" s="1327"/>
      <c r="EG35" s="1327"/>
      <c r="EH35" s="1327"/>
      <c r="EI35" s="1327"/>
      <c r="EJ35" s="1327"/>
      <c r="EK35" s="1327"/>
      <c r="EL35" s="1327"/>
      <c r="EM35" s="1327"/>
      <c r="EN35" s="1327"/>
      <c r="EO35" s="1327"/>
      <c r="EP35" s="1327"/>
      <c r="EQ35" s="1327"/>
      <c r="ER35" s="1327"/>
      <c r="ES35" s="1327"/>
      <c r="ET35" s="1327"/>
      <c r="EU35" s="1327"/>
      <c r="EV35" s="1327"/>
      <c r="EW35" s="1327"/>
      <c r="EX35" s="1327"/>
      <c r="EY35" s="1327"/>
      <c r="EZ35" s="1327"/>
      <c r="FA35" s="1327"/>
      <c r="FB35" s="1327"/>
      <c r="FC35" s="1327"/>
      <c r="FD35" s="1327"/>
      <c r="FE35" s="1327"/>
      <c r="FF35" s="1327"/>
      <c r="FG35" s="1327"/>
      <c r="FH35" s="1327"/>
      <c r="FI35" s="1327"/>
      <c r="FJ35" s="1327"/>
      <c r="FK35" s="1327"/>
      <c r="FL35" s="1327"/>
      <c r="FM35" s="1327"/>
      <c r="FN35" s="1327"/>
      <c r="FO35" s="1327"/>
      <c r="FP35" s="1327"/>
      <c r="FQ35" s="1327"/>
      <c r="FR35" s="1327"/>
      <c r="FS35" s="1327"/>
      <c r="FT35" s="1327"/>
      <c r="FU35" s="1327"/>
      <c r="FV35" s="1327"/>
      <c r="FW35" s="1327"/>
      <c r="FX35" s="1327"/>
      <c r="FY35" s="1327"/>
      <c r="FZ35" s="1327"/>
      <c r="GA35" s="1327"/>
      <c r="GB35" s="1327"/>
      <c r="GC35" s="1327"/>
      <c r="GD35" s="1327"/>
      <c r="GE35" s="1327"/>
      <c r="GF35" s="1327"/>
    </row>
    <row r="36" spans="1:188" ht="56.25" customHeight="1">
      <c r="B36" s="104" t="s">
        <v>40</v>
      </c>
      <c r="C36" s="24" t="s">
        <v>612</v>
      </c>
      <c r="D36" s="24" t="s">
        <v>613</v>
      </c>
      <c r="E36" s="24" t="s">
        <v>645</v>
      </c>
      <c r="F36" s="636">
        <v>2020730010004</v>
      </c>
      <c r="G36" s="1457" t="s">
        <v>646</v>
      </c>
      <c r="H36" s="629" t="s">
        <v>626</v>
      </c>
      <c r="I36" s="1457" t="s">
        <v>60</v>
      </c>
      <c r="J36" s="636" t="s">
        <v>671</v>
      </c>
      <c r="K36" s="639" t="s">
        <v>672</v>
      </c>
      <c r="L36" s="139">
        <v>1</v>
      </c>
      <c r="M36" s="1485">
        <f>+N36</f>
        <v>499663000</v>
      </c>
      <c r="N36" s="1484">
        <v>499663000</v>
      </c>
      <c r="O36" s="1485"/>
      <c r="P36" s="1486"/>
      <c r="Q36" s="1486"/>
      <c r="R36" s="629"/>
      <c r="S36" s="629"/>
      <c r="T36" s="629"/>
      <c r="U36" s="629"/>
      <c r="V36" s="629"/>
      <c r="W36" s="629"/>
      <c r="X36" s="629"/>
      <c r="Y36" s="629"/>
      <c r="Z36" s="629"/>
      <c r="AA36" s="629"/>
      <c r="AB36" s="18">
        <v>0</v>
      </c>
      <c r="AC36" s="18">
        <v>0</v>
      </c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>
        <v>0</v>
      </c>
      <c r="AR36" s="18">
        <v>0</v>
      </c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 t="s">
        <v>650</v>
      </c>
      <c r="BG36" s="18" t="s">
        <v>651</v>
      </c>
      <c r="BH36" s="1437" t="s">
        <v>652</v>
      </c>
    </row>
    <row r="37" spans="1:188" ht="38.25">
      <c r="B37" s="104" t="s">
        <v>40</v>
      </c>
      <c r="C37" s="24" t="s">
        <v>612</v>
      </c>
      <c r="D37" s="24" t="s">
        <v>613</v>
      </c>
      <c r="E37" s="24" t="s">
        <v>645</v>
      </c>
      <c r="F37" s="636">
        <v>2020730010004</v>
      </c>
      <c r="G37" s="1457" t="s">
        <v>646</v>
      </c>
      <c r="H37" s="636" t="s">
        <v>673</v>
      </c>
      <c r="I37" s="22" t="s">
        <v>251</v>
      </c>
      <c r="J37" s="636" t="s">
        <v>671</v>
      </c>
      <c r="K37" s="639" t="s">
        <v>672</v>
      </c>
      <c r="L37" s="139">
        <v>1</v>
      </c>
      <c r="M37" s="30">
        <f>+N37</f>
        <v>2834896000</v>
      </c>
      <c r="N37" s="349">
        <v>2834896000</v>
      </c>
      <c r="O37" s="22"/>
      <c r="P37" s="343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18">
        <f t="shared" ref="AB37:AB42" si="2">+AC37+AD37</f>
        <v>0</v>
      </c>
      <c r="AC37" s="18"/>
      <c r="AD37" s="18">
        <v>0</v>
      </c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>
        <f>+AR37+AS37</f>
        <v>0</v>
      </c>
      <c r="AR37" s="18">
        <v>0</v>
      </c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 t="s">
        <v>650</v>
      </c>
      <c r="BG37" s="18" t="s">
        <v>651</v>
      </c>
      <c r="BH37" s="1437" t="s">
        <v>652</v>
      </c>
    </row>
    <row r="38" spans="1:188" s="285" customFormat="1" ht="38.25">
      <c r="A38" s="1487"/>
      <c r="B38" s="104" t="s">
        <v>40</v>
      </c>
      <c r="C38" s="24" t="s">
        <v>612</v>
      </c>
      <c r="D38" s="24" t="s">
        <v>613</v>
      </c>
      <c r="E38" s="24" t="s">
        <v>645</v>
      </c>
      <c r="F38" s="636">
        <f t="shared" ref="F38:F44" si="3">+F37</f>
        <v>2020730010004</v>
      </c>
      <c r="G38" s="1457" t="s">
        <v>646</v>
      </c>
      <c r="H38" s="636" t="s">
        <v>616</v>
      </c>
      <c r="I38" s="1457" t="s">
        <v>617</v>
      </c>
      <c r="J38" s="636" t="s">
        <v>671</v>
      </c>
      <c r="K38" s="639" t="s">
        <v>672</v>
      </c>
      <c r="L38" s="139">
        <v>1</v>
      </c>
      <c r="M38" s="30">
        <f t="shared" si="1"/>
        <v>304000000</v>
      </c>
      <c r="N38" s="349"/>
      <c r="O38" s="30">
        <v>304000000</v>
      </c>
      <c r="P38" s="629"/>
      <c r="Q38" s="629"/>
      <c r="R38" s="629"/>
      <c r="S38" s="629"/>
      <c r="T38" s="629"/>
      <c r="U38" s="629"/>
      <c r="V38" s="629"/>
      <c r="W38" s="629"/>
      <c r="X38" s="629"/>
      <c r="Y38" s="629"/>
      <c r="Z38" s="629"/>
      <c r="AA38" s="629"/>
      <c r="AB38" s="1484">
        <f t="shared" si="2"/>
        <v>191100000</v>
      </c>
      <c r="AD38" s="1484">
        <v>191100000</v>
      </c>
      <c r="AQ38" s="1484">
        <f>+AS38</f>
        <v>48000000</v>
      </c>
      <c r="AR38" s="1484"/>
      <c r="AS38" s="1484">
        <v>48000000</v>
      </c>
      <c r="BF38" s="18" t="s">
        <v>650</v>
      </c>
      <c r="BG38" s="285" t="s">
        <v>651</v>
      </c>
      <c r="BH38" s="1328" t="s">
        <v>652</v>
      </c>
      <c r="BI38" s="1327"/>
      <c r="BJ38" s="1327"/>
      <c r="BK38" s="1327"/>
      <c r="BL38" s="1327"/>
      <c r="BM38" s="1327"/>
      <c r="BN38" s="1327"/>
      <c r="BO38" s="1327"/>
      <c r="BP38" s="1327"/>
      <c r="BQ38" s="1327"/>
      <c r="BR38" s="1327"/>
      <c r="BS38" s="1327"/>
      <c r="BT38" s="1327"/>
      <c r="BU38" s="1327"/>
      <c r="BV38" s="1327"/>
      <c r="BW38" s="1327"/>
      <c r="BX38" s="1327"/>
      <c r="BY38" s="1327"/>
      <c r="BZ38" s="1327"/>
      <c r="CA38" s="1327"/>
      <c r="CB38" s="1327"/>
      <c r="CC38" s="1327"/>
      <c r="CD38" s="1327"/>
      <c r="CE38" s="1327"/>
      <c r="CF38" s="1327"/>
      <c r="CG38" s="1327"/>
      <c r="CH38" s="1327"/>
      <c r="CI38" s="1327"/>
      <c r="CJ38" s="1327"/>
      <c r="CK38" s="1327"/>
      <c r="CL38" s="1327"/>
      <c r="CM38" s="1327"/>
      <c r="CN38" s="1327"/>
      <c r="CO38" s="1327"/>
      <c r="CP38" s="1488"/>
    </row>
    <row r="39" spans="1:188" s="285" customFormat="1" ht="54" customHeight="1">
      <c r="A39" s="1487"/>
      <c r="B39" s="104" t="s">
        <v>40</v>
      </c>
      <c r="C39" s="24" t="s">
        <v>612</v>
      </c>
      <c r="D39" s="24" t="s">
        <v>613</v>
      </c>
      <c r="E39" s="24" t="s">
        <v>645</v>
      </c>
      <c r="F39" s="636">
        <f t="shared" si="3"/>
        <v>2020730010004</v>
      </c>
      <c r="G39" s="1457" t="s">
        <v>646</v>
      </c>
      <c r="H39" s="636" t="s">
        <v>622</v>
      </c>
      <c r="I39" s="1457" t="s">
        <v>623</v>
      </c>
      <c r="J39" s="636" t="str">
        <f t="shared" ref="J39:J44" si="4">+J38</f>
        <v>B.4.1.1.1.19</v>
      </c>
      <c r="K39" s="639" t="s">
        <v>672</v>
      </c>
      <c r="L39" s="139">
        <v>1</v>
      </c>
      <c r="M39" s="30">
        <f t="shared" si="1"/>
        <v>2833000000</v>
      </c>
      <c r="N39" s="349">
        <v>2833000000</v>
      </c>
      <c r="O39" s="22"/>
      <c r="P39" s="343"/>
      <c r="Q39" s="629"/>
      <c r="R39" s="629"/>
      <c r="S39" s="629"/>
      <c r="T39" s="629"/>
      <c r="U39" s="629"/>
      <c r="V39" s="629"/>
      <c r="W39" s="629"/>
      <c r="X39" s="629"/>
      <c r="Y39" s="629"/>
      <c r="Z39" s="629"/>
      <c r="AA39" s="629"/>
      <c r="AB39" s="285">
        <f t="shared" si="2"/>
        <v>1006400000</v>
      </c>
      <c r="AC39" s="285">
        <v>1006400000</v>
      </c>
      <c r="AQ39" s="285">
        <f>+AR39+AS39</f>
        <v>0</v>
      </c>
      <c r="AR39" s="285">
        <v>0</v>
      </c>
      <c r="BF39" s="18" t="s">
        <v>650</v>
      </c>
      <c r="BG39" s="285" t="s">
        <v>651</v>
      </c>
      <c r="BH39" s="1328" t="s">
        <v>652</v>
      </c>
      <c r="BI39" s="1327"/>
      <c r="BJ39" s="1327"/>
      <c r="BK39" s="1327"/>
      <c r="BL39" s="1327"/>
      <c r="BM39" s="1327"/>
      <c r="BN39" s="1327"/>
      <c r="BO39" s="1327"/>
      <c r="BP39" s="1327"/>
      <c r="BQ39" s="1327"/>
      <c r="BR39" s="1327"/>
      <c r="BS39" s="1327"/>
      <c r="BT39" s="1327"/>
      <c r="BU39" s="1327"/>
      <c r="BV39" s="1327"/>
      <c r="BW39" s="1327"/>
      <c r="BX39" s="1327"/>
      <c r="BY39" s="1327"/>
      <c r="BZ39" s="1327"/>
      <c r="CA39" s="1327"/>
      <c r="CB39" s="1327"/>
      <c r="CC39" s="1327"/>
      <c r="CD39" s="1327"/>
      <c r="CE39" s="1327"/>
      <c r="CF39" s="1327"/>
      <c r="CG39" s="1327"/>
      <c r="CH39" s="1327"/>
      <c r="CI39" s="1327"/>
      <c r="CJ39" s="1327"/>
      <c r="CK39" s="1327"/>
      <c r="CL39" s="1327"/>
      <c r="CM39" s="1327"/>
      <c r="CN39" s="1327"/>
      <c r="CO39" s="1327"/>
      <c r="CP39" s="1488"/>
    </row>
    <row r="40" spans="1:188" s="1327" customFormat="1" ht="64.5" customHeight="1">
      <c r="B40" s="104" t="s">
        <v>40</v>
      </c>
      <c r="C40" s="24" t="s">
        <v>612</v>
      </c>
      <c r="D40" s="24" t="s">
        <v>613</v>
      </c>
      <c r="E40" s="24" t="s">
        <v>645</v>
      </c>
      <c r="F40" s="636">
        <f t="shared" si="3"/>
        <v>2020730010004</v>
      </c>
      <c r="G40" s="1457" t="s">
        <v>646</v>
      </c>
      <c r="H40" s="636" t="s">
        <v>664</v>
      </c>
      <c r="I40" s="1457" t="s">
        <v>674</v>
      </c>
      <c r="J40" s="636" t="str">
        <f t="shared" si="4"/>
        <v>B.4.1.1.1.19</v>
      </c>
      <c r="K40" s="639" t="s">
        <v>672</v>
      </c>
      <c r="L40" s="139">
        <v>1</v>
      </c>
      <c r="M40" s="30">
        <f t="shared" si="1"/>
        <v>829539992</v>
      </c>
      <c r="N40" s="349">
        <v>829539992</v>
      </c>
      <c r="O40" s="22"/>
      <c r="P40" s="629"/>
      <c r="Q40" s="629"/>
      <c r="R40" s="629"/>
      <c r="S40" s="629"/>
      <c r="T40" s="629"/>
      <c r="U40" s="629"/>
      <c r="V40" s="629"/>
      <c r="W40" s="629"/>
      <c r="X40" s="629"/>
      <c r="Y40" s="629"/>
      <c r="Z40" s="629"/>
      <c r="AA40" s="629"/>
      <c r="AB40" s="285">
        <f t="shared" si="2"/>
        <v>0</v>
      </c>
      <c r="AC40" s="285">
        <v>0</v>
      </c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>
        <f>+AR40</f>
        <v>0</v>
      </c>
      <c r="AR40" s="285">
        <v>0</v>
      </c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18" t="s">
        <v>650</v>
      </c>
      <c r="BG40" s="285" t="s">
        <v>651</v>
      </c>
      <c r="BH40" s="1328" t="s">
        <v>652</v>
      </c>
    </row>
    <row r="41" spans="1:188" s="1327" customFormat="1" ht="78" customHeight="1">
      <c r="B41" s="104" t="s">
        <v>40</v>
      </c>
      <c r="C41" s="24" t="s">
        <v>612</v>
      </c>
      <c r="D41" s="24" t="s">
        <v>613</v>
      </c>
      <c r="E41" s="24" t="s">
        <v>645</v>
      </c>
      <c r="F41" s="636">
        <f t="shared" si="3"/>
        <v>2020730010004</v>
      </c>
      <c r="G41" s="1457" t="s">
        <v>646</v>
      </c>
      <c r="H41" s="636" t="s">
        <v>653</v>
      </c>
      <c r="I41" s="1457" t="s">
        <v>328</v>
      </c>
      <c r="J41" s="636" t="str">
        <f t="shared" si="4"/>
        <v>B.4.1.1.1.19</v>
      </c>
      <c r="K41" s="639" t="s">
        <v>672</v>
      </c>
      <c r="L41" s="139">
        <v>1</v>
      </c>
      <c r="M41" s="30">
        <f>+N41+O41</f>
        <v>904941000</v>
      </c>
      <c r="N41" s="349">
        <v>904941000</v>
      </c>
      <c r="O41" s="22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629"/>
      <c r="AB41" s="285">
        <f t="shared" si="2"/>
        <v>0</v>
      </c>
      <c r="AC41" s="285">
        <v>0</v>
      </c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>
        <f t="shared" ref="AQ41:AQ47" si="5">+AR41+AS41</f>
        <v>0</v>
      </c>
      <c r="AR41" s="285">
        <v>0</v>
      </c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18" t="s">
        <v>650</v>
      </c>
      <c r="BG41" s="285" t="s">
        <v>651</v>
      </c>
      <c r="BH41" s="1328" t="s">
        <v>652</v>
      </c>
    </row>
    <row r="42" spans="1:188" s="1327" customFormat="1" ht="78" customHeight="1">
      <c r="B42" s="104" t="s">
        <v>40</v>
      </c>
      <c r="C42" s="24" t="s">
        <v>612</v>
      </c>
      <c r="D42" s="24" t="s">
        <v>613</v>
      </c>
      <c r="E42" s="24" t="s">
        <v>645</v>
      </c>
      <c r="F42" s="636">
        <f t="shared" si="3"/>
        <v>2020730010004</v>
      </c>
      <c r="G42" s="1457" t="s">
        <v>646</v>
      </c>
      <c r="H42" s="636" t="s">
        <v>675</v>
      </c>
      <c r="I42" s="1457" t="s">
        <v>46</v>
      </c>
      <c r="J42" s="636" t="str">
        <f t="shared" si="4"/>
        <v>B.4.1.1.1.19</v>
      </c>
      <c r="K42" s="639" t="s">
        <v>672</v>
      </c>
      <c r="L42" s="139">
        <v>1</v>
      </c>
      <c r="M42" s="30">
        <f>+N42+O42</f>
        <v>1000000000</v>
      </c>
      <c r="N42" s="349">
        <v>1000000000</v>
      </c>
      <c r="O42" s="22"/>
      <c r="P42" s="629"/>
      <c r="Q42" s="629"/>
      <c r="R42" s="629"/>
      <c r="S42" s="629"/>
      <c r="T42" s="629"/>
      <c r="U42" s="629"/>
      <c r="V42" s="629"/>
      <c r="W42" s="629"/>
      <c r="X42" s="629"/>
      <c r="Y42" s="629"/>
      <c r="Z42" s="629"/>
      <c r="AA42" s="629"/>
      <c r="AB42" s="285">
        <f t="shared" si="2"/>
        <v>0</v>
      </c>
      <c r="AC42" s="285">
        <v>0</v>
      </c>
      <c r="AD42" s="285">
        <v>0</v>
      </c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>
        <f t="shared" si="5"/>
        <v>0</v>
      </c>
      <c r="AR42" s="285">
        <v>0</v>
      </c>
      <c r="AS42" s="285">
        <v>0</v>
      </c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18" t="s">
        <v>676</v>
      </c>
      <c r="BG42" s="285" t="s">
        <v>651</v>
      </c>
      <c r="BH42" s="1328" t="s">
        <v>652</v>
      </c>
    </row>
    <row r="43" spans="1:188" s="1327" customFormat="1" ht="78" customHeight="1">
      <c r="B43" s="104" t="s">
        <v>40</v>
      </c>
      <c r="C43" s="24" t="s">
        <v>612</v>
      </c>
      <c r="D43" s="24" t="s">
        <v>613</v>
      </c>
      <c r="E43" s="24" t="s">
        <v>645</v>
      </c>
      <c r="F43" s="636">
        <f t="shared" si="3"/>
        <v>2020730010004</v>
      </c>
      <c r="G43" s="1457" t="s">
        <v>646</v>
      </c>
      <c r="H43" s="636" t="s">
        <v>659</v>
      </c>
      <c r="I43" s="1457" t="s">
        <v>660</v>
      </c>
      <c r="J43" s="636" t="str">
        <f t="shared" si="4"/>
        <v>B.4.1.1.1.19</v>
      </c>
      <c r="K43" s="639" t="s">
        <v>672</v>
      </c>
      <c r="L43" s="139">
        <v>1</v>
      </c>
      <c r="M43" s="25">
        <f>+N43</f>
        <v>747548024</v>
      </c>
      <c r="N43" s="1247">
        <v>747548024</v>
      </c>
      <c r="O43" s="22"/>
      <c r="P43" s="629"/>
      <c r="Q43" s="629"/>
      <c r="R43" s="629"/>
      <c r="S43" s="629"/>
      <c r="T43" s="629"/>
      <c r="U43" s="629"/>
      <c r="V43" s="629"/>
      <c r="W43" s="629"/>
      <c r="X43" s="629"/>
      <c r="Y43" s="629"/>
      <c r="Z43" s="629"/>
      <c r="AA43" s="629"/>
      <c r="AB43" s="285">
        <v>0</v>
      </c>
      <c r="AC43" s="285">
        <v>0</v>
      </c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>
        <v>0</v>
      </c>
      <c r="AR43" s="285"/>
      <c r="AS43" s="285">
        <v>0</v>
      </c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18"/>
      <c r="BG43" s="285"/>
      <c r="BH43" s="1328"/>
    </row>
    <row r="44" spans="1:188" s="1327" customFormat="1" ht="78" customHeight="1">
      <c r="B44" s="104" t="s">
        <v>40</v>
      </c>
      <c r="C44" s="24" t="s">
        <v>612</v>
      </c>
      <c r="D44" s="24" t="s">
        <v>613</v>
      </c>
      <c r="E44" s="24" t="s">
        <v>645</v>
      </c>
      <c r="F44" s="636">
        <f t="shared" si="3"/>
        <v>2020730010004</v>
      </c>
      <c r="G44" s="1457" t="s">
        <v>646</v>
      </c>
      <c r="H44" s="636" t="s">
        <v>658</v>
      </c>
      <c r="I44" s="1457" t="s">
        <v>366</v>
      </c>
      <c r="J44" s="636" t="str">
        <f t="shared" si="4"/>
        <v>B.4.1.1.1.19</v>
      </c>
      <c r="K44" s="639" t="s">
        <v>672</v>
      </c>
      <c r="L44" s="139">
        <v>1</v>
      </c>
      <c r="M44" s="25">
        <f>+N44</f>
        <v>500000000</v>
      </c>
      <c r="N44" s="1247">
        <v>500000000</v>
      </c>
      <c r="O44" s="22"/>
      <c r="P44" s="629"/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29"/>
      <c r="AB44" s="285">
        <v>0</v>
      </c>
      <c r="AC44" s="285">
        <v>0</v>
      </c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>
        <v>0</v>
      </c>
      <c r="AR44" s="285">
        <v>0</v>
      </c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18"/>
      <c r="BG44" s="285"/>
      <c r="BH44" s="1328"/>
    </row>
    <row r="45" spans="1:188" ht="68.25" customHeight="1">
      <c r="B45" s="104" t="s">
        <v>40</v>
      </c>
      <c r="C45" s="24" t="s">
        <v>612</v>
      </c>
      <c r="D45" s="24" t="s">
        <v>613</v>
      </c>
      <c r="E45" s="24" t="s">
        <v>645</v>
      </c>
      <c r="F45" s="636">
        <v>2020730010004</v>
      </c>
      <c r="G45" s="1457" t="s">
        <v>646</v>
      </c>
      <c r="H45" s="636" t="s">
        <v>616</v>
      </c>
      <c r="I45" s="1457" t="s">
        <v>617</v>
      </c>
      <c r="J45" s="636" t="s">
        <v>677</v>
      </c>
      <c r="K45" s="639" t="s">
        <v>678</v>
      </c>
      <c r="L45" s="139">
        <v>1</v>
      </c>
      <c r="M45" s="30">
        <f>+N45+O45</f>
        <v>141000000</v>
      </c>
      <c r="N45" s="1482"/>
      <c r="O45" s="30">
        <v>141000000</v>
      </c>
      <c r="P45" s="629"/>
      <c r="Q45" s="629"/>
      <c r="R45" s="629"/>
      <c r="S45" s="629"/>
      <c r="T45" s="629"/>
      <c r="U45" s="629"/>
      <c r="V45" s="629"/>
      <c r="W45" s="629"/>
      <c r="X45" s="629"/>
      <c r="Y45" s="629"/>
      <c r="Z45" s="629"/>
      <c r="AA45" s="629"/>
      <c r="AB45" s="45">
        <f>+AD45</f>
        <v>101550000</v>
      </c>
      <c r="AC45" s="1464"/>
      <c r="AD45" s="45">
        <v>101550000</v>
      </c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45">
        <f t="shared" si="5"/>
        <v>36000000</v>
      </c>
      <c r="AR45" s="18"/>
      <c r="AS45" s="45">
        <v>36000000</v>
      </c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 t="s">
        <v>650</v>
      </c>
      <c r="BG45" s="18" t="s">
        <v>651</v>
      </c>
      <c r="BH45" s="1437" t="s">
        <v>652</v>
      </c>
    </row>
    <row r="46" spans="1:188" ht="50.25" customHeight="1">
      <c r="B46" s="104" t="s">
        <v>40</v>
      </c>
      <c r="C46" s="24" t="s">
        <v>612</v>
      </c>
      <c r="D46" s="24" t="s">
        <v>613</v>
      </c>
      <c r="E46" s="24" t="s">
        <v>645</v>
      </c>
      <c r="F46" s="636">
        <v>2020730010004</v>
      </c>
      <c r="G46" s="1457" t="s">
        <v>646</v>
      </c>
      <c r="H46" s="636" t="str">
        <f>+H45</f>
        <v xml:space="preserve"> 2.08.3.2.02.02.009</v>
      </c>
      <c r="I46" s="1457" t="s">
        <v>617</v>
      </c>
      <c r="J46" s="636" t="s">
        <v>679</v>
      </c>
      <c r="K46" s="639" t="s">
        <v>680</v>
      </c>
      <c r="L46" s="139">
        <v>1</v>
      </c>
      <c r="M46" s="22">
        <f t="shared" si="1"/>
        <v>135000000</v>
      </c>
      <c r="N46" s="1481"/>
      <c r="O46" s="22">
        <v>135000000</v>
      </c>
      <c r="P46" s="343"/>
      <c r="Q46" s="629"/>
      <c r="R46" s="629"/>
      <c r="S46" s="629"/>
      <c r="T46" s="629"/>
      <c r="U46" s="629"/>
      <c r="V46" s="629"/>
      <c r="W46" s="629"/>
      <c r="X46" s="629"/>
      <c r="Y46" s="629"/>
      <c r="Z46" s="629"/>
      <c r="AA46" s="629"/>
      <c r="AB46" s="45">
        <f>+AD46</f>
        <v>116650000</v>
      </c>
      <c r="AC46" s="45"/>
      <c r="AD46" s="45">
        <v>116650000</v>
      </c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>
        <f t="shared" si="5"/>
        <v>51450000</v>
      </c>
      <c r="AR46" s="18"/>
      <c r="AS46" s="18">
        <v>51450000</v>
      </c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 t="s">
        <v>650</v>
      </c>
      <c r="BG46" s="18" t="s">
        <v>651</v>
      </c>
      <c r="BH46" s="1437" t="s">
        <v>652</v>
      </c>
    </row>
    <row r="47" spans="1:188" s="1244" customFormat="1" ht="72.75" customHeight="1">
      <c r="A47" s="1327"/>
      <c r="B47" s="104" t="s">
        <v>40</v>
      </c>
      <c r="C47" s="24" t="s">
        <v>612</v>
      </c>
      <c r="D47" s="24" t="s">
        <v>613</v>
      </c>
      <c r="E47" s="24" t="s">
        <v>645</v>
      </c>
      <c r="F47" s="636">
        <v>2020730010004</v>
      </c>
      <c r="G47" s="1457" t="s">
        <v>646</v>
      </c>
      <c r="H47" s="636" t="s">
        <v>616</v>
      </c>
      <c r="I47" s="1457" t="s">
        <v>617</v>
      </c>
      <c r="J47" s="636" t="s">
        <v>667</v>
      </c>
      <c r="K47" s="639" t="s">
        <v>681</v>
      </c>
      <c r="L47" s="139">
        <v>1</v>
      </c>
      <c r="M47" s="22">
        <f t="shared" si="1"/>
        <v>82000000</v>
      </c>
      <c r="N47" s="1481"/>
      <c r="O47" s="22">
        <v>82000000</v>
      </c>
      <c r="P47" s="343"/>
      <c r="Q47" s="629"/>
      <c r="R47" s="629"/>
      <c r="S47" s="629"/>
      <c r="T47" s="629"/>
      <c r="U47" s="629"/>
      <c r="V47" s="629"/>
      <c r="W47" s="629"/>
      <c r="X47" s="629"/>
      <c r="Y47" s="629"/>
      <c r="Z47" s="629"/>
      <c r="AA47" s="629"/>
      <c r="AB47" s="349">
        <f>+AD47</f>
        <v>62400000</v>
      </c>
      <c r="AC47" s="349"/>
      <c r="AD47" s="349">
        <v>62400000</v>
      </c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>
        <f t="shared" si="5"/>
        <v>16400000</v>
      </c>
      <c r="AR47" s="285">
        <v>0</v>
      </c>
      <c r="AS47" s="285">
        <v>16400000</v>
      </c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 t="s">
        <v>650</v>
      </c>
      <c r="BG47" s="285" t="s">
        <v>651</v>
      </c>
      <c r="BH47" s="1328" t="s">
        <v>652</v>
      </c>
      <c r="BI47" s="1327"/>
      <c r="BJ47" s="1327"/>
      <c r="BK47" s="1327"/>
      <c r="BL47" s="1327"/>
      <c r="BM47" s="1327"/>
      <c r="BN47" s="1327"/>
      <c r="BO47" s="1327"/>
      <c r="BP47" s="1327"/>
      <c r="BQ47" s="1327"/>
      <c r="BR47" s="1327"/>
      <c r="BS47" s="1327"/>
      <c r="BT47" s="1327"/>
      <c r="BU47" s="1327"/>
      <c r="BV47" s="1327"/>
      <c r="BW47" s="1327"/>
      <c r="BX47" s="1327"/>
      <c r="BY47" s="1327"/>
      <c r="BZ47" s="1327"/>
      <c r="CA47" s="1327"/>
      <c r="CB47" s="1327"/>
      <c r="CC47" s="1327"/>
      <c r="CD47" s="1327"/>
      <c r="CE47" s="1327"/>
      <c r="CF47" s="1327"/>
      <c r="CG47" s="1327"/>
      <c r="CH47" s="1327"/>
      <c r="CI47" s="1327"/>
      <c r="CJ47" s="1327"/>
      <c r="CK47" s="1327"/>
      <c r="CL47" s="1327"/>
      <c r="CM47" s="1327"/>
      <c r="CN47" s="1327"/>
      <c r="CO47" s="1327"/>
      <c r="CP47" s="1327"/>
      <c r="CQ47" s="1327"/>
      <c r="CR47" s="1327"/>
      <c r="CS47" s="1327"/>
      <c r="CT47" s="1327"/>
      <c r="CU47" s="1327"/>
      <c r="CV47" s="1327"/>
      <c r="CW47" s="1327"/>
      <c r="CX47" s="1327"/>
      <c r="CY47" s="1327"/>
      <c r="CZ47" s="1327"/>
      <c r="DA47" s="1327"/>
      <c r="DB47" s="1327"/>
      <c r="DC47" s="1327"/>
      <c r="DD47" s="1327"/>
      <c r="DE47" s="1327"/>
      <c r="DF47" s="1327"/>
      <c r="DG47" s="1327"/>
      <c r="DH47" s="1327"/>
      <c r="DI47" s="1327"/>
      <c r="DJ47" s="1327"/>
      <c r="DK47" s="1327"/>
      <c r="DL47" s="1327"/>
      <c r="DM47" s="1327"/>
      <c r="DN47" s="1327"/>
      <c r="DO47" s="1327"/>
      <c r="DP47" s="1327"/>
      <c r="DQ47" s="1327"/>
      <c r="DR47" s="1327"/>
      <c r="DS47" s="1327"/>
      <c r="DT47" s="1327"/>
      <c r="DU47" s="1327"/>
      <c r="DV47" s="1327"/>
      <c r="DW47" s="1327"/>
      <c r="DX47" s="1327"/>
      <c r="DY47" s="1327"/>
      <c r="DZ47" s="1327"/>
      <c r="EA47" s="1327"/>
      <c r="EB47" s="1327"/>
      <c r="EC47" s="1327"/>
      <c r="ED47" s="1327"/>
      <c r="EE47" s="1327"/>
      <c r="EF47" s="1327"/>
      <c r="EG47" s="1327"/>
      <c r="EH47" s="1327"/>
      <c r="EI47" s="1327"/>
      <c r="EJ47" s="1327"/>
      <c r="EK47" s="1327"/>
      <c r="EL47" s="1327"/>
      <c r="EM47" s="1327"/>
      <c r="EN47" s="1327"/>
      <c r="EO47" s="1327"/>
      <c r="EP47" s="1327"/>
      <c r="EQ47" s="1327"/>
      <c r="ER47" s="1327"/>
      <c r="ES47" s="1327"/>
      <c r="ET47" s="1327"/>
      <c r="EU47" s="1327"/>
      <c r="EV47" s="1327"/>
      <c r="EW47" s="1327"/>
      <c r="EX47" s="1327"/>
      <c r="EY47" s="1327"/>
      <c r="EZ47" s="1327"/>
      <c r="FA47" s="1327"/>
      <c r="FB47" s="1327"/>
      <c r="FC47" s="1327"/>
      <c r="FD47" s="1327"/>
      <c r="FE47" s="1327"/>
      <c r="FF47" s="1327"/>
      <c r="FG47" s="1327"/>
      <c r="FH47" s="1327"/>
      <c r="FI47" s="1327"/>
      <c r="FJ47" s="1327"/>
      <c r="FK47" s="1327"/>
      <c r="FL47" s="1327"/>
      <c r="FM47" s="1327"/>
      <c r="FN47" s="1327"/>
      <c r="FO47" s="1327"/>
      <c r="FP47" s="1327"/>
      <c r="FQ47" s="1327"/>
      <c r="FR47" s="1327"/>
      <c r="FS47" s="1327"/>
      <c r="FT47" s="1327"/>
      <c r="FU47" s="1327"/>
      <c r="FV47" s="1327"/>
      <c r="FW47" s="1327"/>
      <c r="FX47" s="1327"/>
      <c r="FY47" s="1327"/>
      <c r="FZ47" s="1327"/>
      <c r="GA47" s="1327"/>
      <c r="GB47" s="1327"/>
      <c r="GC47" s="1327"/>
      <c r="GD47" s="1327"/>
      <c r="GE47" s="1327"/>
      <c r="GF47" s="1327"/>
    </row>
    <row r="48" spans="1:188" ht="60.75" customHeight="1">
      <c r="B48" s="104"/>
      <c r="C48" s="24"/>
      <c r="D48" s="24"/>
      <c r="E48" s="24"/>
      <c r="F48" s="636"/>
      <c r="G48" s="636"/>
      <c r="H48" s="636"/>
      <c r="I48" s="22"/>
      <c r="J48" s="22"/>
      <c r="K48" s="639"/>
      <c r="L48" s="139"/>
      <c r="M48" s="1458">
        <f t="shared" ref="M48:BE48" si="6">SUM(M24:M47)</f>
        <v>16559355415</v>
      </c>
      <c r="N48" s="1458">
        <f t="shared" si="6"/>
        <v>15247855415</v>
      </c>
      <c r="O48" s="1458">
        <f t="shared" si="6"/>
        <v>1311500000</v>
      </c>
      <c r="P48" s="1458">
        <f t="shared" si="6"/>
        <v>0</v>
      </c>
      <c r="Q48" s="1458">
        <f t="shared" si="6"/>
        <v>0</v>
      </c>
      <c r="R48" s="1458">
        <f t="shared" si="6"/>
        <v>0</v>
      </c>
      <c r="S48" s="1458">
        <f t="shared" si="6"/>
        <v>0</v>
      </c>
      <c r="T48" s="1458">
        <f t="shared" si="6"/>
        <v>0</v>
      </c>
      <c r="U48" s="1458">
        <f t="shared" si="6"/>
        <v>0</v>
      </c>
      <c r="V48" s="1458">
        <f t="shared" si="6"/>
        <v>0</v>
      </c>
      <c r="W48" s="1458">
        <f t="shared" si="6"/>
        <v>0</v>
      </c>
      <c r="X48" s="1458">
        <f t="shared" si="6"/>
        <v>0</v>
      </c>
      <c r="Y48" s="1458">
        <f t="shared" si="6"/>
        <v>0</v>
      </c>
      <c r="Z48" s="1458">
        <f t="shared" si="6"/>
        <v>0</v>
      </c>
      <c r="AA48" s="1458">
        <f t="shared" si="6"/>
        <v>0</v>
      </c>
      <c r="AB48" s="1458">
        <f t="shared" si="6"/>
        <v>2720091523</v>
      </c>
      <c r="AC48" s="1458">
        <f t="shared" si="6"/>
        <v>1737141523</v>
      </c>
      <c r="AD48" s="1458">
        <f t="shared" si="6"/>
        <v>982950000</v>
      </c>
      <c r="AE48" s="1458">
        <f t="shared" si="6"/>
        <v>0</v>
      </c>
      <c r="AF48" s="1458">
        <f t="shared" si="6"/>
        <v>0</v>
      </c>
      <c r="AG48" s="1458">
        <f t="shared" si="6"/>
        <v>0</v>
      </c>
      <c r="AH48" s="1458">
        <f t="shared" si="6"/>
        <v>0</v>
      </c>
      <c r="AI48" s="1458">
        <f t="shared" si="6"/>
        <v>0</v>
      </c>
      <c r="AJ48" s="1458">
        <f t="shared" si="6"/>
        <v>0</v>
      </c>
      <c r="AK48" s="1458">
        <f t="shared" si="6"/>
        <v>0</v>
      </c>
      <c r="AL48" s="1458">
        <f t="shared" si="6"/>
        <v>0</v>
      </c>
      <c r="AM48" s="1458">
        <f t="shared" si="6"/>
        <v>0</v>
      </c>
      <c r="AN48" s="1458">
        <f t="shared" si="6"/>
        <v>0</v>
      </c>
      <c r="AO48" s="1458">
        <f t="shared" si="6"/>
        <v>0</v>
      </c>
      <c r="AP48" s="1458">
        <f t="shared" si="6"/>
        <v>0</v>
      </c>
      <c r="AQ48" s="1458">
        <f t="shared" si="6"/>
        <v>773191523</v>
      </c>
      <c r="AR48" s="1458">
        <f t="shared" si="6"/>
        <v>448241523</v>
      </c>
      <c r="AS48" s="1458">
        <f t="shared" si="6"/>
        <v>324950000</v>
      </c>
      <c r="AT48" s="1458">
        <f t="shared" si="6"/>
        <v>0</v>
      </c>
      <c r="AU48" s="1458">
        <f t="shared" si="6"/>
        <v>0</v>
      </c>
      <c r="AV48" s="1458">
        <f t="shared" si="6"/>
        <v>0</v>
      </c>
      <c r="AW48" s="1458">
        <f t="shared" si="6"/>
        <v>0</v>
      </c>
      <c r="AX48" s="1458">
        <f t="shared" si="6"/>
        <v>0</v>
      </c>
      <c r="AY48" s="1458">
        <f t="shared" si="6"/>
        <v>0</v>
      </c>
      <c r="AZ48" s="1458">
        <f t="shared" si="6"/>
        <v>0</v>
      </c>
      <c r="BA48" s="1458">
        <f t="shared" si="6"/>
        <v>0</v>
      </c>
      <c r="BB48" s="1458">
        <f t="shared" si="6"/>
        <v>0</v>
      </c>
      <c r="BC48" s="1458">
        <f t="shared" si="6"/>
        <v>0</v>
      </c>
      <c r="BD48" s="1458">
        <f t="shared" si="6"/>
        <v>0</v>
      </c>
      <c r="BE48" s="1458">
        <f t="shared" si="6"/>
        <v>0</v>
      </c>
      <c r="BF48" s="18"/>
      <c r="BG48" s="18"/>
      <c r="BH48" s="1437"/>
    </row>
    <row r="49" spans="1:89" s="18" customFormat="1" ht="78" customHeight="1">
      <c r="A49" s="1517"/>
      <c r="B49" s="104" t="s">
        <v>40</v>
      </c>
      <c r="C49" s="24" t="s">
        <v>612</v>
      </c>
      <c r="D49" s="24" t="s">
        <v>613</v>
      </c>
      <c r="E49" s="24" t="s">
        <v>645</v>
      </c>
      <c r="F49" s="636">
        <v>2020730010042</v>
      </c>
      <c r="G49" s="1457" t="s">
        <v>682</v>
      </c>
      <c r="H49" s="636" t="s">
        <v>616</v>
      </c>
      <c r="I49" s="1457" t="s">
        <v>617</v>
      </c>
      <c r="J49" s="636" t="s">
        <v>683</v>
      </c>
      <c r="K49" s="639" t="s">
        <v>684</v>
      </c>
      <c r="L49" s="139">
        <v>1</v>
      </c>
      <c r="M49" s="25">
        <f t="shared" ref="M49:M57" si="7">+O49</f>
        <v>170630000</v>
      </c>
      <c r="N49" s="1463"/>
      <c r="O49" s="25">
        <v>170630000</v>
      </c>
      <c r="P49" s="629"/>
      <c r="Q49" s="629"/>
      <c r="R49" s="629"/>
      <c r="S49" s="629"/>
      <c r="T49" s="629"/>
      <c r="U49" s="629"/>
      <c r="V49" s="629"/>
      <c r="W49" s="629"/>
      <c r="X49" s="629"/>
      <c r="Y49" s="629"/>
      <c r="Z49" s="629"/>
      <c r="AA49" s="629"/>
      <c r="AB49" s="45">
        <f>+AD49</f>
        <v>166800000</v>
      </c>
      <c r="AD49" s="45">
        <v>166800000</v>
      </c>
      <c r="AQ49" s="45">
        <f>+AS49</f>
        <v>51100000</v>
      </c>
      <c r="AS49" s="45">
        <v>51100000</v>
      </c>
      <c r="BG49" s="18" t="s">
        <v>685</v>
      </c>
      <c r="BH49" s="1437" t="s">
        <v>686</v>
      </c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366"/>
    </row>
    <row r="50" spans="1:89" s="18" customFormat="1" ht="78" customHeight="1">
      <c r="A50" s="1517"/>
      <c r="B50" s="104" t="s">
        <v>40</v>
      </c>
      <c r="C50" s="24" t="s">
        <v>612</v>
      </c>
      <c r="D50" s="24" t="s">
        <v>613</v>
      </c>
      <c r="E50" s="24" t="s">
        <v>645</v>
      </c>
      <c r="F50" s="636">
        <v>2020730010042</v>
      </c>
      <c r="G50" s="1457" t="s">
        <v>682</v>
      </c>
      <c r="H50" s="636" t="s">
        <v>653</v>
      </c>
      <c r="I50" s="1457" t="s">
        <v>328</v>
      </c>
      <c r="J50" s="636" t="s">
        <v>687</v>
      </c>
      <c r="K50" s="639" t="s">
        <v>688</v>
      </c>
      <c r="L50" s="139">
        <v>1</v>
      </c>
      <c r="M50" s="25">
        <f t="shared" si="7"/>
        <v>110000000</v>
      </c>
      <c r="N50" s="1463"/>
      <c r="O50" s="25">
        <v>110000000</v>
      </c>
      <c r="P50" s="629"/>
      <c r="Q50" s="629"/>
      <c r="R50" s="629"/>
      <c r="S50" s="629"/>
      <c r="T50" s="629"/>
      <c r="U50" s="629"/>
      <c r="V50" s="629"/>
      <c r="W50" s="629"/>
      <c r="X50" s="629"/>
      <c r="Y50" s="629"/>
      <c r="Z50" s="629"/>
      <c r="AA50" s="629"/>
      <c r="AB50" s="45">
        <v>0</v>
      </c>
      <c r="AD50" s="45">
        <v>0</v>
      </c>
      <c r="AQ50" s="45">
        <v>0</v>
      </c>
      <c r="AS50" s="45">
        <v>0</v>
      </c>
      <c r="BH50" s="1437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366"/>
    </row>
    <row r="51" spans="1:89" s="18" customFormat="1" ht="67.5" customHeight="1">
      <c r="A51" s="1517"/>
      <c r="B51" s="104" t="s">
        <v>40</v>
      </c>
      <c r="C51" s="24" t="s">
        <v>612</v>
      </c>
      <c r="D51" s="24" t="s">
        <v>613</v>
      </c>
      <c r="E51" s="24" t="s">
        <v>645</v>
      </c>
      <c r="F51" s="636">
        <v>2020730010042</v>
      </c>
      <c r="G51" s="1457" t="s">
        <v>682</v>
      </c>
      <c r="H51" s="636" t="s">
        <v>616</v>
      </c>
      <c r="I51" s="1457" t="s">
        <v>617</v>
      </c>
      <c r="J51" s="636" t="s">
        <v>689</v>
      </c>
      <c r="K51" s="639" t="s">
        <v>690</v>
      </c>
      <c r="L51" s="139">
        <v>200</v>
      </c>
      <c r="M51" s="25">
        <f t="shared" si="7"/>
        <v>80000000</v>
      </c>
      <c r="N51" s="1463"/>
      <c r="O51" s="25">
        <v>80000000</v>
      </c>
      <c r="P51" s="629"/>
      <c r="Q51" s="629"/>
      <c r="R51" s="629"/>
      <c r="S51" s="629"/>
      <c r="T51" s="629"/>
      <c r="U51" s="629"/>
      <c r="V51" s="629"/>
      <c r="W51" s="629"/>
      <c r="X51" s="629"/>
      <c r="Y51" s="629"/>
      <c r="Z51" s="629"/>
      <c r="AA51" s="629"/>
      <c r="AB51" s="45">
        <f>+AD51</f>
        <v>20000000</v>
      </c>
      <c r="AD51" s="45">
        <v>20000000</v>
      </c>
      <c r="AQ51" s="18">
        <v>0</v>
      </c>
      <c r="AS51" s="18">
        <v>0</v>
      </c>
      <c r="BG51" s="18" t="s">
        <v>685</v>
      </c>
      <c r="BH51" s="1437" t="s">
        <v>686</v>
      </c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366"/>
    </row>
    <row r="52" spans="1:89" s="18" customFormat="1" ht="38.25">
      <c r="A52" s="1517"/>
      <c r="B52" s="104" t="s">
        <v>40</v>
      </c>
      <c r="C52" s="24" t="s">
        <v>612</v>
      </c>
      <c r="D52" s="24" t="s">
        <v>613</v>
      </c>
      <c r="E52" s="24" t="s">
        <v>645</v>
      </c>
      <c r="F52" s="636">
        <v>2020730010042</v>
      </c>
      <c r="G52" s="1457" t="s">
        <v>682</v>
      </c>
      <c r="H52" s="636" t="str">
        <f t="shared" ref="H52:H57" si="8">+H51</f>
        <v xml:space="preserve"> 2.08.3.2.02.02.009</v>
      </c>
      <c r="I52" s="1457" t="s">
        <v>617</v>
      </c>
      <c r="J52" s="636" t="s">
        <v>691</v>
      </c>
      <c r="K52" s="639" t="s">
        <v>692</v>
      </c>
      <c r="L52" s="139">
        <v>10</v>
      </c>
      <c r="M52" s="25">
        <f t="shared" si="7"/>
        <v>54160000</v>
      </c>
      <c r="N52" s="1463"/>
      <c r="O52" s="25">
        <v>54160000</v>
      </c>
      <c r="P52" s="629"/>
      <c r="Q52" s="629"/>
      <c r="R52" s="629"/>
      <c r="S52" s="629"/>
      <c r="T52" s="629"/>
      <c r="U52" s="629"/>
      <c r="V52" s="629"/>
      <c r="W52" s="629"/>
      <c r="X52" s="629"/>
      <c r="Y52" s="629"/>
      <c r="Z52" s="629"/>
      <c r="AA52" s="629"/>
      <c r="AB52" s="18">
        <v>26500000</v>
      </c>
      <c r="AD52" s="18">
        <v>26500000</v>
      </c>
      <c r="AQ52" s="18">
        <v>0</v>
      </c>
      <c r="AS52" s="18">
        <v>0</v>
      </c>
      <c r="BG52" s="18" t="s">
        <v>685</v>
      </c>
      <c r="BH52" s="1437" t="s">
        <v>686</v>
      </c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366"/>
    </row>
    <row r="53" spans="1:89" s="18" customFormat="1" ht="38.25">
      <c r="A53" s="1517"/>
      <c r="B53" s="104" t="s">
        <v>40</v>
      </c>
      <c r="C53" s="24" t="s">
        <v>612</v>
      </c>
      <c r="D53" s="24" t="s">
        <v>613</v>
      </c>
      <c r="E53" s="24" t="s">
        <v>645</v>
      </c>
      <c r="F53" s="636">
        <v>2020730010042</v>
      </c>
      <c r="G53" s="1457" t="s">
        <v>682</v>
      </c>
      <c r="H53" s="636" t="str">
        <f t="shared" si="8"/>
        <v xml:space="preserve"> 2.08.3.2.02.02.009</v>
      </c>
      <c r="I53" s="1457" t="s">
        <v>617</v>
      </c>
      <c r="J53" s="636" t="s">
        <v>693</v>
      </c>
      <c r="K53" s="639" t="s">
        <v>694</v>
      </c>
      <c r="L53" s="139">
        <v>1</v>
      </c>
      <c r="M53" s="25">
        <f t="shared" si="7"/>
        <v>191210000</v>
      </c>
      <c r="N53" s="1463"/>
      <c r="O53" s="25">
        <v>191210000</v>
      </c>
      <c r="P53" s="629"/>
      <c r="Q53" s="629"/>
      <c r="R53" s="629"/>
      <c r="S53" s="629"/>
      <c r="T53" s="629"/>
      <c r="U53" s="629"/>
      <c r="V53" s="629"/>
      <c r="W53" s="629"/>
      <c r="X53" s="629"/>
      <c r="Y53" s="629"/>
      <c r="Z53" s="629"/>
      <c r="AA53" s="629"/>
      <c r="AB53" s="45">
        <f>+AD53</f>
        <v>182100000</v>
      </c>
      <c r="AD53" s="45">
        <v>182100000</v>
      </c>
      <c r="AQ53" s="18">
        <f>+AS53</f>
        <v>46800000</v>
      </c>
      <c r="AS53" s="18">
        <v>46800000</v>
      </c>
      <c r="BG53" s="18" t="s">
        <v>685</v>
      </c>
      <c r="BH53" s="1437" t="s">
        <v>686</v>
      </c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366"/>
    </row>
    <row r="54" spans="1:89" s="18" customFormat="1" ht="38.25">
      <c r="A54" s="1517"/>
      <c r="B54" s="104" t="s">
        <v>40</v>
      </c>
      <c r="C54" s="24" t="s">
        <v>612</v>
      </c>
      <c r="D54" s="24" t="s">
        <v>613</v>
      </c>
      <c r="E54" s="24" t="s">
        <v>645</v>
      </c>
      <c r="F54" s="636">
        <v>2020730010042</v>
      </c>
      <c r="G54" s="1457" t="s">
        <v>682</v>
      </c>
      <c r="H54" s="636" t="str">
        <f>+H53</f>
        <v xml:space="preserve"> 2.08.3.2.02.02.009</v>
      </c>
      <c r="I54" s="1457" t="s">
        <v>617</v>
      </c>
      <c r="J54" s="636" t="s">
        <v>695</v>
      </c>
      <c r="K54" s="639" t="s">
        <v>696</v>
      </c>
      <c r="L54" s="139">
        <v>10</v>
      </c>
      <c r="M54" s="25">
        <f t="shared" si="7"/>
        <v>200000000</v>
      </c>
      <c r="N54" s="1463"/>
      <c r="O54" s="25">
        <v>200000000</v>
      </c>
      <c r="P54" s="629"/>
      <c r="Q54" s="629"/>
      <c r="R54" s="629"/>
      <c r="S54" s="629"/>
      <c r="T54" s="629"/>
      <c r="U54" s="629"/>
      <c r="V54" s="629"/>
      <c r="W54" s="629"/>
      <c r="X54" s="629"/>
      <c r="Y54" s="629"/>
      <c r="Z54" s="629"/>
      <c r="AA54" s="629"/>
      <c r="AB54" s="45">
        <f>+AD54</f>
        <v>145700000</v>
      </c>
      <c r="AC54" s="45"/>
      <c r="AD54" s="45">
        <v>145700000</v>
      </c>
      <c r="AQ54" s="18">
        <f>++AS54</f>
        <v>33400000</v>
      </c>
      <c r="AS54" s="18">
        <v>33400000</v>
      </c>
      <c r="BG54" s="18" t="s">
        <v>685</v>
      </c>
      <c r="BH54" s="1437" t="s">
        <v>686</v>
      </c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366"/>
    </row>
    <row r="55" spans="1:89" s="18" customFormat="1" ht="38.25">
      <c r="A55" s="1517"/>
      <c r="B55" s="104" t="s">
        <v>40</v>
      </c>
      <c r="C55" s="24" t="s">
        <v>612</v>
      </c>
      <c r="D55" s="24" t="s">
        <v>613</v>
      </c>
      <c r="E55" s="24" t="s">
        <v>645</v>
      </c>
      <c r="F55" s="636">
        <v>2020730010042</v>
      </c>
      <c r="G55" s="1457" t="s">
        <v>682</v>
      </c>
      <c r="H55" s="636" t="str">
        <f t="shared" si="8"/>
        <v xml:space="preserve"> 2.08.3.2.02.02.009</v>
      </c>
      <c r="I55" s="1457" t="s">
        <v>617</v>
      </c>
      <c r="J55" s="636" t="s">
        <v>697</v>
      </c>
      <c r="K55" s="639" t="s">
        <v>698</v>
      </c>
      <c r="L55" s="139">
        <v>1</v>
      </c>
      <c r="M55" s="25">
        <f t="shared" si="7"/>
        <v>120000000</v>
      </c>
      <c r="N55" s="1463"/>
      <c r="O55" s="25">
        <v>120000000</v>
      </c>
      <c r="P55" s="629"/>
      <c r="Q55" s="629"/>
      <c r="R55" s="629"/>
      <c r="S55" s="629"/>
      <c r="T55" s="629"/>
      <c r="U55" s="629"/>
      <c r="V55" s="629"/>
      <c r="W55" s="629"/>
      <c r="X55" s="629"/>
      <c r="Y55" s="629"/>
      <c r="Z55" s="629"/>
      <c r="AA55" s="629"/>
      <c r="AB55" s="45">
        <f>+AD55</f>
        <v>115950000</v>
      </c>
      <c r="AD55" s="45">
        <v>115950000</v>
      </c>
      <c r="AQ55" s="18">
        <v>18400000</v>
      </c>
      <c r="AS55" s="18">
        <v>18400000</v>
      </c>
      <c r="BG55" s="18" t="s">
        <v>685</v>
      </c>
      <c r="BH55" s="1437" t="s">
        <v>686</v>
      </c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366"/>
    </row>
    <row r="56" spans="1:89" s="18" customFormat="1" ht="38.25">
      <c r="A56" s="1517"/>
      <c r="B56" s="104" t="s">
        <v>40</v>
      </c>
      <c r="C56" s="24" t="s">
        <v>612</v>
      </c>
      <c r="D56" s="24" t="s">
        <v>613</v>
      </c>
      <c r="E56" s="24" t="s">
        <v>645</v>
      </c>
      <c r="F56" s="636">
        <v>2020730010042</v>
      </c>
      <c r="G56" s="1457" t="s">
        <v>682</v>
      </c>
      <c r="H56" s="636" t="str">
        <f t="shared" si="8"/>
        <v xml:space="preserve"> 2.08.3.2.02.02.009</v>
      </c>
      <c r="I56" s="1457" t="s">
        <v>617</v>
      </c>
      <c r="J56" s="636" t="s">
        <v>699</v>
      </c>
      <c r="K56" s="639" t="s">
        <v>700</v>
      </c>
      <c r="L56" s="139">
        <v>1</v>
      </c>
      <c r="M56" s="25">
        <f t="shared" si="7"/>
        <v>80000000</v>
      </c>
      <c r="N56" s="1463"/>
      <c r="O56" s="25">
        <v>80000000</v>
      </c>
      <c r="P56" s="629"/>
      <c r="Q56" s="629"/>
      <c r="R56" s="629"/>
      <c r="S56" s="629"/>
      <c r="T56" s="629"/>
      <c r="U56" s="629"/>
      <c r="V56" s="629"/>
      <c r="W56" s="629"/>
      <c r="X56" s="629"/>
      <c r="Y56" s="629"/>
      <c r="Z56" s="629"/>
      <c r="AA56" s="629"/>
      <c r="AB56" s="1464">
        <f>+AD56</f>
        <v>68000000</v>
      </c>
      <c r="AD56" s="1464">
        <v>68000000</v>
      </c>
      <c r="AQ56" s="18">
        <f>+AS56</f>
        <v>12000000</v>
      </c>
      <c r="AS56" s="18">
        <v>12000000</v>
      </c>
      <c r="BG56" s="18" t="s">
        <v>685</v>
      </c>
      <c r="BH56" s="1437" t="s">
        <v>686</v>
      </c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366"/>
    </row>
    <row r="57" spans="1:89" s="18" customFormat="1" ht="38.25">
      <c r="A57" s="1517"/>
      <c r="B57" s="104" t="s">
        <v>40</v>
      </c>
      <c r="C57" s="24" t="s">
        <v>612</v>
      </c>
      <c r="D57" s="24" t="s">
        <v>613</v>
      </c>
      <c r="E57" s="24" t="s">
        <v>645</v>
      </c>
      <c r="F57" s="636">
        <v>2020730010042</v>
      </c>
      <c r="G57" s="1457" t="s">
        <v>682</v>
      </c>
      <c r="H57" s="636" t="str">
        <f t="shared" si="8"/>
        <v xml:space="preserve"> 2.08.3.2.02.02.009</v>
      </c>
      <c r="I57" s="1457" t="s">
        <v>617</v>
      </c>
      <c r="J57" s="636" t="s">
        <v>701</v>
      </c>
      <c r="K57" s="639" t="s">
        <v>702</v>
      </c>
      <c r="L57" s="139">
        <v>1</v>
      </c>
      <c r="M57" s="25">
        <f t="shared" si="7"/>
        <v>28790000</v>
      </c>
      <c r="N57" s="1463"/>
      <c r="O57" s="25">
        <v>28790000</v>
      </c>
      <c r="P57" s="629"/>
      <c r="Q57" s="629"/>
      <c r="R57" s="629"/>
      <c r="S57" s="629"/>
      <c r="T57" s="629"/>
      <c r="U57" s="629"/>
      <c r="V57" s="629"/>
      <c r="W57" s="629"/>
      <c r="X57" s="629"/>
      <c r="Y57" s="629"/>
      <c r="Z57" s="629"/>
      <c r="AA57" s="629"/>
      <c r="AB57" s="18">
        <f>+AD57</f>
        <v>11500000</v>
      </c>
      <c r="AD57" s="18">
        <v>11500000</v>
      </c>
      <c r="BG57" s="18" t="s">
        <v>685</v>
      </c>
      <c r="BH57" s="1437" t="s">
        <v>686</v>
      </c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66"/>
    </row>
    <row r="58" spans="1:89" s="18" customFormat="1" ht="64.5" customHeight="1">
      <c r="A58" s="1517"/>
      <c r="B58" s="104" t="s">
        <v>40</v>
      </c>
      <c r="C58" s="24" t="s">
        <v>612</v>
      </c>
      <c r="D58" s="24" t="s">
        <v>613</v>
      </c>
      <c r="E58" s="24" t="s">
        <v>645</v>
      </c>
      <c r="F58" s="636">
        <v>2020730010042</v>
      </c>
      <c r="G58" s="1457" t="s">
        <v>682</v>
      </c>
      <c r="H58" s="636" t="s">
        <v>703</v>
      </c>
      <c r="I58" s="1457" t="s">
        <v>704</v>
      </c>
      <c r="J58" s="636" t="s">
        <v>701</v>
      </c>
      <c r="K58" s="639" t="s">
        <v>702</v>
      </c>
      <c r="L58" s="139">
        <v>1</v>
      </c>
      <c r="M58" s="25">
        <f>+O58</f>
        <v>1210000</v>
      </c>
      <c r="N58" s="1463"/>
      <c r="O58" s="25">
        <v>1210000</v>
      </c>
      <c r="P58" s="629"/>
      <c r="Q58" s="629"/>
      <c r="R58" s="629"/>
      <c r="S58" s="629"/>
      <c r="T58" s="629"/>
      <c r="U58" s="629"/>
      <c r="V58" s="629"/>
      <c r="W58" s="629"/>
      <c r="X58" s="629"/>
      <c r="Y58" s="629"/>
      <c r="Z58" s="629"/>
      <c r="AA58" s="629"/>
      <c r="AB58" s="18">
        <v>0</v>
      </c>
      <c r="AD58" s="18">
        <v>0</v>
      </c>
      <c r="AQ58" s="18">
        <v>0</v>
      </c>
      <c r="AS58" s="18">
        <v>0</v>
      </c>
      <c r="BG58" s="18" t="s">
        <v>685</v>
      </c>
      <c r="BH58" s="1437" t="s">
        <v>686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366"/>
    </row>
    <row r="59" spans="1:89" s="18" customFormat="1" ht="54.75" customHeight="1">
      <c r="A59" s="1517"/>
      <c r="B59" s="104"/>
      <c r="C59" s="24"/>
      <c r="D59" s="24"/>
      <c r="E59" s="24"/>
      <c r="F59" s="636"/>
      <c r="G59" s="1457"/>
      <c r="H59" s="636"/>
      <c r="I59" s="22"/>
      <c r="J59" s="636"/>
      <c r="K59" s="639"/>
      <c r="L59" s="139"/>
      <c r="M59" s="1458">
        <f>SUM(M49:M58)</f>
        <v>1036000000</v>
      </c>
      <c r="N59" s="1458">
        <f>SUM(N49:N57)</f>
        <v>0</v>
      </c>
      <c r="O59" s="1458">
        <f>SUM(O49:O58)</f>
        <v>1036000000</v>
      </c>
      <c r="P59" s="629"/>
      <c r="Q59" s="629"/>
      <c r="R59" s="629"/>
      <c r="S59" s="629"/>
      <c r="T59" s="629"/>
      <c r="U59" s="629"/>
      <c r="V59" s="629"/>
      <c r="W59" s="629"/>
      <c r="X59" s="629"/>
      <c r="Y59" s="629"/>
      <c r="Z59" s="629"/>
      <c r="AA59" s="629"/>
      <c r="AB59" s="1493">
        <f>SUM(AB49:AB58)</f>
        <v>736550000</v>
      </c>
      <c r="AC59" s="1493">
        <f>SUM(AC49:AC58)</f>
        <v>0</v>
      </c>
      <c r="AD59" s="1493">
        <f>SUM(AD49:AD58)</f>
        <v>736550000</v>
      </c>
      <c r="AQ59" s="45">
        <f>+AQ49+AQ50+AQ51+AQ52+AQ53+AQ54+AQ55+AQ56</f>
        <v>161700000</v>
      </c>
      <c r="AR59" s="18">
        <f>SUM(AR58)</f>
        <v>0</v>
      </c>
      <c r="AS59" s="18">
        <f>SUM(AS58)</f>
        <v>0</v>
      </c>
      <c r="BH59" s="1437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366"/>
    </row>
    <row r="60" spans="1:89" s="18" customFormat="1" ht="38.25">
      <c r="A60" s="1517"/>
      <c r="B60" s="104" t="s">
        <v>40</v>
      </c>
      <c r="C60" s="24" t="s">
        <v>612</v>
      </c>
      <c r="D60" s="24" t="s">
        <v>613</v>
      </c>
      <c r="E60" s="24" t="s">
        <v>705</v>
      </c>
      <c r="F60" s="636">
        <v>2020730010038</v>
      </c>
      <c r="G60" s="1457" t="s">
        <v>706</v>
      </c>
      <c r="H60" s="636" t="s">
        <v>626</v>
      </c>
      <c r="I60" s="22" t="s">
        <v>60</v>
      </c>
      <c r="J60" s="629" t="s">
        <v>707</v>
      </c>
      <c r="K60" s="639" t="s">
        <v>708</v>
      </c>
      <c r="L60" s="139">
        <v>1</v>
      </c>
      <c r="M60" s="1458">
        <f>+N60+O60</f>
        <v>228008500</v>
      </c>
      <c r="N60" s="1460"/>
      <c r="O60" s="343">
        <v>228008500</v>
      </c>
      <c r="P60" s="629"/>
      <c r="Q60" s="629"/>
      <c r="R60" s="629"/>
      <c r="S60" s="629"/>
      <c r="T60" s="629"/>
      <c r="U60" s="629"/>
      <c r="V60" s="629"/>
      <c r="W60" s="629"/>
      <c r="X60" s="629"/>
      <c r="Y60" s="629"/>
      <c r="Z60" s="629"/>
      <c r="AA60" s="629"/>
      <c r="AB60" s="18">
        <v>0</v>
      </c>
      <c r="AD60" s="18">
        <v>0</v>
      </c>
      <c r="AQ60" s="18">
        <v>0</v>
      </c>
      <c r="AS60" s="18">
        <v>0</v>
      </c>
      <c r="BH60" s="1437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366"/>
    </row>
    <row r="61" spans="1:89" s="18" customFormat="1" ht="38.25">
      <c r="A61" s="1517"/>
      <c r="B61" s="104" t="s">
        <v>40</v>
      </c>
      <c r="C61" s="24" t="s">
        <v>612</v>
      </c>
      <c r="D61" s="24" t="s">
        <v>613</v>
      </c>
      <c r="E61" s="24" t="s">
        <v>705</v>
      </c>
      <c r="F61" s="636">
        <v>2020730010038</v>
      </c>
      <c r="G61" s="1457" t="s">
        <v>706</v>
      </c>
      <c r="H61" s="636" t="s">
        <v>616</v>
      </c>
      <c r="I61" s="1457" t="s">
        <v>617</v>
      </c>
      <c r="J61" s="629" t="str">
        <f>+J60</f>
        <v>B.4.1.1.2.1</v>
      </c>
      <c r="K61" s="639" t="s">
        <v>708</v>
      </c>
      <c r="L61" s="139">
        <v>1</v>
      </c>
      <c r="M61" s="1458">
        <f>+N61+O61</f>
        <v>347091500</v>
      </c>
      <c r="N61" s="1460"/>
      <c r="O61" s="1458">
        <v>347091500</v>
      </c>
      <c r="P61" s="629"/>
      <c r="Q61" s="629"/>
      <c r="R61" s="629"/>
      <c r="S61" s="629"/>
      <c r="T61" s="629"/>
      <c r="U61" s="629"/>
      <c r="V61" s="629"/>
      <c r="W61" s="629"/>
      <c r="X61" s="629"/>
      <c r="Y61" s="629"/>
      <c r="Z61" s="629"/>
      <c r="AA61" s="629"/>
      <c r="AB61" s="1494">
        <f>+AD61</f>
        <v>314100000</v>
      </c>
      <c r="AC61" s="1464"/>
      <c r="AD61" s="1494">
        <v>314100000</v>
      </c>
      <c r="AQ61" s="1494">
        <f>+AS61</f>
        <v>78800000</v>
      </c>
      <c r="AR61" s="1495"/>
      <c r="AS61" s="1494">
        <v>78800000</v>
      </c>
      <c r="BH61" s="1437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366"/>
    </row>
    <row r="62" spans="1:89" s="18" customFormat="1" ht="59.25" customHeight="1">
      <c r="A62" s="1517"/>
      <c r="B62" s="104" t="s">
        <v>40</v>
      </c>
      <c r="C62" s="24" t="s">
        <v>612</v>
      </c>
      <c r="D62" s="24" t="s">
        <v>613</v>
      </c>
      <c r="E62" s="24" t="s">
        <v>705</v>
      </c>
      <c r="F62" s="636">
        <v>2020730010038</v>
      </c>
      <c r="G62" s="1457" t="s">
        <v>706</v>
      </c>
      <c r="H62" s="636" t="s">
        <v>709</v>
      </c>
      <c r="I62" s="1457" t="s">
        <v>710</v>
      </c>
      <c r="J62" s="629" t="s">
        <v>711</v>
      </c>
      <c r="K62" s="639" t="s">
        <v>712</v>
      </c>
      <c r="L62" s="139">
        <v>1</v>
      </c>
      <c r="M62" s="1496">
        <f>+O62+W62+Y62</f>
        <v>1728416406</v>
      </c>
      <c r="N62" s="1464"/>
      <c r="O62" s="1458">
        <v>928416406</v>
      </c>
      <c r="P62" s="629"/>
      <c r="Q62" s="629"/>
      <c r="R62" s="629"/>
      <c r="S62" s="629"/>
      <c r="T62" s="629"/>
      <c r="U62" s="629"/>
      <c r="V62" s="629"/>
      <c r="W62" s="1496">
        <v>800000000</v>
      </c>
      <c r="X62" s="637"/>
      <c r="Y62" s="1496"/>
      <c r="Z62" s="629"/>
      <c r="AA62" s="629"/>
      <c r="AB62" s="1464">
        <v>0</v>
      </c>
      <c r="AC62" s="1464"/>
      <c r="AD62" s="1464"/>
      <c r="AN62" s="18">
        <v>0</v>
      </c>
      <c r="BH62" s="1437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366"/>
    </row>
    <row r="63" spans="1:89" s="1" customFormat="1" ht="59.25" customHeight="1">
      <c r="B63" s="104" t="s">
        <v>40</v>
      </c>
      <c r="C63" s="24" t="s">
        <v>612</v>
      </c>
      <c r="D63" s="24" t="s">
        <v>613</v>
      </c>
      <c r="E63" s="24" t="s">
        <v>705</v>
      </c>
      <c r="F63" s="636">
        <v>2020730010038</v>
      </c>
      <c r="G63" s="1457" t="s">
        <v>706</v>
      </c>
      <c r="H63" s="636" t="s">
        <v>664</v>
      </c>
      <c r="I63" s="1457" t="s">
        <v>617</v>
      </c>
      <c r="J63" s="629" t="s">
        <v>711</v>
      </c>
      <c r="K63" s="639" t="s">
        <v>712</v>
      </c>
      <c r="L63" s="139">
        <v>1</v>
      </c>
      <c r="M63" s="1458">
        <f>+O63</f>
        <v>4425542</v>
      </c>
      <c r="N63" s="1464"/>
      <c r="O63" s="1458">
        <f>+Y63</f>
        <v>4425542</v>
      </c>
      <c r="P63" s="629"/>
      <c r="Q63" s="629"/>
      <c r="R63" s="629"/>
      <c r="S63" s="629"/>
      <c r="T63" s="629"/>
      <c r="U63" s="629"/>
      <c r="V63" s="629"/>
      <c r="W63" s="629"/>
      <c r="X63" s="629"/>
      <c r="Y63" s="1496">
        <v>4425542</v>
      </c>
      <c r="Z63" s="629"/>
      <c r="AA63" s="629"/>
      <c r="AB63" s="1464"/>
      <c r="AC63" s="1464"/>
      <c r="AD63" s="1464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437"/>
    </row>
    <row r="64" spans="1:89" ht="54.75" customHeight="1">
      <c r="B64" s="104"/>
      <c r="C64" s="24"/>
      <c r="D64" s="24"/>
      <c r="E64" s="24"/>
      <c r="F64" s="636"/>
      <c r="G64" s="1457"/>
      <c r="H64" s="636"/>
      <c r="I64" s="22"/>
      <c r="J64" s="636"/>
      <c r="K64" s="639"/>
      <c r="L64" s="139"/>
      <c r="M64" s="1458">
        <f>+M60+M61+M62+M63</f>
        <v>2307941948</v>
      </c>
      <c r="N64" s="1458">
        <v>0</v>
      </c>
      <c r="O64" s="1458">
        <f>+O60+O61+O62</f>
        <v>1503516406</v>
      </c>
      <c r="P64" s="1458">
        <f t="shared" ref="P64:BE64" si="9">+P60+P61+P62</f>
        <v>0</v>
      </c>
      <c r="Q64" s="1458">
        <f t="shared" si="9"/>
        <v>0</v>
      </c>
      <c r="R64" s="1458">
        <f t="shared" si="9"/>
        <v>0</v>
      </c>
      <c r="S64" s="1458">
        <f t="shared" si="9"/>
        <v>0</v>
      </c>
      <c r="T64" s="1458">
        <f t="shared" si="9"/>
        <v>0</v>
      </c>
      <c r="U64" s="1458">
        <f t="shared" si="9"/>
        <v>0</v>
      </c>
      <c r="V64" s="1458">
        <f t="shared" si="9"/>
        <v>0</v>
      </c>
      <c r="W64" s="1458">
        <f t="shared" si="9"/>
        <v>800000000</v>
      </c>
      <c r="X64" s="1458">
        <f t="shared" si="9"/>
        <v>0</v>
      </c>
      <c r="Y64" s="1458">
        <f>+Y63</f>
        <v>4425542</v>
      </c>
      <c r="Z64" s="1458">
        <f t="shared" si="9"/>
        <v>0</v>
      </c>
      <c r="AA64" s="1458">
        <f t="shared" si="9"/>
        <v>0</v>
      </c>
      <c r="AB64" s="1458">
        <f t="shared" si="9"/>
        <v>314100000</v>
      </c>
      <c r="AC64" s="1458">
        <f t="shared" si="9"/>
        <v>0</v>
      </c>
      <c r="AD64" s="1458">
        <f t="shared" si="9"/>
        <v>314100000</v>
      </c>
      <c r="AE64" s="1458">
        <f t="shared" si="9"/>
        <v>0</v>
      </c>
      <c r="AF64" s="1458">
        <f t="shared" si="9"/>
        <v>0</v>
      </c>
      <c r="AG64" s="1458">
        <f t="shared" si="9"/>
        <v>0</v>
      </c>
      <c r="AH64" s="1458">
        <f t="shared" si="9"/>
        <v>0</v>
      </c>
      <c r="AI64" s="1458">
        <f t="shared" si="9"/>
        <v>0</v>
      </c>
      <c r="AJ64" s="1458">
        <f t="shared" si="9"/>
        <v>0</v>
      </c>
      <c r="AK64" s="1458">
        <f t="shared" si="9"/>
        <v>0</v>
      </c>
      <c r="AL64" s="1458">
        <f t="shared" si="9"/>
        <v>0</v>
      </c>
      <c r="AM64" s="1458">
        <f t="shared" si="9"/>
        <v>0</v>
      </c>
      <c r="AN64" s="1458">
        <f t="shared" si="9"/>
        <v>0</v>
      </c>
      <c r="AO64" s="1458">
        <f t="shared" si="9"/>
        <v>0</v>
      </c>
      <c r="AP64" s="1458">
        <f t="shared" si="9"/>
        <v>0</v>
      </c>
      <c r="AQ64" s="1458">
        <f t="shared" si="9"/>
        <v>78800000</v>
      </c>
      <c r="AR64" s="1458">
        <f t="shared" si="9"/>
        <v>0</v>
      </c>
      <c r="AS64" s="1458">
        <f t="shared" si="9"/>
        <v>78800000</v>
      </c>
      <c r="AT64" s="1458">
        <f t="shared" si="9"/>
        <v>0</v>
      </c>
      <c r="AU64" s="1458">
        <f t="shared" si="9"/>
        <v>0</v>
      </c>
      <c r="AV64" s="1458">
        <f t="shared" si="9"/>
        <v>0</v>
      </c>
      <c r="AW64" s="1458">
        <f t="shared" si="9"/>
        <v>0</v>
      </c>
      <c r="AX64" s="1458">
        <f t="shared" si="9"/>
        <v>0</v>
      </c>
      <c r="AY64" s="1458">
        <f t="shared" si="9"/>
        <v>0</v>
      </c>
      <c r="AZ64" s="1458">
        <f t="shared" si="9"/>
        <v>0</v>
      </c>
      <c r="BA64" s="1458">
        <f t="shared" si="9"/>
        <v>0</v>
      </c>
      <c r="BB64" s="1458">
        <f t="shared" si="9"/>
        <v>0</v>
      </c>
      <c r="BC64" s="1458">
        <f t="shared" si="9"/>
        <v>0</v>
      </c>
      <c r="BD64" s="1458">
        <f t="shared" si="9"/>
        <v>0</v>
      </c>
      <c r="BE64" s="1458">
        <f t="shared" si="9"/>
        <v>0</v>
      </c>
      <c r="BF64" s="18"/>
      <c r="BG64" s="18"/>
      <c r="BH64" s="1437"/>
    </row>
    <row r="65" spans="1:89" ht="69" customHeight="1">
      <c r="B65" s="104" t="s">
        <v>40</v>
      </c>
      <c r="C65" s="24" t="s">
        <v>612</v>
      </c>
      <c r="D65" s="24" t="s">
        <v>713</v>
      </c>
      <c r="E65" s="639" t="s">
        <v>714</v>
      </c>
      <c r="F65" s="636">
        <v>2020730010014</v>
      </c>
      <c r="G65" s="1457" t="s">
        <v>715</v>
      </c>
      <c r="H65" s="442" t="s">
        <v>626</v>
      </c>
      <c r="I65" s="1457" t="s">
        <v>60</v>
      </c>
      <c r="J65" s="636" t="s">
        <v>716</v>
      </c>
      <c r="K65" s="639" t="s">
        <v>717</v>
      </c>
      <c r="L65" s="139">
        <v>200</v>
      </c>
      <c r="M65" s="1458">
        <f>+N65+O65</f>
        <v>305348950</v>
      </c>
      <c r="N65" s="1459">
        <v>305348950</v>
      </c>
      <c r="O65" s="343"/>
      <c r="P65" s="629"/>
      <c r="Q65" s="629"/>
      <c r="R65" s="629"/>
      <c r="S65" s="629"/>
      <c r="T65" s="629"/>
      <c r="U65" s="629"/>
      <c r="V65" s="629"/>
      <c r="W65" s="629"/>
      <c r="X65" s="629"/>
      <c r="Y65" s="629"/>
      <c r="Z65" s="629"/>
      <c r="AA65" s="629"/>
      <c r="AB65" s="18">
        <v>0</v>
      </c>
      <c r="AC65" s="18"/>
      <c r="AD65" s="18">
        <v>0</v>
      </c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>
        <v>0</v>
      </c>
      <c r="AR65" s="18"/>
      <c r="AS65" s="18">
        <v>0</v>
      </c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437"/>
    </row>
    <row r="66" spans="1:89" ht="38.25">
      <c r="B66" s="104" t="s">
        <v>40</v>
      </c>
      <c r="C66" s="24" t="s">
        <v>612</v>
      </c>
      <c r="D66" s="24" t="s">
        <v>713</v>
      </c>
      <c r="E66" s="639" t="s">
        <v>714</v>
      </c>
      <c r="F66" s="636">
        <v>2020730010014</v>
      </c>
      <c r="G66" s="1457" t="s">
        <v>715</v>
      </c>
      <c r="H66" s="636" t="s">
        <v>616</v>
      </c>
      <c r="I66" s="1457" t="s">
        <v>617</v>
      </c>
      <c r="J66" s="636" t="str">
        <f>+J65</f>
        <v>B.4.1.3.1.1</v>
      </c>
      <c r="K66" s="639" t="s">
        <v>717</v>
      </c>
      <c r="L66" s="139">
        <v>200</v>
      </c>
      <c r="M66" s="1458">
        <f>+N66+O66</f>
        <v>898808208</v>
      </c>
      <c r="N66" s="1516">
        <v>312818208</v>
      </c>
      <c r="O66" s="343">
        <v>585990000</v>
      </c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629"/>
      <c r="AB66" s="1464">
        <f>+AD66</f>
        <v>574350000</v>
      </c>
      <c r="AC66" s="18">
        <v>0</v>
      </c>
      <c r="AD66" s="1464">
        <v>574350000</v>
      </c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464">
        <f>+AS66</f>
        <v>132100000</v>
      </c>
      <c r="AR66" s="18">
        <v>0</v>
      </c>
      <c r="AS66" s="1464">
        <v>132100000</v>
      </c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437"/>
    </row>
    <row r="67" spans="1:89" s="18" customFormat="1" ht="57.75" customHeight="1">
      <c r="A67" s="1517"/>
      <c r="B67" s="104" t="str">
        <f>+B65</f>
        <v>IBAGUÉ NUESTRO COMPROMISO INSTITUCIONAL</v>
      </c>
      <c r="C67" s="24" t="s">
        <v>612</v>
      </c>
      <c r="D67" s="24" t="s">
        <v>613</v>
      </c>
      <c r="E67" s="639" t="s">
        <v>714</v>
      </c>
      <c r="F67" s="636">
        <v>2020730010014</v>
      </c>
      <c r="G67" s="1457" t="s">
        <v>715</v>
      </c>
      <c r="H67" s="636" t="s">
        <v>624</v>
      </c>
      <c r="I67" s="1457" t="s">
        <v>625</v>
      </c>
      <c r="J67" s="636" t="str">
        <f>+J66</f>
        <v>B.4.1.3.1.1</v>
      </c>
      <c r="K67" s="639" t="s">
        <v>717</v>
      </c>
      <c r="L67" s="629">
        <v>200</v>
      </c>
      <c r="M67" s="343">
        <f>+O67</f>
        <v>1210000</v>
      </c>
      <c r="N67" s="1460"/>
      <c r="O67" s="343">
        <v>1210000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18">
        <v>0</v>
      </c>
      <c r="AD67" s="18">
        <v>0</v>
      </c>
      <c r="AQ67" s="18">
        <v>0</v>
      </c>
      <c r="AS67" s="18">
        <v>0</v>
      </c>
      <c r="BH67" s="1437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366"/>
    </row>
    <row r="68" spans="1:89" ht="65.25" customHeight="1" thickBot="1">
      <c r="B68" s="1367"/>
      <c r="C68" s="1368"/>
      <c r="D68" s="1368"/>
      <c r="E68" s="1368"/>
      <c r="F68" s="630"/>
      <c r="G68" s="630"/>
      <c r="H68" s="630"/>
      <c r="I68" s="1489"/>
      <c r="J68" s="1489"/>
      <c r="K68" s="1490"/>
      <c r="L68" s="1491"/>
      <c r="M68" s="1492">
        <f>+M65+M66+M67</f>
        <v>1205367158</v>
      </c>
      <c r="N68" s="1492">
        <f>+N65+N66+N67</f>
        <v>618167158</v>
      </c>
      <c r="O68" s="1492">
        <f>+O65+O66+O67</f>
        <v>587200000</v>
      </c>
      <c r="P68" s="1492">
        <f t="shared" ref="P68:AR68" si="10">+P65+P66+P67</f>
        <v>0</v>
      </c>
      <c r="Q68" s="1492">
        <f t="shared" si="10"/>
        <v>0</v>
      </c>
      <c r="R68" s="1492">
        <f t="shared" si="10"/>
        <v>0</v>
      </c>
      <c r="S68" s="1492">
        <f t="shared" si="10"/>
        <v>0</v>
      </c>
      <c r="T68" s="1492">
        <f t="shared" si="10"/>
        <v>0</v>
      </c>
      <c r="U68" s="1492">
        <f t="shared" si="10"/>
        <v>0</v>
      </c>
      <c r="V68" s="1492">
        <f t="shared" si="10"/>
        <v>0</v>
      </c>
      <c r="W68" s="1492">
        <f t="shared" si="10"/>
        <v>0</v>
      </c>
      <c r="X68" s="1492">
        <f t="shared" si="10"/>
        <v>0</v>
      </c>
      <c r="Y68" s="1492">
        <f t="shared" si="10"/>
        <v>0</v>
      </c>
      <c r="Z68" s="1492">
        <f t="shared" si="10"/>
        <v>0</v>
      </c>
      <c r="AA68" s="1492">
        <f t="shared" si="10"/>
        <v>0</v>
      </c>
      <c r="AB68" s="1492">
        <f t="shared" si="10"/>
        <v>574350000</v>
      </c>
      <c r="AC68" s="1492">
        <f t="shared" si="10"/>
        <v>0</v>
      </c>
      <c r="AD68" s="1492">
        <f t="shared" si="10"/>
        <v>574350000</v>
      </c>
      <c r="AE68" s="1492">
        <f t="shared" si="10"/>
        <v>0</v>
      </c>
      <c r="AF68" s="1492">
        <f t="shared" si="10"/>
        <v>0</v>
      </c>
      <c r="AG68" s="1492">
        <f t="shared" si="10"/>
        <v>0</v>
      </c>
      <c r="AH68" s="1492">
        <f t="shared" si="10"/>
        <v>0</v>
      </c>
      <c r="AI68" s="1492">
        <f t="shared" si="10"/>
        <v>0</v>
      </c>
      <c r="AJ68" s="1492">
        <f t="shared" si="10"/>
        <v>0</v>
      </c>
      <c r="AK68" s="1492">
        <f t="shared" si="10"/>
        <v>0</v>
      </c>
      <c r="AL68" s="1492">
        <f t="shared" si="10"/>
        <v>0</v>
      </c>
      <c r="AM68" s="1492">
        <f t="shared" si="10"/>
        <v>0</v>
      </c>
      <c r="AN68" s="1492">
        <f t="shared" si="10"/>
        <v>0</v>
      </c>
      <c r="AO68" s="1492">
        <f t="shared" si="10"/>
        <v>0</v>
      </c>
      <c r="AP68" s="1492">
        <f t="shared" si="10"/>
        <v>0</v>
      </c>
      <c r="AQ68" s="1492">
        <f t="shared" si="10"/>
        <v>132100000</v>
      </c>
      <c r="AR68" s="1492">
        <f t="shared" si="10"/>
        <v>0</v>
      </c>
      <c r="AS68" s="1492" t="s">
        <v>718</v>
      </c>
      <c r="AT68" s="1492">
        <f t="shared" ref="AT68:BF68" si="11">+AT65+AT66+AT67</f>
        <v>0</v>
      </c>
      <c r="AU68" s="1492">
        <f t="shared" si="11"/>
        <v>0</v>
      </c>
      <c r="AV68" s="1492">
        <f t="shared" si="11"/>
        <v>0</v>
      </c>
      <c r="AW68" s="1492">
        <f t="shared" si="11"/>
        <v>0</v>
      </c>
      <c r="AX68" s="1492">
        <f t="shared" si="11"/>
        <v>0</v>
      </c>
      <c r="AY68" s="1492">
        <f t="shared" si="11"/>
        <v>0</v>
      </c>
      <c r="AZ68" s="1492">
        <f t="shared" si="11"/>
        <v>0</v>
      </c>
      <c r="BA68" s="1492">
        <f t="shared" si="11"/>
        <v>0</v>
      </c>
      <c r="BB68" s="1492">
        <f t="shared" si="11"/>
        <v>0</v>
      </c>
      <c r="BC68" s="1492">
        <f t="shared" si="11"/>
        <v>0</v>
      </c>
      <c r="BD68" s="1492">
        <f t="shared" si="11"/>
        <v>0</v>
      </c>
      <c r="BE68" s="1492">
        <f t="shared" si="11"/>
        <v>0</v>
      </c>
      <c r="BF68" s="1492">
        <f t="shared" si="11"/>
        <v>0</v>
      </c>
      <c r="BG68" s="1473"/>
      <c r="BH68" s="1530"/>
    </row>
    <row r="69" spans="1:89" ht="18.75" customHeight="1" thickBot="1">
      <c r="B69" s="1371" t="s">
        <v>171</v>
      </c>
      <c r="C69" s="1372"/>
      <c r="D69" s="1372"/>
      <c r="E69" s="1372"/>
      <c r="F69" s="1372"/>
      <c r="G69" s="1372"/>
      <c r="H69" s="1372"/>
      <c r="I69" s="1372"/>
      <c r="J69" s="1372"/>
      <c r="K69" s="1372"/>
      <c r="L69" s="1531"/>
      <c r="M69" s="1532">
        <f>+M23+M48+M59+M64+M68</f>
        <v>22917626044</v>
      </c>
      <c r="N69" s="1532">
        <f>+N48+N68</f>
        <v>15866022573</v>
      </c>
      <c r="O69" s="1532">
        <f>+O23+O48+O59+O64+O68</f>
        <v>6247177929</v>
      </c>
      <c r="P69" s="1532">
        <f t="shared" ref="P69:AR69" si="12">+P23+P48+P59+P64+P68</f>
        <v>0</v>
      </c>
      <c r="Q69" s="1532">
        <f t="shared" si="12"/>
        <v>0</v>
      </c>
      <c r="R69" s="1532">
        <f t="shared" si="12"/>
        <v>0</v>
      </c>
      <c r="S69" s="1532">
        <f t="shared" si="12"/>
        <v>0</v>
      </c>
      <c r="T69" s="1532">
        <f t="shared" si="12"/>
        <v>0</v>
      </c>
      <c r="U69" s="1532">
        <f t="shared" si="12"/>
        <v>0</v>
      </c>
      <c r="V69" s="1532">
        <f t="shared" si="12"/>
        <v>0</v>
      </c>
      <c r="W69" s="1532">
        <f t="shared" si="12"/>
        <v>800000000</v>
      </c>
      <c r="X69" s="1532">
        <f t="shared" si="12"/>
        <v>0</v>
      </c>
      <c r="Y69" s="1532">
        <f t="shared" si="12"/>
        <v>4425542</v>
      </c>
      <c r="Z69" s="1532">
        <f t="shared" si="12"/>
        <v>0</v>
      </c>
      <c r="AA69" s="1532">
        <f t="shared" si="12"/>
        <v>0</v>
      </c>
      <c r="AB69" s="1532">
        <f t="shared" si="12"/>
        <v>5333379373</v>
      </c>
      <c r="AC69" s="1532">
        <f t="shared" si="12"/>
        <v>1737141523</v>
      </c>
      <c r="AD69" s="1532">
        <f t="shared" si="12"/>
        <v>3596237850</v>
      </c>
      <c r="AE69" s="1532">
        <f t="shared" si="12"/>
        <v>0</v>
      </c>
      <c r="AF69" s="1532">
        <f t="shared" si="12"/>
        <v>0</v>
      </c>
      <c r="AG69" s="1532">
        <f t="shared" si="12"/>
        <v>0</v>
      </c>
      <c r="AH69" s="1532">
        <f t="shared" si="12"/>
        <v>0</v>
      </c>
      <c r="AI69" s="1532">
        <f t="shared" si="12"/>
        <v>0</v>
      </c>
      <c r="AJ69" s="1532">
        <f t="shared" si="12"/>
        <v>0</v>
      </c>
      <c r="AK69" s="1532">
        <f t="shared" si="12"/>
        <v>0</v>
      </c>
      <c r="AL69" s="1532">
        <f t="shared" si="12"/>
        <v>0</v>
      </c>
      <c r="AM69" s="1532">
        <f t="shared" si="12"/>
        <v>0</v>
      </c>
      <c r="AN69" s="1532">
        <f t="shared" si="12"/>
        <v>0</v>
      </c>
      <c r="AO69" s="1532">
        <f t="shared" si="12"/>
        <v>0</v>
      </c>
      <c r="AP69" s="1532">
        <f t="shared" si="12"/>
        <v>0</v>
      </c>
      <c r="AQ69" s="1532">
        <f t="shared" si="12"/>
        <v>1739025073</v>
      </c>
      <c r="AR69" s="1532">
        <f t="shared" si="12"/>
        <v>448241523</v>
      </c>
      <c r="AS69" s="1532">
        <v>0</v>
      </c>
      <c r="AT69" s="1532">
        <f t="shared" ref="AT69:BF69" si="13">+AT23+AT48+AT59+AT64+AT68</f>
        <v>0</v>
      </c>
      <c r="AU69" s="1532">
        <f t="shared" si="13"/>
        <v>0</v>
      </c>
      <c r="AV69" s="1532">
        <f t="shared" si="13"/>
        <v>0</v>
      </c>
      <c r="AW69" s="1532">
        <f t="shared" si="13"/>
        <v>0</v>
      </c>
      <c r="AX69" s="1532">
        <f t="shared" si="13"/>
        <v>0</v>
      </c>
      <c r="AY69" s="1532">
        <f t="shared" si="13"/>
        <v>0</v>
      </c>
      <c r="AZ69" s="1532">
        <f t="shared" si="13"/>
        <v>0</v>
      </c>
      <c r="BA69" s="1532">
        <f t="shared" si="13"/>
        <v>0</v>
      </c>
      <c r="BB69" s="1532">
        <f t="shared" si="13"/>
        <v>0</v>
      </c>
      <c r="BC69" s="1532">
        <f t="shared" si="13"/>
        <v>0</v>
      </c>
      <c r="BD69" s="1532">
        <f t="shared" si="13"/>
        <v>0</v>
      </c>
      <c r="BE69" s="1532">
        <f t="shared" si="13"/>
        <v>0</v>
      </c>
      <c r="BF69" s="1532">
        <f t="shared" si="13"/>
        <v>0</v>
      </c>
      <c r="BG69" s="1533"/>
      <c r="BH69" s="1534"/>
    </row>
    <row r="70" spans="1:89" ht="15.75" customHeight="1">
      <c r="M70" s="380"/>
      <c r="N70" s="380"/>
      <c r="O70" s="380"/>
    </row>
    <row r="71" spans="1:89">
      <c r="M71" s="380"/>
      <c r="N71" s="380"/>
      <c r="O71" s="380"/>
      <c r="AD71" s="1461"/>
    </row>
    <row r="72" spans="1:89">
      <c r="M72" s="380"/>
      <c r="N72" s="1462"/>
      <c r="O72" s="1462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</row>
  </sheetData>
  <mergeCells count="49">
    <mergeCell ref="B69:L69"/>
    <mergeCell ref="B4:Z4"/>
    <mergeCell ref="B5:Z5"/>
    <mergeCell ref="B8:L8"/>
    <mergeCell ref="M8:M10"/>
    <mergeCell ref="N8:AA8"/>
    <mergeCell ref="G9:G10"/>
    <mergeCell ref="H9:H10"/>
    <mergeCell ref="I9:I10"/>
    <mergeCell ref="J9:J10"/>
    <mergeCell ref="B7:C7"/>
    <mergeCell ref="D7:E7"/>
    <mergeCell ref="BF8:BH8"/>
    <mergeCell ref="B9:B10"/>
    <mergeCell ref="C9:C10"/>
    <mergeCell ref="D9:D10"/>
    <mergeCell ref="E9:E10"/>
    <mergeCell ref="F9:F10"/>
    <mergeCell ref="Y9:Y10"/>
    <mergeCell ref="AB8:AB10"/>
    <mergeCell ref="AC8:AP8"/>
    <mergeCell ref="AQ8:AQ10"/>
    <mergeCell ref="AR8:BE8"/>
    <mergeCell ref="AP9:AP10"/>
    <mergeCell ref="AR9:AS9"/>
    <mergeCell ref="AT9:BA9"/>
    <mergeCell ref="BB9:BB10"/>
    <mergeCell ref="BC9:BC10"/>
    <mergeCell ref="A18:A21"/>
    <mergeCell ref="B18:B21"/>
    <mergeCell ref="C18:C21"/>
    <mergeCell ref="D18:D21"/>
    <mergeCell ref="AO9:AO10"/>
    <mergeCell ref="Z9:Z10"/>
    <mergeCell ref="AA9:AA10"/>
    <mergeCell ref="AC9:AD9"/>
    <mergeCell ref="AE9:AL9"/>
    <mergeCell ref="AM9:AM10"/>
    <mergeCell ref="AN9:AN10"/>
    <mergeCell ref="K9:K10"/>
    <mergeCell ref="L9:L10"/>
    <mergeCell ref="N9:O9"/>
    <mergeCell ref="P9:W9"/>
    <mergeCell ref="X9:X10"/>
    <mergeCell ref="BD9:BD10"/>
    <mergeCell ref="BE9:BE10"/>
    <mergeCell ref="BF9:BF10"/>
    <mergeCell ref="BG9:BG10"/>
    <mergeCell ref="BH9:BH10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B50"/>
  <sheetViews>
    <sheetView zoomScale="90" zoomScaleNormal="90" workbookViewId="0">
      <selection activeCell="A12" sqref="A12"/>
    </sheetView>
  </sheetViews>
  <sheetFormatPr baseColWidth="10" defaultRowHeight="12.75"/>
  <cols>
    <col min="1" max="1" width="4.140625" style="1" customWidth="1"/>
    <col min="2" max="2" width="14.28515625" style="2" customWidth="1"/>
    <col min="3" max="3" width="13.5703125" style="3" customWidth="1"/>
    <col min="4" max="4" width="21.7109375" style="3" customWidth="1"/>
    <col min="5" max="5" width="14.140625" style="3" customWidth="1"/>
    <col min="6" max="6" width="17.140625" style="3" customWidth="1"/>
    <col min="7" max="7" width="28.85546875" style="3" customWidth="1"/>
    <col min="8" max="8" width="14.5703125" style="3" hidden="1" customWidth="1"/>
    <col min="9" max="9" width="27" style="3" customWidth="1"/>
    <col min="10" max="10" width="10.5703125" style="3" customWidth="1"/>
    <col min="11" max="11" width="17.7109375" style="356" customWidth="1"/>
    <col min="12" max="12" width="18.28515625" style="3" customWidth="1"/>
    <col min="13" max="13" width="18.7109375" style="3" customWidth="1"/>
    <col min="14" max="14" width="8.140625" style="3" customWidth="1"/>
    <col min="15" max="15" width="8.5703125" style="3" customWidth="1"/>
    <col min="16" max="19" width="11.42578125" style="3" customWidth="1"/>
    <col min="20" max="20" width="8.42578125" style="3" customWidth="1"/>
    <col min="21" max="21" width="8.85546875" style="3" customWidth="1"/>
    <col min="22" max="22" width="9.42578125" style="3" customWidth="1"/>
    <col min="23" max="23" width="8.7109375" style="3" customWidth="1"/>
    <col min="24" max="24" width="16.28515625" style="3" customWidth="1"/>
    <col min="25" max="25" width="14.42578125" style="3" customWidth="1"/>
    <col min="26" max="26" width="20.140625" style="356" customWidth="1"/>
    <col min="27" max="27" width="15.140625" style="3" customWidth="1"/>
    <col min="28" max="28" width="17.42578125" style="3" customWidth="1"/>
    <col min="29" max="32" width="11.42578125" style="3" customWidth="1"/>
    <col min="33" max="33" width="8.42578125" style="3" customWidth="1"/>
    <col min="34" max="34" width="8.85546875" style="3" customWidth="1"/>
    <col min="35" max="35" width="9.42578125" style="3" customWidth="1"/>
    <col min="36" max="36" width="8.7109375" style="3" customWidth="1"/>
    <col min="37" max="37" width="17.5703125" style="3" customWidth="1"/>
    <col min="38" max="38" width="17" style="3" customWidth="1"/>
    <col min="39" max="39" width="16.28515625" style="3" customWidth="1"/>
    <col min="40" max="40" width="11.42578125" style="1" customWidth="1"/>
    <col min="41" max="41" width="20.28515625" style="357" customWidth="1"/>
    <col min="42" max="42" width="19.140625" style="1" customWidth="1"/>
    <col min="43" max="43" width="15.28515625" style="1" customWidth="1"/>
    <col min="44" max="55" width="11.42578125" style="1" customWidth="1"/>
    <col min="56" max="58" width="14.85546875" style="1" customWidth="1"/>
    <col min="59" max="210" width="11.42578125" style="1"/>
    <col min="211" max="256" width="11.42578125" style="3"/>
    <col min="257" max="257" width="4.140625" style="3" customWidth="1"/>
    <col min="258" max="258" width="14.28515625" style="3" customWidth="1"/>
    <col min="259" max="259" width="13.5703125" style="3" customWidth="1"/>
    <col min="260" max="260" width="21.7109375" style="3" customWidth="1"/>
    <col min="261" max="261" width="14.140625" style="3" customWidth="1"/>
    <col min="262" max="262" width="17.140625" style="3" customWidth="1"/>
    <col min="263" max="263" width="28.85546875" style="3" customWidth="1"/>
    <col min="264" max="264" width="0" style="3" hidden="1" customWidth="1"/>
    <col min="265" max="265" width="27" style="3" customWidth="1"/>
    <col min="266" max="266" width="10.5703125" style="3" customWidth="1"/>
    <col min="267" max="267" width="17.7109375" style="3" customWidth="1"/>
    <col min="268" max="281" width="0" style="3" hidden="1" customWidth="1"/>
    <col min="282" max="282" width="20.140625" style="3" customWidth="1"/>
    <col min="283" max="296" width="0" style="3" hidden="1" customWidth="1"/>
    <col min="297" max="297" width="20.28515625" style="3" customWidth="1"/>
    <col min="298" max="298" width="19.140625" style="3" customWidth="1"/>
    <col min="299" max="299" width="15.28515625" style="3" customWidth="1"/>
    <col min="300" max="311" width="11.42578125" style="3" customWidth="1"/>
    <col min="312" max="314" width="14.85546875" style="3" customWidth="1"/>
    <col min="315" max="512" width="11.42578125" style="3"/>
    <col min="513" max="513" width="4.140625" style="3" customWidth="1"/>
    <col min="514" max="514" width="14.28515625" style="3" customWidth="1"/>
    <col min="515" max="515" width="13.5703125" style="3" customWidth="1"/>
    <col min="516" max="516" width="21.7109375" style="3" customWidth="1"/>
    <col min="517" max="517" width="14.140625" style="3" customWidth="1"/>
    <col min="518" max="518" width="17.140625" style="3" customWidth="1"/>
    <col min="519" max="519" width="28.85546875" style="3" customWidth="1"/>
    <col min="520" max="520" width="0" style="3" hidden="1" customWidth="1"/>
    <col min="521" max="521" width="27" style="3" customWidth="1"/>
    <col min="522" max="522" width="10.5703125" style="3" customWidth="1"/>
    <col min="523" max="523" width="17.7109375" style="3" customWidth="1"/>
    <col min="524" max="537" width="0" style="3" hidden="1" customWidth="1"/>
    <col min="538" max="538" width="20.140625" style="3" customWidth="1"/>
    <col min="539" max="552" width="0" style="3" hidden="1" customWidth="1"/>
    <col min="553" max="553" width="20.28515625" style="3" customWidth="1"/>
    <col min="554" max="554" width="19.140625" style="3" customWidth="1"/>
    <col min="555" max="555" width="15.28515625" style="3" customWidth="1"/>
    <col min="556" max="567" width="11.42578125" style="3" customWidth="1"/>
    <col min="568" max="570" width="14.85546875" style="3" customWidth="1"/>
    <col min="571" max="768" width="11.42578125" style="3"/>
    <col min="769" max="769" width="4.140625" style="3" customWidth="1"/>
    <col min="770" max="770" width="14.28515625" style="3" customWidth="1"/>
    <col min="771" max="771" width="13.5703125" style="3" customWidth="1"/>
    <col min="772" max="772" width="21.7109375" style="3" customWidth="1"/>
    <col min="773" max="773" width="14.140625" style="3" customWidth="1"/>
    <col min="774" max="774" width="17.140625" style="3" customWidth="1"/>
    <col min="775" max="775" width="28.85546875" style="3" customWidth="1"/>
    <col min="776" max="776" width="0" style="3" hidden="1" customWidth="1"/>
    <col min="777" max="777" width="27" style="3" customWidth="1"/>
    <col min="778" max="778" width="10.5703125" style="3" customWidth="1"/>
    <col min="779" max="779" width="17.7109375" style="3" customWidth="1"/>
    <col min="780" max="793" width="0" style="3" hidden="1" customWidth="1"/>
    <col min="794" max="794" width="20.140625" style="3" customWidth="1"/>
    <col min="795" max="808" width="0" style="3" hidden="1" customWidth="1"/>
    <col min="809" max="809" width="20.28515625" style="3" customWidth="1"/>
    <col min="810" max="810" width="19.140625" style="3" customWidth="1"/>
    <col min="811" max="811" width="15.28515625" style="3" customWidth="1"/>
    <col min="812" max="823" width="11.42578125" style="3" customWidth="1"/>
    <col min="824" max="826" width="14.85546875" style="3" customWidth="1"/>
    <col min="827" max="1024" width="11.42578125" style="3"/>
    <col min="1025" max="1025" width="4.140625" style="3" customWidth="1"/>
    <col min="1026" max="1026" width="14.28515625" style="3" customWidth="1"/>
    <col min="1027" max="1027" width="13.5703125" style="3" customWidth="1"/>
    <col min="1028" max="1028" width="21.7109375" style="3" customWidth="1"/>
    <col min="1029" max="1029" width="14.140625" style="3" customWidth="1"/>
    <col min="1030" max="1030" width="17.140625" style="3" customWidth="1"/>
    <col min="1031" max="1031" width="28.85546875" style="3" customWidth="1"/>
    <col min="1032" max="1032" width="0" style="3" hidden="1" customWidth="1"/>
    <col min="1033" max="1033" width="27" style="3" customWidth="1"/>
    <col min="1034" max="1034" width="10.5703125" style="3" customWidth="1"/>
    <col min="1035" max="1035" width="17.7109375" style="3" customWidth="1"/>
    <col min="1036" max="1049" width="0" style="3" hidden="1" customWidth="1"/>
    <col min="1050" max="1050" width="20.140625" style="3" customWidth="1"/>
    <col min="1051" max="1064" width="0" style="3" hidden="1" customWidth="1"/>
    <col min="1065" max="1065" width="20.28515625" style="3" customWidth="1"/>
    <col min="1066" max="1066" width="19.140625" style="3" customWidth="1"/>
    <col min="1067" max="1067" width="15.28515625" style="3" customWidth="1"/>
    <col min="1068" max="1079" width="11.42578125" style="3" customWidth="1"/>
    <col min="1080" max="1082" width="14.85546875" style="3" customWidth="1"/>
    <col min="1083" max="1280" width="11.42578125" style="3"/>
    <col min="1281" max="1281" width="4.140625" style="3" customWidth="1"/>
    <col min="1282" max="1282" width="14.28515625" style="3" customWidth="1"/>
    <col min="1283" max="1283" width="13.5703125" style="3" customWidth="1"/>
    <col min="1284" max="1284" width="21.7109375" style="3" customWidth="1"/>
    <col min="1285" max="1285" width="14.140625" style="3" customWidth="1"/>
    <col min="1286" max="1286" width="17.140625" style="3" customWidth="1"/>
    <col min="1287" max="1287" width="28.85546875" style="3" customWidth="1"/>
    <col min="1288" max="1288" width="0" style="3" hidden="1" customWidth="1"/>
    <col min="1289" max="1289" width="27" style="3" customWidth="1"/>
    <col min="1290" max="1290" width="10.5703125" style="3" customWidth="1"/>
    <col min="1291" max="1291" width="17.7109375" style="3" customWidth="1"/>
    <col min="1292" max="1305" width="0" style="3" hidden="1" customWidth="1"/>
    <col min="1306" max="1306" width="20.140625" style="3" customWidth="1"/>
    <col min="1307" max="1320" width="0" style="3" hidden="1" customWidth="1"/>
    <col min="1321" max="1321" width="20.28515625" style="3" customWidth="1"/>
    <col min="1322" max="1322" width="19.140625" style="3" customWidth="1"/>
    <col min="1323" max="1323" width="15.28515625" style="3" customWidth="1"/>
    <col min="1324" max="1335" width="11.42578125" style="3" customWidth="1"/>
    <col min="1336" max="1338" width="14.85546875" style="3" customWidth="1"/>
    <col min="1339" max="1536" width="11.42578125" style="3"/>
    <col min="1537" max="1537" width="4.140625" style="3" customWidth="1"/>
    <col min="1538" max="1538" width="14.28515625" style="3" customWidth="1"/>
    <col min="1539" max="1539" width="13.5703125" style="3" customWidth="1"/>
    <col min="1540" max="1540" width="21.7109375" style="3" customWidth="1"/>
    <col min="1541" max="1541" width="14.140625" style="3" customWidth="1"/>
    <col min="1542" max="1542" width="17.140625" style="3" customWidth="1"/>
    <col min="1543" max="1543" width="28.85546875" style="3" customWidth="1"/>
    <col min="1544" max="1544" width="0" style="3" hidden="1" customWidth="1"/>
    <col min="1545" max="1545" width="27" style="3" customWidth="1"/>
    <col min="1546" max="1546" width="10.5703125" style="3" customWidth="1"/>
    <col min="1547" max="1547" width="17.7109375" style="3" customWidth="1"/>
    <col min="1548" max="1561" width="0" style="3" hidden="1" customWidth="1"/>
    <col min="1562" max="1562" width="20.140625" style="3" customWidth="1"/>
    <col min="1563" max="1576" width="0" style="3" hidden="1" customWidth="1"/>
    <col min="1577" max="1577" width="20.28515625" style="3" customWidth="1"/>
    <col min="1578" max="1578" width="19.140625" style="3" customWidth="1"/>
    <col min="1579" max="1579" width="15.28515625" style="3" customWidth="1"/>
    <col min="1580" max="1591" width="11.42578125" style="3" customWidth="1"/>
    <col min="1592" max="1594" width="14.85546875" style="3" customWidth="1"/>
    <col min="1595" max="1792" width="11.42578125" style="3"/>
    <col min="1793" max="1793" width="4.140625" style="3" customWidth="1"/>
    <col min="1794" max="1794" width="14.28515625" style="3" customWidth="1"/>
    <col min="1795" max="1795" width="13.5703125" style="3" customWidth="1"/>
    <col min="1796" max="1796" width="21.7109375" style="3" customWidth="1"/>
    <col min="1797" max="1797" width="14.140625" style="3" customWidth="1"/>
    <col min="1798" max="1798" width="17.140625" style="3" customWidth="1"/>
    <col min="1799" max="1799" width="28.85546875" style="3" customWidth="1"/>
    <col min="1800" max="1800" width="0" style="3" hidden="1" customWidth="1"/>
    <col min="1801" max="1801" width="27" style="3" customWidth="1"/>
    <col min="1802" max="1802" width="10.5703125" style="3" customWidth="1"/>
    <col min="1803" max="1803" width="17.7109375" style="3" customWidth="1"/>
    <col min="1804" max="1817" width="0" style="3" hidden="1" customWidth="1"/>
    <col min="1818" max="1818" width="20.140625" style="3" customWidth="1"/>
    <col min="1819" max="1832" width="0" style="3" hidden="1" customWidth="1"/>
    <col min="1833" max="1833" width="20.28515625" style="3" customWidth="1"/>
    <col min="1834" max="1834" width="19.140625" style="3" customWidth="1"/>
    <col min="1835" max="1835" width="15.28515625" style="3" customWidth="1"/>
    <col min="1836" max="1847" width="11.42578125" style="3" customWidth="1"/>
    <col min="1848" max="1850" width="14.85546875" style="3" customWidth="1"/>
    <col min="1851" max="2048" width="11.42578125" style="3"/>
    <col min="2049" max="2049" width="4.140625" style="3" customWidth="1"/>
    <col min="2050" max="2050" width="14.28515625" style="3" customWidth="1"/>
    <col min="2051" max="2051" width="13.5703125" style="3" customWidth="1"/>
    <col min="2052" max="2052" width="21.7109375" style="3" customWidth="1"/>
    <col min="2053" max="2053" width="14.140625" style="3" customWidth="1"/>
    <col min="2054" max="2054" width="17.140625" style="3" customWidth="1"/>
    <col min="2055" max="2055" width="28.85546875" style="3" customWidth="1"/>
    <col min="2056" max="2056" width="0" style="3" hidden="1" customWidth="1"/>
    <col min="2057" max="2057" width="27" style="3" customWidth="1"/>
    <col min="2058" max="2058" width="10.5703125" style="3" customWidth="1"/>
    <col min="2059" max="2059" width="17.7109375" style="3" customWidth="1"/>
    <col min="2060" max="2073" width="0" style="3" hidden="1" customWidth="1"/>
    <col min="2074" max="2074" width="20.140625" style="3" customWidth="1"/>
    <col min="2075" max="2088" width="0" style="3" hidden="1" customWidth="1"/>
    <col min="2089" max="2089" width="20.28515625" style="3" customWidth="1"/>
    <col min="2090" max="2090" width="19.140625" style="3" customWidth="1"/>
    <col min="2091" max="2091" width="15.28515625" style="3" customWidth="1"/>
    <col min="2092" max="2103" width="11.42578125" style="3" customWidth="1"/>
    <col min="2104" max="2106" width="14.85546875" style="3" customWidth="1"/>
    <col min="2107" max="2304" width="11.42578125" style="3"/>
    <col min="2305" max="2305" width="4.140625" style="3" customWidth="1"/>
    <col min="2306" max="2306" width="14.28515625" style="3" customWidth="1"/>
    <col min="2307" max="2307" width="13.5703125" style="3" customWidth="1"/>
    <col min="2308" max="2308" width="21.7109375" style="3" customWidth="1"/>
    <col min="2309" max="2309" width="14.140625" style="3" customWidth="1"/>
    <col min="2310" max="2310" width="17.140625" style="3" customWidth="1"/>
    <col min="2311" max="2311" width="28.85546875" style="3" customWidth="1"/>
    <col min="2312" max="2312" width="0" style="3" hidden="1" customWidth="1"/>
    <col min="2313" max="2313" width="27" style="3" customWidth="1"/>
    <col min="2314" max="2314" width="10.5703125" style="3" customWidth="1"/>
    <col min="2315" max="2315" width="17.7109375" style="3" customWidth="1"/>
    <col min="2316" max="2329" width="0" style="3" hidden="1" customWidth="1"/>
    <col min="2330" max="2330" width="20.140625" style="3" customWidth="1"/>
    <col min="2331" max="2344" width="0" style="3" hidden="1" customWidth="1"/>
    <col min="2345" max="2345" width="20.28515625" style="3" customWidth="1"/>
    <col min="2346" max="2346" width="19.140625" style="3" customWidth="1"/>
    <col min="2347" max="2347" width="15.28515625" style="3" customWidth="1"/>
    <col min="2348" max="2359" width="11.42578125" style="3" customWidth="1"/>
    <col min="2360" max="2362" width="14.85546875" style="3" customWidth="1"/>
    <col min="2363" max="2560" width="11.42578125" style="3"/>
    <col min="2561" max="2561" width="4.140625" style="3" customWidth="1"/>
    <col min="2562" max="2562" width="14.28515625" style="3" customWidth="1"/>
    <col min="2563" max="2563" width="13.5703125" style="3" customWidth="1"/>
    <col min="2564" max="2564" width="21.7109375" style="3" customWidth="1"/>
    <col min="2565" max="2565" width="14.140625" style="3" customWidth="1"/>
    <col min="2566" max="2566" width="17.140625" style="3" customWidth="1"/>
    <col min="2567" max="2567" width="28.85546875" style="3" customWidth="1"/>
    <col min="2568" max="2568" width="0" style="3" hidden="1" customWidth="1"/>
    <col min="2569" max="2569" width="27" style="3" customWidth="1"/>
    <col min="2570" max="2570" width="10.5703125" style="3" customWidth="1"/>
    <col min="2571" max="2571" width="17.7109375" style="3" customWidth="1"/>
    <col min="2572" max="2585" width="0" style="3" hidden="1" customWidth="1"/>
    <col min="2586" max="2586" width="20.140625" style="3" customWidth="1"/>
    <col min="2587" max="2600" width="0" style="3" hidden="1" customWidth="1"/>
    <col min="2601" max="2601" width="20.28515625" style="3" customWidth="1"/>
    <col min="2602" max="2602" width="19.140625" style="3" customWidth="1"/>
    <col min="2603" max="2603" width="15.28515625" style="3" customWidth="1"/>
    <col min="2604" max="2615" width="11.42578125" style="3" customWidth="1"/>
    <col min="2616" max="2618" width="14.85546875" style="3" customWidth="1"/>
    <col min="2619" max="2816" width="11.42578125" style="3"/>
    <col min="2817" max="2817" width="4.140625" style="3" customWidth="1"/>
    <col min="2818" max="2818" width="14.28515625" style="3" customWidth="1"/>
    <col min="2819" max="2819" width="13.5703125" style="3" customWidth="1"/>
    <col min="2820" max="2820" width="21.7109375" style="3" customWidth="1"/>
    <col min="2821" max="2821" width="14.140625" style="3" customWidth="1"/>
    <col min="2822" max="2822" width="17.140625" style="3" customWidth="1"/>
    <col min="2823" max="2823" width="28.85546875" style="3" customWidth="1"/>
    <col min="2824" max="2824" width="0" style="3" hidden="1" customWidth="1"/>
    <col min="2825" max="2825" width="27" style="3" customWidth="1"/>
    <col min="2826" max="2826" width="10.5703125" style="3" customWidth="1"/>
    <col min="2827" max="2827" width="17.7109375" style="3" customWidth="1"/>
    <col min="2828" max="2841" width="0" style="3" hidden="1" customWidth="1"/>
    <col min="2842" max="2842" width="20.140625" style="3" customWidth="1"/>
    <col min="2843" max="2856" width="0" style="3" hidden="1" customWidth="1"/>
    <col min="2857" max="2857" width="20.28515625" style="3" customWidth="1"/>
    <col min="2858" max="2858" width="19.140625" style="3" customWidth="1"/>
    <col min="2859" max="2859" width="15.28515625" style="3" customWidth="1"/>
    <col min="2860" max="2871" width="11.42578125" style="3" customWidth="1"/>
    <col min="2872" max="2874" width="14.85546875" style="3" customWidth="1"/>
    <col min="2875" max="3072" width="11.42578125" style="3"/>
    <col min="3073" max="3073" width="4.140625" style="3" customWidth="1"/>
    <col min="3074" max="3074" width="14.28515625" style="3" customWidth="1"/>
    <col min="3075" max="3075" width="13.5703125" style="3" customWidth="1"/>
    <col min="3076" max="3076" width="21.7109375" style="3" customWidth="1"/>
    <col min="3077" max="3077" width="14.140625" style="3" customWidth="1"/>
    <col min="3078" max="3078" width="17.140625" style="3" customWidth="1"/>
    <col min="3079" max="3079" width="28.85546875" style="3" customWidth="1"/>
    <col min="3080" max="3080" width="0" style="3" hidden="1" customWidth="1"/>
    <col min="3081" max="3081" width="27" style="3" customWidth="1"/>
    <col min="3082" max="3082" width="10.5703125" style="3" customWidth="1"/>
    <col min="3083" max="3083" width="17.7109375" style="3" customWidth="1"/>
    <col min="3084" max="3097" width="0" style="3" hidden="1" customWidth="1"/>
    <col min="3098" max="3098" width="20.140625" style="3" customWidth="1"/>
    <col min="3099" max="3112" width="0" style="3" hidden="1" customWidth="1"/>
    <col min="3113" max="3113" width="20.28515625" style="3" customWidth="1"/>
    <col min="3114" max="3114" width="19.140625" style="3" customWidth="1"/>
    <col min="3115" max="3115" width="15.28515625" style="3" customWidth="1"/>
    <col min="3116" max="3127" width="11.42578125" style="3" customWidth="1"/>
    <col min="3128" max="3130" width="14.85546875" style="3" customWidth="1"/>
    <col min="3131" max="3328" width="11.42578125" style="3"/>
    <col min="3329" max="3329" width="4.140625" style="3" customWidth="1"/>
    <col min="3330" max="3330" width="14.28515625" style="3" customWidth="1"/>
    <col min="3331" max="3331" width="13.5703125" style="3" customWidth="1"/>
    <col min="3332" max="3332" width="21.7109375" style="3" customWidth="1"/>
    <col min="3333" max="3333" width="14.140625" style="3" customWidth="1"/>
    <col min="3334" max="3334" width="17.140625" style="3" customWidth="1"/>
    <col min="3335" max="3335" width="28.85546875" style="3" customWidth="1"/>
    <col min="3336" max="3336" width="0" style="3" hidden="1" customWidth="1"/>
    <col min="3337" max="3337" width="27" style="3" customWidth="1"/>
    <col min="3338" max="3338" width="10.5703125" style="3" customWidth="1"/>
    <col min="3339" max="3339" width="17.7109375" style="3" customWidth="1"/>
    <col min="3340" max="3353" width="0" style="3" hidden="1" customWidth="1"/>
    <col min="3354" max="3354" width="20.140625" style="3" customWidth="1"/>
    <col min="3355" max="3368" width="0" style="3" hidden="1" customWidth="1"/>
    <col min="3369" max="3369" width="20.28515625" style="3" customWidth="1"/>
    <col min="3370" max="3370" width="19.140625" style="3" customWidth="1"/>
    <col min="3371" max="3371" width="15.28515625" style="3" customWidth="1"/>
    <col min="3372" max="3383" width="11.42578125" style="3" customWidth="1"/>
    <col min="3384" max="3386" width="14.85546875" style="3" customWidth="1"/>
    <col min="3387" max="3584" width="11.42578125" style="3"/>
    <col min="3585" max="3585" width="4.140625" style="3" customWidth="1"/>
    <col min="3586" max="3586" width="14.28515625" style="3" customWidth="1"/>
    <col min="3587" max="3587" width="13.5703125" style="3" customWidth="1"/>
    <col min="3588" max="3588" width="21.7109375" style="3" customWidth="1"/>
    <col min="3589" max="3589" width="14.140625" style="3" customWidth="1"/>
    <col min="3590" max="3590" width="17.140625" style="3" customWidth="1"/>
    <col min="3591" max="3591" width="28.85546875" style="3" customWidth="1"/>
    <col min="3592" max="3592" width="0" style="3" hidden="1" customWidth="1"/>
    <col min="3593" max="3593" width="27" style="3" customWidth="1"/>
    <col min="3594" max="3594" width="10.5703125" style="3" customWidth="1"/>
    <col min="3595" max="3595" width="17.7109375" style="3" customWidth="1"/>
    <col min="3596" max="3609" width="0" style="3" hidden="1" customWidth="1"/>
    <col min="3610" max="3610" width="20.140625" style="3" customWidth="1"/>
    <col min="3611" max="3624" width="0" style="3" hidden="1" customWidth="1"/>
    <col min="3625" max="3625" width="20.28515625" style="3" customWidth="1"/>
    <col min="3626" max="3626" width="19.140625" style="3" customWidth="1"/>
    <col min="3627" max="3627" width="15.28515625" style="3" customWidth="1"/>
    <col min="3628" max="3639" width="11.42578125" style="3" customWidth="1"/>
    <col min="3640" max="3642" width="14.85546875" style="3" customWidth="1"/>
    <col min="3643" max="3840" width="11.42578125" style="3"/>
    <col min="3841" max="3841" width="4.140625" style="3" customWidth="1"/>
    <col min="3842" max="3842" width="14.28515625" style="3" customWidth="1"/>
    <col min="3843" max="3843" width="13.5703125" style="3" customWidth="1"/>
    <col min="3844" max="3844" width="21.7109375" style="3" customWidth="1"/>
    <col min="3845" max="3845" width="14.140625" style="3" customWidth="1"/>
    <col min="3846" max="3846" width="17.140625" style="3" customWidth="1"/>
    <col min="3847" max="3847" width="28.85546875" style="3" customWidth="1"/>
    <col min="3848" max="3848" width="0" style="3" hidden="1" customWidth="1"/>
    <col min="3849" max="3849" width="27" style="3" customWidth="1"/>
    <col min="3850" max="3850" width="10.5703125" style="3" customWidth="1"/>
    <col min="3851" max="3851" width="17.7109375" style="3" customWidth="1"/>
    <col min="3852" max="3865" width="0" style="3" hidden="1" customWidth="1"/>
    <col min="3866" max="3866" width="20.140625" style="3" customWidth="1"/>
    <col min="3867" max="3880" width="0" style="3" hidden="1" customWidth="1"/>
    <col min="3881" max="3881" width="20.28515625" style="3" customWidth="1"/>
    <col min="3882" max="3882" width="19.140625" style="3" customWidth="1"/>
    <col min="3883" max="3883" width="15.28515625" style="3" customWidth="1"/>
    <col min="3884" max="3895" width="11.42578125" style="3" customWidth="1"/>
    <col min="3896" max="3898" width="14.85546875" style="3" customWidth="1"/>
    <col min="3899" max="4096" width="11.42578125" style="3"/>
    <col min="4097" max="4097" width="4.140625" style="3" customWidth="1"/>
    <col min="4098" max="4098" width="14.28515625" style="3" customWidth="1"/>
    <col min="4099" max="4099" width="13.5703125" style="3" customWidth="1"/>
    <col min="4100" max="4100" width="21.7109375" style="3" customWidth="1"/>
    <col min="4101" max="4101" width="14.140625" style="3" customWidth="1"/>
    <col min="4102" max="4102" width="17.140625" style="3" customWidth="1"/>
    <col min="4103" max="4103" width="28.85546875" style="3" customWidth="1"/>
    <col min="4104" max="4104" width="0" style="3" hidden="1" customWidth="1"/>
    <col min="4105" max="4105" width="27" style="3" customWidth="1"/>
    <col min="4106" max="4106" width="10.5703125" style="3" customWidth="1"/>
    <col min="4107" max="4107" width="17.7109375" style="3" customWidth="1"/>
    <col min="4108" max="4121" width="0" style="3" hidden="1" customWidth="1"/>
    <col min="4122" max="4122" width="20.140625" style="3" customWidth="1"/>
    <col min="4123" max="4136" width="0" style="3" hidden="1" customWidth="1"/>
    <col min="4137" max="4137" width="20.28515625" style="3" customWidth="1"/>
    <col min="4138" max="4138" width="19.140625" style="3" customWidth="1"/>
    <col min="4139" max="4139" width="15.28515625" style="3" customWidth="1"/>
    <col min="4140" max="4151" width="11.42578125" style="3" customWidth="1"/>
    <col min="4152" max="4154" width="14.85546875" style="3" customWidth="1"/>
    <col min="4155" max="4352" width="11.42578125" style="3"/>
    <col min="4353" max="4353" width="4.140625" style="3" customWidth="1"/>
    <col min="4354" max="4354" width="14.28515625" style="3" customWidth="1"/>
    <col min="4355" max="4355" width="13.5703125" style="3" customWidth="1"/>
    <col min="4356" max="4356" width="21.7109375" style="3" customWidth="1"/>
    <col min="4357" max="4357" width="14.140625" style="3" customWidth="1"/>
    <col min="4358" max="4358" width="17.140625" style="3" customWidth="1"/>
    <col min="4359" max="4359" width="28.85546875" style="3" customWidth="1"/>
    <col min="4360" max="4360" width="0" style="3" hidden="1" customWidth="1"/>
    <col min="4361" max="4361" width="27" style="3" customWidth="1"/>
    <col min="4362" max="4362" width="10.5703125" style="3" customWidth="1"/>
    <col min="4363" max="4363" width="17.7109375" style="3" customWidth="1"/>
    <col min="4364" max="4377" width="0" style="3" hidden="1" customWidth="1"/>
    <col min="4378" max="4378" width="20.140625" style="3" customWidth="1"/>
    <col min="4379" max="4392" width="0" style="3" hidden="1" customWidth="1"/>
    <col min="4393" max="4393" width="20.28515625" style="3" customWidth="1"/>
    <col min="4394" max="4394" width="19.140625" style="3" customWidth="1"/>
    <col min="4395" max="4395" width="15.28515625" style="3" customWidth="1"/>
    <col min="4396" max="4407" width="11.42578125" style="3" customWidth="1"/>
    <col min="4408" max="4410" width="14.85546875" style="3" customWidth="1"/>
    <col min="4411" max="4608" width="11.42578125" style="3"/>
    <col min="4609" max="4609" width="4.140625" style="3" customWidth="1"/>
    <col min="4610" max="4610" width="14.28515625" style="3" customWidth="1"/>
    <col min="4611" max="4611" width="13.5703125" style="3" customWidth="1"/>
    <col min="4612" max="4612" width="21.7109375" style="3" customWidth="1"/>
    <col min="4613" max="4613" width="14.140625" style="3" customWidth="1"/>
    <col min="4614" max="4614" width="17.140625" style="3" customWidth="1"/>
    <col min="4615" max="4615" width="28.85546875" style="3" customWidth="1"/>
    <col min="4616" max="4616" width="0" style="3" hidden="1" customWidth="1"/>
    <col min="4617" max="4617" width="27" style="3" customWidth="1"/>
    <col min="4618" max="4618" width="10.5703125" style="3" customWidth="1"/>
    <col min="4619" max="4619" width="17.7109375" style="3" customWidth="1"/>
    <col min="4620" max="4633" width="0" style="3" hidden="1" customWidth="1"/>
    <col min="4634" max="4634" width="20.140625" style="3" customWidth="1"/>
    <col min="4635" max="4648" width="0" style="3" hidden="1" customWidth="1"/>
    <col min="4649" max="4649" width="20.28515625" style="3" customWidth="1"/>
    <col min="4650" max="4650" width="19.140625" style="3" customWidth="1"/>
    <col min="4651" max="4651" width="15.28515625" style="3" customWidth="1"/>
    <col min="4652" max="4663" width="11.42578125" style="3" customWidth="1"/>
    <col min="4664" max="4666" width="14.85546875" style="3" customWidth="1"/>
    <col min="4667" max="4864" width="11.42578125" style="3"/>
    <col min="4865" max="4865" width="4.140625" style="3" customWidth="1"/>
    <col min="4866" max="4866" width="14.28515625" style="3" customWidth="1"/>
    <col min="4867" max="4867" width="13.5703125" style="3" customWidth="1"/>
    <col min="4868" max="4868" width="21.7109375" style="3" customWidth="1"/>
    <col min="4869" max="4869" width="14.140625" style="3" customWidth="1"/>
    <col min="4870" max="4870" width="17.140625" style="3" customWidth="1"/>
    <col min="4871" max="4871" width="28.85546875" style="3" customWidth="1"/>
    <col min="4872" max="4872" width="0" style="3" hidden="1" customWidth="1"/>
    <col min="4873" max="4873" width="27" style="3" customWidth="1"/>
    <col min="4874" max="4874" width="10.5703125" style="3" customWidth="1"/>
    <col min="4875" max="4875" width="17.7109375" style="3" customWidth="1"/>
    <col min="4876" max="4889" width="0" style="3" hidden="1" customWidth="1"/>
    <col min="4890" max="4890" width="20.140625" style="3" customWidth="1"/>
    <col min="4891" max="4904" width="0" style="3" hidden="1" customWidth="1"/>
    <col min="4905" max="4905" width="20.28515625" style="3" customWidth="1"/>
    <col min="4906" max="4906" width="19.140625" style="3" customWidth="1"/>
    <col min="4907" max="4907" width="15.28515625" style="3" customWidth="1"/>
    <col min="4908" max="4919" width="11.42578125" style="3" customWidth="1"/>
    <col min="4920" max="4922" width="14.85546875" style="3" customWidth="1"/>
    <col min="4923" max="5120" width="11.42578125" style="3"/>
    <col min="5121" max="5121" width="4.140625" style="3" customWidth="1"/>
    <col min="5122" max="5122" width="14.28515625" style="3" customWidth="1"/>
    <col min="5123" max="5123" width="13.5703125" style="3" customWidth="1"/>
    <col min="5124" max="5124" width="21.7109375" style="3" customWidth="1"/>
    <col min="5125" max="5125" width="14.140625" style="3" customWidth="1"/>
    <col min="5126" max="5126" width="17.140625" style="3" customWidth="1"/>
    <col min="5127" max="5127" width="28.85546875" style="3" customWidth="1"/>
    <col min="5128" max="5128" width="0" style="3" hidden="1" customWidth="1"/>
    <col min="5129" max="5129" width="27" style="3" customWidth="1"/>
    <col min="5130" max="5130" width="10.5703125" style="3" customWidth="1"/>
    <col min="5131" max="5131" width="17.7109375" style="3" customWidth="1"/>
    <col min="5132" max="5145" width="0" style="3" hidden="1" customWidth="1"/>
    <col min="5146" max="5146" width="20.140625" style="3" customWidth="1"/>
    <col min="5147" max="5160" width="0" style="3" hidden="1" customWidth="1"/>
    <col min="5161" max="5161" width="20.28515625" style="3" customWidth="1"/>
    <col min="5162" max="5162" width="19.140625" style="3" customWidth="1"/>
    <col min="5163" max="5163" width="15.28515625" style="3" customWidth="1"/>
    <col min="5164" max="5175" width="11.42578125" style="3" customWidth="1"/>
    <col min="5176" max="5178" width="14.85546875" style="3" customWidth="1"/>
    <col min="5179" max="5376" width="11.42578125" style="3"/>
    <col min="5377" max="5377" width="4.140625" style="3" customWidth="1"/>
    <col min="5378" max="5378" width="14.28515625" style="3" customWidth="1"/>
    <col min="5379" max="5379" width="13.5703125" style="3" customWidth="1"/>
    <col min="5380" max="5380" width="21.7109375" style="3" customWidth="1"/>
    <col min="5381" max="5381" width="14.140625" style="3" customWidth="1"/>
    <col min="5382" max="5382" width="17.140625" style="3" customWidth="1"/>
    <col min="5383" max="5383" width="28.85546875" style="3" customWidth="1"/>
    <col min="5384" max="5384" width="0" style="3" hidden="1" customWidth="1"/>
    <col min="5385" max="5385" width="27" style="3" customWidth="1"/>
    <col min="5386" max="5386" width="10.5703125" style="3" customWidth="1"/>
    <col min="5387" max="5387" width="17.7109375" style="3" customWidth="1"/>
    <col min="5388" max="5401" width="0" style="3" hidden="1" customWidth="1"/>
    <col min="5402" max="5402" width="20.140625" style="3" customWidth="1"/>
    <col min="5403" max="5416" width="0" style="3" hidden="1" customWidth="1"/>
    <col min="5417" max="5417" width="20.28515625" style="3" customWidth="1"/>
    <col min="5418" max="5418" width="19.140625" style="3" customWidth="1"/>
    <col min="5419" max="5419" width="15.28515625" style="3" customWidth="1"/>
    <col min="5420" max="5431" width="11.42578125" style="3" customWidth="1"/>
    <col min="5432" max="5434" width="14.85546875" style="3" customWidth="1"/>
    <col min="5435" max="5632" width="11.42578125" style="3"/>
    <col min="5633" max="5633" width="4.140625" style="3" customWidth="1"/>
    <col min="5634" max="5634" width="14.28515625" style="3" customWidth="1"/>
    <col min="5635" max="5635" width="13.5703125" style="3" customWidth="1"/>
    <col min="5636" max="5636" width="21.7109375" style="3" customWidth="1"/>
    <col min="5637" max="5637" width="14.140625" style="3" customWidth="1"/>
    <col min="5638" max="5638" width="17.140625" style="3" customWidth="1"/>
    <col min="5639" max="5639" width="28.85546875" style="3" customWidth="1"/>
    <col min="5640" max="5640" width="0" style="3" hidden="1" customWidth="1"/>
    <col min="5641" max="5641" width="27" style="3" customWidth="1"/>
    <col min="5642" max="5642" width="10.5703125" style="3" customWidth="1"/>
    <col min="5643" max="5643" width="17.7109375" style="3" customWidth="1"/>
    <col min="5644" max="5657" width="0" style="3" hidden="1" customWidth="1"/>
    <col min="5658" max="5658" width="20.140625" style="3" customWidth="1"/>
    <col min="5659" max="5672" width="0" style="3" hidden="1" customWidth="1"/>
    <col min="5673" max="5673" width="20.28515625" style="3" customWidth="1"/>
    <col min="5674" max="5674" width="19.140625" style="3" customWidth="1"/>
    <col min="5675" max="5675" width="15.28515625" style="3" customWidth="1"/>
    <col min="5676" max="5687" width="11.42578125" style="3" customWidth="1"/>
    <col min="5688" max="5690" width="14.85546875" style="3" customWidth="1"/>
    <col min="5691" max="5888" width="11.42578125" style="3"/>
    <col min="5889" max="5889" width="4.140625" style="3" customWidth="1"/>
    <col min="5890" max="5890" width="14.28515625" style="3" customWidth="1"/>
    <col min="5891" max="5891" width="13.5703125" style="3" customWidth="1"/>
    <col min="5892" max="5892" width="21.7109375" style="3" customWidth="1"/>
    <col min="5893" max="5893" width="14.140625" style="3" customWidth="1"/>
    <col min="5894" max="5894" width="17.140625" style="3" customWidth="1"/>
    <col min="5895" max="5895" width="28.85546875" style="3" customWidth="1"/>
    <col min="5896" max="5896" width="0" style="3" hidden="1" customWidth="1"/>
    <col min="5897" max="5897" width="27" style="3" customWidth="1"/>
    <col min="5898" max="5898" width="10.5703125" style="3" customWidth="1"/>
    <col min="5899" max="5899" width="17.7109375" style="3" customWidth="1"/>
    <col min="5900" max="5913" width="0" style="3" hidden="1" customWidth="1"/>
    <col min="5914" max="5914" width="20.140625" style="3" customWidth="1"/>
    <col min="5915" max="5928" width="0" style="3" hidden="1" customWidth="1"/>
    <col min="5929" max="5929" width="20.28515625" style="3" customWidth="1"/>
    <col min="5930" max="5930" width="19.140625" style="3" customWidth="1"/>
    <col min="5931" max="5931" width="15.28515625" style="3" customWidth="1"/>
    <col min="5932" max="5943" width="11.42578125" style="3" customWidth="1"/>
    <col min="5944" max="5946" width="14.85546875" style="3" customWidth="1"/>
    <col min="5947" max="6144" width="11.42578125" style="3"/>
    <col min="6145" max="6145" width="4.140625" style="3" customWidth="1"/>
    <col min="6146" max="6146" width="14.28515625" style="3" customWidth="1"/>
    <col min="6147" max="6147" width="13.5703125" style="3" customWidth="1"/>
    <col min="6148" max="6148" width="21.7109375" style="3" customWidth="1"/>
    <col min="6149" max="6149" width="14.140625" style="3" customWidth="1"/>
    <col min="6150" max="6150" width="17.140625" style="3" customWidth="1"/>
    <col min="6151" max="6151" width="28.85546875" style="3" customWidth="1"/>
    <col min="6152" max="6152" width="0" style="3" hidden="1" customWidth="1"/>
    <col min="6153" max="6153" width="27" style="3" customWidth="1"/>
    <col min="6154" max="6154" width="10.5703125" style="3" customWidth="1"/>
    <col min="6155" max="6155" width="17.7109375" style="3" customWidth="1"/>
    <col min="6156" max="6169" width="0" style="3" hidden="1" customWidth="1"/>
    <col min="6170" max="6170" width="20.140625" style="3" customWidth="1"/>
    <col min="6171" max="6184" width="0" style="3" hidden="1" customWidth="1"/>
    <col min="6185" max="6185" width="20.28515625" style="3" customWidth="1"/>
    <col min="6186" max="6186" width="19.140625" style="3" customWidth="1"/>
    <col min="6187" max="6187" width="15.28515625" style="3" customWidth="1"/>
    <col min="6188" max="6199" width="11.42578125" style="3" customWidth="1"/>
    <col min="6200" max="6202" width="14.85546875" style="3" customWidth="1"/>
    <col min="6203" max="6400" width="11.42578125" style="3"/>
    <col min="6401" max="6401" width="4.140625" style="3" customWidth="1"/>
    <col min="6402" max="6402" width="14.28515625" style="3" customWidth="1"/>
    <col min="6403" max="6403" width="13.5703125" style="3" customWidth="1"/>
    <col min="6404" max="6404" width="21.7109375" style="3" customWidth="1"/>
    <col min="6405" max="6405" width="14.140625" style="3" customWidth="1"/>
    <col min="6406" max="6406" width="17.140625" style="3" customWidth="1"/>
    <col min="6407" max="6407" width="28.85546875" style="3" customWidth="1"/>
    <col min="6408" max="6408" width="0" style="3" hidden="1" customWidth="1"/>
    <col min="6409" max="6409" width="27" style="3" customWidth="1"/>
    <col min="6410" max="6410" width="10.5703125" style="3" customWidth="1"/>
    <col min="6411" max="6411" width="17.7109375" style="3" customWidth="1"/>
    <col min="6412" max="6425" width="0" style="3" hidden="1" customWidth="1"/>
    <col min="6426" max="6426" width="20.140625" style="3" customWidth="1"/>
    <col min="6427" max="6440" width="0" style="3" hidden="1" customWidth="1"/>
    <col min="6441" max="6441" width="20.28515625" style="3" customWidth="1"/>
    <col min="6442" max="6442" width="19.140625" style="3" customWidth="1"/>
    <col min="6443" max="6443" width="15.28515625" style="3" customWidth="1"/>
    <col min="6444" max="6455" width="11.42578125" style="3" customWidth="1"/>
    <col min="6456" max="6458" width="14.85546875" style="3" customWidth="1"/>
    <col min="6459" max="6656" width="11.42578125" style="3"/>
    <col min="6657" max="6657" width="4.140625" style="3" customWidth="1"/>
    <col min="6658" max="6658" width="14.28515625" style="3" customWidth="1"/>
    <col min="6659" max="6659" width="13.5703125" style="3" customWidth="1"/>
    <col min="6660" max="6660" width="21.7109375" style="3" customWidth="1"/>
    <col min="6661" max="6661" width="14.140625" style="3" customWidth="1"/>
    <col min="6662" max="6662" width="17.140625" style="3" customWidth="1"/>
    <col min="6663" max="6663" width="28.85546875" style="3" customWidth="1"/>
    <col min="6664" max="6664" width="0" style="3" hidden="1" customWidth="1"/>
    <col min="6665" max="6665" width="27" style="3" customWidth="1"/>
    <col min="6666" max="6666" width="10.5703125" style="3" customWidth="1"/>
    <col min="6667" max="6667" width="17.7109375" style="3" customWidth="1"/>
    <col min="6668" max="6681" width="0" style="3" hidden="1" customWidth="1"/>
    <col min="6682" max="6682" width="20.140625" style="3" customWidth="1"/>
    <col min="6683" max="6696" width="0" style="3" hidden="1" customWidth="1"/>
    <col min="6697" max="6697" width="20.28515625" style="3" customWidth="1"/>
    <col min="6698" max="6698" width="19.140625" style="3" customWidth="1"/>
    <col min="6699" max="6699" width="15.28515625" style="3" customWidth="1"/>
    <col min="6700" max="6711" width="11.42578125" style="3" customWidth="1"/>
    <col min="6712" max="6714" width="14.85546875" style="3" customWidth="1"/>
    <col min="6715" max="6912" width="11.42578125" style="3"/>
    <col min="6913" max="6913" width="4.140625" style="3" customWidth="1"/>
    <col min="6914" max="6914" width="14.28515625" style="3" customWidth="1"/>
    <col min="6915" max="6915" width="13.5703125" style="3" customWidth="1"/>
    <col min="6916" max="6916" width="21.7109375" style="3" customWidth="1"/>
    <col min="6917" max="6917" width="14.140625" style="3" customWidth="1"/>
    <col min="6918" max="6918" width="17.140625" style="3" customWidth="1"/>
    <col min="6919" max="6919" width="28.85546875" style="3" customWidth="1"/>
    <col min="6920" max="6920" width="0" style="3" hidden="1" customWidth="1"/>
    <col min="6921" max="6921" width="27" style="3" customWidth="1"/>
    <col min="6922" max="6922" width="10.5703125" style="3" customWidth="1"/>
    <col min="6923" max="6923" width="17.7109375" style="3" customWidth="1"/>
    <col min="6924" max="6937" width="0" style="3" hidden="1" customWidth="1"/>
    <col min="6938" max="6938" width="20.140625" style="3" customWidth="1"/>
    <col min="6939" max="6952" width="0" style="3" hidden="1" customWidth="1"/>
    <col min="6953" max="6953" width="20.28515625" style="3" customWidth="1"/>
    <col min="6954" max="6954" width="19.140625" style="3" customWidth="1"/>
    <col min="6955" max="6955" width="15.28515625" style="3" customWidth="1"/>
    <col min="6956" max="6967" width="11.42578125" style="3" customWidth="1"/>
    <col min="6968" max="6970" width="14.85546875" style="3" customWidth="1"/>
    <col min="6971" max="7168" width="11.42578125" style="3"/>
    <col min="7169" max="7169" width="4.140625" style="3" customWidth="1"/>
    <col min="7170" max="7170" width="14.28515625" style="3" customWidth="1"/>
    <col min="7171" max="7171" width="13.5703125" style="3" customWidth="1"/>
    <col min="7172" max="7172" width="21.7109375" style="3" customWidth="1"/>
    <col min="7173" max="7173" width="14.140625" style="3" customWidth="1"/>
    <col min="7174" max="7174" width="17.140625" style="3" customWidth="1"/>
    <col min="7175" max="7175" width="28.85546875" style="3" customWidth="1"/>
    <col min="7176" max="7176" width="0" style="3" hidden="1" customWidth="1"/>
    <col min="7177" max="7177" width="27" style="3" customWidth="1"/>
    <col min="7178" max="7178" width="10.5703125" style="3" customWidth="1"/>
    <col min="7179" max="7179" width="17.7109375" style="3" customWidth="1"/>
    <col min="7180" max="7193" width="0" style="3" hidden="1" customWidth="1"/>
    <col min="7194" max="7194" width="20.140625" style="3" customWidth="1"/>
    <col min="7195" max="7208" width="0" style="3" hidden="1" customWidth="1"/>
    <col min="7209" max="7209" width="20.28515625" style="3" customWidth="1"/>
    <col min="7210" max="7210" width="19.140625" style="3" customWidth="1"/>
    <col min="7211" max="7211" width="15.28515625" style="3" customWidth="1"/>
    <col min="7212" max="7223" width="11.42578125" style="3" customWidth="1"/>
    <col min="7224" max="7226" width="14.85546875" style="3" customWidth="1"/>
    <col min="7227" max="7424" width="11.42578125" style="3"/>
    <col min="7425" max="7425" width="4.140625" style="3" customWidth="1"/>
    <col min="7426" max="7426" width="14.28515625" style="3" customWidth="1"/>
    <col min="7427" max="7427" width="13.5703125" style="3" customWidth="1"/>
    <col min="7428" max="7428" width="21.7109375" style="3" customWidth="1"/>
    <col min="7429" max="7429" width="14.140625" style="3" customWidth="1"/>
    <col min="7430" max="7430" width="17.140625" style="3" customWidth="1"/>
    <col min="7431" max="7431" width="28.85546875" style="3" customWidth="1"/>
    <col min="7432" max="7432" width="0" style="3" hidden="1" customWidth="1"/>
    <col min="7433" max="7433" width="27" style="3" customWidth="1"/>
    <col min="7434" max="7434" width="10.5703125" style="3" customWidth="1"/>
    <col min="7435" max="7435" width="17.7109375" style="3" customWidth="1"/>
    <col min="7436" max="7449" width="0" style="3" hidden="1" customWidth="1"/>
    <col min="7450" max="7450" width="20.140625" style="3" customWidth="1"/>
    <col min="7451" max="7464" width="0" style="3" hidden="1" customWidth="1"/>
    <col min="7465" max="7465" width="20.28515625" style="3" customWidth="1"/>
    <col min="7466" max="7466" width="19.140625" style="3" customWidth="1"/>
    <col min="7467" max="7467" width="15.28515625" style="3" customWidth="1"/>
    <col min="7468" max="7479" width="11.42578125" style="3" customWidth="1"/>
    <col min="7480" max="7482" width="14.85546875" style="3" customWidth="1"/>
    <col min="7483" max="7680" width="11.42578125" style="3"/>
    <col min="7681" max="7681" width="4.140625" style="3" customWidth="1"/>
    <col min="7682" max="7682" width="14.28515625" style="3" customWidth="1"/>
    <col min="7683" max="7683" width="13.5703125" style="3" customWidth="1"/>
    <col min="7684" max="7684" width="21.7109375" style="3" customWidth="1"/>
    <col min="7685" max="7685" width="14.140625" style="3" customWidth="1"/>
    <col min="7686" max="7686" width="17.140625" style="3" customWidth="1"/>
    <col min="7687" max="7687" width="28.85546875" style="3" customWidth="1"/>
    <col min="7688" max="7688" width="0" style="3" hidden="1" customWidth="1"/>
    <col min="7689" max="7689" width="27" style="3" customWidth="1"/>
    <col min="7690" max="7690" width="10.5703125" style="3" customWidth="1"/>
    <col min="7691" max="7691" width="17.7109375" style="3" customWidth="1"/>
    <col min="7692" max="7705" width="0" style="3" hidden="1" customWidth="1"/>
    <col min="7706" max="7706" width="20.140625" style="3" customWidth="1"/>
    <col min="7707" max="7720" width="0" style="3" hidden="1" customWidth="1"/>
    <col min="7721" max="7721" width="20.28515625" style="3" customWidth="1"/>
    <col min="7722" max="7722" width="19.140625" style="3" customWidth="1"/>
    <col min="7723" max="7723" width="15.28515625" style="3" customWidth="1"/>
    <col min="7724" max="7735" width="11.42578125" style="3" customWidth="1"/>
    <col min="7736" max="7738" width="14.85546875" style="3" customWidth="1"/>
    <col min="7739" max="7936" width="11.42578125" style="3"/>
    <col min="7937" max="7937" width="4.140625" style="3" customWidth="1"/>
    <col min="7938" max="7938" width="14.28515625" style="3" customWidth="1"/>
    <col min="7939" max="7939" width="13.5703125" style="3" customWidth="1"/>
    <col min="7940" max="7940" width="21.7109375" style="3" customWidth="1"/>
    <col min="7941" max="7941" width="14.140625" style="3" customWidth="1"/>
    <col min="7942" max="7942" width="17.140625" style="3" customWidth="1"/>
    <col min="7943" max="7943" width="28.85546875" style="3" customWidth="1"/>
    <col min="7944" max="7944" width="0" style="3" hidden="1" customWidth="1"/>
    <col min="7945" max="7945" width="27" style="3" customWidth="1"/>
    <col min="7946" max="7946" width="10.5703125" style="3" customWidth="1"/>
    <col min="7947" max="7947" width="17.7109375" style="3" customWidth="1"/>
    <col min="7948" max="7961" width="0" style="3" hidden="1" customWidth="1"/>
    <col min="7962" max="7962" width="20.140625" style="3" customWidth="1"/>
    <col min="7963" max="7976" width="0" style="3" hidden="1" customWidth="1"/>
    <col min="7977" max="7977" width="20.28515625" style="3" customWidth="1"/>
    <col min="7978" max="7978" width="19.140625" style="3" customWidth="1"/>
    <col min="7979" max="7979" width="15.28515625" style="3" customWidth="1"/>
    <col min="7980" max="7991" width="11.42578125" style="3" customWidth="1"/>
    <col min="7992" max="7994" width="14.85546875" style="3" customWidth="1"/>
    <col min="7995" max="8192" width="11.42578125" style="3"/>
    <col min="8193" max="8193" width="4.140625" style="3" customWidth="1"/>
    <col min="8194" max="8194" width="14.28515625" style="3" customWidth="1"/>
    <col min="8195" max="8195" width="13.5703125" style="3" customWidth="1"/>
    <col min="8196" max="8196" width="21.7109375" style="3" customWidth="1"/>
    <col min="8197" max="8197" width="14.140625" style="3" customWidth="1"/>
    <col min="8198" max="8198" width="17.140625" style="3" customWidth="1"/>
    <col min="8199" max="8199" width="28.85546875" style="3" customWidth="1"/>
    <col min="8200" max="8200" width="0" style="3" hidden="1" customWidth="1"/>
    <col min="8201" max="8201" width="27" style="3" customWidth="1"/>
    <col min="8202" max="8202" width="10.5703125" style="3" customWidth="1"/>
    <col min="8203" max="8203" width="17.7109375" style="3" customWidth="1"/>
    <col min="8204" max="8217" width="0" style="3" hidden="1" customWidth="1"/>
    <col min="8218" max="8218" width="20.140625" style="3" customWidth="1"/>
    <col min="8219" max="8232" width="0" style="3" hidden="1" customWidth="1"/>
    <col min="8233" max="8233" width="20.28515625" style="3" customWidth="1"/>
    <col min="8234" max="8234" width="19.140625" style="3" customWidth="1"/>
    <col min="8235" max="8235" width="15.28515625" style="3" customWidth="1"/>
    <col min="8236" max="8247" width="11.42578125" style="3" customWidth="1"/>
    <col min="8248" max="8250" width="14.85546875" style="3" customWidth="1"/>
    <col min="8251" max="8448" width="11.42578125" style="3"/>
    <col min="8449" max="8449" width="4.140625" style="3" customWidth="1"/>
    <col min="8450" max="8450" width="14.28515625" style="3" customWidth="1"/>
    <col min="8451" max="8451" width="13.5703125" style="3" customWidth="1"/>
    <col min="8452" max="8452" width="21.7109375" style="3" customWidth="1"/>
    <col min="8453" max="8453" width="14.140625" style="3" customWidth="1"/>
    <col min="8454" max="8454" width="17.140625" style="3" customWidth="1"/>
    <col min="8455" max="8455" width="28.85546875" style="3" customWidth="1"/>
    <col min="8456" max="8456" width="0" style="3" hidden="1" customWidth="1"/>
    <col min="8457" max="8457" width="27" style="3" customWidth="1"/>
    <col min="8458" max="8458" width="10.5703125" style="3" customWidth="1"/>
    <col min="8459" max="8459" width="17.7109375" style="3" customWidth="1"/>
    <col min="8460" max="8473" width="0" style="3" hidden="1" customWidth="1"/>
    <col min="8474" max="8474" width="20.140625" style="3" customWidth="1"/>
    <col min="8475" max="8488" width="0" style="3" hidden="1" customWidth="1"/>
    <col min="8489" max="8489" width="20.28515625" style="3" customWidth="1"/>
    <col min="8490" max="8490" width="19.140625" style="3" customWidth="1"/>
    <col min="8491" max="8491" width="15.28515625" style="3" customWidth="1"/>
    <col min="8492" max="8503" width="11.42578125" style="3" customWidth="1"/>
    <col min="8504" max="8506" width="14.85546875" style="3" customWidth="1"/>
    <col min="8507" max="8704" width="11.42578125" style="3"/>
    <col min="8705" max="8705" width="4.140625" style="3" customWidth="1"/>
    <col min="8706" max="8706" width="14.28515625" style="3" customWidth="1"/>
    <col min="8707" max="8707" width="13.5703125" style="3" customWidth="1"/>
    <col min="8708" max="8708" width="21.7109375" style="3" customWidth="1"/>
    <col min="8709" max="8709" width="14.140625" style="3" customWidth="1"/>
    <col min="8710" max="8710" width="17.140625" style="3" customWidth="1"/>
    <col min="8711" max="8711" width="28.85546875" style="3" customWidth="1"/>
    <col min="8712" max="8712" width="0" style="3" hidden="1" customWidth="1"/>
    <col min="8713" max="8713" width="27" style="3" customWidth="1"/>
    <col min="8714" max="8714" width="10.5703125" style="3" customWidth="1"/>
    <col min="8715" max="8715" width="17.7109375" style="3" customWidth="1"/>
    <col min="8716" max="8729" width="0" style="3" hidden="1" customWidth="1"/>
    <col min="8730" max="8730" width="20.140625" style="3" customWidth="1"/>
    <col min="8731" max="8744" width="0" style="3" hidden="1" customWidth="1"/>
    <col min="8745" max="8745" width="20.28515625" style="3" customWidth="1"/>
    <col min="8746" max="8746" width="19.140625" style="3" customWidth="1"/>
    <col min="8747" max="8747" width="15.28515625" style="3" customWidth="1"/>
    <col min="8748" max="8759" width="11.42578125" style="3" customWidth="1"/>
    <col min="8760" max="8762" width="14.85546875" style="3" customWidth="1"/>
    <col min="8763" max="8960" width="11.42578125" style="3"/>
    <col min="8961" max="8961" width="4.140625" style="3" customWidth="1"/>
    <col min="8962" max="8962" width="14.28515625" style="3" customWidth="1"/>
    <col min="8963" max="8963" width="13.5703125" style="3" customWidth="1"/>
    <col min="8964" max="8964" width="21.7109375" style="3" customWidth="1"/>
    <col min="8965" max="8965" width="14.140625" style="3" customWidth="1"/>
    <col min="8966" max="8966" width="17.140625" style="3" customWidth="1"/>
    <col min="8967" max="8967" width="28.85546875" style="3" customWidth="1"/>
    <col min="8968" max="8968" width="0" style="3" hidden="1" customWidth="1"/>
    <col min="8969" max="8969" width="27" style="3" customWidth="1"/>
    <col min="8970" max="8970" width="10.5703125" style="3" customWidth="1"/>
    <col min="8971" max="8971" width="17.7109375" style="3" customWidth="1"/>
    <col min="8972" max="8985" width="0" style="3" hidden="1" customWidth="1"/>
    <col min="8986" max="8986" width="20.140625" style="3" customWidth="1"/>
    <col min="8987" max="9000" width="0" style="3" hidden="1" customWidth="1"/>
    <col min="9001" max="9001" width="20.28515625" style="3" customWidth="1"/>
    <col min="9002" max="9002" width="19.140625" style="3" customWidth="1"/>
    <col min="9003" max="9003" width="15.28515625" style="3" customWidth="1"/>
    <col min="9004" max="9015" width="11.42578125" style="3" customWidth="1"/>
    <col min="9016" max="9018" width="14.85546875" style="3" customWidth="1"/>
    <col min="9019" max="9216" width="11.42578125" style="3"/>
    <col min="9217" max="9217" width="4.140625" style="3" customWidth="1"/>
    <col min="9218" max="9218" width="14.28515625" style="3" customWidth="1"/>
    <col min="9219" max="9219" width="13.5703125" style="3" customWidth="1"/>
    <col min="9220" max="9220" width="21.7109375" style="3" customWidth="1"/>
    <col min="9221" max="9221" width="14.140625" style="3" customWidth="1"/>
    <col min="9222" max="9222" width="17.140625" style="3" customWidth="1"/>
    <col min="9223" max="9223" width="28.85546875" style="3" customWidth="1"/>
    <col min="9224" max="9224" width="0" style="3" hidden="1" customWidth="1"/>
    <col min="9225" max="9225" width="27" style="3" customWidth="1"/>
    <col min="9226" max="9226" width="10.5703125" style="3" customWidth="1"/>
    <col min="9227" max="9227" width="17.7109375" style="3" customWidth="1"/>
    <col min="9228" max="9241" width="0" style="3" hidden="1" customWidth="1"/>
    <col min="9242" max="9242" width="20.140625" style="3" customWidth="1"/>
    <col min="9243" max="9256" width="0" style="3" hidden="1" customWidth="1"/>
    <col min="9257" max="9257" width="20.28515625" style="3" customWidth="1"/>
    <col min="9258" max="9258" width="19.140625" style="3" customWidth="1"/>
    <col min="9259" max="9259" width="15.28515625" style="3" customWidth="1"/>
    <col min="9260" max="9271" width="11.42578125" style="3" customWidth="1"/>
    <col min="9272" max="9274" width="14.85546875" style="3" customWidth="1"/>
    <col min="9275" max="9472" width="11.42578125" style="3"/>
    <col min="9473" max="9473" width="4.140625" style="3" customWidth="1"/>
    <col min="9474" max="9474" width="14.28515625" style="3" customWidth="1"/>
    <col min="9475" max="9475" width="13.5703125" style="3" customWidth="1"/>
    <col min="9476" max="9476" width="21.7109375" style="3" customWidth="1"/>
    <col min="9477" max="9477" width="14.140625" style="3" customWidth="1"/>
    <col min="9478" max="9478" width="17.140625" style="3" customWidth="1"/>
    <col min="9479" max="9479" width="28.85546875" style="3" customWidth="1"/>
    <col min="9480" max="9480" width="0" style="3" hidden="1" customWidth="1"/>
    <col min="9481" max="9481" width="27" style="3" customWidth="1"/>
    <col min="9482" max="9482" width="10.5703125" style="3" customWidth="1"/>
    <col min="9483" max="9483" width="17.7109375" style="3" customWidth="1"/>
    <col min="9484" max="9497" width="0" style="3" hidden="1" customWidth="1"/>
    <col min="9498" max="9498" width="20.140625" style="3" customWidth="1"/>
    <col min="9499" max="9512" width="0" style="3" hidden="1" customWidth="1"/>
    <col min="9513" max="9513" width="20.28515625" style="3" customWidth="1"/>
    <col min="9514" max="9514" width="19.140625" style="3" customWidth="1"/>
    <col min="9515" max="9515" width="15.28515625" style="3" customWidth="1"/>
    <col min="9516" max="9527" width="11.42578125" style="3" customWidth="1"/>
    <col min="9528" max="9530" width="14.85546875" style="3" customWidth="1"/>
    <col min="9531" max="9728" width="11.42578125" style="3"/>
    <col min="9729" max="9729" width="4.140625" style="3" customWidth="1"/>
    <col min="9730" max="9730" width="14.28515625" style="3" customWidth="1"/>
    <col min="9731" max="9731" width="13.5703125" style="3" customWidth="1"/>
    <col min="9732" max="9732" width="21.7109375" style="3" customWidth="1"/>
    <col min="9733" max="9733" width="14.140625" style="3" customWidth="1"/>
    <col min="9734" max="9734" width="17.140625" style="3" customWidth="1"/>
    <col min="9735" max="9735" width="28.85546875" style="3" customWidth="1"/>
    <col min="9736" max="9736" width="0" style="3" hidden="1" customWidth="1"/>
    <col min="9737" max="9737" width="27" style="3" customWidth="1"/>
    <col min="9738" max="9738" width="10.5703125" style="3" customWidth="1"/>
    <col min="9739" max="9739" width="17.7109375" style="3" customWidth="1"/>
    <col min="9740" max="9753" width="0" style="3" hidden="1" customWidth="1"/>
    <col min="9754" max="9754" width="20.140625" style="3" customWidth="1"/>
    <col min="9755" max="9768" width="0" style="3" hidden="1" customWidth="1"/>
    <col min="9769" max="9769" width="20.28515625" style="3" customWidth="1"/>
    <col min="9770" max="9770" width="19.140625" style="3" customWidth="1"/>
    <col min="9771" max="9771" width="15.28515625" style="3" customWidth="1"/>
    <col min="9772" max="9783" width="11.42578125" style="3" customWidth="1"/>
    <col min="9784" max="9786" width="14.85546875" style="3" customWidth="1"/>
    <col min="9787" max="9984" width="11.42578125" style="3"/>
    <col min="9985" max="9985" width="4.140625" style="3" customWidth="1"/>
    <col min="9986" max="9986" width="14.28515625" style="3" customWidth="1"/>
    <col min="9987" max="9987" width="13.5703125" style="3" customWidth="1"/>
    <col min="9988" max="9988" width="21.7109375" style="3" customWidth="1"/>
    <col min="9989" max="9989" width="14.140625" style="3" customWidth="1"/>
    <col min="9990" max="9990" width="17.140625" style="3" customWidth="1"/>
    <col min="9991" max="9991" width="28.85546875" style="3" customWidth="1"/>
    <col min="9992" max="9992" width="0" style="3" hidden="1" customWidth="1"/>
    <col min="9993" max="9993" width="27" style="3" customWidth="1"/>
    <col min="9994" max="9994" width="10.5703125" style="3" customWidth="1"/>
    <col min="9995" max="9995" width="17.7109375" style="3" customWidth="1"/>
    <col min="9996" max="10009" width="0" style="3" hidden="1" customWidth="1"/>
    <col min="10010" max="10010" width="20.140625" style="3" customWidth="1"/>
    <col min="10011" max="10024" width="0" style="3" hidden="1" customWidth="1"/>
    <col min="10025" max="10025" width="20.28515625" style="3" customWidth="1"/>
    <col min="10026" max="10026" width="19.140625" style="3" customWidth="1"/>
    <col min="10027" max="10027" width="15.28515625" style="3" customWidth="1"/>
    <col min="10028" max="10039" width="11.42578125" style="3" customWidth="1"/>
    <col min="10040" max="10042" width="14.85546875" style="3" customWidth="1"/>
    <col min="10043" max="10240" width="11.42578125" style="3"/>
    <col min="10241" max="10241" width="4.140625" style="3" customWidth="1"/>
    <col min="10242" max="10242" width="14.28515625" style="3" customWidth="1"/>
    <col min="10243" max="10243" width="13.5703125" style="3" customWidth="1"/>
    <col min="10244" max="10244" width="21.7109375" style="3" customWidth="1"/>
    <col min="10245" max="10245" width="14.140625" style="3" customWidth="1"/>
    <col min="10246" max="10246" width="17.140625" style="3" customWidth="1"/>
    <col min="10247" max="10247" width="28.85546875" style="3" customWidth="1"/>
    <col min="10248" max="10248" width="0" style="3" hidden="1" customWidth="1"/>
    <col min="10249" max="10249" width="27" style="3" customWidth="1"/>
    <col min="10250" max="10250" width="10.5703125" style="3" customWidth="1"/>
    <col min="10251" max="10251" width="17.7109375" style="3" customWidth="1"/>
    <col min="10252" max="10265" width="0" style="3" hidden="1" customWidth="1"/>
    <col min="10266" max="10266" width="20.140625" style="3" customWidth="1"/>
    <col min="10267" max="10280" width="0" style="3" hidden="1" customWidth="1"/>
    <col min="10281" max="10281" width="20.28515625" style="3" customWidth="1"/>
    <col min="10282" max="10282" width="19.140625" style="3" customWidth="1"/>
    <col min="10283" max="10283" width="15.28515625" style="3" customWidth="1"/>
    <col min="10284" max="10295" width="11.42578125" style="3" customWidth="1"/>
    <col min="10296" max="10298" width="14.85546875" style="3" customWidth="1"/>
    <col min="10299" max="10496" width="11.42578125" style="3"/>
    <col min="10497" max="10497" width="4.140625" style="3" customWidth="1"/>
    <col min="10498" max="10498" width="14.28515625" style="3" customWidth="1"/>
    <col min="10499" max="10499" width="13.5703125" style="3" customWidth="1"/>
    <col min="10500" max="10500" width="21.7109375" style="3" customWidth="1"/>
    <col min="10501" max="10501" width="14.140625" style="3" customWidth="1"/>
    <col min="10502" max="10502" width="17.140625" style="3" customWidth="1"/>
    <col min="10503" max="10503" width="28.85546875" style="3" customWidth="1"/>
    <col min="10504" max="10504" width="0" style="3" hidden="1" customWidth="1"/>
    <col min="10505" max="10505" width="27" style="3" customWidth="1"/>
    <col min="10506" max="10506" width="10.5703125" style="3" customWidth="1"/>
    <col min="10507" max="10507" width="17.7109375" style="3" customWidth="1"/>
    <col min="10508" max="10521" width="0" style="3" hidden="1" customWidth="1"/>
    <col min="10522" max="10522" width="20.140625" style="3" customWidth="1"/>
    <col min="10523" max="10536" width="0" style="3" hidden="1" customWidth="1"/>
    <col min="10537" max="10537" width="20.28515625" style="3" customWidth="1"/>
    <col min="10538" max="10538" width="19.140625" style="3" customWidth="1"/>
    <col min="10539" max="10539" width="15.28515625" style="3" customWidth="1"/>
    <col min="10540" max="10551" width="11.42578125" style="3" customWidth="1"/>
    <col min="10552" max="10554" width="14.85546875" style="3" customWidth="1"/>
    <col min="10555" max="10752" width="11.42578125" style="3"/>
    <col min="10753" max="10753" width="4.140625" style="3" customWidth="1"/>
    <col min="10754" max="10754" width="14.28515625" style="3" customWidth="1"/>
    <col min="10755" max="10755" width="13.5703125" style="3" customWidth="1"/>
    <col min="10756" max="10756" width="21.7109375" style="3" customWidth="1"/>
    <col min="10757" max="10757" width="14.140625" style="3" customWidth="1"/>
    <col min="10758" max="10758" width="17.140625" style="3" customWidth="1"/>
    <col min="10759" max="10759" width="28.85546875" style="3" customWidth="1"/>
    <col min="10760" max="10760" width="0" style="3" hidden="1" customWidth="1"/>
    <col min="10761" max="10761" width="27" style="3" customWidth="1"/>
    <col min="10762" max="10762" width="10.5703125" style="3" customWidth="1"/>
    <col min="10763" max="10763" width="17.7109375" style="3" customWidth="1"/>
    <col min="10764" max="10777" width="0" style="3" hidden="1" customWidth="1"/>
    <col min="10778" max="10778" width="20.140625" style="3" customWidth="1"/>
    <col min="10779" max="10792" width="0" style="3" hidden="1" customWidth="1"/>
    <col min="10793" max="10793" width="20.28515625" style="3" customWidth="1"/>
    <col min="10794" max="10794" width="19.140625" style="3" customWidth="1"/>
    <col min="10795" max="10795" width="15.28515625" style="3" customWidth="1"/>
    <col min="10796" max="10807" width="11.42578125" style="3" customWidth="1"/>
    <col min="10808" max="10810" width="14.85546875" style="3" customWidth="1"/>
    <col min="10811" max="11008" width="11.42578125" style="3"/>
    <col min="11009" max="11009" width="4.140625" style="3" customWidth="1"/>
    <col min="11010" max="11010" width="14.28515625" style="3" customWidth="1"/>
    <col min="11011" max="11011" width="13.5703125" style="3" customWidth="1"/>
    <col min="11012" max="11012" width="21.7109375" style="3" customWidth="1"/>
    <col min="11013" max="11013" width="14.140625" style="3" customWidth="1"/>
    <col min="11014" max="11014" width="17.140625" style="3" customWidth="1"/>
    <col min="11015" max="11015" width="28.85546875" style="3" customWidth="1"/>
    <col min="11016" max="11016" width="0" style="3" hidden="1" customWidth="1"/>
    <col min="11017" max="11017" width="27" style="3" customWidth="1"/>
    <col min="11018" max="11018" width="10.5703125" style="3" customWidth="1"/>
    <col min="11019" max="11019" width="17.7109375" style="3" customWidth="1"/>
    <col min="11020" max="11033" width="0" style="3" hidden="1" customWidth="1"/>
    <col min="11034" max="11034" width="20.140625" style="3" customWidth="1"/>
    <col min="11035" max="11048" width="0" style="3" hidden="1" customWidth="1"/>
    <col min="11049" max="11049" width="20.28515625" style="3" customWidth="1"/>
    <col min="11050" max="11050" width="19.140625" style="3" customWidth="1"/>
    <col min="11051" max="11051" width="15.28515625" style="3" customWidth="1"/>
    <col min="11052" max="11063" width="11.42578125" style="3" customWidth="1"/>
    <col min="11064" max="11066" width="14.85546875" style="3" customWidth="1"/>
    <col min="11067" max="11264" width="11.42578125" style="3"/>
    <col min="11265" max="11265" width="4.140625" style="3" customWidth="1"/>
    <col min="11266" max="11266" width="14.28515625" style="3" customWidth="1"/>
    <col min="11267" max="11267" width="13.5703125" style="3" customWidth="1"/>
    <col min="11268" max="11268" width="21.7109375" style="3" customWidth="1"/>
    <col min="11269" max="11269" width="14.140625" style="3" customWidth="1"/>
    <col min="11270" max="11270" width="17.140625" style="3" customWidth="1"/>
    <col min="11271" max="11271" width="28.85546875" style="3" customWidth="1"/>
    <col min="11272" max="11272" width="0" style="3" hidden="1" customWidth="1"/>
    <col min="11273" max="11273" width="27" style="3" customWidth="1"/>
    <col min="11274" max="11274" width="10.5703125" style="3" customWidth="1"/>
    <col min="11275" max="11275" width="17.7109375" style="3" customWidth="1"/>
    <col min="11276" max="11289" width="0" style="3" hidden="1" customWidth="1"/>
    <col min="11290" max="11290" width="20.140625" style="3" customWidth="1"/>
    <col min="11291" max="11304" width="0" style="3" hidden="1" customWidth="1"/>
    <col min="11305" max="11305" width="20.28515625" style="3" customWidth="1"/>
    <col min="11306" max="11306" width="19.140625" style="3" customWidth="1"/>
    <col min="11307" max="11307" width="15.28515625" style="3" customWidth="1"/>
    <col min="11308" max="11319" width="11.42578125" style="3" customWidth="1"/>
    <col min="11320" max="11322" width="14.85546875" style="3" customWidth="1"/>
    <col min="11323" max="11520" width="11.42578125" style="3"/>
    <col min="11521" max="11521" width="4.140625" style="3" customWidth="1"/>
    <col min="11522" max="11522" width="14.28515625" style="3" customWidth="1"/>
    <col min="11523" max="11523" width="13.5703125" style="3" customWidth="1"/>
    <col min="11524" max="11524" width="21.7109375" style="3" customWidth="1"/>
    <col min="11525" max="11525" width="14.140625" style="3" customWidth="1"/>
    <col min="11526" max="11526" width="17.140625" style="3" customWidth="1"/>
    <col min="11527" max="11527" width="28.85546875" style="3" customWidth="1"/>
    <col min="11528" max="11528" width="0" style="3" hidden="1" customWidth="1"/>
    <col min="11529" max="11529" width="27" style="3" customWidth="1"/>
    <col min="11530" max="11530" width="10.5703125" style="3" customWidth="1"/>
    <col min="11531" max="11531" width="17.7109375" style="3" customWidth="1"/>
    <col min="11532" max="11545" width="0" style="3" hidden="1" customWidth="1"/>
    <col min="11546" max="11546" width="20.140625" style="3" customWidth="1"/>
    <col min="11547" max="11560" width="0" style="3" hidden="1" customWidth="1"/>
    <col min="11561" max="11561" width="20.28515625" style="3" customWidth="1"/>
    <col min="11562" max="11562" width="19.140625" style="3" customWidth="1"/>
    <col min="11563" max="11563" width="15.28515625" style="3" customWidth="1"/>
    <col min="11564" max="11575" width="11.42578125" style="3" customWidth="1"/>
    <col min="11576" max="11578" width="14.85546875" style="3" customWidth="1"/>
    <col min="11579" max="11776" width="11.42578125" style="3"/>
    <col min="11777" max="11777" width="4.140625" style="3" customWidth="1"/>
    <col min="11778" max="11778" width="14.28515625" style="3" customWidth="1"/>
    <col min="11779" max="11779" width="13.5703125" style="3" customWidth="1"/>
    <col min="11780" max="11780" width="21.7109375" style="3" customWidth="1"/>
    <col min="11781" max="11781" width="14.140625" style="3" customWidth="1"/>
    <col min="11782" max="11782" width="17.140625" style="3" customWidth="1"/>
    <col min="11783" max="11783" width="28.85546875" style="3" customWidth="1"/>
    <col min="11784" max="11784" width="0" style="3" hidden="1" customWidth="1"/>
    <col min="11785" max="11785" width="27" style="3" customWidth="1"/>
    <col min="11786" max="11786" width="10.5703125" style="3" customWidth="1"/>
    <col min="11787" max="11787" width="17.7109375" style="3" customWidth="1"/>
    <col min="11788" max="11801" width="0" style="3" hidden="1" customWidth="1"/>
    <col min="11802" max="11802" width="20.140625" style="3" customWidth="1"/>
    <col min="11803" max="11816" width="0" style="3" hidden="1" customWidth="1"/>
    <col min="11817" max="11817" width="20.28515625" style="3" customWidth="1"/>
    <col min="11818" max="11818" width="19.140625" style="3" customWidth="1"/>
    <col min="11819" max="11819" width="15.28515625" style="3" customWidth="1"/>
    <col min="11820" max="11831" width="11.42578125" style="3" customWidth="1"/>
    <col min="11832" max="11834" width="14.85546875" style="3" customWidth="1"/>
    <col min="11835" max="12032" width="11.42578125" style="3"/>
    <col min="12033" max="12033" width="4.140625" style="3" customWidth="1"/>
    <col min="12034" max="12034" width="14.28515625" style="3" customWidth="1"/>
    <col min="12035" max="12035" width="13.5703125" style="3" customWidth="1"/>
    <col min="12036" max="12036" width="21.7109375" style="3" customWidth="1"/>
    <col min="12037" max="12037" width="14.140625" style="3" customWidth="1"/>
    <col min="12038" max="12038" width="17.140625" style="3" customWidth="1"/>
    <col min="12039" max="12039" width="28.85546875" style="3" customWidth="1"/>
    <col min="12040" max="12040" width="0" style="3" hidden="1" customWidth="1"/>
    <col min="12041" max="12041" width="27" style="3" customWidth="1"/>
    <col min="12042" max="12042" width="10.5703125" style="3" customWidth="1"/>
    <col min="12043" max="12043" width="17.7109375" style="3" customWidth="1"/>
    <col min="12044" max="12057" width="0" style="3" hidden="1" customWidth="1"/>
    <col min="12058" max="12058" width="20.140625" style="3" customWidth="1"/>
    <col min="12059" max="12072" width="0" style="3" hidden="1" customWidth="1"/>
    <col min="12073" max="12073" width="20.28515625" style="3" customWidth="1"/>
    <col min="12074" max="12074" width="19.140625" style="3" customWidth="1"/>
    <col min="12075" max="12075" width="15.28515625" style="3" customWidth="1"/>
    <col min="12076" max="12087" width="11.42578125" style="3" customWidth="1"/>
    <col min="12088" max="12090" width="14.85546875" style="3" customWidth="1"/>
    <col min="12091" max="12288" width="11.42578125" style="3"/>
    <col min="12289" max="12289" width="4.140625" style="3" customWidth="1"/>
    <col min="12290" max="12290" width="14.28515625" style="3" customWidth="1"/>
    <col min="12291" max="12291" width="13.5703125" style="3" customWidth="1"/>
    <col min="12292" max="12292" width="21.7109375" style="3" customWidth="1"/>
    <col min="12293" max="12293" width="14.140625" style="3" customWidth="1"/>
    <col min="12294" max="12294" width="17.140625" style="3" customWidth="1"/>
    <col min="12295" max="12295" width="28.85546875" style="3" customWidth="1"/>
    <col min="12296" max="12296" width="0" style="3" hidden="1" customWidth="1"/>
    <col min="12297" max="12297" width="27" style="3" customWidth="1"/>
    <col min="12298" max="12298" width="10.5703125" style="3" customWidth="1"/>
    <col min="12299" max="12299" width="17.7109375" style="3" customWidth="1"/>
    <col min="12300" max="12313" width="0" style="3" hidden="1" customWidth="1"/>
    <col min="12314" max="12314" width="20.140625" style="3" customWidth="1"/>
    <col min="12315" max="12328" width="0" style="3" hidden="1" customWidth="1"/>
    <col min="12329" max="12329" width="20.28515625" style="3" customWidth="1"/>
    <col min="12330" max="12330" width="19.140625" style="3" customWidth="1"/>
    <col min="12331" max="12331" width="15.28515625" style="3" customWidth="1"/>
    <col min="12332" max="12343" width="11.42578125" style="3" customWidth="1"/>
    <col min="12344" max="12346" width="14.85546875" style="3" customWidth="1"/>
    <col min="12347" max="12544" width="11.42578125" style="3"/>
    <col min="12545" max="12545" width="4.140625" style="3" customWidth="1"/>
    <col min="12546" max="12546" width="14.28515625" style="3" customWidth="1"/>
    <col min="12547" max="12547" width="13.5703125" style="3" customWidth="1"/>
    <col min="12548" max="12548" width="21.7109375" style="3" customWidth="1"/>
    <col min="12549" max="12549" width="14.140625" style="3" customWidth="1"/>
    <col min="12550" max="12550" width="17.140625" style="3" customWidth="1"/>
    <col min="12551" max="12551" width="28.85546875" style="3" customWidth="1"/>
    <col min="12552" max="12552" width="0" style="3" hidden="1" customWidth="1"/>
    <col min="12553" max="12553" width="27" style="3" customWidth="1"/>
    <col min="12554" max="12554" width="10.5703125" style="3" customWidth="1"/>
    <col min="12555" max="12555" width="17.7109375" style="3" customWidth="1"/>
    <col min="12556" max="12569" width="0" style="3" hidden="1" customWidth="1"/>
    <col min="12570" max="12570" width="20.140625" style="3" customWidth="1"/>
    <col min="12571" max="12584" width="0" style="3" hidden="1" customWidth="1"/>
    <col min="12585" max="12585" width="20.28515625" style="3" customWidth="1"/>
    <col min="12586" max="12586" width="19.140625" style="3" customWidth="1"/>
    <col min="12587" max="12587" width="15.28515625" style="3" customWidth="1"/>
    <col min="12588" max="12599" width="11.42578125" style="3" customWidth="1"/>
    <col min="12600" max="12602" width="14.85546875" style="3" customWidth="1"/>
    <col min="12603" max="12800" width="11.42578125" style="3"/>
    <col min="12801" max="12801" width="4.140625" style="3" customWidth="1"/>
    <col min="12802" max="12802" width="14.28515625" style="3" customWidth="1"/>
    <col min="12803" max="12803" width="13.5703125" style="3" customWidth="1"/>
    <col min="12804" max="12804" width="21.7109375" style="3" customWidth="1"/>
    <col min="12805" max="12805" width="14.140625" style="3" customWidth="1"/>
    <col min="12806" max="12806" width="17.140625" style="3" customWidth="1"/>
    <col min="12807" max="12807" width="28.85546875" style="3" customWidth="1"/>
    <col min="12808" max="12808" width="0" style="3" hidden="1" customWidth="1"/>
    <col min="12809" max="12809" width="27" style="3" customWidth="1"/>
    <col min="12810" max="12810" width="10.5703125" style="3" customWidth="1"/>
    <col min="12811" max="12811" width="17.7109375" style="3" customWidth="1"/>
    <col min="12812" max="12825" width="0" style="3" hidden="1" customWidth="1"/>
    <col min="12826" max="12826" width="20.140625" style="3" customWidth="1"/>
    <col min="12827" max="12840" width="0" style="3" hidden="1" customWidth="1"/>
    <col min="12841" max="12841" width="20.28515625" style="3" customWidth="1"/>
    <col min="12842" max="12842" width="19.140625" style="3" customWidth="1"/>
    <col min="12843" max="12843" width="15.28515625" style="3" customWidth="1"/>
    <col min="12844" max="12855" width="11.42578125" style="3" customWidth="1"/>
    <col min="12856" max="12858" width="14.85546875" style="3" customWidth="1"/>
    <col min="12859" max="13056" width="11.42578125" style="3"/>
    <col min="13057" max="13057" width="4.140625" style="3" customWidth="1"/>
    <col min="13058" max="13058" width="14.28515625" style="3" customWidth="1"/>
    <col min="13059" max="13059" width="13.5703125" style="3" customWidth="1"/>
    <col min="13060" max="13060" width="21.7109375" style="3" customWidth="1"/>
    <col min="13061" max="13061" width="14.140625" style="3" customWidth="1"/>
    <col min="13062" max="13062" width="17.140625" style="3" customWidth="1"/>
    <col min="13063" max="13063" width="28.85546875" style="3" customWidth="1"/>
    <col min="13064" max="13064" width="0" style="3" hidden="1" customWidth="1"/>
    <col min="13065" max="13065" width="27" style="3" customWidth="1"/>
    <col min="13066" max="13066" width="10.5703125" style="3" customWidth="1"/>
    <col min="13067" max="13067" width="17.7109375" style="3" customWidth="1"/>
    <col min="13068" max="13081" width="0" style="3" hidden="1" customWidth="1"/>
    <col min="13082" max="13082" width="20.140625" style="3" customWidth="1"/>
    <col min="13083" max="13096" width="0" style="3" hidden="1" customWidth="1"/>
    <col min="13097" max="13097" width="20.28515625" style="3" customWidth="1"/>
    <col min="13098" max="13098" width="19.140625" style="3" customWidth="1"/>
    <col min="13099" max="13099" width="15.28515625" style="3" customWidth="1"/>
    <col min="13100" max="13111" width="11.42578125" style="3" customWidth="1"/>
    <col min="13112" max="13114" width="14.85546875" style="3" customWidth="1"/>
    <col min="13115" max="13312" width="11.42578125" style="3"/>
    <col min="13313" max="13313" width="4.140625" style="3" customWidth="1"/>
    <col min="13314" max="13314" width="14.28515625" style="3" customWidth="1"/>
    <col min="13315" max="13315" width="13.5703125" style="3" customWidth="1"/>
    <col min="13316" max="13316" width="21.7109375" style="3" customWidth="1"/>
    <col min="13317" max="13317" width="14.140625" style="3" customWidth="1"/>
    <col min="13318" max="13318" width="17.140625" style="3" customWidth="1"/>
    <col min="13319" max="13319" width="28.85546875" style="3" customWidth="1"/>
    <col min="13320" max="13320" width="0" style="3" hidden="1" customWidth="1"/>
    <col min="13321" max="13321" width="27" style="3" customWidth="1"/>
    <col min="13322" max="13322" width="10.5703125" style="3" customWidth="1"/>
    <col min="13323" max="13323" width="17.7109375" style="3" customWidth="1"/>
    <col min="13324" max="13337" width="0" style="3" hidden="1" customWidth="1"/>
    <col min="13338" max="13338" width="20.140625" style="3" customWidth="1"/>
    <col min="13339" max="13352" width="0" style="3" hidden="1" customWidth="1"/>
    <col min="13353" max="13353" width="20.28515625" style="3" customWidth="1"/>
    <col min="13354" max="13354" width="19.140625" style="3" customWidth="1"/>
    <col min="13355" max="13355" width="15.28515625" style="3" customWidth="1"/>
    <col min="13356" max="13367" width="11.42578125" style="3" customWidth="1"/>
    <col min="13368" max="13370" width="14.85546875" style="3" customWidth="1"/>
    <col min="13371" max="13568" width="11.42578125" style="3"/>
    <col min="13569" max="13569" width="4.140625" style="3" customWidth="1"/>
    <col min="13570" max="13570" width="14.28515625" style="3" customWidth="1"/>
    <col min="13571" max="13571" width="13.5703125" style="3" customWidth="1"/>
    <col min="13572" max="13572" width="21.7109375" style="3" customWidth="1"/>
    <col min="13573" max="13573" width="14.140625" style="3" customWidth="1"/>
    <col min="13574" max="13574" width="17.140625" style="3" customWidth="1"/>
    <col min="13575" max="13575" width="28.85546875" style="3" customWidth="1"/>
    <col min="13576" max="13576" width="0" style="3" hidden="1" customWidth="1"/>
    <col min="13577" max="13577" width="27" style="3" customWidth="1"/>
    <col min="13578" max="13578" width="10.5703125" style="3" customWidth="1"/>
    <col min="13579" max="13579" width="17.7109375" style="3" customWidth="1"/>
    <col min="13580" max="13593" width="0" style="3" hidden="1" customWidth="1"/>
    <col min="13594" max="13594" width="20.140625" style="3" customWidth="1"/>
    <col min="13595" max="13608" width="0" style="3" hidden="1" customWidth="1"/>
    <col min="13609" max="13609" width="20.28515625" style="3" customWidth="1"/>
    <col min="13610" max="13610" width="19.140625" style="3" customWidth="1"/>
    <col min="13611" max="13611" width="15.28515625" style="3" customWidth="1"/>
    <col min="13612" max="13623" width="11.42578125" style="3" customWidth="1"/>
    <col min="13624" max="13626" width="14.85546875" style="3" customWidth="1"/>
    <col min="13627" max="13824" width="11.42578125" style="3"/>
    <col min="13825" max="13825" width="4.140625" style="3" customWidth="1"/>
    <col min="13826" max="13826" width="14.28515625" style="3" customWidth="1"/>
    <col min="13827" max="13827" width="13.5703125" style="3" customWidth="1"/>
    <col min="13828" max="13828" width="21.7109375" style="3" customWidth="1"/>
    <col min="13829" max="13829" width="14.140625" style="3" customWidth="1"/>
    <col min="13830" max="13830" width="17.140625" style="3" customWidth="1"/>
    <col min="13831" max="13831" width="28.85546875" style="3" customWidth="1"/>
    <col min="13832" max="13832" width="0" style="3" hidden="1" customWidth="1"/>
    <col min="13833" max="13833" width="27" style="3" customWidth="1"/>
    <col min="13834" max="13834" width="10.5703125" style="3" customWidth="1"/>
    <col min="13835" max="13835" width="17.7109375" style="3" customWidth="1"/>
    <col min="13836" max="13849" width="0" style="3" hidden="1" customWidth="1"/>
    <col min="13850" max="13850" width="20.140625" style="3" customWidth="1"/>
    <col min="13851" max="13864" width="0" style="3" hidden="1" customWidth="1"/>
    <col min="13865" max="13865" width="20.28515625" style="3" customWidth="1"/>
    <col min="13866" max="13866" width="19.140625" style="3" customWidth="1"/>
    <col min="13867" max="13867" width="15.28515625" style="3" customWidth="1"/>
    <col min="13868" max="13879" width="11.42578125" style="3" customWidth="1"/>
    <col min="13880" max="13882" width="14.85546875" style="3" customWidth="1"/>
    <col min="13883" max="14080" width="11.42578125" style="3"/>
    <col min="14081" max="14081" width="4.140625" style="3" customWidth="1"/>
    <col min="14082" max="14082" width="14.28515625" style="3" customWidth="1"/>
    <col min="14083" max="14083" width="13.5703125" style="3" customWidth="1"/>
    <col min="14084" max="14084" width="21.7109375" style="3" customWidth="1"/>
    <col min="14085" max="14085" width="14.140625" style="3" customWidth="1"/>
    <col min="14086" max="14086" width="17.140625" style="3" customWidth="1"/>
    <col min="14087" max="14087" width="28.85546875" style="3" customWidth="1"/>
    <col min="14088" max="14088" width="0" style="3" hidden="1" customWidth="1"/>
    <col min="14089" max="14089" width="27" style="3" customWidth="1"/>
    <col min="14090" max="14090" width="10.5703125" style="3" customWidth="1"/>
    <col min="14091" max="14091" width="17.7109375" style="3" customWidth="1"/>
    <col min="14092" max="14105" width="0" style="3" hidden="1" customWidth="1"/>
    <col min="14106" max="14106" width="20.140625" style="3" customWidth="1"/>
    <col min="14107" max="14120" width="0" style="3" hidden="1" customWidth="1"/>
    <col min="14121" max="14121" width="20.28515625" style="3" customWidth="1"/>
    <col min="14122" max="14122" width="19.140625" style="3" customWidth="1"/>
    <col min="14123" max="14123" width="15.28515625" style="3" customWidth="1"/>
    <col min="14124" max="14135" width="11.42578125" style="3" customWidth="1"/>
    <col min="14136" max="14138" width="14.85546875" style="3" customWidth="1"/>
    <col min="14139" max="14336" width="11.42578125" style="3"/>
    <col min="14337" max="14337" width="4.140625" style="3" customWidth="1"/>
    <col min="14338" max="14338" width="14.28515625" style="3" customWidth="1"/>
    <col min="14339" max="14339" width="13.5703125" style="3" customWidth="1"/>
    <col min="14340" max="14340" width="21.7109375" style="3" customWidth="1"/>
    <col min="14341" max="14341" width="14.140625" style="3" customWidth="1"/>
    <col min="14342" max="14342" width="17.140625" style="3" customWidth="1"/>
    <col min="14343" max="14343" width="28.85546875" style="3" customWidth="1"/>
    <col min="14344" max="14344" width="0" style="3" hidden="1" customWidth="1"/>
    <col min="14345" max="14345" width="27" style="3" customWidth="1"/>
    <col min="14346" max="14346" width="10.5703125" style="3" customWidth="1"/>
    <col min="14347" max="14347" width="17.7109375" style="3" customWidth="1"/>
    <col min="14348" max="14361" width="0" style="3" hidden="1" customWidth="1"/>
    <col min="14362" max="14362" width="20.140625" style="3" customWidth="1"/>
    <col min="14363" max="14376" width="0" style="3" hidden="1" customWidth="1"/>
    <col min="14377" max="14377" width="20.28515625" style="3" customWidth="1"/>
    <col min="14378" max="14378" width="19.140625" style="3" customWidth="1"/>
    <col min="14379" max="14379" width="15.28515625" style="3" customWidth="1"/>
    <col min="14380" max="14391" width="11.42578125" style="3" customWidth="1"/>
    <col min="14392" max="14394" width="14.85546875" style="3" customWidth="1"/>
    <col min="14395" max="14592" width="11.42578125" style="3"/>
    <col min="14593" max="14593" width="4.140625" style="3" customWidth="1"/>
    <col min="14594" max="14594" width="14.28515625" style="3" customWidth="1"/>
    <col min="14595" max="14595" width="13.5703125" style="3" customWidth="1"/>
    <col min="14596" max="14596" width="21.7109375" style="3" customWidth="1"/>
    <col min="14597" max="14597" width="14.140625" style="3" customWidth="1"/>
    <col min="14598" max="14598" width="17.140625" style="3" customWidth="1"/>
    <col min="14599" max="14599" width="28.85546875" style="3" customWidth="1"/>
    <col min="14600" max="14600" width="0" style="3" hidden="1" customWidth="1"/>
    <col min="14601" max="14601" width="27" style="3" customWidth="1"/>
    <col min="14602" max="14602" width="10.5703125" style="3" customWidth="1"/>
    <col min="14603" max="14603" width="17.7109375" style="3" customWidth="1"/>
    <col min="14604" max="14617" width="0" style="3" hidden="1" customWidth="1"/>
    <col min="14618" max="14618" width="20.140625" style="3" customWidth="1"/>
    <col min="14619" max="14632" width="0" style="3" hidden="1" customWidth="1"/>
    <col min="14633" max="14633" width="20.28515625" style="3" customWidth="1"/>
    <col min="14634" max="14634" width="19.140625" style="3" customWidth="1"/>
    <col min="14635" max="14635" width="15.28515625" style="3" customWidth="1"/>
    <col min="14636" max="14647" width="11.42578125" style="3" customWidth="1"/>
    <col min="14648" max="14650" width="14.85546875" style="3" customWidth="1"/>
    <col min="14651" max="14848" width="11.42578125" style="3"/>
    <col min="14849" max="14849" width="4.140625" style="3" customWidth="1"/>
    <col min="14850" max="14850" width="14.28515625" style="3" customWidth="1"/>
    <col min="14851" max="14851" width="13.5703125" style="3" customWidth="1"/>
    <col min="14852" max="14852" width="21.7109375" style="3" customWidth="1"/>
    <col min="14853" max="14853" width="14.140625" style="3" customWidth="1"/>
    <col min="14854" max="14854" width="17.140625" style="3" customWidth="1"/>
    <col min="14855" max="14855" width="28.85546875" style="3" customWidth="1"/>
    <col min="14856" max="14856" width="0" style="3" hidden="1" customWidth="1"/>
    <col min="14857" max="14857" width="27" style="3" customWidth="1"/>
    <col min="14858" max="14858" width="10.5703125" style="3" customWidth="1"/>
    <col min="14859" max="14859" width="17.7109375" style="3" customWidth="1"/>
    <col min="14860" max="14873" width="0" style="3" hidden="1" customWidth="1"/>
    <col min="14874" max="14874" width="20.140625" style="3" customWidth="1"/>
    <col min="14875" max="14888" width="0" style="3" hidden="1" customWidth="1"/>
    <col min="14889" max="14889" width="20.28515625" style="3" customWidth="1"/>
    <col min="14890" max="14890" width="19.140625" style="3" customWidth="1"/>
    <col min="14891" max="14891" width="15.28515625" style="3" customWidth="1"/>
    <col min="14892" max="14903" width="11.42578125" style="3" customWidth="1"/>
    <col min="14904" max="14906" width="14.85546875" style="3" customWidth="1"/>
    <col min="14907" max="15104" width="11.42578125" style="3"/>
    <col min="15105" max="15105" width="4.140625" style="3" customWidth="1"/>
    <col min="15106" max="15106" width="14.28515625" style="3" customWidth="1"/>
    <col min="15107" max="15107" width="13.5703125" style="3" customWidth="1"/>
    <col min="15108" max="15108" width="21.7109375" style="3" customWidth="1"/>
    <col min="15109" max="15109" width="14.140625" style="3" customWidth="1"/>
    <col min="15110" max="15110" width="17.140625" style="3" customWidth="1"/>
    <col min="15111" max="15111" width="28.85546875" style="3" customWidth="1"/>
    <col min="15112" max="15112" width="0" style="3" hidden="1" customWidth="1"/>
    <col min="15113" max="15113" width="27" style="3" customWidth="1"/>
    <col min="15114" max="15114" width="10.5703125" style="3" customWidth="1"/>
    <col min="15115" max="15115" width="17.7109375" style="3" customWidth="1"/>
    <col min="15116" max="15129" width="0" style="3" hidden="1" customWidth="1"/>
    <col min="15130" max="15130" width="20.140625" style="3" customWidth="1"/>
    <col min="15131" max="15144" width="0" style="3" hidden="1" customWidth="1"/>
    <col min="15145" max="15145" width="20.28515625" style="3" customWidth="1"/>
    <col min="15146" max="15146" width="19.140625" style="3" customWidth="1"/>
    <col min="15147" max="15147" width="15.28515625" style="3" customWidth="1"/>
    <col min="15148" max="15159" width="11.42578125" style="3" customWidth="1"/>
    <col min="15160" max="15162" width="14.85546875" style="3" customWidth="1"/>
    <col min="15163" max="15360" width="11.42578125" style="3"/>
    <col min="15361" max="15361" width="4.140625" style="3" customWidth="1"/>
    <col min="15362" max="15362" width="14.28515625" style="3" customWidth="1"/>
    <col min="15363" max="15363" width="13.5703125" style="3" customWidth="1"/>
    <col min="15364" max="15364" width="21.7109375" style="3" customWidth="1"/>
    <col min="15365" max="15365" width="14.140625" style="3" customWidth="1"/>
    <col min="15366" max="15366" width="17.140625" style="3" customWidth="1"/>
    <col min="15367" max="15367" width="28.85546875" style="3" customWidth="1"/>
    <col min="15368" max="15368" width="0" style="3" hidden="1" customWidth="1"/>
    <col min="15369" max="15369" width="27" style="3" customWidth="1"/>
    <col min="15370" max="15370" width="10.5703125" style="3" customWidth="1"/>
    <col min="15371" max="15371" width="17.7109375" style="3" customWidth="1"/>
    <col min="15372" max="15385" width="0" style="3" hidden="1" customWidth="1"/>
    <col min="15386" max="15386" width="20.140625" style="3" customWidth="1"/>
    <col min="15387" max="15400" width="0" style="3" hidden="1" customWidth="1"/>
    <col min="15401" max="15401" width="20.28515625" style="3" customWidth="1"/>
    <col min="15402" max="15402" width="19.140625" style="3" customWidth="1"/>
    <col min="15403" max="15403" width="15.28515625" style="3" customWidth="1"/>
    <col min="15404" max="15415" width="11.42578125" style="3" customWidth="1"/>
    <col min="15416" max="15418" width="14.85546875" style="3" customWidth="1"/>
    <col min="15419" max="15616" width="11.42578125" style="3"/>
    <col min="15617" max="15617" width="4.140625" style="3" customWidth="1"/>
    <col min="15618" max="15618" width="14.28515625" style="3" customWidth="1"/>
    <col min="15619" max="15619" width="13.5703125" style="3" customWidth="1"/>
    <col min="15620" max="15620" width="21.7109375" style="3" customWidth="1"/>
    <col min="15621" max="15621" width="14.140625" style="3" customWidth="1"/>
    <col min="15622" max="15622" width="17.140625" style="3" customWidth="1"/>
    <col min="15623" max="15623" width="28.85546875" style="3" customWidth="1"/>
    <col min="15624" max="15624" width="0" style="3" hidden="1" customWidth="1"/>
    <col min="15625" max="15625" width="27" style="3" customWidth="1"/>
    <col min="15626" max="15626" width="10.5703125" style="3" customWidth="1"/>
    <col min="15627" max="15627" width="17.7109375" style="3" customWidth="1"/>
    <col min="15628" max="15641" width="0" style="3" hidden="1" customWidth="1"/>
    <col min="15642" max="15642" width="20.140625" style="3" customWidth="1"/>
    <col min="15643" max="15656" width="0" style="3" hidden="1" customWidth="1"/>
    <col min="15657" max="15657" width="20.28515625" style="3" customWidth="1"/>
    <col min="15658" max="15658" width="19.140625" style="3" customWidth="1"/>
    <col min="15659" max="15659" width="15.28515625" style="3" customWidth="1"/>
    <col min="15660" max="15671" width="11.42578125" style="3" customWidth="1"/>
    <col min="15672" max="15674" width="14.85546875" style="3" customWidth="1"/>
    <col min="15675" max="15872" width="11.42578125" style="3"/>
    <col min="15873" max="15873" width="4.140625" style="3" customWidth="1"/>
    <col min="15874" max="15874" width="14.28515625" style="3" customWidth="1"/>
    <col min="15875" max="15875" width="13.5703125" style="3" customWidth="1"/>
    <col min="15876" max="15876" width="21.7109375" style="3" customWidth="1"/>
    <col min="15877" max="15877" width="14.140625" style="3" customWidth="1"/>
    <col min="15878" max="15878" width="17.140625" style="3" customWidth="1"/>
    <col min="15879" max="15879" width="28.85546875" style="3" customWidth="1"/>
    <col min="15880" max="15880" width="0" style="3" hidden="1" customWidth="1"/>
    <col min="15881" max="15881" width="27" style="3" customWidth="1"/>
    <col min="15882" max="15882" width="10.5703125" style="3" customWidth="1"/>
    <col min="15883" max="15883" width="17.7109375" style="3" customWidth="1"/>
    <col min="15884" max="15897" width="0" style="3" hidden="1" customWidth="1"/>
    <col min="15898" max="15898" width="20.140625" style="3" customWidth="1"/>
    <col min="15899" max="15912" width="0" style="3" hidden="1" customWidth="1"/>
    <col min="15913" max="15913" width="20.28515625" style="3" customWidth="1"/>
    <col min="15914" max="15914" width="19.140625" style="3" customWidth="1"/>
    <col min="15915" max="15915" width="15.28515625" style="3" customWidth="1"/>
    <col min="15916" max="15927" width="11.42578125" style="3" customWidth="1"/>
    <col min="15928" max="15930" width="14.85546875" style="3" customWidth="1"/>
    <col min="15931" max="16128" width="11.42578125" style="3"/>
    <col min="16129" max="16129" width="4.140625" style="3" customWidth="1"/>
    <col min="16130" max="16130" width="14.28515625" style="3" customWidth="1"/>
    <col min="16131" max="16131" width="13.5703125" style="3" customWidth="1"/>
    <col min="16132" max="16132" width="21.7109375" style="3" customWidth="1"/>
    <col min="16133" max="16133" width="14.140625" style="3" customWidth="1"/>
    <col min="16134" max="16134" width="17.140625" style="3" customWidth="1"/>
    <col min="16135" max="16135" width="28.85546875" style="3" customWidth="1"/>
    <col min="16136" max="16136" width="0" style="3" hidden="1" customWidth="1"/>
    <col min="16137" max="16137" width="27" style="3" customWidth="1"/>
    <col min="16138" max="16138" width="10.5703125" style="3" customWidth="1"/>
    <col min="16139" max="16139" width="17.7109375" style="3" customWidth="1"/>
    <col min="16140" max="16153" width="0" style="3" hidden="1" customWidth="1"/>
    <col min="16154" max="16154" width="20.140625" style="3" customWidth="1"/>
    <col min="16155" max="16168" width="0" style="3" hidden="1" customWidth="1"/>
    <col min="16169" max="16169" width="20.28515625" style="3" customWidth="1"/>
    <col min="16170" max="16170" width="19.140625" style="3" customWidth="1"/>
    <col min="16171" max="16171" width="15.28515625" style="3" customWidth="1"/>
    <col min="16172" max="16183" width="11.42578125" style="3" customWidth="1"/>
    <col min="16184" max="16186" width="14.85546875" style="3" customWidth="1"/>
    <col min="16187" max="16384" width="11.42578125" style="3"/>
  </cols>
  <sheetData>
    <row r="2" spans="2:210" ht="14.25" customHeight="1">
      <c r="I2" s="6"/>
      <c r="J2" s="6"/>
      <c r="L2" s="7"/>
      <c r="N2" s="7"/>
      <c r="Y2" s="7"/>
      <c r="AA2" s="7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</row>
    <row r="3" spans="2:210">
      <c r="B3" s="3"/>
      <c r="I3" s="6"/>
      <c r="J3" s="6"/>
      <c r="L3" s="7"/>
      <c r="N3" s="7"/>
      <c r="Y3" s="7"/>
      <c r="AA3" s="7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</row>
    <row r="4" spans="2:210" ht="12.75" hidden="1" customHeight="1">
      <c r="B4" s="693" t="s">
        <v>0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262"/>
      <c r="X4" s="262"/>
      <c r="Y4" s="262"/>
      <c r="Z4" s="9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</row>
    <row r="5" spans="2:210" hidden="1">
      <c r="B5" s="693" t="s">
        <v>1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262"/>
      <c r="X5" s="262"/>
      <c r="Y5" s="262"/>
      <c r="Z5" s="9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</row>
    <row r="6" spans="2:210" ht="25.5" customHeight="1" thickBot="1">
      <c r="B6" s="914" t="s">
        <v>1163</v>
      </c>
      <c r="C6" s="914"/>
      <c r="D6" s="914"/>
      <c r="E6" s="914"/>
      <c r="F6" s="914"/>
      <c r="G6" s="914"/>
      <c r="H6" s="914"/>
      <c r="I6" s="700" t="s">
        <v>1223</v>
      </c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/>
      <c r="Z6" s="70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268"/>
    </row>
    <row r="7" spans="2:210" ht="25.5" customHeight="1" thickBot="1">
      <c r="B7" s="767" t="s">
        <v>72</v>
      </c>
      <c r="C7" s="768"/>
      <c r="D7" s="768"/>
      <c r="E7" s="768"/>
      <c r="F7" s="768"/>
      <c r="G7" s="768"/>
      <c r="H7" s="768"/>
      <c r="I7" s="768"/>
      <c r="J7" s="915"/>
      <c r="K7" s="916" t="s">
        <v>1164</v>
      </c>
      <c r="L7" s="1627" t="s">
        <v>1165</v>
      </c>
      <c r="M7" s="1628"/>
      <c r="N7" s="1628"/>
      <c r="O7" s="1628"/>
      <c r="P7" s="1628"/>
      <c r="Q7" s="1628"/>
      <c r="R7" s="1628"/>
      <c r="S7" s="1628"/>
      <c r="T7" s="1628"/>
      <c r="U7" s="1628"/>
      <c r="V7" s="1628"/>
      <c r="W7" s="1628"/>
      <c r="X7" s="1628"/>
      <c r="Y7" s="1629"/>
      <c r="Z7" s="916" t="s">
        <v>1166</v>
      </c>
      <c r="AA7" s="918" t="s">
        <v>1167</v>
      </c>
      <c r="AB7" s="919"/>
      <c r="AC7" s="919"/>
      <c r="AD7" s="919"/>
      <c r="AE7" s="919"/>
      <c r="AF7" s="919"/>
      <c r="AG7" s="919"/>
      <c r="AH7" s="919"/>
      <c r="AI7" s="919"/>
      <c r="AJ7" s="919"/>
      <c r="AK7" s="919"/>
      <c r="AL7" s="919"/>
      <c r="AM7" s="919"/>
      <c r="AN7" s="920"/>
      <c r="AO7" s="916" t="s">
        <v>1168</v>
      </c>
      <c r="AP7" s="918" t="s">
        <v>1169</v>
      </c>
      <c r="AQ7" s="919"/>
      <c r="AR7" s="919"/>
      <c r="AS7" s="919"/>
      <c r="AT7" s="919"/>
      <c r="AU7" s="919"/>
      <c r="AV7" s="919"/>
      <c r="AW7" s="919"/>
      <c r="AX7" s="919"/>
      <c r="AY7" s="919"/>
      <c r="AZ7" s="919"/>
      <c r="BA7" s="919"/>
      <c r="BB7" s="919"/>
      <c r="BC7" s="920"/>
      <c r="BD7" s="1631" t="s">
        <v>8</v>
      </c>
      <c r="BE7" s="1632"/>
      <c r="BF7" s="163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</row>
    <row r="8" spans="2:210" ht="12.75" customHeight="1">
      <c r="B8" s="924" t="s">
        <v>9</v>
      </c>
      <c r="C8" s="922" t="s">
        <v>10</v>
      </c>
      <c r="D8" s="922" t="s">
        <v>11</v>
      </c>
      <c r="E8" s="922" t="s">
        <v>12</v>
      </c>
      <c r="F8" s="921" t="s">
        <v>13</v>
      </c>
      <c r="G8" s="921" t="s">
        <v>14</v>
      </c>
      <c r="H8" s="922"/>
      <c r="I8" s="922" t="s">
        <v>74</v>
      </c>
      <c r="J8" s="923" t="s">
        <v>75</v>
      </c>
      <c r="K8" s="917"/>
      <c r="L8" s="1624" t="s">
        <v>20</v>
      </c>
      <c r="M8" s="1625"/>
      <c r="N8" s="1625" t="s">
        <v>21</v>
      </c>
      <c r="O8" s="1625"/>
      <c r="P8" s="1625"/>
      <c r="Q8" s="1625"/>
      <c r="R8" s="1625"/>
      <c r="S8" s="1625"/>
      <c r="T8" s="1625"/>
      <c r="U8" s="1625"/>
      <c r="V8" s="921" t="s">
        <v>22</v>
      </c>
      <c r="W8" s="921" t="s">
        <v>23</v>
      </c>
      <c r="X8" s="921" t="s">
        <v>24</v>
      </c>
      <c r="Y8" s="1626" t="s">
        <v>25</v>
      </c>
      <c r="Z8" s="917"/>
      <c r="AA8" s="927" t="s">
        <v>20</v>
      </c>
      <c r="AB8" s="928"/>
      <c r="AC8" s="928" t="s">
        <v>21</v>
      </c>
      <c r="AD8" s="928"/>
      <c r="AE8" s="928"/>
      <c r="AF8" s="928"/>
      <c r="AG8" s="928"/>
      <c r="AH8" s="928"/>
      <c r="AI8" s="928"/>
      <c r="AJ8" s="928"/>
      <c r="AK8" s="929" t="s">
        <v>22</v>
      </c>
      <c r="AL8" s="929" t="s">
        <v>23</v>
      </c>
      <c r="AM8" s="929" t="s">
        <v>24</v>
      </c>
      <c r="AN8" s="925" t="s">
        <v>25</v>
      </c>
      <c r="AO8" s="917"/>
      <c r="AP8" s="927" t="s">
        <v>20</v>
      </c>
      <c r="AQ8" s="928"/>
      <c r="AR8" s="928" t="s">
        <v>21</v>
      </c>
      <c r="AS8" s="928"/>
      <c r="AT8" s="928"/>
      <c r="AU8" s="928"/>
      <c r="AV8" s="928"/>
      <c r="AW8" s="928"/>
      <c r="AX8" s="928"/>
      <c r="AY8" s="928"/>
      <c r="AZ8" s="929" t="s">
        <v>22</v>
      </c>
      <c r="BA8" s="929" t="s">
        <v>23</v>
      </c>
      <c r="BB8" s="929" t="s">
        <v>24</v>
      </c>
      <c r="BC8" s="929" t="s">
        <v>25</v>
      </c>
      <c r="BD8" s="921" t="s">
        <v>26</v>
      </c>
      <c r="BE8" s="921" t="s">
        <v>27</v>
      </c>
      <c r="BF8" s="1630" t="s">
        <v>28</v>
      </c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</row>
    <row r="9" spans="2:210" ht="100.5" customHeight="1" thickBot="1">
      <c r="B9" s="702"/>
      <c r="C9" s="699"/>
      <c r="D9" s="699"/>
      <c r="E9" s="699"/>
      <c r="F9" s="697"/>
      <c r="G9" s="697"/>
      <c r="H9" s="699"/>
      <c r="I9" s="699"/>
      <c r="J9" s="1634"/>
      <c r="K9" s="917"/>
      <c r="L9" s="360" t="s">
        <v>29</v>
      </c>
      <c r="M9" s="617" t="s">
        <v>30</v>
      </c>
      <c r="N9" s="617" t="s">
        <v>31</v>
      </c>
      <c r="O9" s="617" t="s">
        <v>32</v>
      </c>
      <c r="P9" s="617" t="s">
        <v>33</v>
      </c>
      <c r="Q9" s="617" t="s">
        <v>34</v>
      </c>
      <c r="R9" s="617" t="s">
        <v>35</v>
      </c>
      <c r="S9" s="617" t="s">
        <v>36</v>
      </c>
      <c r="T9" s="617" t="s">
        <v>37</v>
      </c>
      <c r="U9" s="617" t="s">
        <v>39</v>
      </c>
      <c r="V9" s="697"/>
      <c r="W9" s="697"/>
      <c r="X9" s="697"/>
      <c r="Y9" s="1635"/>
      <c r="Z9" s="917"/>
      <c r="AA9" s="360" t="s">
        <v>29</v>
      </c>
      <c r="AB9" s="617" t="s">
        <v>30</v>
      </c>
      <c r="AC9" s="617" t="s">
        <v>31</v>
      </c>
      <c r="AD9" s="617" t="s">
        <v>32</v>
      </c>
      <c r="AE9" s="617" t="s">
        <v>33</v>
      </c>
      <c r="AF9" s="617" t="s">
        <v>34</v>
      </c>
      <c r="AG9" s="617" t="s">
        <v>35</v>
      </c>
      <c r="AH9" s="617" t="s">
        <v>36</v>
      </c>
      <c r="AI9" s="617" t="s">
        <v>37</v>
      </c>
      <c r="AJ9" s="617" t="s">
        <v>39</v>
      </c>
      <c r="AK9" s="697"/>
      <c r="AL9" s="697"/>
      <c r="AM9" s="697"/>
      <c r="AN9" s="1635"/>
      <c r="AO9" s="917"/>
      <c r="AP9" s="360" t="s">
        <v>29</v>
      </c>
      <c r="AQ9" s="617" t="s">
        <v>30</v>
      </c>
      <c r="AR9" s="617" t="s">
        <v>31</v>
      </c>
      <c r="AS9" s="617" t="s">
        <v>32</v>
      </c>
      <c r="AT9" s="617" t="s">
        <v>33</v>
      </c>
      <c r="AU9" s="617" t="s">
        <v>34</v>
      </c>
      <c r="AV9" s="617" t="s">
        <v>35</v>
      </c>
      <c r="AW9" s="617" t="s">
        <v>36</v>
      </c>
      <c r="AX9" s="617" t="s">
        <v>37</v>
      </c>
      <c r="AY9" s="617" t="s">
        <v>39</v>
      </c>
      <c r="AZ9" s="697"/>
      <c r="BA9" s="697"/>
      <c r="BB9" s="697"/>
      <c r="BC9" s="697"/>
      <c r="BD9" s="697"/>
      <c r="BE9" s="697"/>
      <c r="BF9" s="727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</row>
    <row r="10" spans="2:210" ht="69" customHeight="1">
      <c r="B10" s="361" t="s">
        <v>1170</v>
      </c>
      <c r="C10" s="340" t="s">
        <v>1171</v>
      </c>
      <c r="D10" s="340" t="s">
        <v>1172</v>
      </c>
      <c r="E10" s="340" t="s">
        <v>614</v>
      </c>
      <c r="F10" s="362">
        <v>2020730010046</v>
      </c>
      <c r="G10" s="340" t="s">
        <v>1173</v>
      </c>
      <c r="H10" s="340"/>
      <c r="I10" s="340" t="s">
        <v>1174</v>
      </c>
      <c r="J10" s="365">
        <v>1</v>
      </c>
      <c r="K10" s="1649" t="s">
        <v>1175</v>
      </c>
      <c r="L10" s="1650"/>
      <c r="M10" s="1593" t="str">
        <f>K10</f>
        <v>$ 700.000.000</v>
      </c>
      <c r="N10" s="1594"/>
      <c r="O10" s="1594"/>
      <c r="P10" s="1594"/>
      <c r="Q10" s="1594"/>
      <c r="R10" s="1594"/>
      <c r="S10" s="1594"/>
      <c r="T10" s="1594"/>
      <c r="U10" s="1594"/>
      <c r="V10" s="1594"/>
      <c r="W10" s="1594"/>
      <c r="X10" s="1593"/>
      <c r="Y10" s="1595"/>
      <c r="Z10" s="1596">
        <v>148700000</v>
      </c>
      <c r="AA10" s="1594"/>
      <c r="AB10" s="1597">
        <f>Z10</f>
        <v>148700000</v>
      </c>
      <c r="AC10" s="1594"/>
      <c r="AD10" s="1594"/>
      <c r="AE10" s="1594"/>
      <c r="AF10" s="1594"/>
      <c r="AG10" s="1594"/>
      <c r="AH10" s="1594"/>
      <c r="AI10" s="1594"/>
      <c r="AJ10" s="1594"/>
      <c r="AK10" s="1595"/>
      <c r="AL10" s="1595"/>
      <c r="AM10" s="1595"/>
      <c r="AN10" s="1595"/>
      <c r="AO10" s="1651">
        <v>40000000</v>
      </c>
      <c r="AP10" s="1652"/>
      <c r="AQ10" s="1653" t="str">
        <f>K10</f>
        <v>$ 700.000.000</v>
      </c>
      <c r="AR10" s="1429"/>
      <c r="AS10" s="1429"/>
      <c r="AT10" s="1429"/>
      <c r="AU10" s="1429"/>
      <c r="AV10" s="1429"/>
      <c r="AW10" s="1429"/>
      <c r="AX10" s="1429"/>
      <c r="AY10" s="1429"/>
      <c r="AZ10" s="1429"/>
      <c r="BA10" s="1429"/>
      <c r="BB10" s="1429"/>
      <c r="BC10" s="1429"/>
      <c r="BD10" s="364" t="s">
        <v>1163</v>
      </c>
      <c r="BE10" s="365" t="s">
        <v>1176</v>
      </c>
      <c r="BF10" s="1654" t="s">
        <v>1177</v>
      </c>
    </row>
    <row r="11" spans="2:210" ht="64.5" customHeight="1">
      <c r="B11" s="930" t="s">
        <v>1170</v>
      </c>
      <c r="C11" s="931" t="s">
        <v>1178</v>
      </c>
      <c r="D11" s="931" t="s">
        <v>1179</v>
      </c>
      <c r="E11" s="931" t="s">
        <v>1180</v>
      </c>
      <c r="F11" s="932">
        <v>2020730010027</v>
      </c>
      <c r="G11" s="931" t="s">
        <v>1181</v>
      </c>
      <c r="H11" s="24"/>
      <c r="I11" s="24" t="s">
        <v>1182</v>
      </c>
      <c r="J11" s="629">
        <v>1</v>
      </c>
      <c r="K11" s="1602">
        <v>60000000</v>
      </c>
      <c r="L11" s="1599"/>
      <c r="M11" s="1600">
        <f t="shared" ref="M11:M27" si="0">K11</f>
        <v>60000000</v>
      </c>
      <c r="N11" s="1599"/>
      <c r="O11" s="1599"/>
      <c r="P11" s="1599"/>
      <c r="Q11" s="1599"/>
      <c r="R11" s="1599"/>
      <c r="S11" s="1599"/>
      <c r="T11" s="1599"/>
      <c r="U11" s="1599"/>
      <c r="V11" s="1599"/>
      <c r="W11" s="1599"/>
      <c r="X11" s="1600"/>
      <c r="Y11" s="1599"/>
      <c r="Z11" s="1601">
        <v>0</v>
      </c>
      <c r="AA11" s="1599"/>
      <c r="AB11" s="1616"/>
      <c r="AC11" s="1599"/>
      <c r="AD11" s="1599"/>
      <c r="AE11" s="1599"/>
      <c r="AF11" s="1599"/>
      <c r="AG11" s="1599"/>
      <c r="AH11" s="1599"/>
      <c r="AI11" s="1599"/>
      <c r="AJ11" s="1599"/>
      <c r="AK11" s="369"/>
      <c r="AL11" s="369"/>
      <c r="AM11" s="369"/>
      <c r="AN11" s="369"/>
      <c r="AO11" s="1644">
        <v>0</v>
      </c>
      <c r="AP11" s="363"/>
      <c r="AQ11" s="371">
        <f t="shared" ref="AQ11:AQ27" si="1">K11</f>
        <v>60000000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639" t="s">
        <v>1163</v>
      </c>
      <c r="BE11" s="629" t="s">
        <v>1176</v>
      </c>
      <c r="BF11" s="1655" t="s">
        <v>1177</v>
      </c>
    </row>
    <row r="12" spans="2:210" ht="51" customHeight="1">
      <c r="B12" s="930"/>
      <c r="C12" s="931"/>
      <c r="D12" s="931"/>
      <c r="E12" s="931"/>
      <c r="F12" s="932"/>
      <c r="G12" s="931"/>
      <c r="H12" s="24"/>
      <c r="I12" s="24" t="s">
        <v>1183</v>
      </c>
      <c r="J12" s="629">
        <v>1</v>
      </c>
      <c r="K12" s="1602">
        <v>1417500000</v>
      </c>
      <c r="L12" s="1645"/>
      <c r="M12" s="1600">
        <f t="shared" si="0"/>
        <v>1417500000</v>
      </c>
      <c r="N12" s="1599"/>
      <c r="O12" s="1599"/>
      <c r="P12" s="1599"/>
      <c r="Q12" s="1599"/>
      <c r="R12" s="1599"/>
      <c r="S12" s="1599"/>
      <c r="T12" s="1599"/>
      <c r="U12" s="1599"/>
      <c r="V12" s="1599"/>
      <c r="W12" s="1599"/>
      <c r="X12" s="1600"/>
      <c r="Y12" s="1599"/>
      <c r="Z12" s="1601">
        <v>1094750000</v>
      </c>
      <c r="AA12" s="1599"/>
      <c r="AB12" s="1616"/>
      <c r="AC12" s="1599"/>
      <c r="AD12" s="1599"/>
      <c r="AE12" s="1599"/>
      <c r="AF12" s="1599"/>
      <c r="AG12" s="1599"/>
      <c r="AH12" s="1599"/>
      <c r="AI12" s="1599"/>
      <c r="AJ12" s="1599"/>
      <c r="AK12" s="369"/>
      <c r="AL12" s="369"/>
      <c r="AM12" s="369"/>
      <c r="AN12" s="369"/>
      <c r="AO12" s="1603">
        <v>216450000</v>
      </c>
      <c r="AP12" s="369"/>
      <c r="AQ12" s="371">
        <f t="shared" si="1"/>
        <v>1417500000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639" t="s">
        <v>1163</v>
      </c>
      <c r="BE12" s="629" t="s">
        <v>1176</v>
      </c>
      <c r="BF12" s="1655" t="s">
        <v>1177</v>
      </c>
    </row>
    <row r="13" spans="2:210" ht="77.25" customHeight="1">
      <c r="B13" s="104" t="s">
        <v>1170</v>
      </c>
      <c r="C13" s="24" t="s">
        <v>1178</v>
      </c>
      <c r="D13" s="24" t="s">
        <v>1179</v>
      </c>
      <c r="E13" s="24" t="s">
        <v>1180</v>
      </c>
      <c r="F13" s="636">
        <v>2020730010027</v>
      </c>
      <c r="G13" s="24" t="s">
        <v>1184</v>
      </c>
      <c r="H13" s="24"/>
      <c r="I13" s="24" t="s">
        <v>1185</v>
      </c>
      <c r="J13" s="629">
        <v>1</v>
      </c>
      <c r="K13" s="1602">
        <v>160000000</v>
      </c>
      <c r="L13" s="1475"/>
      <c r="M13" s="1130">
        <f t="shared" si="0"/>
        <v>160000000</v>
      </c>
      <c r="N13" s="1475"/>
      <c r="O13" s="1475"/>
      <c r="P13" s="1475"/>
      <c r="Q13" s="1475"/>
      <c r="R13" s="1475"/>
      <c r="S13" s="1475"/>
      <c r="T13" s="1475"/>
      <c r="U13" s="1475"/>
      <c r="V13" s="1475"/>
      <c r="W13" s="1475"/>
      <c r="X13" s="1130"/>
      <c r="Y13" s="1475"/>
      <c r="Z13" s="1602">
        <v>114744000</v>
      </c>
      <c r="AA13" s="1604"/>
      <c r="AB13" s="1604">
        <f t="shared" ref="AB13:AB29" si="2">Z13</f>
        <v>114744000</v>
      </c>
      <c r="AC13" s="1604"/>
      <c r="AD13" s="1604"/>
      <c r="AE13" s="1604"/>
      <c r="AF13" s="1604"/>
      <c r="AG13" s="1604"/>
      <c r="AH13" s="1604"/>
      <c r="AI13" s="1604"/>
      <c r="AJ13" s="1604"/>
      <c r="AK13" s="1605"/>
      <c r="AL13" s="1605"/>
      <c r="AM13" s="1605"/>
      <c r="AN13" s="1605"/>
      <c r="AO13" s="1602">
        <v>114744000</v>
      </c>
      <c r="AP13" s="369"/>
      <c r="AQ13" s="371">
        <f t="shared" si="1"/>
        <v>160000000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639" t="s">
        <v>1163</v>
      </c>
      <c r="BE13" s="629" t="s">
        <v>1176</v>
      </c>
      <c r="BF13" s="1655" t="s">
        <v>1177</v>
      </c>
    </row>
    <row r="14" spans="2:210" ht="73.5" customHeight="1">
      <c r="B14" s="104" t="s">
        <v>1170</v>
      </c>
      <c r="C14" s="24" t="s">
        <v>1178</v>
      </c>
      <c r="D14" s="24" t="s">
        <v>1179</v>
      </c>
      <c r="E14" s="24" t="s">
        <v>1180</v>
      </c>
      <c r="F14" s="636">
        <v>2020730010045</v>
      </c>
      <c r="G14" s="24" t="s">
        <v>1186</v>
      </c>
      <c r="H14" s="24"/>
      <c r="I14" s="24" t="s">
        <v>1187</v>
      </c>
      <c r="J14" s="629">
        <v>1</v>
      </c>
      <c r="K14" s="1602">
        <v>200000000</v>
      </c>
      <c r="L14" s="1606"/>
      <c r="M14" s="1130">
        <f t="shared" si="0"/>
        <v>200000000</v>
      </c>
      <c r="N14" s="1475"/>
      <c r="O14" s="1475"/>
      <c r="P14" s="1475"/>
      <c r="Q14" s="1475"/>
      <c r="R14" s="1475"/>
      <c r="S14" s="1475"/>
      <c r="T14" s="1475"/>
      <c r="U14" s="1475"/>
      <c r="V14" s="1475"/>
      <c r="W14" s="1475"/>
      <c r="X14" s="1130"/>
      <c r="Y14" s="1475"/>
      <c r="Z14" s="1602" t="s">
        <v>1188</v>
      </c>
      <c r="AA14" s="1475"/>
      <c r="AB14" s="1604" t="str">
        <f t="shared" si="2"/>
        <v xml:space="preserve">77.500.000	</v>
      </c>
      <c r="AC14" s="1475"/>
      <c r="AD14" s="1475"/>
      <c r="AE14" s="1475"/>
      <c r="AF14" s="1475"/>
      <c r="AG14" s="1475"/>
      <c r="AH14" s="1475"/>
      <c r="AI14" s="1475"/>
      <c r="AJ14" s="1475"/>
      <c r="AK14" s="1607"/>
      <c r="AL14" s="1607"/>
      <c r="AM14" s="1607"/>
      <c r="AN14" s="1607"/>
      <c r="AO14" s="1608" t="s">
        <v>1189</v>
      </c>
      <c r="AP14" s="370"/>
      <c r="AQ14" s="371">
        <f t="shared" si="1"/>
        <v>200000000</v>
      </c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639" t="s">
        <v>1163</v>
      </c>
      <c r="BE14" s="629" t="s">
        <v>1176</v>
      </c>
      <c r="BF14" s="1655" t="s">
        <v>1177</v>
      </c>
    </row>
    <row r="15" spans="2:210" ht="59.25" customHeight="1">
      <c r="B15" s="104" t="s">
        <v>1170</v>
      </c>
      <c r="C15" s="24" t="s">
        <v>1178</v>
      </c>
      <c r="D15" s="24" t="s">
        <v>1179</v>
      </c>
      <c r="E15" s="24" t="s">
        <v>1180</v>
      </c>
      <c r="F15" s="636">
        <v>2020730010044</v>
      </c>
      <c r="G15" s="24" t="s">
        <v>1190</v>
      </c>
      <c r="H15" s="24"/>
      <c r="I15" s="24" t="s">
        <v>1191</v>
      </c>
      <c r="J15" s="629">
        <v>1</v>
      </c>
      <c r="K15" s="1592">
        <v>1388350000</v>
      </c>
      <c r="L15" s="1646"/>
      <c r="M15" s="1600">
        <f t="shared" si="0"/>
        <v>1388350000</v>
      </c>
      <c r="N15" s="1599"/>
      <c r="O15" s="1599"/>
      <c r="P15" s="1599"/>
      <c r="Q15" s="1599"/>
      <c r="R15" s="1599"/>
      <c r="S15" s="1599"/>
      <c r="T15" s="1599"/>
      <c r="U15" s="1599"/>
      <c r="V15" s="1599"/>
      <c r="W15" s="1599"/>
      <c r="X15" s="1600"/>
      <c r="Y15" s="1599"/>
      <c r="Z15" s="1609">
        <v>1004300000</v>
      </c>
      <c r="AA15" s="1599"/>
      <c r="AB15" s="1616">
        <f t="shared" si="2"/>
        <v>1004300000</v>
      </c>
      <c r="AC15" s="1599"/>
      <c r="AD15" s="1599"/>
      <c r="AE15" s="1599"/>
      <c r="AF15" s="1599"/>
      <c r="AG15" s="1599"/>
      <c r="AH15" s="1599"/>
      <c r="AI15" s="1599"/>
      <c r="AJ15" s="1599"/>
      <c r="AK15" s="369"/>
      <c r="AL15" s="369"/>
      <c r="AM15" s="369"/>
      <c r="AN15" s="369"/>
      <c r="AO15" s="1603">
        <v>228500000</v>
      </c>
      <c r="AP15" s="370"/>
      <c r="AQ15" s="371">
        <f t="shared" si="1"/>
        <v>1388350000</v>
      </c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639" t="s">
        <v>1163</v>
      </c>
      <c r="BE15" s="629" t="s">
        <v>1192</v>
      </c>
      <c r="BF15" s="1610" t="s">
        <v>1193</v>
      </c>
    </row>
    <row r="16" spans="2:210" ht="59.25" customHeight="1">
      <c r="B16" s="104" t="s">
        <v>1170</v>
      </c>
      <c r="C16" s="24" t="s">
        <v>1178</v>
      </c>
      <c r="D16" s="24" t="s">
        <v>1179</v>
      </c>
      <c r="E16" s="131" t="s">
        <v>43</v>
      </c>
      <c r="F16" s="932">
        <v>20220730010028</v>
      </c>
      <c r="G16" s="893" t="s">
        <v>1194</v>
      </c>
      <c r="H16" s="24"/>
      <c r="I16" s="24" t="s">
        <v>1195</v>
      </c>
      <c r="J16" s="1647">
        <v>1</v>
      </c>
      <c r="K16" s="1602">
        <v>210000000</v>
      </c>
      <c r="L16" s="1611"/>
      <c r="M16" s="1600">
        <f t="shared" si="0"/>
        <v>210000000</v>
      </c>
      <c r="N16" s="1599"/>
      <c r="O16" s="1599"/>
      <c r="P16" s="1599"/>
      <c r="Q16" s="1599"/>
      <c r="R16" s="1599"/>
      <c r="S16" s="1599"/>
      <c r="T16" s="1599"/>
      <c r="U16" s="1599"/>
      <c r="V16" s="1599"/>
      <c r="W16" s="1599"/>
      <c r="X16" s="1600"/>
      <c r="Y16" s="369"/>
      <c r="Z16" s="1609">
        <v>100000000</v>
      </c>
      <c r="AA16" s="1612"/>
      <c r="AB16" s="1616">
        <f t="shared" si="2"/>
        <v>100000000</v>
      </c>
      <c r="AC16" s="1599"/>
      <c r="AD16" s="1599"/>
      <c r="AE16" s="1599"/>
      <c r="AF16" s="1599"/>
      <c r="AG16" s="1599"/>
      <c r="AH16" s="1599"/>
      <c r="AI16" s="1599"/>
      <c r="AJ16" s="1599"/>
      <c r="AK16" s="369"/>
      <c r="AL16" s="369"/>
      <c r="AM16" s="369"/>
      <c r="AN16" s="369"/>
      <c r="AO16" s="1601">
        <v>0</v>
      </c>
      <c r="AP16" s="369"/>
      <c r="AQ16" s="371">
        <f t="shared" si="1"/>
        <v>210000000</v>
      </c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639" t="s">
        <v>1163</v>
      </c>
      <c r="BE16" s="629" t="s">
        <v>41</v>
      </c>
      <c r="BF16" s="1655" t="s">
        <v>1196</v>
      </c>
    </row>
    <row r="17" spans="2:58" ht="59.25" customHeight="1">
      <c r="B17" s="104" t="s">
        <v>1170</v>
      </c>
      <c r="C17" s="24" t="s">
        <v>1178</v>
      </c>
      <c r="D17" s="24" t="s">
        <v>1179</v>
      </c>
      <c r="E17" s="131" t="s">
        <v>43</v>
      </c>
      <c r="F17" s="932"/>
      <c r="G17" s="893"/>
      <c r="H17" s="24"/>
      <c r="I17" s="24" t="s">
        <v>1197</v>
      </c>
      <c r="J17" s="629">
        <v>1</v>
      </c>
      <c r="K17" s="1602">
        <v>240500000</v>
      </c>
      <c r="L17" s="1611"/>
      <c r="M17" s="1600">
        <f t="shared" si="0"/>
        <v>240500000</v>
      </c>
      <c r="N17" s="1599"/>
      <c r="O17" s="1599"/>
      <c r="P17" s="1599"/>
      <c r="Q17" s="1599"/>
      <c r="R17" s="1599"/>
      <c r="S17" s="1599"/>
      <c r="T17" s="1599"/>
      <c r="U17" s="1599"/>
      <c r="V17" s="1599"/>
      <c r="W17" s="1599"/>
      <c r="X17" s="1600"/>
      <c r="Y17" s="1599"/>
      <c r="Z17" s="1609">
        <f>115100000+27500000</f>
        <v>142600000</v>
      </c>
      <c r="AA17" s="1612"/>
      <c r="AB17" s="1616">
        <f t="shared" si="2"/>
        <v>142600000</v>
      </c>
      <c r="AC17" s="1599"/>
      <c r="AD17" s="1599"/>
      <c r="AE17" s="1599"/>
      <c r="AF17" s="1599"/>
      <c r="AG17" s="1599"/>
      <c r="AH17" s="1599"/>
      <c r="AI17" s="1599"/>
      <c r="AJ17" s="1599"/>
      <c r="AK17" s="369"/>
      <c r="AL17" s="369"/>
      <c r="AM17" s="369"/>
      <c r="AN17" s="369"/>
      <c r="AO17" s="1601">
        <v>52750000</v>
      </c>
      <c r="AP17" s="369"/>
      <c r="AQ17" s="371">
        <f t="shared" si="1"/>
        <v>240500000</v>
      </c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639" t="s">
        <v>1163</v>
      </c>
      <c r="BE17" s="629" t="s">
        <v>41</v>
      </c>
      <c r="BF17" s="1655" t="s">
        <v>1196</v>
      </c>
    </row>
    <row r="18" spans="2:58" ht="59.25" customHeight="1">
      <c r="B18" s="104" t="s">
        <v>1170</v>
      </c>
      <c r="C18" s="24" t="s">
        <v>1178</v>
      </c>
      <c r="D18" s="24" t="s">
        <v>1179</v>
      </c>
      <c r="E18" s="131" t="s">
        <v>43</v>
      </c>
      <c r="F18" s="932"/>
      <c r="G18" s="893"/>
      <c r="H18" s="24"/>
      <c r="I18" s="24" t="s">
        <v>1198</v>
      </c>
      <c r="J18" s="629">
        <v>4</v>
      </c>
      <c r="K18" s="1602">
        <v>75000000</v>
      </c>
      <c r="L18" s="1613"/>
      <c r="M18" s="1600">
        <f t="shared" si="0"/>
        <v>75000000</v>
      </c>
      <c r="N18" s="1599"/>
      <c r="O18" s="1599"/>
      <c r="P18" s="1599"/>
      <c r="Q18" s="1599"/>
      <c r="R18" s="1599"/>
      <c r="S18" s="1599"/>
      <c r="T18" s="1599"/>
      <c r="U18" s="1599"/>
      <c r="V18" s="1599"/>
      <c r="W18" s="1599"/>
      <c r="X18" s="1600"/>
      <c r="Y18" s="1599"/>
      <c r="Z18" s="1609">
        <v>0</v>
      </c>
      <c r="AA18" s="1612"/>
      <c r="AB18" s="1616">
        <f t="shared" si="2"/>
        <v>0</v>
      </c>
      <c r="AC18" s="1599"/>
      <c r="AD18" s="1599"/>
      <c r="AE18" s="1599"/>
      <c r="AF18" s="1599"/>
      <c r="AG18" s="1599"/>
      <c r="AH18" s="1599"/>
      <c r="AI18" s="1599"/>
      <c r="AJ18" s="1599"/>
      <c r="AK18" s="369"/>
      <c r="AL18" s="369"/>
      <c r="AM18" s="369"/>
      <c r="AN18" s="369"/>
      <c r="AO18" s="1601">
        <v>0</v>
      </c>
      <c r="AP18" s="369"/>
      <c r="AQ18" s="371">
        <f t="shared" si="1"/>
        <v>75000000</v>
      </c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639" t="s">
        <v>1163</v>
      </c>
      <c r="BE18" s="629" t="s">
        <v>41</v>
      </c>
      <c r="BF18" s="1655" t="s">
        <v>1196</v>
      </c>
    </row>
    <row r="19" spans="2:58" ht="59.25" customHeight="1">
      <c r="B19" s="104" t="s">
        <v>1170</v>
      </c>
      <c r="C19" s="24" t="s">
        <v>1178</v>
      </c>
      <c r="D19" s="24" t="s">
        <v>1179</v>
      </c>
      <c r="E19" s="131" t="s">
        <v>43</v>
      </c>
      <c r="F19" s="932"/>
      <c r="G19" s="893"/>
      <c r="H19" s="24"/>
      <c r="I19" s="24" t="s">
        <v>1199</v>
      </c>
      <c r="J19" s="1647">
        <v>1</v>
      </c>
      <c r="K19" s="1614">
        <v>212000000</v>
      </c>
      <c r="L19" s="1611"/>
      <c r="M19" s="1600">
        <f t="shared" si="0"/>
        <v>212000000</v>
      </c>
      <c r="N19" s="1599"/>
      <c r="O19" s="1599"/>
      <c r="P19" s="1599"/>
      <c r="Q19" s="1599"/>
      <c r="R19" s="1599"/>
      <c r="S19" s="1599"/>
      <c r="T19" s="1599"/>
      <c r="U19" s="1599"/>
      <c r="V19" s="1599"/>
      <c r="W19" s="1599"/>
      <c r="X19" s="1600"/>
      <c r="Y19" s="1599"/>
      <c r="Z19" s="1609">
        <v>67250000</v>
      </c>
      <c r="AA19" s="1612"/>
      <c r="AB19" s="1616">
        <f t="shared" si="2"/>
        <v>67250000</v>
      </c>
      <c r="AC19" s="1599"/>
      <c r="AD19" s="1599"/>
      <c r="AE19" s="1599"/>
      <c r="AF19" s="1599"/>
      <c r="AG19" s="1599"/>
      <c r="AH19" s="1599"/>
      <c r="AI19" s="1599"/>
      <c r="AJ19" s="1599"/>
      <c r="AK19" s="369"/>
      <c r="AL19" s="369"/>
      <c r="AM19" s="369"/>
      <c r="AN19" s="369"/>
      <c r="AO19" s="1601">
        <v>0</v>
      </c>
      <c r="AP19" s="369"/>
      <c r="AQ19" s="371">
        <f t="shared" si="1"/>
        <v>212000000</v>
      </c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639" t="s">
        <v>1163</v>
      </c>
      <c r="BE19" s="629" t="s">
        <v>41</v>
      </c>
      <c r="BF19" s="1655" t="s">
        <v>1196</v>
      </c>
    </row>
    <row r="20" spans="2:58" ht="57" customHeight="1">
      <c r="B20" s="104" t="s">
        <v>1170</v>
      </c>
      <c r="C20" s="24" t="s">
        <v>1178</v>
      </c>
      <c r="D20" s="24" t="s">
        <v>1179</v>
      </c>
      <c r="E20" s="134" t="s">
        <v>1180</v>
      </c>
      <c r="F20" s="932">
        <v>2020730010017</v>
      </c>
      <c r="G20" s="893" t="s">
        <v>1200</v>
      </c>
      <c r="H20" s="629"/>
      <c r="I20" s="629" t="s">
        <v>1201</v>
      </c>
      <c r="J20" s="139">
        <v>2</v>
      </c>
      <c r="K20" s="1602">
        <v>726412502</v>
      </c>
      <c r="L20" s="1615"/>
      <c r="M20" s="1600">
        <f t="shared" si="0"/>
        <v>726412502</v>
      </c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7"/>
      <c r="Y20" s="370"/>
      <c r="Z20" s="1618">
        <v>726412502</v>
      </c>
      <c r="AA20" s="1616"/>
      <c r="AB20" s="1616">
        <f t="shared" si="2"/>
        <v>726412502</v>
      </c>
      <c r="AC20" s="1616"/>
      <c r="AD20" s="1616"/>
      <c r="AE20" s="1616"/>
      <c r="AF20" s="1616"/>
      <c r="AG20" s="1616"/>
      <c r="AH20" s="1616"/>
      <c r="AI20" s="1616"/>
      <c r="AJ20" s="1616"/>
      <c r="AK20" s="369"/>
      <c r="AL20" s="369"/>
      <c r="AM20" s="369"/>
      <c r="AN20" s="369"/>
      <c r="AO20" s="1601">
        <v>200000000</v>
      </c>
      <c r="AP20" s="369"/>
      <c r="AQ20" s="371">
        <f t="shared" si="1"/>
        <v>726412502</v>
      </c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639" t="s">
        <v>1202</v>
      </c>
      <c r="BE20" s="629" t="s">
        <v>1203</v>
      </c>
      <c r="BF20" s="1655" t="s">
        <v>1204</v>
      </c>
    </row>
    <row r="21" spans="2:58" ht="72.75" customHeight="1">
      <c r="B21" s="104" t="s">
        <v>1170</v>
      </c>
      <c r="C21" s="24" t="s">
        <v>1178</v>
      </c>
      <c r="D21" s="24" t="s">
        <v>1179</v>
      </c>
      <c r="E21" s="134" t="s">
        <v>1180</v>
      </c>
      <c r="F21" s="932"/>
      <c r="G21" s="936"/>
      <c r="H21" s="629"/>
      <c r="I21" s="629" t="s">
        <v>1205</v>
      </c>
      <c r="J21" s="139">
        <v>1</v>
      </c>
      <c r="K21" s="1602">
        <v>170662500</v>
      </c>
      <c r="L21" s="1615"/>
      <c r="M21" s="1600">
        <f t="shared" si="0"/>
        <v>170662500</v>
      </c>
      <c r="N21" s="1616"/>
      <c r="O21" s="1616"/>
      <c r="P21" s="1616"/>
      <c r="Q21" s="1616"/>
      <c r="R21" s="1616"/>
      <c r="S21" s="1616"/>
      <c r="T21" s="1616"/>
      <c r="U21" s="1616"/>
      <c r="V21" s="1616"/>
      <c r="W21" s="1616"/>
      <c r="X21" s="1617"/>
      <c r="Y21" s="1616"/>
      <c r="Z21" s="1618">
        <v>170662500</v>
      </c>
      <c r="AA21" s="1616"/>
      <c r="AB21" s="1616">
        <f t="shared" si="2"/>
        <v>170662500</v>
      </c>
      <c r="AC21" s="1616"/>
      <c r="AD21" s="1616"/>
      <c r="AE21" s="1616"/>
      <c r="AF21" s="1616"/>
      <c r="AG21" s="1616"/>
      <c r="AH21" s="1616"/>
      <c r="AI21" s="1616"/>
      <c r="AJ21" s="1616"/>
      <c r="AK21" s="369"/>
      <c r="AL21" s="369"/>
      <c r="AM21" s="369"/>
      <c r="AN21" s="369"/>
      <c r="AO21" s="1601">
        <v>30000000</v>
      </c>
      <c r="AP21" s="371"/>
      <c r="AQ21" s="371">
        <f t="shared" si="1"/>
        <v>170662500</v>
      </c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639" t="s">
        <v>1202</v>
      </c>
      <c r="BE21" s="629" t="s">
        <v>1203</v>
      </c>
      <c r="BF21" s="1655" t="s">
        <v>1204</v>
      </c>
    </row>
    <row r="22" spans="2:58" ht="72.75" customHeight="1">
      <c r="B22" s="104"/>
      <c r="C22" s="24"/>
      <c r="D22" s="24"/>
      <c r="E22" s="134"/>
      <c r="F22" s="932"/>
      <c r="G22" s="936"/>
      <c r="H22" s="629"/>
      <c r="I22" s="629" t="s">
        <v>1206</v>
      </c>
      <c r="J22" s="139">
        <v>7</v>
      </c>
      <c r="K22" s="1602">
        <v>167862500</v>
      </c>
      <c r="L22" s="1615"/>
      <c r="M22" s="1600">
        <f t="shared" si="0"/>
        <v>167862500</v>
      </c>
      <c r="N22" s="1616"/>
      <c r="O22" s="1616"/>
      <c r="P22" s="1616"/>
      <c r="Q22" s="1616"/>
      <c r="R22" s="1616"/>
      <c r="S22" s="1616"/>
      <c r="T22" s="1616"/>
      <c r="U22" s="1616"/>
      <c r="V22" s="1616"/>
      <c r="W22" s="1616"/>
      <c r="X22" s="1617"/>
      <c r="Y22" s="1616"/>
      <c r="Z22" s="1618">
        <v>167862500</v>
      </c>
      <c r="AA22" s="1616"/>
      <c r="AB22" s="1616">
        <f t="shared" si="2"/>
        <v>167862500</v>
      </c>
      <c r="AC22" s="1616"/>
      <c r="AD22" s="1616"/>
      <c r="AE22" s="1616"/>
      <c r="AF22" s="1616"/>
      <c r="AG22" s="1616"/>
      <c r="AH22" s="1616"/>
      <c r="AI22" s="1616"/>
      <c r="AJ22" s="1616"/>
      <c r="AK22" s="369"/>
      <c r="AL22" s="369"/>
      <c r="AM22" s="369"/>
      <c r="AN22" s="369"/>
      <c r="AO22" s="1601">
        <v>37000000</v>
      </c>
      <c r="AP22" s="369"/>
      <c r="AQ22" s="371">
        <f t="shared" si="1"/>
        <v>167862500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639" t="s">
        <v>1202</v>
      </c>
      <c r="BE22" s="629" t="s">
        <v>1203</v>
      </c>
      <c r="BF22" s="1655" t="s">
        <v>1204</v>
      </c>
    </row>
    <row r="23" spans="2:58" ht="75.75" customHeight="1">
      <c r="B23" s="104" t="s">
        <v>1170</v>
      </c>
      <c r="C23" s="24" t="s">
        <v>1178</v>
      </c>
      <c r="D23" s="24" t="s">
        <v>1179</v>
      </c>
      <c r="E23" s="134" t="s">
        <v>1180</v>
      </c>
      <c r="F23" s="932"/>
      <c r="G23" s="936"/>
      <c r="H23" s="629"/>
      <c r="I23" s="629" t="s">
        <v>1207</v>
      </c>
      <c r="J23" s="139">
        <v>1</v>
      </c>
      <c r="K23" s="1602">
        <v>565062498</v>
      </c>
      <c r="L23" s="1615"/>
      <c r="M23" s="1600"/>
      <c r="N23" s="1616"/>
      <c r="O23" s="1616"/>
      <c r="P23" s="1616"/>
      <c r="Q23" s="1616"/>
      <c r="R23" s="1616"/>
      <c r="S23" s="1616"/>
      <c r="T23" s="1616"/>
      <c r="U23" s="1616"/>
      <c r="V23" s="1616"/>
      <c r="W23" s="1616"/>
      <c r="X23" s="1617"/>
      <c r="Y23" s="1616"/>
      <c r="Z23" s="1618">
        <v>221000000</v>
      </c>
      <c r="AA23" s="1616"/>
      <c r="AB23" s="1616">
        <f t="shared" si="2"/>
        <v>221000000</v>
      </c>
      <c r="AC23" s="1616"/>
      <c r="AD23" s="1616"/>
      <c r="AE23" s="1616"/>
      <c r="AF23" s="1616"/>
      <c r="AG23" s="1616"/>
      <c r="AH23" s="1616"/>
      <c r="AI23" s="1616"/>
      <c r="AJ23" s="1616"/>
      <c r="AK23" s="369"/>
      <c r="AL23" s="369"/>
      <c r="AM23" s="369"/>
      <c r="AN23" s="369"/>
      <c r="AO23" s="1601">
        <v>30400000</v>
      </c>
      <c r="AP23" s="369"/>
      <c r="AQ23" s="371">
        <f t="shared" si="1"/>
        <v>565062498</v>
      </c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639" t="s">
        <v>1202</v>
      </c>
      <c r="BE23" s="629" t="s">
        <v>1203</v>
      </c>
      <c r="BF23" s="1655" t="s">
        <v>1204</v>
      </c>
    </row>
    <row r="24" spans="2:58" ht="75.75" customHeight="1">
      <c r="B24" s="104" t="s">
        <v>1170</v>
      </c>
      <c r="C24" s="24" t="s">
        <v>1178</v>
      </c>
      <c r="D24" s="24" t="s">
        <v>1179</v>
      </c>
      <c r="E24" s="134" t="s">
        <v>1180</v>
      </c>
      <c r="F24" s="932"/>
      <c r="G24" s="936"/>
      <c r="H24" s="629"/>
      <c r="I24" s="629" t="s">
        <v>1208</v>
      </c>
      <c r="J24" s="139">
        <v>1</v>
      </c>
      <c r="K24" s="1602">
        <v>1900000000</v>
      </c>
      <c r="L24" s="1615"/>
      <c r="M24" s="1600">
        <f t="shared" si="0"/>
        <v>1900000000</v>
      </c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7"/>
      <c r="Y24" s="1616"/>
      <c r="Z24" s="1618">
        <v>764600000</v>
      </c>
      <c r="AA24" s="1616"/>
      <c r="AB24" s="1616">
        <f t="shared" si="2"/>
        <v>764600000</v>
      </c>
      <c r="AC24" s="1616"/>
      <c r="AD24" s="1616"/>
      <c r="AE24" s="1616"/>
      <c r="AF24" s="1616"/>
      <c r="AG24" s="1616"/>
      <c r="AH24" s="1616"/>
      <c r="AI24" s="1616"/>
      <c r="AJ24" s="1616"/>
      <c r="AK24" s="369"/>
      <c r="AL24" s="369"/>
      <c r="AM24" s="369"/>
      <c r="AN24" s="369"/>
      <c r="AO24" s="1601">
        <v>100000000</v>
      </c>
      <c r="AP24" s="369"/>
      <c r="AQ24" s="371">
        <f t="shared" si="1"/>
        <v>1900000000</v>
      </c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639" t="s">
        <v>1202</v>
      </c>
      <c r="BE24" s="629" t="s">
        <v>1209</v>
      </c>
      <c r="BF24" s="1655" t="s">
        <v>1204</v>
      </c>
    </row>
    <row r="25" spans="2:58" ht="58.9" customHeight="1">
      <c r="B25" s="104" t="s">
        <v>1170</v>
      </c>
      <c r="C25" s="24" t="s">
        <v>1178</v>
      </c>
      <c r="D25" s="24" t="s">
        <v>1179</v>
      </c>
      <c r="E25" s="134" t="s">
        <v>1180</v>
      </c>
      <c r="F25" s="636">
        <v>205300901016</v>
      </c>
      <c r="G25" s="629" t="s">
        <v>1210</v>
      </c>
      <c r="H25" s="629"/>
      <c r="I25" s="629" t="s">
        <v>1211</v>
      </c>
      <c r="J25" s="629">
        <v>3</v>
      </c>
      <c r="K25" s="1602" t="s">
        <v>1212</v>
      </c>
      <c r="L25" s="1609"/>
      <c r="M25" s="1600" t="str">
        <f t="shared" si="0"/>
        <v>$ 400.000.000</v>
      </c>
      <c r="N25" s="1616"/>
      <c r="O25" s="1616"/>
      <c r="P25" s="1616"/>
      <c r="Q25" s="1616"/>
      <c r="R25" s="1616"/>
      <c r="S25" s="1616"/>
      <c r="T25" s="1616"/>
      <c r="U25" s="1616"/>
      <c r="V25" s="1616"/>
      <c r="W25" s="1616"/>
      <c r="X25" s="1617"/>
      <c r="Y25" s="1616"/>
      <c r="Z25" s="1619">
        <v>278980000</v>
      </c>
      <c r="AA25" s="1620"/>
      <c r="AB25" s="1616">
        <f t="shared" si="2"/>
        <v>278980000</v>
      </c>
      <c r="AC25" s="1616"/>
      <c r="AD25" s="1616"/>
      <c r="AE25" s="1616"/>
      <c r="AF25" s="1616"/>
      <c r="AG25" s="1616"/>
      <c r="AH25" s="1616"/>
      <c r="AI25" s="1616"/>
      <c r="AJ25" s="1616"/>
      <c r="AK25" s="369"/>
      <c r="AL25" s="369"/>
      <c r="AM25" s="369"/>
      <c r="AN25" s="369"/>
      <c r="AO25" s="1601">
        <v>0</v>
      </c>
      <c r="AP25" s="369"/>
      <c r="AQ25" s="371" t="str">
        <f t="shared" si="1"/>
        <v>$ 400.000.000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639" t="s">
        <v>1202</v>
      </c>
      <c r="BE25" s="629" t="s">
        <v>1203</v>
      </c>
      <c r="BF25" s="1655" t="s">
        <v>1204</v>
      </c>
    </row>
    <row r="26" spans="2:58" ht="60" customHeight="1">
      <c r="B26" s="104" t="s">
        <v>1170</v>
      </c>
      <c r="C26" s="24" t="s">
        <v>1178</v>
      </c>
      <c r="D26" s="24" t="s">
        <v>1213</v>
      </c>
      <c r="E26" s="134" t="s">
        <v>1180</v>
      </c>
      <c r="F26" s="932">
        <v>205300901015</v>
      </c>
      <c r="G26" s="893" t="s">
        <v>1214</v>
      </c>
      <c r="H26" s="24"/>
      <c r="I26" s="24" t="s">
        <v>1215</v>
      </c>
      <c r="J26" s="629">
        <v>1</v>
      </c>
      <c r="K26" s="1614">
        <v>400000000</v>
      </c>
      <c r="L26" s="1648"/>
      <c r="M26" s="1600">
        <f t="shared" si="0"/>
        <v>400000000</v>
      </c>
      <c r="N26" s="1599"/>
      <c r="O26" s="1599"/>
      <c r="P26" s="1599"/>
      <c r="Q26" s="1599"/>
      <c r="R26" s="1599"/>
      <c r="S26" s="1599"/>
      <c r="T26" s="1599"/>
      <c r="U26" s="1599"/>
      <c r="V26" s="1599"/>
      <c r="W26" s="1599"/>
      <c r="X26" s="1617"/>
      <c r="Y26" s="369"/>
      <c r="Z26" s="1621">
        <v>85000000</v>
      </c>
      <c r="AA26" s="1599"/>
      <c r="AB26" s="1616">
        <f t="shared" si="2"/>
        <v>85000000</v>
      </c>
      <c r="AC26" s="1599"/>
      <c r="AD26" s="1599"/>
      <c r="AE26" s="1599"/>
      <c r="AF26" s="1599"/>
      <c r="AG26" s="1599"/>
      <c r="AH26" s="1599"/>
      <c r="AI26" s="1599"/>
      <c r="AJ26" s="1599"/>
      <c r="AK26" s="369"/>
      <c r="AL26" s="369"/>
      <c r="AM26" s="369"/>
      <c r="AN26" s="369"/>
      <c r="AO26" s="1598">
        <v>13800000</v>
      </c>
      <c r="AP26" s="372"/>
      <c r="AQ26" s="371">
        <f t="shared" si="1"/>
        <v>400000000</v>
      </c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24" t="s">
        <v>1216</v>
      </c>
      <c r="BE26" s="629" t="s">
        <v>1217</v>
      </c>
      <c r="BF26" s="1655" t="s">
        <v>1218</v>
      </c>
    </row>
    <row r="27" spans="2:58" ht="57.75" customHeight="1">
      <c r="B27" s="104" t="s">
        <v>1170</v>
      </c>
      <c r="C27" s="24" t="s">
        <v>1178</v>
      </c>
      <c r="D27" s="24" t="s">
        <v>1213</v>
      </c>
      <c r="E27" s="134" t="s">
        <v>1180</v>
      </c>
      <c r="F27" s="932"/>
      <c r="G27" s="893"/>
      <c r="H27" s="24"/>
      <c r="I27" s="24" t="s">
        <v>1219</v>
      </c>
      <c r="J27" s="629">
        <v>1</v>
      </c>
      <c r="K27" s="1614">
        <v>1000000000</v>
      </c>
      <c r="L27" s="1648"/>
      <c r="M27" s="1600">
        <f t="shared" si="0"/>
        <v>1000000000</v>
      </c>
      <c r="N27" s="1599"/>
      <c r="O27" s="1599"/>
      <c r="P27" s="1599"/>
      <c r="Q27" s="1599"/>
      <c r="R27" s="1599"/>
      <c r="S27" s="1599"/>
      <c r="T27" s="1599"/>
      <c r="U27" s="1599"/>
      <c r="V27" s="1599"/>
      <c r="W27" s="1599"/>
      <c r="X27" s="1617"/>
      <c r="Y27" s="1599"/>
      <c r="Z27" s="1621">
        <v>711800000</v>
      </c>
      <c r="AA27" s="1599"/>
      <c r="AB27" s="1616">
        <f t="shared" si="2"/>
        <v>711800000</v>
      </c>
      <c r="AC27" s="1599"/>
      <c r="AD27" s="1599"/>
      <c r="AE27" s="1599"/>
      <c r="AF27" s="1599"/>
      <c r="AG27" s="1599"/>
      <c r="AH27" s="1599"/>
      <c r="AI27" s="1599"/>
      <c r="AJ27" s="1599"/>
      <c r="AK27" s="369"/>
      <c r="AL27" s="369"/>
      <c r="AM27" s="369"/>
      <c r="AN27" s="369"/>
      <c r="AO27" s="1618">
        <v>207650000</v>
      </c>
      <c r="AP27" s="372"/>
      <c r="AQ27" s="371">
        <f t="shared" si="1"/>
        <v>1000000000</v>
      </c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24" t="s">
        <v>1216</v>
      </c>
      <c r="BE27" s="629" t="s">
        <v>1217</v>
      </c>
      <c r="BF27" s="1655" t="s">
        <v>1218</v>
      </c>
    </row>
    <row r="28" spans="2:58" ht="60" customHeight="1" thickBot="1">
      <c r="B28" s="373" t="s">
        <v>1170</v>
      </c>
      <c r="C28" s="374" t="s">
        <v>1178</v>
      </c>
      <c r="D28" s="374" t="s">
        <v>1213</v>
      </c>
      <c r="E28" s="374" t="s">
        <v>1220</v>
      </c>
      <c r="F28" s="375">
        <v>2020730010068</v>
      </c>
      <c r="G28" s="374" t="s">
        <v>1221</v>
      </c>
      <c r="H28" s="374"/>
      <c r="I28" s="374" t="s">
        <v>1219</v>
      </c>
      <c r="J28" s="376">
        <v>1</v>
      </c>
      <c r="K28" s="1622" t="s">
        <v>1222</v>
      </c>
      <c r="L28" s="1623" t="str">
        <f>K28</f>
        <v>547.916.381</v>
      </c>
      <c r="M28" s="1623"/>
      <c r="N28" s="1623"/>
      <c r="O28" s="1623"/>
      <c r="P28" s="1623"/>
      <c r="Q28" s="1623"/>
      <c r="R28" s="1623"/>
      <c r="S28" s="1623"/>
      <c r="T28" s="1623"/>
      <c r="U28" s="1623"/>
      <c r="V28" s="1623"/>
      <c r="W28" s="1623"/>
      <c r="X28" s="1623"/>
      <c r="Y28" s="600"/>
      <c r="Z28" s="1656">
        <v>0</v>
      </c>
      <c r="AA28" s="1657">
        <f>Z28</f>
        <v>0</v>
      </c>
      <c r="AB28" s="1623"/>
      <c r="AC28" s="1623"/>
      <c r="AD28" s="1623"/>
      <c r="AE28" s="1623"/>
      <c r="AF28" s="1623"/>
      <c r="AG28" s="1623"/>
      <c r="AH28" s="1623"/>
      <c r="AI28" s="1623"/>
      <c r="AJ28" s="1623"/>
      <c r="AK28" s="600"/>
      <c r="AL28" s="600"/>
      <c r="AM28" s="600"/>
      <c r="AN28" s="600"/>
      <c r="AO28" s="1658">
        <v>0</v>
      </c>
      <c r="AP28" s="600" t="str">
        <f>K28</f>
        <v>547.916.381</v>
      </c>
      <c r="AQ28" s="600">
        <f>AO28</f>
        <v>0</v>
      </c>
      <c r="AR28" s="377"/>
      <c r="AS28" s="378"/>
      <c r="AT28" s="378"/>
      <c r="AU28" s="378"/>
      <c r="AV28" s="378"/>
      <c r="AW28" s="378"/>
      <c r="AX28" s="378"/>
      <c r="AY28" s="378"/>
      <c r="AZ28" s="378"/>
      <c r="BA28" s="378"/>
      <c r="BB28" s="378"/>
      <c r="BC28" s="378"/>
      <c r="BD28" s="374" t="s">
        <v>1216</v>
      </c>
      <c r="BE28" s="376" t="s">
        <v>1217</v>
      </c>
      <c r="BF28" s="1659" t="s">
        <v>1218</v>
      </c>
    </row>
    <row r="29" spans="2:58" ht="13.5" thickBot="1">
      <c r="B29" s="666" t="s">
        <v>171</v>
      </c>
      <c r="C29" s="667"/>
      <c r="D29" s="667"/>
      <c r="E29" s="667"/>
      <c r="F29" s="667"/>
      <c r="G29" s="667"/>
      <c r="H29" s="667"/>
      <c r="I29" s="667"/>
      <c r="J29" s="1660"/>
      <c r="K29" s="1636">
        <f>SUM(K10:K28)</f>
        <v>8893350000</v>
      </c>
      <c r="L29" s="1661" t="str">
        <f>L28</f>
        <v>547.916.381</v>
      </c>
      <c r="M29" s="1637">
        <f t="shared" ref="M29:AJ29" si="3">SUM(M10:M28)</f>
        <v>8328287502</v>
      </c>
      <c r="N29" s="1637">
        <f t="shared" si="3"/>
        <v>0</v>
      </c>
      <c r="O29" s="1637">
        <f t="shared" si="3"/>
        <v>0</v>
      </c>
      <c r="P29" s="1637">
        <f t="shared" si="3"/>
        <v>0</v>
      </c>
      <c r="Q29" s="1637">
        <f t="shared" si="3"/>
        <v>0</v>
      </c>
      <c r="R29" s="1637">
        <f t="shared" si="3"/>
        <v>0</v>
      </c>
      <c r="S29" s="1637">
        <f t="shared" si="3"/>
        <v>0</v>
      </c>
      <c r="T29" s="1637">
        <f t="shared" si="3"/>
        <v>0</v>
      </c>
      <c r="U29" s="1637">
        <f t="shared" si="3"/>
        <v>0</v>
      </c>
      <c r="V29" s="1637">
        <f t="shared" si="3"/>
        <v>0</v>
      </c>
      <c r="W29" s="1637">
        <f t="shared" si="3"/>
        <v>0</v>
      </c>
      <c r="X29" s="1637">
        <f t="shared" si="3"/>
        <v>0</v>
      </c>
      <c r="Y29" s="1637">
        <f t="shared" si="3"/>
        <v>0</v>
      </c>
      <c r="Z29" s="1636">
        <f>SUM(Z10:Z28)</f>
        <v>5798661502</v>
      </c>
      <c r="AA29" s="1637">
        <f>AA28</f>
        <v>0</v>
      </c>
      <c r="AB29" s="1638">
        <f t="shared" si="2"/>
        <v>5798661502</v>
      </c>
      <c r="AC29" s="1637">
        <f t="shared" si="3"/>
        <v>0</v>
      </c>
      <c r="AD29" s="1637">
        <f t="shared" si="3"/>
        <v>0</v>
      </c>
      <c r="AE29" s="1637">
        <f t="shared" si="3"/>
        <v>0</v>
      </c>
      <c r="AF29" s="1637">
        <f t="shared" si="3"/>
        <v>0</v>
      </c>
      <c r="AG29" s="1637">
        <f t="shared" si="3"/>
        <v>0</v>
      </c>
      <c r="AH29" s="1637">
        <f t="shared" si="3"/>
        <v>0</v>
      </c>
      <c r="AI29" s="1637">
        <f t="shared" si="3"/>
        <v>0</v>
      </c>
      <c r="AJ29" s="1637">
        <f t="shared" si="3"/>
        <v>0</v>
      </c>
      <c r="AK29" s="1639"/>
      <c r="AL29" s="1639"/>
      <c r="AM29" s="1640"/>
      <c r="AN29" s="1639"/>
      <c r="AO29" s="1641">
        <f>SUM(AO10:AO28)</f>
        <v>1271294000</v>
      </c>
      <c r="AP29" s="1642" t="str">
        <f>AP28</f>
        <v>547.916.381</v>
      </c>
      <c r="AQ29" s="1643">
        <f>SUM(AQ10:AQ28)</f>
        <v>8893350000</v>
      </c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</row>
    <row r="30" spans="2:58">
      <c r="K30" s="379"/>
      <c r="L30" s="110"/>
      <c r="M30" s="111"/>
      <c r="X30" s="110"/>
      <c r="Y30" s="110"/>
      <c r="Z30" s="380"/>
    </row>
    <row r="31" spans="2:58">
      <c r="K31" s="380"/>
      <c r="L31" s="110"/>
      <c r="M31" s="111"/>
      <c r="X31" s="111"/>
      <c r="Y31" s="110"/>
      <c r="Z31" s="380"/>
    </row>
    <row r="32" spans="2:58">
      <c r="K32" s="380"/>
      <c r="L32" s="110"/>
      <c r="M32" s="111"/>
      <c r="N32" s="1"/>
      <c r="O32" s="1"/>
      <c r="P32" s="1"/>
      <c r="Q32" s="1"/>
      <c r="R32" s="1"/>
      <c r="S32" s="1"/>
      <c r="T32" s="1"/>
      <c r="U32" s="1"/>
      <c r="V32" s="1"/>
      <c r="W32" s="1"/>
      <c r="X32" s="111"/>
      <c r="Y32" s="110"/>
      <c r="Z32" s="380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O32" s="381"/>
    </row>
    <row r="33" spans="9:57">
      <c r="I33" s="382"/>
      <c r="K33" s="380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111"/>
      <c r="Y33" s="383"/>
      <c r="Z33" s="384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1"/>
      <c r="AL33" s="1"/>
      <c r="AM33" s="1"/>
      <c r="AO33" s="385"/>
    </row>
    <row r="34" spans="9:57" ht="15">
      <c r="K34" s="37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379"/>
      <c r="AA34" s="386"/>
      <c r="AB34" s="387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O34" s="388"/>
      <c r="AP34" s="389"/>
    </row>
    <row r="35" spans="9:57">
      <c r="K35" s="379"/>
      <c r="L35" s="39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379"/>
      <c r="AA35" s="386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BE35" s="391"/>
    </row>
    <row r="36" spans="9:57">
      <c r="K36" s="37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79"/>
      <c r="AA36" s="386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9:57">
      <c r="K37" s="37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79"/>
      <c r="AA37" s="392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O37" s="381"/>
    </row>
    <row r="38" spans="9:57">
      <c r="K38" s="37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79"/>
      <c r="AA38" s="393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9:57">
      <c r="K39" s="37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79"/>
      <c r="AA39" s="394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O39" s="381"/>
    </row>
    <row r="40" spans="9:57">
      <c r="K40" s="37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79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9:57">
      <c r="K41" s="37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79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9:57">
      <c r="K42" s="37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79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9" spans="28:29">
      <c r="AB49" s="933"/>
      <c r="AC49" s="934"/>
    </row>
    <row r="50" spans="28:29">
      <c r="AB50" s="933"/>
      <c r="AC50" s="935"/>
    </row>
  </sheetData>
  <mergeCells count="57">
    <mergeCell ref="B29:J29"/>
    <mergeCell ref="AB49:AB50"/>
    <mergeCell ref="AC49:AC50"/>
    <mergeCell ref="F16:F19"/>
    <mergeCell ref="G16:G19"/>
    <mergeCell ref="F20:F24"/>
    <mergeCell ref="G20:G24"/>
    <mergeCell ref="F26:F27"/>
    <mergeCell ref="G26:G27"/>
    <mergeCell ref="BD8:BD9"/>
    <mergeCell ref="BE8:BE9"/>
    <mergeCell ref="BF8:BF9"/>
    <mergeCell ref="B11:B12"/>
    <mergeCell ref="C11:C12"/>
    <mergeCell ref="D11:D12"/>
    <mergeCell ref="E11:E12"/>
    <mergeCell ref="F11:F12"/>
    <mergeCell ref="G11:G12"/>
    <mergeCell ref="AP8:AQ8"/>
    <mergeCell ref="AR8:AY8"/>
    <mergeCell ref="AZ8:AZ9"/>
    <mergeCell ref="BA8:BA9"/>
    <mergeCell ref="BB8:BB9"/>
    <mergeCell ref="BC8:BC9"/>
    <mergeCell ref="AA8:AB8"/>
    <mergeCell ref="AC8:AJ8"/>
    <mergeCell ref="AK8:AK9"/>
    <mergeCell ref="AL8:AL9"/>
    <mergeCell ref="AM8:AM9"/>
    <mergeCell ref="AN8:AN9"/>
    <mergeCell ref="BD7:BF7"/>
    <mergeCell ref="B8:B9"/>
    <mergeCell ref="C8:C9"/>
    <mergeCell ref="D8:D9"/>
    <mergeCell ref="E8:E9"/>
    <mergeCell ref="F8:F9"/>
    <mergeCell ref="Y8:Y9"/>
    <mergeCell ref="Z7:Z9"/>
    <mergeCell ref="AA7:AN7"/>
    <mergeCell ref="AO7:AO9"/>
    <mergeCell ref="AP7:BC7"/>
    <mergeCell ref="L8:M8"/>
    <mergeCell ref="N8:U8"/>
    <mergeCell ref="V8:V9"/>
    <mergeCell ref="W8:W9"/>
    <mergeCell ref="X8:X9"/>
    <mergeCell ref="B4:V4"/>
    <mergeCell ref="B5:V5"/>
    <mergeCell ref="B6:H6"/>
    <mergeCell ref="B7:J7"/>
    <mergeCell ref="K7:K9"/>
    <mergeCell ref="L7:Y7"/>
    <mergeCell ref="G8:G9"/>
    <mergeCell ref="H8:H9"/>
    <mergeCell ref="I8:I9"/>
    <mergeCell ref="J8:J9"/>
    <mergeCell ref="I6:Z6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001"/>
  <sheetViews>
    <sheetView zoomScale="90" zoomScaleNormal="90" workbookViewId="0">
      <selection activeCell="F11" sqref="F11"/>
    </sheetView>
  </sheetViews>
  <sheetFormatPr baseColWidth="10" defaultColWidth="12.7109375" defaultRowHeight="15" customHeight="1"/>
  <cols>
    <col min="1" max="1" width="2.85546875" style="1004" customWidth="1"/>
    <col min="2" max="2" width="15.140625" style="1004" customWidth="1"/>
    <col min="3" max="3" width="18.7109375" style="1004" customWidth="1"/>
    <col min="4" max="4" width="21.7109375" style="1004" customWidth="1"/>
    <col min="5" max="5" width="13" style="1004" customWidth="1"/>
    <col min="6" max="6" width="7.7109375" style="1004" customWidth="1"/>
    <col min="7" max="7" width="29.85546875" style="1004" customWidth="1"/>
    <col min="8" max="8" width="8.42578125" style="1004" customWidth="1"/>
    <col min="9" max="9" width="27.140625" style="1004" customWidth="1"/>
    <col min="10" max="10" width="7.85546875" style="1004" hidden="1" customWidth="1"/>
    <col min="11" max="11" width="32.42578125" style="1004" customWidth="1"/>
    <col min="12" max="12" width="5.140625" style="1004" customWidth="1"/>
    <col min="13" max="13" width="15.7109375" style="1004" customWidth="1"/>
    <col min="14" max="27" width="13.85546875" style="1004" customWidth="1"/>
    <col min="28" max="28" width="15.85546875" style="1004" customWidth="1"/>
    <col min="29" max="42" width="13.85546875" style="1004" customWidth="1"/>
    <col min="43" max="43" width="15.85546875" style="1004" customWidth="1"/>
    <col min="44" max="57" width="13.7109375" style="1004" customWidth="1"/>
    <col min="58" max="60" width="15.7109375" style="1004" customWidth="1"/>
    <col min="61" max="16384" width="12.7109375" style="1004"/>
  </cols>
  <sheetData>
    <row r="1" spans="1:60" ht="12.75" customHeight="1">
      <c r="A1" s="299"/>
      <c r="B1" s="1001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1002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1003"/>
      <c r="AC1" s="1003"/>
      <c r="AD1" s="1003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</row>
    <row r="2" spans="1:60" ht="12.75" customHeight="1">
      <c r="A2" s="299"/>
      <c r="B2" s="1001"/>
      <c r="C2" s="299"/>
      <c r="D2" s="299"/>
      <c r="E2" s="299"/>
      <c r="F2" s="299"/>
      <c r="G2" s="299"/>
      <c r="H2" s="299"/>
      <c r="I2" s="299"/>
      <c r="J2" s="299"/>
      <c r="K2" s="1005"/>
      <c r="L2" s="1005"/>
      <c r="M2" s="1002"/>
      <c r="N2" s="1006"/>
      <c r="O2" s="299"/>
      <c r="P2" s="1006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1003"/>
      <c r="AC2" s="1003"/>
      <c r="AD2" s="1003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</row>
    <row r="3" spans="1:60" ht="12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1005"/>
      <c r="L3" s="1005"/>
      <c r="M3" s="1002"/>
      <c r="N3" s="1006"/>
      <c r="O3" s="299"/>
      <c r="P3" s="1006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1003"/>
      <c r="AC3" s="1003"/>
      <c r="AD3" s="1003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</row>
    <row r="4" spans="1:60" ht="12.75" customHeight="1">
      <c r="A4" s="299"/>
      <c r="B4" s="1007" t="s">
        <v>0</v>
      </c>
      <c r="C4" s="1008"/>
      <c r="D4" s="1008"/>
      <c r="E4" s="1008"/>
      <c r="F4" s="1008"/>
      <c r="G4" s="1008"/>
      <c r="H4" s="1008"/>
      <c r="I4" s="1008"/>
      <c r="J4" s="1008"/>
      <c r="K4" s="1008"/>
      <c r="L4" s="1008"/>
      <c r="M4" s="1008"/>
      <c r="N4" s="1008"/>
      <c r="O4" s="1008"/>
      <c r="P4" s="1008"/>
      <c r="Q4" s="1008"/>
      <c r="R4" s="1008"/>
      <c r="S4" s="1008"/>
      <c r="T4" s="1008"/>
      <c r="U4" s="1008"/>
      <c r="V4" s="1008"/>
      <c r="W4" s="1008"/>
      <c r="X4" s="1008"/>
      <c r="Y4" s="1008"/>
      <c r="Z4" s="1008"/>
      <c r="AA4" s="1009"/>
      <c r="AB4" s="1003"/>
      <c r="AC4" s="1003"/>
      <c r="AD4" s="1003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1009"/>
      <c r="BG4" s="1009"/>
      <c r="BH4" s="1009"/>
    </row>
    <row r="5" spans="1:60" ht="12.75" customHeight="1">
      <c r="A5" s="299"/>
      <c r="B5" s="1007" t="s">
        <v>1</v>
      </c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8"/>
      <c r="AA5" s="1009"/>
      <c r="AB5" s="1003"/>
      <c r="AC5" s="1003"/>
      <c r="AD5" s="1003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1009"/>
      <c r="BG5" s="1009"/>
      <c r="BH5" s="1009"/>
    </row>
    <row r="6" spans="1:60" ht="12.75" customHeight="1">
      <c r="A6" s="299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1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0"/>
      <c r="Y6" s="1010"/>
      <c r="Z6" s="1010"/>
      <c r="AA6" s="1009"/>
      <c r="AB6" s="1003"/>
      <c r="AC6" s="1003"/>
      <c r="AD6" s="1003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1009"/>
      <c r="BG6" s="1009"/>
      <c r="BH6" s="1009"/>
    </row>
    <row r="7" spans="1:60" ht="27" customHeight="1" thickBot="1">
      <c r="A7" s="299"/>
      <c r="B7" s="1097" t="s">
        <v>2</v>
      </c>
      <c r="C7" s="1097"/>
      <c r="D7" s="1097"/>
      <c r="E7" s="1097"/>
      <c r="F7" s="1097"/>
      <c r="G7" s="1097"/>
      <c r="H7" s="1097" t="s">
        <v>1223</v>
      </c>
      <c r="I7" s="1097"/>
      <c r="J7" s="1097"/>
      <c r="K7" s="1097"/>
      <c r="L7" s="1097"/>
      <c r="M7" s="1097"/>
      <c r="N7" s="1010"/>
      <c r="O7" s="1010"/>
      <c r="P7" s="1010"/>
      <c r="Q7" s="1010"/>
      <c r="R7" s="1010"/>
      <c r="S7" s="1010"/>
      <c r="T7" s="1010"/>
      <c r="U7" s="1010"/>
      <c r="V7" s="1010"/>
      <c r="W7" s="1010"/>
      <c r="X7" s="1010"/>
      <c r="Y7" s="1010"/>
      <c r="Z7" s="1010"/>
      <c r="AA7" s="1010"/>
      <c r="AB7" s="1013"/>
      <c r="AC7" s="1013"/>
      <c r="AD7" s="1013"/>
      <c r="AE7" s="588"/>
      <c r="AF7" s="588"/>
      <c r="AG7" s="588"/>
      <c r="AH7" s="588"/>
      <c r="AI7" s="588"/>
      <c r="AJ7" s="588"/>
      <c r="AK7" s="588"/>
      <c r="AL7" s="588"/>
      <c r="AM7" s="588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8"/>
      <c r="AY7" s="588"/>
      <c r="AZ7" s="588"/>
      <c r="BA7" s="588"/>
      <c r="BB7" s="588"/>
      <c r="BC7" s="588"/>
      <c r="BD7" s="588"/>
      <c r="BE7" s="588"/>
      <c r="BF7" s="1010"/>
      <c r="BG7" s="1010"/>
      <c r="BH7" s="1014"/>
    </row>
    <row r="8" spans="1:60" ht="15.75" customHeight="1" thickBot="1">
      <c r="A8" s="299"/>
      <c r="B8" s="1015" t="s">
        <v>3</v>
      </c>
      <c r="C8" s="1016"/>
      <c r="D8" s="1016"/>
      <c r="E8" s="1016"/>
      <c r="F8" s="1016"/>
      <c r="G8" s="1016"/>
      <c r="H8" s="1016"/>
      <c r="I8" s="1016"/>
      <c r="J8" s="1016"/>
      <c r="K8" s="1016"/>
      <c r="L8" s="1017"/>
      <c r="M8" s="1018" t="s">
        <v>4</v>
      </c>
      <c r="N8" s="1019" t="s">
        <v>5</v>
      </c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83"/>
      <c r="AB8" s="1020" t="s">
        <v>6</v>
      </c>
      <c r="AC8" s="1021" t="s">
        <v>5</v>
      </c>
      <c r="AD8" s="1016"/>
      <c r="AE8" s="1016"/>
      <c r="AF8" s="1016"/>
      <c r="AG8" s="1016"/>
      <c r="AH8" s="1016"/>
      <c r="AI8" s="1016"/>
      <c r="AJ8" s="1016"/>
      <c r="AK8" s="1016"/>
      <c r="AL8" s="1016"/>
      <c r="AM8" s="1016"/>
      <c r="AN8" s="1016"/>
      <c r="AO8" s="1016"/>
      <c r="AP8" s="1017"/>
      <c r="AQ8" s="1022" t="s">
        <v>7</v>
      </c>
      <c r="AR8" s="1023" t="s">
        <v>5</v>
      </c>
      <c r="AS8" s="1016"/>
      <c r="AT8" s="1016"/>
      <c r="AU8" s="1016"/>
      <c r="AV8" s="1016"/>
      <c r="AW8" s="1016"/>
      <c r="AX8" s="1016"/>
      <c r="AY8" s="1016"/>
      <c r="AZ8" s="1016"/>
      <c r="BA8" s="1016"/>
      <c r="BB8" s="1016"/>
      <c r="BC8" s="1016"/>
      <c r="BD8" s="1016"/>
      <c r="BE8" s="1017"/>
      <c r="BF8" s="1024" t="s">
        <v>8</v>
      </c>
      <c r="BG8" s="650"/>
      <c r="BH8" s="1025"/>
    </row>
    <row r="9" spans="1:60" ht="13.5" customHeight="1" thickBot="1">
      <c r="A9" s="299"/>
      <c r="B9" s="1026" t="s">
        <v>9</v>
      </c>
      <c r="C9" s="1027" t="s">
        <v>10</v>
      </c>
      <c r="D9" s="1027" t="s">
        <v>11</v>
      </c>
      <c r="E9" s="1027" t="s">
        <v>12</v>
      </c>
      <c r="F9" s="1028" t="s">
        <v>13</v>
      </c>
      <c r="G9" s="1027" t="s">
        <v>14</v>
      </c>
      <c r="H9" s="1028" t="s">
        <v>15</v>
      </c>
      <c r="I9" s="1028" t="s">
        <v>16</v>
      </c>
      <c r="J9" s="1028" t="s">
        <v>17</v>
      </c>
      <c r="K9" s="1027" t="s">
        <v>18</v>
      </c>
      <c r="L9" s="1029" t="s">
        <v>19</v>
      </c>
      <c r="M9" s="647"/>
      <c r="N9" s="1030" t="s">
        <v>20</v>
      </c>
      <c r="O9" s="664"/>
      <c r="P9" s="1030" t="s">
        <v>21</v>
      </c>
      <c r="Q9" s="665"/>
      <c r="R9" s="665"/>
      <c r="S9" s="665"/>
      <c r="T9" s="665"/>
      <c r="U9" s="665"/>
      <c r="V9" s="665"/>
      <c r="W9" s="1031"/>
      <c r="X9" s="1032" t="s">
        <v>22</v>
      </c>
      <c r="Y9" s="1028" t="s">
        <v>23</v>
      </c>
      <c r="Z9" s="1028" t="s">
        <v>24</v>
      </c>
      <c r="AA9" s="1028" t="s">
        <v>25</v>
      </c>
      <c r="AB9" s="647"/>
      <c r="AC9" s="1033" t="s">
        <v>20</v>
      </c>
      <c r="AD9" s="1034"/>
      <c r="AE9" s="1033" t="s">
        <v>21</v>
      </c>
      <c r="AF9" s="1035"/>
      <c r="AG9" s="1035"/>
      <c r="AH9" s="1035"/>
      <c r="AI9" s="1035"/>
      <c r="AJ9" s="1035"/>
      <c r="AK9" s="1035"/>
      <c r="AL9" s="1034"/>
      <c r="AM9" s="1036" t="s">
        <v>22</v>
      </c>
      <c r="AN9" s="1036" t="s">
        <v>23</v>
      </c>
      <c r="AO9" s="1036" t="s">
        <v>24</v>
      </c>
      <c r="AP9" s="1037" t="s">
        <v>25</v>
      </c>
      <c r="AQ9" s="1038"/>
      <c r="AR9" s="1033" t="s">
        <v>20</v>
      </c>
      <c r="AS9" s="1034"/>
      <c r="AT9" s="1033" t="s">
        <v>21</v>
      </c>
      <c r="AU9" s="1035"/>
      <c r="AV9" s="1035"/>
      <c r="AW9" s="1035"/>
      <c r="AX9" s="1035"/>
      <c r="AY9" s="1035"/>
      <c r="AZ9" s="1035"/>
      <c r="BA9" s="1034"/>
      <c r="BB9" s="1036" t="s">
        <v>22</v>
      </c>
      <c r="BC9" s="1036" t="s">
        <v>23</v>
      </c>
      <c r="BD9" s="1036" t="s">
        <v>24</v>
      </c>
      <c r="BE9" s="1037" t="s">
        <v>25</v>
      </c>
      <c r="BF9" s="1039" t="s">
        <v>26</v>
      </c>
      <c r="BG9" s="1039" t="s">
        <v>27</v>
      </c>
      <c r="BH9" s="1040" t="s">
        <v>28</v>
      </c>
    </row>
    <row r="10" spans="1:60" ht="93" customHeight="1" thickBot="1">
      <c r="A10" s="299"/>
      <c r="B10" s="1041"/>
      <c r="C10" s="653"/>
      <c r="D10" s="653"/>
      <c r="E10" s="653"/>
      <c r="F10" s="653"/>
      <c r="G10" s="653"/>
      <c r="H10" s="653"/>
      <c r="I10" s="653"/>
      <c r="J10" s="653"/>
      <c r="K10" s="653"/>
      <c r="L10" s="655"/>
      <c r="M10" s="648"/>
      <c r="N10" s="1042" t="s">
        <v>29</v>
      </c>
      <c r="O10" s="1043" t="s">
        <v>30</v>
      </c>
      <c r="P10" s="1042" t="s">
        <v>31</v>
      </c>
      <c r="Q10" s="1044" t="s">
        <v>32</v>
      </c>
      <c r="R10" s="1044" t="s">
        <v>33</v>
      </c>
      <c r="S10" s="1044" t="s">
        <v>34</v>
      </c>
      <c r="T10" s="1044" t="s">
        <v>35</v>
      </c>
      <c r="U10" s="1044" t="s">
        <v>36</v>
      </c>
      <c r="V10" s="1044" t="s">
        <v>37</v>
      </c>
      <c r="W10" s="1044" t="s">
        <v>38</v>
      </c>
      <c r="X10" s="660"/>
      <c r="Y10" s="653"/>
      <c r="Z10" s="653"/>
      <c r="AA10" s="653"/>
      <c r="AB10" s="648"/>
      <c r="AC10" s="1045" t="s">
        <v>29</v>
      </c>
      <c r="AD10" s="1045" t="s">
        <v>30</v>
      </c>
      <c r="AE10" s="1045" t="s">
        <v>31</v>
      </c>
      <c r="AF10" s="1045" t="s">
        <v>32</v>
      </c>
      <c r="AG10" s="1045" t="s">
        <v>33</v>
      </c>
      <c r="AH10" s="1045" t="s">
        <v>34</v>
      </c>
      <c r="AI10" s="1045" t="s">
        <v>35</v>
      </c>
      <c r="AJ10" s="1045" t="s">
        <v>36</v>
      </c>
      <c r="AK10" s="1045" t="s">
        <v>37</v>
      </c>
      <c r="AL10" s="1046" t="s">
        <v>38</v>
      </c>
      <c r="AM10" s="1047"/>
      <c r="AN10" s="1047"/>
      <c r="AO10" s="1047"/>
      <c r="AP10" s="1048"/>
      <c r="AQ10" s="1048"/>
      <c r="AR10" s="1045" t="s">
        <v>29</v>
      </c>
      <c r="AS10" s="1046" t="s">
        <v>30</v>
      </c>
      <c r="AT10" s="1045" t="s">
        <v>31</v>
      </c>
      <c r="AU10" s="1045" t="s">
        <v>32</v>
      </c>
      <c r="AV10" s="1045" t="s">
        <v>33</v>
      </c>
      <c r="AW10" s="1045" t="s">
        <v>34</v>
      </c>
      <c r="AX10" s="1045" t="s">
        <v>35</v>
      </c>
      <c r="AY10" s="1045" t="s">
        <v>36</v>
      </c>
      <c r="AZ10" s="1045" t="s">
        <v>37</v>
      </c>
      <c r="BA10" s="1046" t="s">
        <v>39</v>
      </c>
      <c r="BB10" s="1047"/>
      <c r="BC10" s="1047"/>
      <c r="BD10" s="1047"/>
      <c r="BE10" s="1048"/>
      <c r="BF10" s="653"/>
      <c r="BG10" s="653"/>
      <c r="BH10" s="1049"/>
    </row>
    <row r="11" spans="1:60" ht="101.25" customHeight="1">
      <c r="A11" s="299"/>
      <c r="B11" s="1050" t="s">
        <v>40</v>
      </c>
      <c r="C11" s="1051" t="s">
        <v>41</v>
      </c>
      <c r="D11" s="1051" t="s">
        <v>42</v>
      </c>
      <c r="E11" s="1051" t="s">
        <v>43</v>
      </c>
      <c r="F11" s="1052">
        <v>20217300100022</v>
      </c>
      <c r="G11" s="632" t="s">
        <v>44</v>
      </c>
      <c r="H11" s="1053" t="s">
        <v>45</v>
      </c>
      <c r="I11" s="622" t="s">
        <v>46</v>
      </c>
      <c r="J11" s="1052" t="s">
        <v>47</v>
      </c>
      <c r="K11" s="622" t="s">
        <v>48</v>
      </c>
      <c r="L11" s="1054"/>
      <c r="M11" s="1055">
        <v>25427500</v>
      </c>
      <c r="N11" s="1056">
        <v>0</v>
      </c>
      <c r="O11" s="1057">
        <f t="shared" ref="O11:O19" si="0">M11</f>
        <v>25427500</v>
      </c>
      <c r="P11" s="1056">
        <v>0</v>
      </c>
      <c r="Q11" s="1056">
        <v>0</v>
      </c>
      <c r="R11" s="1056">
        <v>0</v>
      </c>
      <c r="S11" s="1056">
        <v>0</v>
      </c>
      <c r="T11" s="1056">
        <v>0</v>
      </c>
      <c r="U11" s="1056">
        <v>0</v>
      </c>
      <c r="V11" s="1056">
        <v>0</v>
      </c>
      <c r="W11" s="1056">
        <v>0</v>
      </c>
      <c r="X11" s="1056">
        <v>0</v>
      </c>
      <c r="Y11" s="1056">
        <v>0</v>
      </c>
      <c r="Z11" s="1056">
        <v>0</v>
      </c>
      <c r="AA11" s="1056">
        <v>0</v>
      </c>
      <c r="AB11" s="1058">
        <f t="shared" ref="AB11:AB20" si="1">SUM(AC11:AP11)</f>
        <v>0</v>
      </c>
      <c r="AC11" s="1056">
        <v>0</v>
      </c>
      <c r="AD11" s="1059">
        <v>0</v>
      </c>
      <c r="AE11" s="1056">
        <v>0</v>
      </c>
      <c r="AF11" s="1056">
        <v>0</v>
      </c>
      <c r="AG11" s="1056">
        <v>0</v>
      </c>
      <c r="AH11" s="1056">
        <v>0</v>
      </c>
      <c r="AI11" s="1056">
        <v>0</v>
      </c>
      <c r="AJ11" s="1056">
        <v>0</v>
      </c>
      <c r="AK11" s="1056">
        <v>0</v>
      </c>
      <c r="AL11" s="1056">
        <v>0</v>
      </c>
      <c r="AM11" s="1056">
        <v>0</v>
      </c>
      <c r="AN11" s="1056">
        <v>0</v>
      </c>
      <c r="AO11" s="1056">
        <v>0</v>
      </c>
      <c r="AP11" s="1056">
        <v>0</v>
      </c>
      <c r="AQ11" s="1060">
        <f t="shared" ref="AQ11:AQ21" si="2">SUM(AR11:BA11)</f>
        <v>0</v>
      </c>
      <c r="AR11" s="1056">
        <v>0</v>
      </c>
      <c r="AS11" s="1061">
        <v>0</v>
      </c>
      <c r="AT11" s="1056">
        <v>0</v>
      </c>
      <c r="AU11" s="1056">
        <v>0</v>
      </c>
      <c r="AV11" s="1056">
        <v>0</v>
      </c>
      <c r="AW11" s="1056">
        <v>0</v>
      </c>
      <c r="AX11" s="1056">
        <v>0</v>
      </c>
      <c r="AY11" s="1056">
        <v>0</v>
      </c>
      <c r="AZ11" s="1056">
        <v>0</v>
      </c>
      <c r="BA11" s="1056">
        <v>0</v>
      </c>
      <c r="BB11" s="1056">
        <v>0</v>
      </c>
      <c r="BC11" s="1056">
        <v>0</v>
      </c>
      <c r="BD11" s="1056">
        <v>0</v>
      </c>
      <c r="BE11" s="1056">
        <v>0</v>
      </c>
      <c r="BF11" s="1051" t="s">
        <v>49</v>
      </c>
      <c r="BG11" s="1051" t="s">
        <v>50</v>
      </c>
      <c r="BH11" s="1062" t="s">
        <v>51</v>
      </c>
    </row>
    <row r="12" spans="1:60" ht="97.5" customHeight="1">
      <c r="A12" s="299"/>
      <c r="B12" s="1063" t="s">
        <v>40</v>
      </c>
      <c r="C12" s="1064" t="s">
        <v>41</v>
      </c>
      <c r="D12" s="1064" t="s">
        <v>42</v>
      </c>
      <c r="E12" s="1064" t="s">
        <v>43</v>
      </c>
      <c r="F12" s="1065">
        <v>20217300100022</v>
      </c>
      <c r="G12" s="278" t="s">
        <v>44</v>
      </c>
      <c r="H12" s="1066" t="s">
        <v>52</v>
      </c>
      <c r="I12" s="1067" t="s">
        <v>53</v>
      </c>
      <c r="J12" s="1065" t="s">
        <v>47</v>
      </c>
      <c r="K12" s="1067" t="s">
        <v>48</v>
      </c>
      <c r="L12" s="1068"/>
      <c r="M12" s="1069">
        <v>1085000</v>
      </c>
      <c r="N12" s="1070">
        <v>0</v>
      </c>
      <c r="O12" s="1071">
        <f t="shared" si="0"/>
        <v>1085000</v>
      </c>
      <c r="P12" s="1070">
        <v>0</v>
      </c>
      <c r="Q12" s="1070">
        <v>0</v>
      </c>
      <c r="R12" s="1070">
        <v>0</v>
      </c>
      <c r="S12" s="1070">
        <v>0</v>
      </c>
      <c r="T12" s="1070">
        <v>0</v>
      </c>
      <c r="U12" s="1070">
        <v>0</v>
      </c>
      <c r="V12" s="1070">
        <v>0</v>
      </c>
      <c r="W12" s="1070">
        <v>0</v>
      </c>
      <c r="X12" s="1070">
        <v>0</v>
      </c>
      <c r="Y12" s="1070">
        <v>0</v>
      </c>
      <c r="Z12" s="1070">
        <v>0</v>
      </c>
      <c r="AA12" s="1070">
        <v>0</v>
      </c>
      <c r="AB12" s="1072">
        <f t="shared" si="1"/>
        <v>0</v>
      </c>
      <c r="AC12" s="1070">
        <v>0</v>
      </c>
      <c r="AD12" s="1073">
        <v>0</v>
      </c>
      <c r="AE12" s="1070">
        <v>0</v>
      </c>
      <c r="AF12" s="1070">
        <v>0</v>
      </c>
      <c r="AG12" s="1070">
        <v>0</v>
      </c>
      <c r="AH12" s="1070">
        <v>0</v>
      </c>
      <c r="AI12" s="1070">
        <v>0</v>
      </c>
      <c r="AJ12" s="1070">
        <v>0</v>
      </c>
      <c r="AK12" s="1070">
        <v>0</v>
      </c>
      <c r="AL12" s="1070">
        <v>0</v>
      </c>
      <c r="AM12" s="1070">
        <v>0</v>
      </c>
      <c r="AN12" s="1070">
        <v>0</v>
      </c>
      <c r="AO12" s="1070">
        <v>0</v>
      </c>
      <c r="AP12" s="1070">
        <v>0</v>
      </c>
      <c r="AQ12" s="1074">
        <f t="shared" si="2"/>
        <v>0</v>
      </c>
      <c r="AR12" s="1070">
        <v>0</v>
      </c>
      <c r="AS12" s="1075">
        <v>0</v>
      </c>
      <c r="AT12" s="1070">
        <v>0</v>
      </c>
      <c r="AU12" s="1070">
        <v>0</v>
      </c>
      <c r="AV12" s="1070">
        <v>0</v>
      </c>
      <c r="AW12" s="1070">
        <v>0</v>
      </c>
      <c r="AX12" s="1070">
        <v>0</v>
      </c>
      <c r="AY12" s="1070">
        <v>0</v>
      </c>
      <c r="AZ12" s="1070">
        <v>0</v>
      </c>
      <c r="BA12" s="1070">
        <v>0</v>
      </c>
      <c r="BB12" s="1070">
        <v>0</v>
      </c>
      <c r="BC12" s="1070">
        <v>0</v>
      </c>
      <c r="BD12" s="1070">
        <v>0</v>
      </c>
      <c r="BE12" s="1070">
        <v>0</v>
      </c>
      <c r="BF12" s="1064" t="s">
        <v>49</v>
      </c>
      <c r="BG12" s="1064" t="s">
        <v>50</v>
      </c>
      <c r="BH12" s="1076" t="s">
        <v>51</v>
      </c>
    </row>
    <row r="13" spans="1:60" ht="102" customHeight="1">
      <c r="A13" s="299"/>
      <c r="B13" s="1063" t="s">
        <v>40</v>
      </c>
      <c r="C13" s="1064" t="s">
        <v>41</v>
      </c>
      <c r="D13" s="1064" t="s">
        <v>42</v>
      </c>
      <c r="E13" s="1064" t="s">
        <v>43</v>
      </c>
      <c r="F13" s="1065">
        <v>20217300100022</v>
      </c>
      <c r="G13" s="278" t="s">
        <v>44</v>
      </c>
      <c r="H13" s="1066" t="s">
        <v>54</v>
      </c>
      <c r="I13" s="1067" t="s">
        <v>55</v>
      </c>
      <c r="J13" s="1065" t="s">
        <v>47</v>
      </c>
      <c r="K13" s="1067" t="s">
        <v>48</v>
      </c>
      <c r="L13" s="1068"/>
      <c r="M13" s="1069">
        <v>1085000</v>
      </c>
      <c r="N13" s="1070">
        <v>0</v>
      </c>
      <c r="O13" s="1071">
        <f t="shared" si="0"/>
        <v>1085000</v>
      </c>
      <c r="P13" s="1070">
        <v>0</v>
      </c>
      <c r="Q13" s="1070">
        <v>0</v>
      </c>
      <c r="R13" s="1070">
        <v>0</v>
      </c>
      <c r="S13" s="1070">
        <v>0</v>
      </c>
      <c r="T13" s="1070">
        <v>0</v>
      </c>
      <c r="U13" s="1070">
        <v>0</v>
      </c>
      <c r="V13" s="1070">
        <v>0</v>
      </c>
      <c r="W13" s="1070">
        <v>0</v>
      </c>
      <c r="X13" s="1070">
        <v>0</v>
      </c>
      <c r="Y13" s="1070">
        <v>0</v>
      </c>
      <c r="Z13" s="1070">
        <v>0</v>
      </c>
      <c r="AA13" s="1070">
        <v>0</v>
      </c>
      <c r="AB13" s="1072">
        <f t="shared" si="1"/>
        <v>0</v>
      </c>
      <c r="AC13" s="1070">
        <v>0</v>
      </c>
      <c r="AD13" s="1073">
        <v>0</v>
      </c>
      <c r="AE13" s="1070">
        <v>0</v>
      </c>
      <c r="AF13" s="1070">
        <v>0</v>
      </c>
      <c r="AG13" s="1070">
        <v>0</v>
      </c>
      <c r="AH13" s="1070">
        <v>0</v>
      </c>
      <c r="AI13" s="1070">
        <v>0</v>
      </c>
      <c r="AJ13" s="1070">
        <v>0</v>
      </c>
      <c r="AK13" s="1070">
        <v>0</v>
      </c>
      <c r="AL13" s="1070">
        <v>0</v>
      </c>
      <c r="AM13" s="1070">
        <v>0</v>
      </c>
      <c r="AN13" s="1070">
        <v>0</v>
      </c>
      <c r="AO13" s="1070">
        <v>0</v>
      </c>
      <c r="AP13" s="1070">
        <v>0</v>
      </c>
      <c r="AQ13" s="1074">
        <f t="shared" si="2"/>
        <v>0</v>
      </c>
      <c r="AR13" s="1070">
        <v>0</v>
      </c>
      <c r="AS13" s="1075">
        <v>0</v>
      </c>
      <c r="AT13" s="1070">
        <v>0</v>
      </c>
      <c r="AU13" s="1070">
        <v>0</v>
      </c>
      <c r="AV13" s="1070">
        <v>0</v>
      </c>
      <c r="AW13" s="1070">
        <v>0</v>
      </c>
      <c r="AX13" s="1070">
        <v>0</v>
      </c>
      <c r="AY13" s="1070">
        <v>0</v>
      </c>
      <c r="AZ13" s="1070">
        <v>0</v>
      </c>
      <c r="BA13" s="1070">
        <v>0</v>
      </c>
      <c r="BB13" s="1070">
        <v>0</v>
      </c>
      <c r="BC13" s="1070">
        <v>0</v>
      </c>
      <c r="BD13" s="1070">
        <v>0</v>
      </c>
      <c r="BE13" s="1070">
        <v>0</v>
      </c>
      <c r="BF13" s="1064" t="s">
        <v>49</v>
      </c>
      <c r="BG13" s="1064" t="s">
        <v>50</v>
      </c>
      <c r="BH13" s="1076" t="s">
        <v>51</v>
      </c>
    </row>
    <row r="14" spans="1:60" ht="114.75" customHeight="1">
      <c r="A14" s="299"/>
      <c r="B14" s="1063" t="s">
        <v>40</v>
      </c>
      <c r="C14" s="1064" t="s">
        <v>41</v>
      </c>
      <c r="D14" s="1064" t="s">
        <v>42</v>
      </c>
      <c r="E14" s="1064" t="s">
        <v>43</v>
      </c>
      <c r="F14" s="1065">
        <v>20217300100022</v>
      </c>
      <c r="G14" s="278" t="s">
        <v>44</v>
      </c>
      <c r="H14" s="1066" t="s">
        <v>56</v>
      </c>
      <c r="I14" s="1067" t="s">
        <v>57</v>
      </c>
      <c r="J14" s="1065" t="s">
        <v>47</v>
      </c>
      <c r="K14" s="1067" t="s">
        <v>48</v>
      </c>
      <c r="L14" s="1068"/>
      <c r="M14" s="1069">
        <v>30450000</v>
      </c>
      <c r="N14" s="1070">
        <v>0</v>
      </c>
      <c r="O14" s="1071">
        <f t="shared" si="0"/>
        <v>30450000</v>
      </c>
      <c r="P14" s="1070">
        <v>0</v>
      </c>
      <c r="Q14" s="1070">
        <v>0</v>
      </c>
      <c r="R14" s="1070">
        <v>0</v>
      </c>
      <c r="S14" s="1070">
        <v>0</v>
      </c>
      <c r="T14" s="1070">
        <v>0</v>
      </c>
      <c r="U14" s="1070">
        <v>0</v>
      </c>
      <c r="V14" s="1070">
        <v>0</v>
      </c>
      <c r="W14" s="1070">
        <v>0</v>
      </c>
      <c r="X14" s="1070">
        <v>0</v>
      </c>
      <c r="Y14" s="1070">
        <v>0</v>
      </c>
      <c r="Z14" s="1070">
        <v>0</v>
      </c>
      <c r="AA14" s="1070">
        <v>0</v>
      </c>
      <c r="AB14" s="1072">
        <f t="shared" si="1"/>
        <v>0</v>
      </c>
      <c r="AC14" s="1070">
        <v>0</v>
      </c>
      <c r="AD14" s="1073">
        <v>0</v>
      </c>
      <c r="AE14" s="1070">
        <v>0</v>
      </c>
      <c r="AF14" s="1070">
        <v>0</v>
      </c>
      <c r="AG14" s="1070">
        <v>0</v>
      </c>
      <c r="AH14" s="1070">
        <v>0</v>
      </c>
      <c r="AI14" s="1070">
        <v>0</v>
      </c>
      <c r="AJ14" s="1070">
        <v>0</v>
      </c>
      <c r="AK14" s="1070">
        <v>0</v>
      </c>
      <c r="AL14" s="1070">
        <v>0</v>
      </c>
      <c r="AM14" s="1070">
        <v>0</v>
      </c>
      <c r="AN14" s="1070">
        <v>0</v>
      </c>
      <c r="AO14" s="1070">
        <v>0</v>
      </c>
      <c r="AP14" s="1070">
        <v>0</v>
      </c>
      <c r="AQ14" s="1074">
        <f t="shared" si="2"/>
        <v>0</v>
      </c>
      <c r="AR14" s="1070">
        <v>0</v>
      </c>
      <c r="AS14" s="1075">
        <v>0</v>
      </c>
      <c r="AT14" s="1070">
        <v>0</v>
      </c>
      <c r="AU14" s="1070">
        <v>0</v>
      </c>
      <c r="AV14" s="1070">
        <v>0</v>
      </c>
      <c r="AW14" s="1070">
        <v>0</v>
      </c>
      <c r="AX14" s="1070">
        <v>0</v>
      </c>
      <c r="AY14" s="1070">
        <v>0</v>
      </c>
      <c r="AZ14" s="1070">
        <v>0</v>
      </c>
      <c r="BA14" s="1070">
        <v>0</v>
      </c>
      <c r="BB14" s="1070">
        <v>0</v>
      </c>
      <c r="BC14" s="1070">
        <v>0</v>
      </c>
      <c r="BD14" s="1070">
        <v>0</v>
      </c>
      <c r="BE14" s="1070">
        <v>0</v>
      </c>
      <c r="BF14" s="1064" t="s">
        <v>49</v>
      </c>
      <c r="BG14" s="1064" t="s">
        <v>50</v>
      </c>
      <c r="BH14" s="1076" t="s">
        <v>51</v>
      </c>
    </row>
    <row r="15" spans="1:60" ht="114.75" customHeight="1">
      <c r="A15" s="299"/>
      <c r="B15" s="1077" t="s">
        <v>40</v>
      </c>
      <c r="C15" s="278" t="s">
        <v>41</v>
      </c>
      <c r="D15" s="278" t="s">
        <v>42</v>
      </c>
      <c r="E15" s="278" t="s">
        <v>43</v>
      </c>
      <c r="F15" s="1065">
        <v>2020730010069</v>
      </c>
      <c r="G15" s="278" t="s">
        <v>58</v>
      </c>
      <c r="H15" s="1078" t="s">
        <v>59</v>
      </c>
      <c r="I15" s="1067" t="s">
        <v>60</v>
      </c>
      <c r="J15" s="1065" t="s">
        <v>61</v>
      </c>
      <c r="K15" s="1067" t="s">
        <v>62</v>
      </c>
      <c r="L15" s="1079"/>
      <c r="M15" s="1069">
        <v>1309000</v>
      </c>
      <c r="N15" s="1070">
        <v>0</v>
      </c>
      <c r="O15" s="1071">
        <f t="shared" si="0"/>
        <v>1309000</v>
      </c>
      <c r="P15" s="1070">
        <v>0</v>
      </c>
      <c r="Q15" s="1070">
        <v>0</v>
      </c>
      <c r="R15" s="1070">
        <v>0</v>
      </c>
      <c r="S15" s="1070">
        <v>0</v>
      </c>
      <c r="T15" s="1070">
        <v>0</v>
      </c>
      <c r="U15" s="1070">
        <v>0</v>
      </c>
      <c r="V15" s="1070">
        <v>0</v>
      </c>
      <c r="W15" s="1070">
        <v>0</v>
      </c>
      <c r="X15" s="1070">
        <v>0</v>
      </c>
      <c r="Y15" s="1070">
        <v>0</v>
      </c>
      <c r="Z15" s="1070">
        <v>0</v>
      </c>
      <c r="AA15" s="1070">
        <v>0</v>
      </c>
      <c r="AB15" s="1072">
        <f t="shared" si="1"/>
        <v>0</v>
      </c>
      <c r="AC15" s="1070">
        <v>0</v>
      </c>
      <c r="AD15" s="1073">
        <v>0</v>
      </c>
      <c r="AE15" s="1070">
        <v>0</v>
      </c>
      <c r="AF15" s="1070">
        <v>0</v>
      </c>
      <c r="AG15" s="1070">
        <v>0</v>
      </c>
      <c r="AH15" s="1070">
        <v>0</v>
      </c>
      <c r="AI15" s="1070">
        <v>0</v>
      </c>
      <c r="AJ15" s="1070">
        <v>0</v>
      </c>
      <c r="AK15" s="1070">
        <v>0</v>
      </c>
      <c r="AL15" s="1070">
        <v>0</v>
      </c>
      <c r="AM15" s="1070">
        <v>0</v>
      </c>
      <c r="AN15" s="1070">
        <v>0</v>
      </c>
      <c r="AO15" s="1070">
        <v>0</v>
      </c>
      <c r="AP15" s="1070">
        <v>0</v>
      </c>
      <c r="AQ15" s="1074">
        <f t="shared" si="2"/>
        <v>0</v>
      </c>
      <c r="AR15" s="1070">
        <v>0</v>
      </c>
      <c r="AS15" s="1075">
        <v>0</v>
      </c>
      <c r="AT15" s="1070">
        <v>0</v>
      </c>
      <c r="AU15" s="1070">
        <v>0</v>
      </c>
      <c r="AV15" s="1070">
        <v>0</v>
      </c>
      <c r="AW15" s="1070">
        <v>0</v>
      </c>
      <c r="AX15" s="1070">
        <v>0</v>
      </c>
      <c r="AY15" s="1070">
        <v>0</v>
      </c>
      <c r="AZ15" s="1070">
        <v>0</v>
      </c>
      <c r="BA15" s="1070">
        <v>0</v>
      </c>
      <c r="BB15" s="1070">
        <v>0</v>
      </c>
      <c r="BC15" s="1070">
        <v>0</v>
      </c>
      <c r="BD15" s="1070">
        <v>0</v>
      </c>
      <c r="BE15" s="1070">
        <v>0</v>
      </c>
      <c r="BF15" s="1064" t="s">
        <v>49</v>
      </c>
      <c r="BG15" s="1064" t="s">
        <v>63</v>
      </c>
      <c r="BH15" s="1076" t="s">
        <v>64</v>
      </c>
    </row>
    <row r="16" spans="1:60" ht="114.75" customHeight="1">
      <c r="A16" s="299"/>
      <c r="B16" s="1077" t="s">
        <v>40</v>
      </c>
      <c r="C16" s="278" t="s">
        <v>41</v>
      </c>
      <c r="D16" s="278" t="s">
        <v>42</v>
      </c>
      <c r="E16" s="278" t="s">
        <v>43</v>
      </c>
      <c r="F16" s="1065">
        <v>2020730010069</v>
      </c>
      <c r="G16" s="278" t="s">
        <v>58</v>
      </c>
      <c r="H16" s="1078" t="s">
        <v>65</v>
      </c>
      <c r="I16" s="1067" t="s">
        <v>60</v>
      </c>
      <c r="J16" s="1065" t="s">
        <v>61</v>
      </c>
      <c r="K16" s="1067" t="s">
        <v>62</v>
      </c>
      <c r="L16" s="1080"/>
      <c r="M16" s="1069">
        <v>174656316</v>
      </c>
      <c r="N16" s="1070">
        <v>0</v>
      </c>
      <c r="O16" s="1071">
        <f t="shared" si="0"/>
        <v>174656316</v>
      </c>
      <c r="P16" s="1070">
        <v>0</v>
      </c>
      <c r="Q16" s="1070">
        <v>0</v>
      </c>
      <c r="R16" s="1070">
        <v>0</v>
      </c>
      <c r="S16" s="1070">
        <v>0</v>
      </c>
      <c r="T16" s="1070">
        <v>0</v>
      </c>
      <c r="U16" s="1070">
        <v>0</v>
      </c>
      <c r="V16" s="1070">
        <v>0</v>
      </c>
      <c r="W16" s="1070">
        <v>0</v>
      </c>
      <c r="X16" s="1070">
        <v>0</v>
      </c>
      <c r="Y16" s="1070">
        <v>0</v>
      </c>
      <c r="Z16" s="1070">
        <v>0</v>
      </c>
      <c r="AA16" s="1070">
        <v>0</v>
      </c>
      <c r="AB16" s="1072">
        <f t="shared" si="1"/>
        <v>0</v>
      </c>
      <c r="AC16" s="1070">
        <v>0</v>
      </c>
      <c r="AD16" s="1073">
        <v>0</v>
      </c>
      <c r="AE16" s="1070">
        <v>0</v>
      </c>
      <c r="AF16" s="1070">
        <v>0</v>
      </c>
      <c r="AG16" s="1070">
        <v>0</v>
      </c>
      <c r="AH16" s="1070">
        <v>0</v>
      </c>
      <c r="AI16" s="1070">
        <v>0</v>
      </c>
      <c r="AJ16" s="1070">
        <v>0</v>
      </c>
      <c r="AK16" s="1070">
        <v>0</v>
      </c>
      <c r="AL16" s="1070">
        <v>0</v>
      </c>
      <c r="AM16" s="1070">
        <v>0</v>
      </c>
      <c r="AN16" s="1070">
        <v>0</v>
      </c>
      <c r="AO16" s="1070">
        <v>0</v>
      </c>
      <c r="AP16" s="1070">
        <v>0</v>
      </c>
      <c r="AQ16" s="1074">
        <f t="shared" si="2"/>
        <v>0</v>
      </c>
      <c r="AR16" s="1070">
        <v>0</v>
      </c>
      <c r="AS16" s="1075">
        <v>0</v>
      </c>
      <c r="AT16" s="1070">
        <v>0</v>
      </c>
      <c r="AU16" s="1070">
        <v>0</v>
      </c>
      <c r="AV16" s="1070">
        <v>0</v>
      </c>
      <c r="AW16" s="1070">
        <v>0</v>
      </c>
      <c r="AX16" s="1070">
        <v>0</v>
      </c>
      <c r="AY16" s="1070">
        <v>0</v>
      </c>
      <c r="AZ16" s="1070">
        <v>0</v>
      </c>
      <c r="BA16" s="1070">
        <v>0</v>
      </c>
      <c r="BB16" s="1070">
        <v>0</v>
      </c>
      <c r="BC16" s="1070">
        <v>0</v>
      </c>
      <c r="BD16" s="1070">
        <v>0</v>
      </c>
      <c r="BE16" s="1070">
        <v>0</v>
      </c>
      <c r="BF16" s="1064" t="s">
        <v>49</v>
      </c>
      <c r="BG16" s="1064" t="s">
        <v>63</v>
      </c>
      <c r="BH16" s="1076" t="s">
        <v>64</v>
      </c>
    </row>
    <row r="17" spans="1:60" ht="114.75" customHeight="1">
      <c r="A17" s="299"/>
      <c r="B17" s="1077" t="s">
        <v>40</v>
      </c>
      <c r="C17" s="278" t="s">
        <v>41</v>
      </c>
      <c r="D17" s="278" t="s">
        <v>42</v>
      </c>
      <c r="E17" s="278" t="s">
        <v>43</v>
      </c>
      <c r="F17" s="1065">
        <v>2020730010069</v>
      </c>
      <c r="G17" s="278" t="s">
        <v>58</v>
      </c>
      <c r="H17" s="1078" t="s">
        <v>45</v>
      </c>
      <c r="I17" s="1067" t="s">
        <v>46</v>
      </c>
      <c r="J17" s="1065" t="s">
        <v>61</v>
      </c>
      <c r="K17" s="1067" t="s">
        <v>62</v>
      </c>
      <c r="L17" s="1068"/>
      <c r="M17" s="1069">
        <v>95361000</v>
      </c>
      <c r="N17" s="1070">
        <v>0</v>
      </c>
      <c r="O17" s="1071">
        <f t="shared" si="0"/>
        <v>95361000</v>
      </c>
      <c r="P17" s="1070">
        <v>0</v>
      </c>
      <c r="Q17" s="1070">
        <v>0</v>
      </c>
      <c r="R17" s="1070">
        <v>0</v>
      </c>
      <c r="S17" s="1070">
        <v>0</v>
      </c>
      <c r="T17" s="1070">
        <v>0</v>
      </c>
      <c r="U17" s="1070">
        <v>0</v>
      </c>
      <c r="V17" s="1070">
        <v>0</v>
      </c>
      <c r="W17" s="1070">
        <v>0</v>
      </c>
      <c r="X17" s="1070">
        <v>0</v>
      </c>
      <c r="Y17" s="1070">
        <v>0</v>
      </c>
      <c r="Z17" s="1070">
        <v>0</v>
      </c>
      <c r="AA17" s="1070">
        <v>0</v>
      </c>
      <c r="AB17" s="1072">
        <f t="shared" si="1"/>
        <v>0</v>
      </c>
      <c r="AC17" s="1070">
        <v>0</v>
      </c>
      <c r="AD17" s="1073">
        <v>0</v>
      </c>
      <c r="AE17" s="1070">
        <v>0</v>
      </c>
      <c r="AF17" s="1070">
        <v>0</v>
      </c>
      <c r="AG17" s="1070">
        <v>0</v>
      </c>
      <c r="AH17" s="1070">
        <v>0</v>
      </c>
      <c r="AI17" s="1070">
        <v>0</v>
      </c>
      <c r="AJ17" s="1070">
        <v>0</v>
      </c>
      <c r="AK17" s="1070">
        <v>0</v>
      </c>
      <c r="AL17" s="1070">
        <v>0</v>
      </c>
      <c r="AM17" s="1070">
        <v>0</v>
      </c>
      <c r="AN17" s="1070">
        <v>0</v>
      </c>
      <c r="AO17" s="1070">
        <v>0</v>
      </c>
      <c r="AP17" s="1070">
        <v>0</v>
      </c>
      <c r="AQ17" s="1074">
        <f t="shared" si="2"/>
        <v>0</v>
      </c>
      <c r="AR17" s="1070">
        <v>0</v>
      </c>
      <c r="AS17" s="1075">
        <v>0</v>
      </c>
      <c r="AT17" s="1070">
        <v>0</v>
      </c>
      <c r="AU17" s="1070">
        <v>0</v>
      </c>
      <c r="AV17" s="1070">
        <v>0</v>
      </c>
      <c r="AW17" s="1070">
        <v>0</v>
      </c>
      <c r="AX17" s="1070">
        <v>0</v>
      </c>
      <c r="AY17" s="1070">
        <v>0</v>
      </c>
      <c r="AZ17" s="1070">
        <v>0</v>
      </c>
      <c r="BA17" s="1070">
        <v>0</v>
      </c>
      <c r="BB17" s="1070">
        <v>0</v>
      </c>
      <c r="BC17" s="1070">
        <v>0</v>
      </c>
      <c r="BD17" s="1070">
        <v>0</v>
      </c>
      <c r="BE17" s="1070">
        <v>0</v>
      </c>
      <c r="BF17" s="1064" t="s">
        <v>49</v>
      </c>
      <c r="BG17" s="1064" t="s">
        <v>63</v>
      </c>
      <c r="BH17" s="1076" t="s">
        <v>64</v>
      </c>
    </row>
    <row r="18" spans="1:60" ht="114.75" customHeight="1">
      <c r="A18" s="299"/>
      <c r="B18" s="1077" t="s">
        <v>40</v>
      </c>
      <c r="C18" s="278" t="s">
        <v>41</v>
      </c>
      <c r="D18" s="278" t="s">
        <v>42</v>
      </c>
      <c r="E18" s="278" t="s">
        <v>43</v>
      </c>
      <c r="F18" s="1065">
        <v>2020730010069</v>
      </c>
      <c r="G18" s="278" t="s">
        <v>58</v>
      </c>
      <c r="H18" s="1078" t="s">
        <v>54</v>
      </c>
      <c r="I18" s="278" t="s">
        <v>55</v>
      </c>
      <c r="J18" s="1065" t="s">
        <v>61</v>
      </c>
      <c r="K18" s="1067" t="s">
        <v>62</v>
      </c>
      <c r="L18" s="1068"/>
      <c r="M18" s="1069">
        <v>399766309</v>
      </c>
      <c r="N18" s="1070">
        <v>0</v>
      </c>
      <c r="O18" s="1071">
        <f t="shared" si="0"/>
        <v>399766309</v>
      </c>
      <c r="P18" s="1070">
        <v>0</v>
      </c>
      <c r="Q18" s="1070">
        <v>0</v>
      </c>
      <c r="R18" s="1070">
        <v>0</v>
      </c>
      <c r="S18" s="1070">
        <v>0</v>
      </c>
      <c r="T18" s="1070">
        <v>0</v>
      </c>
      <c r="U18" s="1070">
        <v>0</v>
      </c>
      <c r="V18" s="1070">
        <v>0</v>
      </c>
      <c r="W18" s="1070">
        <v>0</v>
      </c>
      <c r="X18" s="1070">
        <v>0</v>
      </c>
      <c r="Y18" s="1070">
        <v>0</v>
      </c>
      <c r="Z18" s="1070">
        <v>0</v>
      </c>
      <c r="AA18" s="1070">
        <v>0</v>
      </c>
      <c r="AB18" s="1072">
        <f t="shared" si="1"/>
        <v>390246309</v>
      </c>
      <c r="AC18" s="1070">
        <v>0</v>
      </c>
      <c r="AD18" s="1073">
        <v>390246309</v>
      </c>
      <c r="AE18" s="1070">
        <v>0</v>
      </c>
      <c r="AF18" s="1070">
        <v>0</v>
      </c>
      <c r="AG18" s="1070">
        <v>0</v>
      </c>
      <c r="AH18" s="1070">
        <v>0</v>
      </c>
      <c r="AI18" s="1070">
        <v>0</v>
      </c>
      <c r="AJ18" s="1070">
        <v>0</v>
      </c>
      <c r="AK18" s="1070">
        <v>0</v>
      </c>
      <c r="AL18" s="1070">
        <v>0</v>
      </c>
      <c r="AM18" s="1070">
        <v>0</v>
      </c>
      <c r="AN18" s="1070">
        <v>0</v>
      </c>
      <c r="AO18" s="1070">
        <v>0</v>
      </c>
      <c r="AP18" s="1070">
        <v>0</v>
      </c>
      <c r="AQ18" s="1074">
        <f t="shared" si="2"/>
        <v>0</v>
      </c>
      <c r="AR18" s="1070">
        <v>0</v>
      </c>
      <c r="AS18" s="1075">
        <v>0</v>
      </c>
      <c r="AT18" s="1070">
        <v>0</v>
      </c>
      <c r="AU18" s="1070">
        <v>0</v>
      </c>
      <c r="AV18" s="1070">
        <v>0</v>
      </c>
      <c r="AW18" s="1070">
        <v>0</v>
      </c>
      <c r="AX18" s="1070">
        <v>0</v>
      </c>
      <c r="AY18" s="1070">
        <v>0</v>
      </c>
      <c r="AZ18" s="1070">
        <v>0</v>
      </c>
      <c r="BA18" s="1070">
        <v>0</v>
      </c>
      <c r="BB18" s="1070">
        <v>0</v>
      </c>
      <c r="BC18" s="1070">
        <v>0</v>
      </c>
      <c r="BD18" s="1070">
        <v>0</v>
      </c>
      <c r="BE18" s="1070">
        <v>0</v>
      </c>
      <c r="BF18" s="1064" t="s">
        <v>49</v>
      </c>
      <c r="BG18" s="1064" t="s">
        <v>63</v>
      </c>
      <c r="BH18" s="1076" t="s">
        <v>64</v>
      </c>
    </row>
    <row r="19" spans="1:60" ht="114.75" customHeight="1">
      <c r="A19" s="299"/>
      <c r="B19" s="1077" t="s">
        <v>40</v>
      </c>
      <c r="C19" s="278" t="s">
        <v>41</v>
      </c>
      <c r="D19" s="278" t="s">
        <v>42</v>
      </c>
      <c r="E19" s="278" t="s">
        <v>43</v>
      </c>
      <c r="F19" s="1065">
        <v>2020730010069</v>
      </c>
      <c r="G19" s="278" t="s">
        <v>58</v>
      </c>
      <c r="H19" s="1078" t="s">
        <v>56</v>
      </c>
      <c r="I19" s="278" t="s">
        <v>57</v>
      </c>
      <c r="J19" s="1065" t="s">
        <v>61</v>
      </c>
      <c r="K19" s="1067" t="s">
        <v>62</v>
      </c>
      <c r="L19" s="1068"/>
      <c r="M19" s="1069">
        <v>434555875</v>
      </c>
      <c r="N19" s="1070">
        <v>0</v>
      </c>
      <c r="O19" s="1071">
        <f t="shared" si="0"/>
        <v>434555875</v>
      </c>
      <c r="P19" s="1070">
        <v>0</v>
      </c>
      <c r="Q19" s="1070">
        <v>0</v>
      </c>
      <c r="R19" s="1070">
        <v>0</v>
      </c>
      <c r="S19" s="1070">
        <v>0</v>
      </c>
      <c r="T19" s="1070">
        <v>0</v>
      </c>
      <c r="U19" s="1070">
        <v>0</v>
      </c>
      <c r="V19" s="1070">
        <v>0</v>
      </c>
      <c r="W19" s="1070">
        <v>0</v>
      </c>
      <c r="X19" s="1070">
        <v>0</v>
      </c>
      <c r="Y19" s="1070">
        <v>0</v>
      </c>
      <c r="Z19" s="1070">
        <v>0</v>
      </c>
      <c r="AA19" s="1070">
        <v>0</v>
      </c>
      <c r="AB19" s="1072">
        <f t="shared" si="1"/>
        <v>291800000</v>
      </c>
      <c r="AC19" s="1070">
        <v>0</v>
      </c>
      <c r="AD19" s="1073">
        <v>291800000</v>
      </c>
      <c r="AE19" s="1070">
        <v>0</v>
      </c>
      <c r="AF19" s="1070">
        <v>0</v>
      </c>
      <c r="AG19" s="1070">
        <v>0</v>
      </c>
      <c r="AH19" s="1070">
        <v>0</v>
      </c>
      <c r="AI19" s="1070">
        <v>0</v>
      </c>
      <c r="AJ19" s="1070">
        <v>0</v>
      </c>
      <c r="AK19" s="1070">
        <v>0</v>
      </c>
      <c r="AL19" s="1070">
        <v>0</v>
      </c>
      <c r="AM19" s="1070">
        <v>0</v>
      </c>
      <c r="AN19" s="1070">
        <v>0</v>
      </c>
      <c r="AO19" s="1070">
        <v>0</v>
      </c>
      <c r="AP19" s="1070">
        <v>0</v>
      </c>
      <c r="AQ19" s="1074">
        <f t="shared" si="2"/>
        <v>72700000</v>
      </c>
      <c r="AR19" s="1070">
        <v>0</v>
      </c>
      <c r="AS19" s="1073">
        <v>72700000</v>
      </c>
      <c r="AT19" s="1070">
        <v>0</v>
      </c>
      <c r="AU19" s="1070">
        <v>0</v>
      </c>
      <c r="AV19" s="1070">
        <v>0</v>
      </c>
      <c r="AW19" s="1070">
        <v>0</v>
      </c>
      <c r="AX19" s="1070">
        <v>0</v>
      </c>
      <c r="AY19" s="1070">
        <v>0</v>
      </c>
      <c r="AZ19" s="1070">
        <v>0</v>
      </c>
      <c r="BA19" s="1070">
        <v>0</v>
      </c>
      <c r="BB19" s="1070">
        <v>0</v>
      </c>
      <c r="BC19" s="1070">
        <v>0</v>
      </c>
      <c r="BD19" s="1070">
        <v>0</v>
      </c>
      <c r="BE19" s="1070">
        <v>0</v>
      </c>
      <c r="BF19" s="1064" t="s">
        <v>49</v>
      </c>
      <c r="BG19" s="1064" t="s">
        <v>63</v>
      </c>
      <c r="BH19" s="1076" t="s">
        <v>64</v>
      </c>
    </row>
    <row r="20" spans="1:60" ht="114.75" customHeight="1">
      <c r="A20" s="299"/>
      <c r="B20" s="1063" t="s">
        <v>40</v>
      </c>
      <c r="C20" s="1064" t="s">
        <v>41</v>
      </c>
      <c r="D20" s="1064" t="s">
        <v>42</v>
      </c>
      <c r="E20" s="1064" t="s">
        <v>43</v>
      </c>
      <c r="F20" s="1065">
        <v>2020730010071</v>
      </c>
      <c r="G20" s="278" t="s">
        <v>66</v>
      </c>
      <c r="H20" s="1081" t="s">
        <v>45</v>
      </c>
      <c r="I20" s="1067" t="s">
        <v>46</v>
      </c>
      <c r="J20" s="1065" t="s">
        <v>67</v>
      </c>
      <c r="K20" s="1067" t="s">
        <v>68</v>
      </c>
      <c r="L20" s="1082"/>
      <c r="M20" s="1069">
        <v>81266500</v>
      </c>
      <c r="N20" s="1070">
        <v>0</v>
      </c>
      <c r="O20" s="1071">
        <v>81266500</v>
      </c>
      <c r="P20" s="1070">
        <v>0</v>
      </c>
      <c r="Q20" s="1070">
        <v>0</v>
      </c>
      <c r="R20" s="1070">
        <v>0</v>
      </c>
      <c r="S20" s="1070">
        <v>0</v>
      </c>
      <c r="T20" s="1070">
        <v>0</v>
      </c>
      <c r="U20" s="1070">
        <v>0</v>
      </c>
      <c r="V20" s="1070">
        <v>0</v>
      </c>
      <c r="W20" s="1070">
        <v>0</v>
      </c>
      <c r="X20" s="1070">
        <v>0</v>
      </c>
      <c r="Y20" s="1070">
        <v>0</v>
      </c>
      <c r="Z20" s="1070">
        <v>0</v>
      </c>
      <c r="AA20" s="1070">
        <v>0</v>
      </c>
      <c r="AB20" s="1072">
        <f t="shared" si="1"/>
        <v>0</v>
      </c>
      <c r="AC20" s="1070">
        <v>0</v>
      </c>
      <c r="AD20" s="1073">
        <v>0</v>
      </c>
      <c r="AE20" s="1070">
        <v>0</v>
      </c>
      <c r="AF20" s="1070">
        <v>0</v>
      </c>
      <c r="AG20" s="1070">
        <v>0</v>
      </c>
      <c r="AH20" s="1070">
        <v>0</v>
      </c>
      <c r="AI20" s="1070">
        <v>0</v>
      </c>
      <c r="AJ20" s="1070">
        <v>0</v>
      </c>
      <c r="AK20" s="1070">
        <v>0</v>
      </c>
      <c r="AL20" s="1070">
        <v>0</v>
      </c>
      <c r="AM20" s="1070">
        <v>0</v>
      </c>
      <c r="AN20" s="1070">
        <v>0</v>
      </c>
      <c r="AO20" s="1070">
        <v>0</v>
      </c>
      <c r="AP20" s="1070">
        <v>0</v>
      </c>
      <c r="AQ20" s="1074">
        <f t="shared" si="2"/>
        <v>0</v>
      </c>
      <c r="AR20" s="1070">
        <v>0</v>
      </c>
      <c r="AS20" s="1075">
        <v>0</v>
      </c>
      <c r="AT20" s="1070">
        <v>0</v>
      </c>
      <c r="AU20" s="1070">
        <v>0</v>
      </c>
      <c r="AV20" s="1070">
        <v>0</v>
      </c>
      <c r="AW20" s="1070">
        <v>0</v>
      </c>
      <c r="AX20" s="1070">
        <v>0</v>
      </c>
      <c r="AY20" s="1070">
        <v>0</v>
      </c>
      <c r="AZ20" s="1070">
        <v>0</v>
      </c>
      <c r="BA20" s="1070">
        <v>0</v>
      </c>
      <c r="BB20" s="1070">
        <v>0</v>
      </c>
      <c r="BC20" s="1070">
        <v>0</v>
      </c>
      <c r="BD20" s="1070">
        <v>0</v>
      </c>
      <c r="BE20" s="1070">
        <v>0</v>
      </c>
      <c r="BF20" s="1064" t="s">
        <v>49</v>
      </c>
      <c r="BG20" s="1064" t="s">
        <v>69</v>
      </c>
      <c r="BH20" s="1076" t="s">
        <v>64</v>
      </c>
    </row>
    <row r="21" spans="1:60" ht="114.75" customHeight="1">
      <c r="A21" s="299"/>
      <c r="B21" s="1063" t="s">
        <v>40</v>
      </c>
      <c r="C21" s="1064" t="s">
        <v>41</v>
      </c>
      <c r="D21" s="1064" t="s">
        <v>42</v>
      </c>
      <c r="E21" s="1064" t="s">
        <v>43</v>
      </c>
      <c r="F21" s="1065">
        <v>2020730010071</v>
      </c>
      <c r="G21" s="278" t="s">
        <v>66</v>
      </c>
      <c r="H21" s="1083" t="s">
        <v>56</v>
      </c>
      <c r="I21" s="278" t="s">
        <v>57</v>
      </c>
      <c r="J21" s="1065" t="s">
        <v>67</v>
      </c>
      <c r="K21" s="1067" t="s">
        <v>68</v>
      </c>
      <c r="L21" s="1068"/>
      <c r="M21" s="1069">
        <v>545646500</v>
      </c>
      <c r="N21" s="1070">
        <v>0</v>
      </c>
      <c r="O21" s="1071">
        <v>545646500</v>
      </c>
      <c r="P21" s="1070">
        <v>0</v>
      </c>
      <c r="Q21" s="1070">
        <v>0</v>
      </c>
      <c r="R21" s="1070">
        <v>0</v>
      </c>
      <c r="S21" s="1070">
        <v>0</v>
      </c>
      <c r="T21" s="1070">
        <v>0</v>
      </c>
      <c r="U21" s="1070">
        <v>0</v>
      </c>
      <c r="V21" s="1070">
        <v>0</v>
      </c>
      <c r="W21" s="1070">
        <v>0</v>
      </c>
      <c r="X21" s="1070">
        <v>0</v>
      </c>
      <c r="Y21" s="1070">
        <v>0</v>
      </c>
      <c r="Z21" s="1070">
        <v>0</v>
      </c>
      <c r="AA21" s="1070">
        <v>0</v>
      </c>
      <c r="AB21" s="1084">
        <f>AD21</f>
        <v>397400000</v>
      </c>
      <c r="AC21" s="1070">
        <v>0</v>
      </c>
      <c r="AD21" s="1085">
        <v>397400000</v>
      </c>
      <c r="AE21" s="1070">
        <v>0</v>
      </c>
      <c r="AF21" s="1070">
        <v>0</v>
      </c>
      <c r="AG21" s="1070">
        <v>0</v>
      </c>
      <c r="AH21" s="1070">
        <v>0</v>
      </c>
      <c r="AI21" s="1070">
        <v>0</v>
      </c>
      <c r="AJ21" s="1070">
        <v>0</v>
      </c>
      <c r="AK21" s="1070">
        <v>0</v>
      </c>
      <c r="AL21" s="1070">
        <v>0</v>
      </c>
      <c r="AM21" s="1070">
        <v>0</v>
      </c>
      <c r="AN21" s="1070">
        <v>0</v>
      </c>
      <c r="AO21" s="1070">
        <v>0</v>
      </c>
      <c r="AP21" s="1070">
        <v>0</v>
      </c>
      <c r="AQ21" s="1074">
        <f t="shared" si="2"/>
        <v>98950000</v>
      </c>
      <c r="AR21" s="1070">
        <v>0</v>
      </c>
      <c r="AS21" s="1085">
        <v>98950000</v>
      </c>
      <c r="AT21" s="1070">
        <v>0</v>
      </c>
      <c r="AU21" s="1070">
        <v>0</v>
      </c>
      <c r="AV21" s="1070">
        <v>0</v>
      </c>
      <c r="AW21" s="1070">
        <v>0</v>
      </c>
      <c r="AX21" s="1070">
        <v>0</v>
      </c>
      <c r="AY21" s="1070">
        <v>0</v>
      </c>
      <c r="AZ21" s="1070">
        <v>0</v>
      </c>
      <c r="BA21" s="1070">
        <v>0</v>
      </c>
      <c r="BB21" s="1070">
        <v>0</v>
      </c>
      <c r="BC21" s="1070">
        <v>0</v>
      </c>
      <c r="BD21" s="1070">
        <v>0</v>
      </c>
      <c r="BE21" s="1070">
        <v>0</v>
      </c>
      <c r="BF21" s="1064" t="s">
        <v>49</v>
      </c>
      <c r="BG21" s="1064" t="s">
        <v>69</v>
      </c>
      <c r="BH21" s="1076" t="s">
        <v>64</v>
      </c>
    </row>
    <row r="22" spans="1:60" ht="13.5" customHeight="1" thickBot="1">
      <c r="A22" s="299"/>
      <c r="B22" s="1086"/>
      <c r="C22" s="1087"/>
      <c r="D22" s="1087"/>
      <c r="E22" s="1087"/>
      <c r="F22" s="1087"/>
      <c r="G22" s="1087"/>
      <c r="H22" s="1087"/>
      <c r="I22" s="1087"/>
      <c r="J22" s="1087"/>
      <c r="K22" s="1087"/>
      <c r="L22" s="1087"/>
      <c r="M22" s="1088">
        <f>SUM(M11:M21)</f>
        <v>1790609000</v>
      </c>
      <c r="N22" s="1089"/>
      <c r="O22" s="1089">
        <f>SUM(O11:O21)</f>
        <v>1790609000</v>
      </c>
      <c r="P22" s="1089">
        <f t="shared" ref="P22:R22" si="3">SUM(P12:P21)</f>
        <v>0</v>
      </c>
      <c r="Q22" s="1089">
        <f t="shared" si="3"/>
        <v>0</v>
      </c>
      <c r="R22" s="1089">
        <f t="shared" si="3"/>
        <v>0</v>
      </c>
      <c r="S22" s="1089"/>
      <c r="T22" s="1089"/>
      <c r="U22" s="1089"/>
      <c r="V22" s="1089"/>
      <c r="W22" s="1089">
        <f t="shared" ref="W22:AA22" si="4">SUM(W12:W21)</f>
        <v>0</v>
      </c>
      <c r="X22" s="1089">
        <f t="shared" si="4"/>
        <v>0</v>
      </c>
      <c r="Y22" s="1089">
        <f t="shared" si="4"/>
        <v>0</v>
      </c>
      <c r="Z22" s="1089">
        <f t="shared" si="4"/>
        <v>0</v>
      </c>
      <c r="AA22" s="1089">
        <f t="shared" si="4"/>
        <v>0</v>
      </c>
      <c r="AB22" s="1090">
        <f>SUM(AB11:AB21)</f>
        <v>1079446309</v>
      </c>
      <c r="AC22" s="1091"/>
      <c r="AD22" s="1092">
        <f>SUM(AD11:AD21)</f>
        <v>1079446309</v>
      </c>
      <c r="AE22" s="1093"/>
      <c r="AF22" s="1093"/>
      <c r="AG22" s="1093"/>
      <c r="AH22" s="1093"/>
      <c r="AI22" s="1093"/>
      <c r="AJ22" s="1093"/>
      <c r="AK22" s="1093"/>
      <c r="AL22" s="1093"/>
      <c r="AM22" s="1093"/>
      <c r="AN22" s="1093"/>
      <c r="AO22" s="1093"/>
      <c r="AP22" s="1093"/>
      <c r="AQ22" s="1094">
        <f>SUM(AQ11:AQ21)</f>
        <v>171650000</v>
      </c>
      <c r="AR22" s="1093"/>
      <c r="AS22" s="1095">
        <f>SUM(AS11:AS21)</f>
        <v>171650000</v>
      </c>
      <c r="AT22" s="1093" t="s">
        <v>70</v>
      </c>
      <c r="AU22" s="1093"/>
      <c r="AV22" s="1093"/>
      <c r="AW22" s="1093"/>
      <c r="AX22" s="1093"/>
      <c r="AY22" s="1093"/>
      <c r="AZ22" s="1093"/>
      <c r="BA22" s="1093"/>
      <c r="BB22" s="1093"/>
      <c r="BC22" s="1093"/>
      <c r="BD22" s="1093"/>
      <c r="BE22" s="1093"/>
      <c r="BF22" s="1093"/>
      <c r="BG22" s="1093"/>
      <c r="BH22" s="1096"/>
    </row>
    <row r="23" spans="1:60" ht="12.75" customHeight="1">
      <c r="A23" s="299"/>
      <c r="B23" s="1001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1002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1003"/>
      <c r="AC23" s="1003"/>
      <c r="AD23" s="1003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</row>
    <row r="24" spans="1:60" ht="12.75" customHeight="1">
      <c r="A24" s="299"/>
      <c r="B24" s="1001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1002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1003"/>
      <c r="AC24" s="1003"/>
      <c r="AD24" s="1003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</row>
    <row r="25" spans="1:60" ht="12.75" hidden="1" customHeight="1">
      <c r="A25" s="299"/>
      <c r="B25" s="1001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1002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1003"/>
      <c r="AC25" s="1003"/>
      <c r="AD25" s="1003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</row>
    <row r="26" spans="1:60" ht="12.75" hidden="1" customHeight="1">
      <c r="A26" s="299"/>
      <c r="B26" s="1001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1002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1003"/>
      <c r="AC26" s="1003"/>
      <c r="AD26" s="1003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</row>
    <row r="27" spans="1:60" ht="12.75" hidden="1" customHeight="1">
      <c r="A27" s="299"/>
      <c r="B27" s="1001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1002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1003"/>
      <c r="AC27" s="1003"/>
      <c r="AD27" s="1003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</row>
    <row r="28" spans="1:60" ht="12.75" hidden="1" customHeight="1">
      <c r="A28" s="299"/>
      <c r="B28" s="1001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1002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1003"/>
      <c r="AC28" s="1003"/>
      <c r="AD28" s="1003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</row>
    <row r="29" spans="1:60" ht="12.75" hidden="1" customHeight="1">
      <c r="A29" s="299"/>
      <c r="B29" s="1001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1002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1003"/>
      <c r="AC29" s="1003"/>
      <c r="AD29" s="1003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</row>
    <row r="30" spans="1:60" ht="12.75" hidden="1" customHeight="1">
      <c r="A30" s="299"/>
      <c r="B30" s="1001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1002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1003"/>
      <c r="AC30" s="1003"/>
      <c r="AD30" s="1003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</row>
    <row r="31" spans="1:60" ht="12.75" hidden="1" customHeight="1">
      <c r="A31" s="299"/>
      <c r="B31" s="1001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1002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1003"/>
      <c r="AC31" s="1003"/>
      <c r="AD31" s="1003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</row>
    <row r="32" spans="1:60" ht="12.75" hidden="1" customHeight="1">
      <c r="A32" s="299"/>
      <c r="B32" s="1001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1002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1003"/>
      <c r="AC32" s="1003"/>
      <c r="AD32" s="1003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</row>
    <row r="33" spans="1:60" ht="12.75" hidden="1" customHeight="1">
      <c r="A33" s="299"/>
      <c r="B33" s="1001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1002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1003"/>
      <c r="AC33" s="1003"/>
      <c r="AD33" s="1003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</row>
    <row r="34" spans="1:60" ht="12.75" hidden="1" customHeight="1">
      <c r="A34" s="299"/>
      <c r="B34" s="1001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1002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1003"/>
      <c r="AC34" s="1003"/>
      <c r="AD34" s="1003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</row>
    <row r="35" spans="1:60" ht="12.75" hidden="1" customHeight="1">
      <c r="A35" s="299"/>
      <c r="B35" s="1001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1002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1003"/>
      <c r="AC35" s="1003"/>
      <c r="AD35" s="1003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</row>
    <row r="36" spans="1:60" ht="12.75" hidden="1" customHeight="1">
      <c r="A36" s="299"/>
      <c r="B36" s="1001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1002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1003"/>
      <c r="AC36" s="1003"/>
      <c r="AD36" s="1003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</row>
    <row r="37" spans="1:60" ht="12.75" hidden="1" customHeight="1">
      <c r="A37" s="299"/>
      <c r="B37" s="1001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1002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1003"/>
      <c r="AC37" s="1003"/>
      <c r="AD37" s="1003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</row>
    <row r="38" spans="1:60" ht="12.75" hidden="1" customHeight="1">
      <c r="A38" s="299"/>
      <c r="B38" s="1001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1002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1003"/>
      <c r="AC38" s="1003"/>
      <c r="AD38" s="1003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</row>
    <row r="39" spans="1:60" ht="12.75" hidden="1" customHeight="1">
      <c r="A39" s="299"/>
      <c r="B39" s="1001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1002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1003"/>
      <c r="AC39" s="1003"/>
      <c r="AD39" s="1003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</row>
    <row r="40" spans="1:60" ht="12.75" hidden="1" customHeight="1">
      <c r="A40" s="299"/>
      <c r="B40" s="1001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1002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1003"/>
      <c r="AC40" s="1003"/>
      <c r="AD40" s="1003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</row>
    <row r="41" spans="1:60" ht="12.75" hidden="1" customHeight="1">
      <c r="A41" s="299"/>
      <c r="B41" s="1001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1002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1003"/>
      <c r="AC41" s="1003"/>
      <c r="AD41" s="1003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</row>
    <row r="42" spans="1:60" ht="12.75" hidden="1" customHeight="1">
      <c r="A42" s="299"/>
      <c r="B42" s="1001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1002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1003"/>
      <c r="AC42" s="1003"/>
      <c r="AD42" s="1003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</row>
    <row r="43" spans="1:60" ht="12.75" hidden="1" customHeight="1">
      <c r="A43" s="299"/>
      <c r="B43" s="1001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1002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1003"/>
      <c r="AC43" s="1003"/>
      <c r="AD43" s="1003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</row>
    <row r="44" spans="1:60" ht="12.75" hidden="1" customHeight="1">
      <c r="A44" s="299"/>
      <c r="B44" s="1001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1002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1003"/>
      <c r="AC44" s="1003"/>
      <c r="AD44" s="1003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</row>
    <row r="45" spans="1:60" ht="12.75" hidden="1" customHeight="1">
      <c r="A45" s="299"/>
      <c r="B45" s="1001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1002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1003"/>
      <c r="AC45" s="1003"/>
      <c r="AD45" s="1003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</row>
    <row r="46" spans="1:60" ht="12.75" hidden="1" customHeight="1">
      <c r="A46" s="299"/>
      <c r="B46" s="1001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1002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1003"/>
      <c r="AC46" s="1003"/>
      <c r="AD46" s="1003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</row>
    <row r="47" spans="1:60" ht="12.75" hidden="1" customHeight="1">
      <c r="A47" s="299"/>
      <c r="B47" s="1001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1002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1003"/>
      <c r="AC47" s="1003"/>
      <c r="AD47" s="1003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</row>
    <row r="48" spans="1:60" ht="12.75" hidden="1" customHeight="1">
      <c r="A48" s="299"/>
      <c r="B48" s="1001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1002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1003"/>
      <c r="AC48" s="1003"/>
      <c r="AD48" s="1003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</row>
    <row r="49" spans="1:60" ht="12.75" hidden="1" customHeight="1">
      <c r="A49" s="299"/>
      <c r="B49" s="1001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1002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1003"/>
      <c r="AC49" s="1003"/>
      <c r="AD49" s="1003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</row>
    <row r="50" spans="1:60" ht="12.75" hidden="1" customHeight="1">
      <c r="A50" s="299"/>
      <c r="B50" s="1001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1002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1003"/>
      <c r="AC50" s="1003"/>
      <c r="AD50" s="1003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</row>
    <row r="51" spans="1:60" ht="12.75" hidden="1" customHeight="1">
      <c r="A51" s="299"/>
      <c r="B51" s="1001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1002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1003"/>
      <c r="AC51" s="1003"/>
      <c r="AD51" s="1003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</row>
    <row r="52" spans="1:60" ht="12.75" hidden="1" customHeight="1">
      <c r="A52" s="299"/>
      <c r="B52" s="1001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1002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1003"/>
      <c r="AC52" s="1003"/>
      <c r="AD52" s="1003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</row>
    <row r="53" spans="1:60" ht="12.75" hidden="1" customHeight="1">
      <c r="A53" s="299"/>
      <c r="B53" s="1001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1002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1003"/>
      <c r="AC53" s="1003"/>
      <c r="AD53" s="1003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</row>
    <row r="54" spans="1:60" ht="12.75" hidden="1" customHeight="1">
      <c r="A54" s="299"/>
      <c r="B54" s="1001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1002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1003"/>
      <c r="AC54" s="1003"/>
      <c r="AD54" s="1003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</row>
    <row r="55" spans="1:60" ht="12.75" hidden="1" customHeight="1">
      <c r="A55" s="299"/>
      <c r="B55" s="1001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1002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1003"/>
      <c r="AC55" s="1003"/>
      <c r="AD55" s="1003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299"/>
    </row>
    <row r="56" spans="1:60" ht="12.75" hidden="1" customHeight="1">
      <c r="A56" s="299"/>
      <c r="B56" s="1001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1002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1003"/>
      <c r="AC56" s="1003"/>
      <c r="AD56" s="1003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299"/>
      <c r="BH56" s="299"/>
    </row>
    <row r="57" spans="1:60" ht="12.75" hidden="1" customHeight="1">
      <c r="A57" s="299"/>
      <c r="B57" s="1001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1002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1003"/>
      <c r="AC57" s="1003"/>
      <c r="AD57" s="1003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</row>
    <row r="58" spans="1:60" ht="12.75" hidden="1" customHeight="1">
      <c r="A58" s="299"/>
      <c r="B58" s="1001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1002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1003"/>
      <c r="AC58" s="1003"/>
      <c r="AD58" s="1003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</row>
    <row r="59" spans="1:60" ht="12.75" hidden="1" customHeight="1">
      <c r="A59" s="299"/>
      <c r="B59" s="1001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1002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1003"/>
      <c r="AC59" s="1003"/>
      <c r="AD59" s="1003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</row>
    <row r="60" spans="1:60" ht="12.75" hidden="1" customHeight="1">
      <c r="A60" s="299"/>
      <c r="B60" s="1001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1002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1003"/>
      <c r="AC60" s="1003"/>
      <c r="AD60" s="1003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</row>
    <row r="61" spans="1:60" ht="12.75" hidden="1" customHeight="1">
      <c r="A61" s="299"/>
      <c r="B61" s="1001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1002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1003"/>
      <c r="AC61" s="1003"/>
      <c r="AD61" s="1003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</row>
    <row r="62" spans="1:60" ht="12.75" hidden="1" customHeight="1">
      <c r="A62" s="299"/>
      <c r="B62" s="1001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1002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1003"/>
      <c r="AC62" s="1003"/>
      <c r="AD62" s="1003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</row>
    <row r="63" spans="1:60" ht="12.75" hidden="1" customHeight="1">
      <c r="A63" s="299"/>
      <c r="B63" s="1001"/>
      <c r="C63" s="299"/>
      <c r="D63" s="299"/>
      <c r="E63" s="299"/>
      <c r="F63" s="299"/>
      <c r="G63" s="299"/>
      <c r="H63" s="299"/>
      <c r="I63" s="299"/>
      <c r="J63" s="299"/>
      <c r="K63" s="299"/>
      <c r="L63" s="299"/>
      <c r="M63" s="1002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1003"/>
      <c r="AC63" s="1003"/>
      <c r="AD63" s="1003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</row>
    <row r="64" spans="1:60" ht="12.75" hidden="1" customHeight="1">
      <c r="A64" s="299"/>
      <c r="B64" s="1001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1002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1003"/>
      <c r="AC64" s="1003"/>
      <c r="AD64" s="1003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</row>
    <row r="65" spans="1:60" ht="12.75" hidden="1" customHeight="1">
      <c r="A65" s="299"/>
      <c r="B65" s="1001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1002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1003"/>
      <c r="AC65" s="1003"/>
      <c r="AD65" s="1003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</row>
    <row r="66" spans="1:60" ht="12.75" hidden="1" customHeight="1">
      <c r="A66" s="299"/>
      <c r="B66" s="1001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1002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1003"/>
      <c r="AC66" s="1003"/>
      <c r="AD66" s="1003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</row>
    <row r="67" spans="1:60" ht="12.75" hidden="1" customHeight="1">
      <c r="A67" s="299"/>
      <c r="B67" s="1001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1002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1003"/>
      <c r="AC67" s="1003"/>
      <c r="AD67" s="1003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</row>
    <row r="68" spans="1:60" ht="12.75" hidden="1" customHeight="1">
      <c r="A68" s="299"/>
      <c r="B68" s="1001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1002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1003"/>
      <c r="AC68" s="1003"/>
      <c r="AD68" s="1003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</row>
    <row r="69" spans="1:60" ht="12.75" hidden="1" customHeight="1">
      <c r="A69" s="299"/>
      <c r="B69" s="1001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1002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1003"/>
      <c r="AC69" s="1003"/>
      <c r="AD69" s="1003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</row>
    <row r="70" spans="1:60" ht="12.75" hidden="1" customHeight="1">
      <c r="A70" s="299"/>
      <c r="B70" s="1001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1002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1003"/>
      <c r="AC70" s="1003"/>
      <c r="AD70" s="1003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</row>
    <row r="71" spans="1:60" ht="12.75" hidden="1" customHeight="1">
      <c r="A71" s="299"/>
      <c r="B71" s="1001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1002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1003"/>
      <c r="AC71" s="1003"/>
      <c r="AD71" s="1003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299"/>
      <c r="BG71" s="299"/>
      <c r="BH71" s="299"/>
    </row>
    <row r="72" spans="1:60" ht="12.75" hidden="1" customHeight="1">
      <c r="A72" s="299"/>
      <c r="B72" s="1001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1002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1003"/>
      <c r="AC72" s="1003"/>
      <c r="AD72" s="1003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</row>
    <row r="73" spans="1:60" ht="12.75" hidden="1" customHeight="1">
      <c r="A73" s="299"/>
      <c r="B73" s="1001"/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1002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1003"/>
      <c r="AC73" s="1003"/>
      <c r="AD73" s="1003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</row>
    <row r="74" spans="1:60" ht="12.75" hidden="1" customHeight="1">
      <c r="A74" s="299"/>
      <c r="B74" s="1001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1002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1003"/>
      <c r="AC74" s="1003"/>
      <c r="AD74" s="1003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</row>
    <row r="75" spans="1:60" ht="12.75" hidden="1" customHeight="1">
      <c r="A75" s="299"/>
      <c r="B75" s="1001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1002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1003"/>
      <c r="AC75" s="1003"/>
      <c r="AD75" s="1003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</row>
    <row r="76" spans="1:60" ht="12.75" hidden="1" customHeight="1">
      <c r="A76" s="299"/>
      <c r="B76" s="1001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1002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1003"/>
      <c r="AC76" s="1003"/>
      <c r="AD76" s="1003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299"/>
      <c r="BG76" s="299"/>
      <c r="BH76" s="299"/>
    </row>
    <row r="77" spans="1:60" ht="12.75" hidden="1" customHeight="1">
      <c r="A77" s="299"/>
      <c r="B77" s="1001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1002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1003"/>
      <c r="AC77" s="1003"/>
      <c r="AD77" s="1003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</row>
    <row r="78" spans="1:60" ht="12.75" hidden="1" customHeight="1">
      <c r="A78" s="299"/>
      <c r="B78" s="1001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1002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1003"/>
      <c r="AC78" s="1003"/>
      <c r="AD78" s="1003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299"/>
      <c r="BD78" s="299"/>
      <c r="BE78" s="299"/>
      <c r="BF78" s="299"/>
      <c r="BG78" s="299"/>
      <c r="BH78" s="299"/>
    </row>
    <row r="79" spans="1:60" ht="12.75" hidden="1" customHeight="1">
      <c r="A79" s="299"/>
      <c r="B79" s="1001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1002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1003"/>
      <c r="AC79" s="1003"/>
      <c r="AD79" s="1003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299"/>
      <c r="BA79" s="299"/>
      <c r="BB79" s="299"/>
      <c r="BC79" s="299"/>
      <c r="BD79" s="299"/>
      <c r="BE79" s="299"/>
      <c r="BF79" s="299"/>
      <c r="BG79" s="299"/>
      <c r="BH79" s="299"/>
    </row>
    <row r="80" spans="1:60" ht="12.75" hidden="1" customHeight="1">
      <c r="A80" s="299"/>
      <c r="B80" s="1001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1002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1003"/>
      <c r="AC80" s="1003"/>
      <c r="AD80" s="1003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  <c r="AY80" s="299"/>
      <c r="AZ80" s="299"/>
      <c r="BA80" s="299"/>
      <c r="BB80" s="299"/>
      <c r="BC80" s="299"/>
      <c r="BD80" s="299"/>
      <c r="BE80" s="299"/>
      <c r="BF80" s="299"/>
      <c r="BG80" s="299"/>
      <c r="BH80" s="299"/>
    </row>
    <row r="81" spans="1:60" ht="12.75" hidden="1" customHeight="1">
      <c r="A81" s="299"/>
      <c r="B81" s="1001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1002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1003"/>
      <c r="AC81" s="1003"/>
      <c r="AD81" s="1003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  <c r="AY81" s="299"/>
      <c r="AZ81" s="299"/>
      <c r="BA81" s="299"/>
      <c r="BB81" s="299"/>
      <c r="BC81" s="299"/>
      <c r="BD81" s="299"/>
      <c r="BE81" s="299"/>
      <c r="BF81" s="299"/>
      <c r="BG81" s="299"/>
      <c r="BH81" s="299"/>
    </row>
    <row r="82" spans="1:60" ht="12.75" hidden="1" customHeight="1">
      <c r="A82" s="299"/>
      <c r="B82" s="1001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1002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1003"/>
      <c r="AC82" s="1003"/>
      <c r="AD82" s="1003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  <c r="AY82" s="299"/>
      <c r="AZ82" s="299"/>
      <c r="BA82" s="299"/>
      <c r="BB82" s="299"/>
      <c r="BC82" s="299"/>
      <c r="BD82" s="299"/>
      <c r="BE82" s="299"/>
      <c r="BF82" s="299"/>
      <c r="BG82" s="299"/>
      <c r="BH82" s="299"/>
    </row>
    <row r="83" spans="1:60" ht="12.75" hidden="1" customHeight="1">
      <c r="A83" s="299"/>
      <c r="B83" s="1001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1002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1003"/>
      <c r="AC83" s="1003"/>
      <c r="AD83" s="1003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  <c r="AY83" s="299"/>
      <c r="AZ83" s="299"/>
      <c r="BA83" s="299"/>
      <c r="BB83" s="299"/>
      <c r="BC83" s="299"/>
      <c r="BD83" s="299"/>
      <c r="BE83" s="299"/>
      <c r="BF83" s="299"/>
      <c r="BG83" s="299"/>
      <c r="BH83" s="299"/>
    </row>
    <row r="84" spans="1:60" ht="12.75" hidden="1" customHeight="1">
      <c r="A84" s="299"/>
      <c r="B84" s="1001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1002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1003"/>
      <c r="AC84" s="1003"/>
      <c r="AD84" s="1003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  <c r="AY84" s="299"/>
      <c r="AZ84" s="299"/>
      <c r="BA84" s="299"/>
      <c r="BB84" s="299"/>
      <c r="BC84" s="299"/>
      <c r="BD84" s="299"/>
      <c r="BE84" s="299"/>
      <c r="BF84" s="299"/>
      <c r="BG84" s="299"/>
      <c r="BH84" s="299"/>
    </row>
    <row r="85" spans="1:60" ht="12.75" hidden="1" customHeight="1">
      <c r="A85" s="299"/>
      <c r="B85" s="1001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1002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1003"/>
      <c r="AC85" s="1003"/>
      <c r="AD85" s="1003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</row>
    <row r="86" spans="1:60" ht="12.75" hidden="1" customHeight="1">
      <c r="A86" s="299"/>
      <c r="B86" s="1001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1002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1003"/>
      <c r="AC86" s="1003"/>
      <c r="AD86" s="1003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</row>
    <row r="87" spans="1:60" ht="12.75" hidden="1" customHeight="1">
      <c r="A87" s="299"/>
      <c r="B87" s="1001"/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1002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1003"/>
      <c r="AC87" s="1003"/>
      <c r="AD87" s="1003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99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299"/>
      <c r="BG87" s="299"/>
      <c r="BH87" s="299"/>
    </row>
    <row r="88" spans="1:60" ht="12.75" hidden="1" customHeight="1">
      <c r="A88" s="299"/>
      <c r="B88" s="1001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1002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1003"/>
      <c r="AC88" s="1003"/>
      <c r="AD88" s="1003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299"/>
      <c r="AX88" s="299"/>
      <c r="AY88" s="299"/>
      <c r="AZ88" s="299"/>
      <c r="BA88" s="299"/>
      <c r="BB88" s="299"/>
      <c r="BC88" s="299"/>
      <c r="BD88" s="299"/>
      <c r="BE88" s="299"/>
      <c r="BF88" s="299"/>
      <c r="BG88" s="299"/>
      <c r="BH88" s="299"/>
    </row>
    <row r="89" spans="1:60" ht="12.75" hidden="1" customHeight="1">
      <c r="A89" s="299"/>
      <c r="B89" s="1001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1002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1003"/>
      <c r="AC89" s="1003"/>
      <c r="AD89" s="1003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299"/>
      <c r="BG89" s="299"/>
      <c r="BH89" s="299"/>
    </row>
    <row r="90" spans="1:60" ht="12.75" hidden="1" customHeight="1">
      <c r="A90" s="299"/>
      <c r="B90" s="1001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1002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1003"/>
      <c r="AC90" s="1003"/>
      <c r="AD90" s="1003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299"/>
      <c r="BA90" s="299"/>
      <c r="BB90" s="299"/>
      <c r="BC90" s="299"/>
      <c r="BD90" s="299"/>
      <c r="BE90" s="299"/>
      <c r="BF90" s="299"/>
      <c r="BG90" s="299"/>
      <c r="BH90" s="299"/>
    </row>
    <row r="91" spans="1:60" ht="12.75" hidden="1" customHeight="1">
      <c r="A91" s="299"/>
      <c r="B91" s="1001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1002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1003"/>
      <c r="AC91" s="1003"/>
      <c r="AD91" s="1003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299"/>
      <c r="BG91" s="299"/>
      <c r="BH91" s="299"/>
    </row>
    <row r="92" spans="1:60" ht="12.75" hidden="1" customHeight="1">
      <c r="A92" s="299"/>
      <c r="B92" s="1001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1002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1003"/>
      <c r="AC92" s="1003"/>
      <c r="AD92" s="1003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99"/>
      <c r="AV92" s="299"/>
      <c r="AW92" s="299"/>
      <c r="AX92" s="299"/>
      <c r="AY92" s="299"/>
      <c r="AZ92" s="299"/>
      <c r="BA92" s="299"/>
      <c r="BB92" s="299"/>
      <c r="BC92" s="299"/>
      <c r="BD92" s="299"/>
      <c r="BE92" s="299"/>
      <c r="BF92" s="299"/>
      <c r="BG92" s="299"/>
      <c r="BH92" s="299"/>
    </row>
    <row r="93" spans="1:60" ht="12.75" hidden="1" customHeight="1">
      <c r="A93" s="299"/>
      <c r="B93" s="1001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1002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1003"/>
      <c r="AC93" s="1003"/>
      <c r="AD93" s="1003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</row>
    <row r="94" spans="1:60" ht="12.75" hidden="1" customHeight="1">
      <c r="A94" s="299"/>
      <c r="B94" s="1001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1002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1003"/>
      <c r="AC94" s="1003"/>
      <c r="AD94" s="1003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99"/>
    </row>
    <row r="95" spans="1:60" ht="12.75" hidden="1" customHeight="1">
      <c r="A95" s="299"/>
      <c r="B95" s="1001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1002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1003"/>
      <c r="AC95" s="1003"/>
      <c r="AD95" s="1003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</row>
    <row r="96" spans="1:60" ht="12.75" hidden="1" customHeight="1">
      <c r="A96" s="299"/>
      <c r="B96" s="1001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1002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1003"/>
      <c r="AC96" s="1003"/>
      <c r="AD96" s="1003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</row>
    <row r="97" spans="1:60" ht="12.75" hidden="1" customHeight="1">
      <c r="A97" s="299"/>
      <c r="B97" s="1001"/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1002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1003"/>
      <c r="AC97" s="1003"/>
      <c r="AD97" s="1003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</row>
    <row r="98" spans="1:60" ht="12.75" hidden="1" customHeight="1">
      <c r="A98" s="299"/>
      <c r="B98" s="1001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1002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1003"/>
      <c r="AC98" s="1003"/>
      <c r="AD98" s="1003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99"/>
    </row>
    <row r="99" spans="1:60" ht="12.75" hidden="1" customHeight="1">
      <c r="A99" s="299"/>
      <c r="B99" s="1001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1002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1003"/>
      <c r="AC99" s="1003"/>
      <c r="AD99" s="1003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</row>
    <row r="100" spans="1:60" ht="12.75" hidden="1" customHeight="1">
      <c r="A100" s="299"/>
      <c r="B100" s="1001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1002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1003"/>
      <c r="AC100" s="1003"/>
      <c r="AD100" s="1003"/>
      <c r="AE100" s="299"/>
      <c r="AF100" s="299"/>
      <c r="AG100" s="299"/>
      <c r="AH100" s="299"/>
      <c r="AI100" s="299"/>
      <c r="AJ100" s="299"/>
      <c r="AK100" s="299"/>
      <c r="AL100" s="299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299"/>
      <c r="BC100" s="299"/>
      <c r="BD100" s="299"/>
      <c r="BE100" s="299"/>
      <c r="BF100" s="299"/>
      <c r="BG100" s="299"/>
      <c r="BH100" s="299"/>
    </row>
    <row r="101" spans="1:60" ht="12.75" hidden="1" customHeight="1">
      <c r="A101" s="299"/>
      <c r="B101" s="1001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1002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1003"/>
      <c r="AC101" s="1003"/>
      <c r="AD101" s="1003"/>
      <c r="AE101" s="299"/>
      <c r="AF101" s="299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299"/>
      <c r="BG101" s="299"/>
      <c r="BH101" s="299"/>
    </row>
    <row r="102" spans="1:60" ht="12.75" hidden="1" customHeight="1">
      <c r="A102" s="299"/>
      <c r="B102" s="1001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1002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1003"/>
      <c r="AC102" s="1003"/>
      <c r="AD102" s="1003"/>
      <c r="AE102" s="299"/>
      <c r="AF102" s="299"/>
      <c r="AG102" s="299"/>
      <c r="AH102" s="299"/>
      <c r="AI102" s="299"/>
      <c r="AJ102" s="299"/>
      <c r="AK102" s="299"/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</row>
    <row r="103" spans="1:60" ht="12.75" hidden="1" customHeight="1">
      <c r="A103" s="299"/>
      <c r="B103" s="1001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1002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1003"/>
      <c r="AC103" s="1003"/>
      <c r="AD103" s="1003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  <c r="AQ103" s="299"/>
      <c r="AR103" s="299"/>
      <c r="AS103" s="299"/>
      <c r="AT103" s="299"/>
      <c r="AU103" s="299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299"/>
      <c r="BG103" s="299"/>
      <c r="BH103" s="299"/>
    </row>
    <row r="104" spans="1:60" ht="12.75" hidden="1" customHeight="1">
      <c r="A104" s="299"/>
      <c r="B104" s="1001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1002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1003"/>
      <c r="AC104" s="1003"/>
      <c r="AD104" s="1003"/>
      <c r="AE104" s="299"/>
      <c r="AF104" s="299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99"/>
      <c r="AS104" s="299"/>
      <c r="AT104" s="299"/>
      <c r="AU104" s="299"/>
      <c r="AV104" s="299"/>
      <c r="AW104" s="299"/>
      <c r="AX104" s="299"/>
      <c r="AY104" s="299"/>
      <c r="AZ104" s="299"/>
      <c r="BA104" s="299"/>
      <c r="BB104" s="299"/>
      <c r="BC104" s="299"/>
      <c r="BD104" s="299"/>
      <c r="BE104" s="299"/>
      <c r="BF104" s="299"/>
      <c r="BG104" s="299"/>
      <c r="BH104" s="299"/>
    </row>
    <row r="105" spans="1:60" ht="12.75" hidden="1" customHeight="1">
      <c r="A105" s="299"/>
      <c r="B105" s="1001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1002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1003"/>
      <c r="AC105" s="1003"/>
      <c r="AD105" s="1003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299"/>
      <c r="BE105" s="299"/>
      <c r="BF105" s="299"/>
      <c r="BG105" s="299"/>
      <c r="BH105" s="299"/>
    </row>
    <row r="106" spans="1:60" ht="12.75" hidden="1" customHeight="1">
      <c r="A106" s="299"/>
      <c r="B106" s="1001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1002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1003"/>
      <c r="AC106" s="1003"/>
      <c r="AD106" s="1003"/>
      <c r="AE106" s="299"/>
      <c r="AF106" s="299"/>
      <c r="AG106" s="299"/>
      <c r="AH106" s="299"/>
      <c r="AI106" s="299"/>
      <c r="AJ106" s="299"/>
      <c r="AK106" s="299"/>
      <c r="AL106" s="299"/>
      <c r="AM106" s="299"/>
      <c r="AN106" s="299"/>
      <c r="AO106" s="299"/>
      <c r="AP106" s="299"/>
      <c r="AQ106" s="299"/>
      <c r="AR106" s="299"/>
      <c r="AS106" s="299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</row>
    <row r="107" spans="1:60" ht="12.75" hidden="1" customHeight="1">
      <c r="A107" s="299"/>
      <c r="B107" s="1001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1002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1003"/>
      <c r="AC107" s="1003"/>
      <c r="AD107" s="1003"/>
      <c r="AE107" s="299"/>
      <c r="AF107" s="299"/>
      <c r="AG107" s="299"/>
      <c r="AH107" s="299"/>
      <c r="AI107" s="299"/>
      <c r="AJ107" s="299"/>
      <c r="AK107" s="299"/>
      <c r="AL107" s="299"/>
      <c r="AM107" s="299"/>
      <c r="AN107" s="299"/>
      <c r="AO107" s="299"/>
      <c r="AP107" s="299"/>
      <c r="AQ107" s="299"/>
      <c r="AR107" s="299"/>
      <c r="AS107" s="299"/>
      <c r="AT107" s="299"/>
      <c r="AU107" s="299"/>
      <c r="AV107" s="299"/>
      <c r="AW107" s="299"/>
      <c r="AX107" s="299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</row>
    <row r="108" spans="1:60" ht="12.75" hidden="1" customHeight="1">
      <c r="A108" s="299"/>
      <c r="B108" s="1001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1002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1003"/>
      <c r="AC108" s="1003"/>
      <c r="AD108" s="1003"/>
      <c r="AE108" s="299"/>
      <c r="AF108" s="299"/>
      <c r="AG108" s="299"/>
      <c r="AH108" s="299"/>
      <c r="AI108" s="299"/>
      <c r="AJ108" s="299"/>
      <c r="AK108" s="299"/>
      <c r="AL108" s="299"/>
      <c r="AM108" s="299"/>
      <c r="AN108" s="299"/>
      <c r="AO108" s="299"/>
      <c r="AP108" s="299"/>
      <c r="AQ108" s="299"/>
      <c r="AR108" s="299"/>
      <c r="AS108" s="299"/>
      <c r="AT108" s="299"/>
      <c r="AU108" s="299"/>
      <c r="AV108" s="299"/>
      <c r="AW108" s="299"/>
      <c r="AX108" s="299"/>
      <c r="AY108" s="299"/>
      <c r="AZ108" s="299"/>
      <c r="BA108" s="299"/>
      <c r="BB108" s="299"/>
      <c r="BC108" s="299"/>
      <c r="BD108" s="299"/>
      <c r="BE108" s="299"/>
      <c r="BF108" s="299"/>
      <c r="BG108" s="299"/>
      <c r="BH108" s="299"/>
    </row>
    <row r="109" spans="1:60" ht="12.75" hidden="1" customHeight="1">
      <c r="A109" s="299"/>
      <c r="B109" s="1001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1002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1003"/>
      <c r="AC109" s="1003"/>
      <c r="AD109" s="1003"/>
      <c r="AE109" s="299"/>
      <c r="AF109" s="299"/>
      <c r="AG109" s="299"/>
      <c r="AH109" s="299"/>
      <c r="AI109" s="299"/>
      <c r="AJ109" s="299"/>
      <c r="AK109" s="299"/>
      <c r="AL109" s="299"/>
      <c r="AM109" s="299"/>
      <c r="AN109" s="299"/>
      <c r="AO109" s="299"/>
      <c r="AP109" s="299"/>
      <c r="AQ109" s="299"/>
      <c r="AR109" s="299"/>
      <c r="AS109" s="299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</row>
    <row r="110" spans="1:60" ht="12.75" hidden="1" customHeight="1">
      <c r="A110" s="299"/>
      <c r="B110" s="1001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1002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1003"/>
      <c r="AC110" s="1003"/>
      <c r="AD110" s="1003"/>
      <c r="AE110" s="299"/>
      <c r="AF110" s="299"/>
      <c r="AG110" s="299"/>
      <c r="AH110" s="299"/>
      <c r="AI110" s="299"/>
      <c r="AJ110" s="299"/>
      <c r="AK110" s="299"/>
      <c r="AL110" s="299"/>
      <c r="AM110" s="299"/>
      <c r="AN110" s="299"/>
      <c r="AO110" s="299"/>
      <c r="AP110" s="299"/>
      <c r="AQ110" s="299"/>
      <c r="AR110" s="299"/>
      <c r="AS110" s="299"/>
      <c r="AT110" s="299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</row>
    <row r="111" spans="1:60" ht="12.75" hidden="1" customHeight="1">
      <c r="A111" s="299"/>
      <c r="B111" s="1001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1002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1003"/>
      <c r="AC111" s="1003"/>
      <c r="AD111" s="1003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299"/>
    </row>
    <row r="112" spans="1:60" ht="12.75" hidden="1" customHeight="1">
      <c r="A112" s="299"/>
      <c r="B112" s="1001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1002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1003"/>
      <c r="AC112" s="1003"/>
      <c r="AD112" s="1003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299"/>
    </row>
    <row r="113" spans="1:60" ht="12.75" hidden="1" customHeight="1">
      <c r="A113" s="299"/>
      <c r="B113" s="1001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1002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1003"/>
      <c r="AC113" s="1003"/>
      <c r="AD113" s="1003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</row>
    <row r="114" spans="1:60" ht="12.75" hidden="1" customHeight="1">
      <c r="A114" s="299"/>
      <c r="B114" s="1001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1002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1003"/>
      <c r="AC114" s="1003"/>
      <c r="AD114" s="1003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</row>
    <row r="115" spans="1:60" ht="12.75" hidden="1" customHeight="1">
      <c r="A115" s="299"/>
      <c r="B115" s="1001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1002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1003"/>
      <c r="AC115" s="1003"/>
      <c r="AD115" s="1003"/>
      <c r="AE115" s="299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</row>
    <row r="116" spans="1:60" ht="12.75" hidden="1" customHeight="1">
      <c r="A116" s="299"/>
      <c r="B116" s="1001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1002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1003"/>
      <c r="AC116" s="1003"/>
      <c r="AD116" s="1003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299"/>
    </row>
    <row r="117" spans="1:60" ht="12.75" hidden="1" customHeight="1">
      <c r="A117" s="299"/>
      <c r="B117" s="1001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1002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1003"/>
      <c r="AC117" s="1003"/>
      <c r="AD117" s="1003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299"/>
    </row>
    <row r="118" spans="1:60" ht="12.75" hidden="1" customHeight="1">
      <c r="A118" s="299"/>
      <c r="B118" s="1001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1002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1003"/>
      <c r="AC118" s="1003"/>
      <c r="AD118" s="1003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299"/>
    </row>
    <row r="119" spans="1:60" ht="12.75" hidden="1" customHeight="1">
      <c r="A119" s="299"/>
      <c r="B119" s="1001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1002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1003"/>
      <c r="AC119" s="1003"/>
      <c r="AD119" s="1003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299"/>
    </row>
    <row r="120" spans="1:60" ht="12.75" hidden="1" customHeight="1">
      <c r="A120" s="299"/>
      <c r="B120" s="1001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1002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1003"/>
      <c r="AC120" s="1003"/>
      <c r="AD120" s="1003"/>
      <c r="AE120" s="299"/>
      <c r="AF120" s="299"/>
      <c r="AG120" s="299"/>
      <c r="AH120" s="299"/>
      <c r="AI120" s="299"/>
      <c r="AJ120" s="299"/>
      <c r="AK120" s="299"/>
      <c r="AL120" s="299"/>
      <c r="AM120" s="299"/>
      <c r="AN120" s="299"/>
      <c r="AO120" s="299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299"/>
    </row>
    <row r="121" spans="1:60" ht="12.75" hidden="1" customHeight="1">
      <c r="A121" s="299"/>
      <c r="B121" s="1001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1002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1003"/>
      <c r="AC121" s="1003"/>
      <c r="AD121" s="1003"/>
      <c r="AE121" s="299"/>
      <c r="AF121" s="299"/>
      <c r="AG121" s="299"/>
      <c r="AH121" s="299"/>
      <c r="AI121" s="299"/>
      <c r="AJ121" s="299"/>
      <c r="AK121" s="299"/>
      <c r="AL121" s="299"/>
      <c r="AM121" s="299"/>
      <c r="AN121" s="299"/>
      <c r="AO121" s="299"/>
      <c r="AP121" s="299"/>
      <c r="AQ121" s="299"/>
      <c r="AR121" s="299"/>
      <c r="AS121" s="299"/>
      <c r="AT121" s="299"/>
      <c r="AU121" s="299"/>
      <c r="AV121" s="299"/>
      <c r="AW121" s="299"/>
      <c r="AX121" s="299"/>
      <c r="AY121" s="299"/>
      <c r="AZ121" s="299"/>
      <c r="BA121" s="299"/>
      <c r="BB121" s="299"/>
      <c r="BC121" s="299"/>
      <c r="BD121" s="299"/>
      <c r="BE121" s="299"/>
      <c r="BF121" s="299"/>
      <c r="BG121" s="299"/>
      <c r="BH121" s="299"/>
    </row>
    <row r="122" spans="1:60" ht="12.75" hidden="1" customHeight="1">
      <c r="A122" s="299"/>
      <c r="B122" s="1001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1002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1003"/>
      <c r="AC122" s="1003"/>
      <c r="AD122" s="1003"/>
      <c r="AE122" s="299"/>
      <c r="AF122" s="299"/>
      <c r="AG122" s="299"/>
      <c r="AH122" s="299"/>
      <c r="AI122" s="299"/>
      <c r="AJ122" s="299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</row>
    <row r="123" spans="1:60" ht="12.75" hidden="1" customHeight="1">
      <c r="A123" s="299"/>
      <c r="B123" s="1001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1002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1003"/>
      <c r="AC123" s="1003"/>
      <c r="AD123" s="1003"/>
      <c r="AE123" s="299"/>
      <c r="AF123" s="299"/>
      <c r="AG123" s="299"/>
      <c r="AH123" s="299"/>
      <c r="AI123" s="299"/>
      <c r="AJ123" s="299"/>
      <c r="AK123" s="299"/>
      <c r="AL123" s="299"/>
      <c r="AM123" s="299"/>
      <c r="AN123" s="299"/>
      <c r="AO123" s="299"/>
      <c r="AP123" s="299"/>
      <c r="AQ123" s="299"/>
      <c r="AR123" s="29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299"/>
      <c r="BH123" s="299"/>
    </row>
    <row r="124" spans="1:60" ht="12.75" hidden="1" customHeight="1">
      <c r="A124" s="299"/>
      <c r="B124" s="1001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1002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1003"/>
      <c r="AC124" s="1003"/>
      <c r="AD124" s="1003"/>
      <c r="AE124" s="299"/>
      <c r="AF124" s="299"/>
      <c r="AG124" s="299"/>
      <c r="AH124" s="299"/>
      <c r="AI124" s="299"/>
      <c r="AJ124" s="299"/>
      <c r="AK124" s="299"/>
      <c r="AL124" s="299"/>
      <c r="AM124" s="299"/>
      <c r="AN124" s="299"/>
      <c r="AO124" s="299"/>
      <c r="AP124" s="299"/>
      <c r="AQ124" s="299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</row>
    <row r="125" spans="1:60" ht="12.75" hidden="1" customHeight="1">
      <c r="A125" s="299"/>
      <c r="B125" s="1001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  <c r="M125" s="1002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1003"/>
      <c r="AC125" s="1003"/>
      <c r="AD125" s="1003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  <c r="AP125" s="299"/>
      <c r="AQ125" s="299"/>
      <c r="AR125" s="29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299"/>
      <c r="BC125" s="299"/>
      <c r="BD125" s="299"/>
      <c r="BE125" s="299"/>
      <c r="BF125" s="299"/>
      <c r="BG125" s="299"/>
      <c r="BH125" s="299"/>
    </row>
    <row r="126" spans="1:60" ht="12.75" hidden="1" customHeight="1">
      <c r="A126" s="299"/>
      <c r="B126" s="1001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1002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1003"/>
      <c r="AC126" s="1003"/>
      <c r="AD126" s="1003"/>
      <c r="AE126" s="299"/>
      <c r="AF126" s="299"/>
      <c r="AG126" s="299"/>
      <c r="AH126" s="299"/>
      <c r="AI126" s="299"/>
      <c r="AJ126" s="299"/>
      <c r="AK126" s="299"/>
      <c r="AL126" s="299"/>
      <c r="AM126" s="299"/>
      <c r="AN126" s="299"/>
      <c r="AO126" s="299"/>
      <c r="AP126" s="299"/>
      <c r="AQ126" s="299"/>
      <c r="AR126" s="299"/>
      <c r="AS126" s="299"/>
      <c r="AT126" s="299"/>
      <c r="AU126" s="299"/>
      <c r="AV126" s="299"/>
      <c r="AW126" s="299"/>
      <c r="AX126" s="299"/>
      <c r="AY126" s="299"/>
      <c r="AZ126" s="299"/>
      <c r="BA126" s="299"/>
      <c r="BB126" s="299"/>
      <c r="BC126" s="299"/>
      <c r="BD126" s="299"/>
      <c r="BE126" s="299"/>
      <c r="BF126" s="299"/>
      <c r="BG126" s="299"/>
      <c r="BH126" s="299"/>
    </row>
    <row r="127" spans="1:60" ht="12.75" hidden="1" customHeight="1">
      <c r="A127" s="299"/>
      <c r="B127" s="1001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1002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1003"/>
      <c r="AC127" s="1003"/>
      <c r="AD127" s="1003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29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299"/>
      <c r="BE127" s="299"/>
      <c r="BF127" s="299"/>
      <c r="BG127" s="299"/>
      <c r="BH127" s="299"/>
    </row>
    <row r="128" spans="1:60" ht="12.75" hidden="1" customHeight="1">
      <c r="A128" s="299"/>
      <c r="B128" s="1001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  <c r="M128" s="1002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1003"/>
      <c r="AC128" s="1003"/>
      <c r="AD128" s="1003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  <c r="AP128" s="299"/>
      <c r="AQ128" s="299"/>
      <c r="AR128" s="29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299"/>
      <c r="BG128" s="299"/>
      <c r="BH128" s="299"/>
    </row>
    <row r="129" spans="1:60" ht="12.75" hidden="1" customHeight="1">
      <c r="A129" s="299"/>
      <c r="B129" s="1001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1002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1003"/>
      <c r="AC129" s="1003"/>
      <c r="AD129" s="1003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299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</row>
    <row r="130" spans="1:60" ht="12.75" hidden="1" customHeight="1">
      <c r="A130" s="299"/>
      <c r="B130" s="1001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  <c r="M130" s="1002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1003"/>
      <c r="AC130" s="1003"/>
      <c r="AD130" s="1003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99"/>
      <c r="AV130" s="299"/>
      <c r="AW130" s="299"/>
      <c r="AX130" s="299"/>
      <c r="AY130" s="299"/>
      <c r="AZ130" s="299"/>
      <c r="BA130" s="299"/>
      <c r="BB130" s="299"/>
      <c r="BC130" s="299"/>
      <c r="BD130" s="299"/>
      <c r="BE130" s="299"/>
      <c r="BF130" s="299"/>
      <c r="BG130" s="299"/>
      <c r="BH130" s="299"/>
    </row>
    <row r="131" spans="1:60" ht="12.75" hidden="1" customHeight="1">
      <c r="A131" s="299"/>
      <c r="B131" s="1001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1002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1003"/>
      <c r="AC131" s="1003"/>
      <c r="AD131" s="1003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299"/>
      <c r="BA131" s="299"/>
      <c r="BB131" s="299"/>
      <c r="BC131" s="299"/>
      <c r="BD131" s="299"/>
      <c r="BE131" s="299"/>
      <c r="BF131" s="299"/>
      <c r="BG131" s="299"/>
      <c r="BH131" s="299"/>
    </row>
    <row r="132" spans="1:60" ht="12.75" hidden="1" customHeight="1">
      <c r="A132" s="299"/>
      <c r="B132" s="1001"/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  <c r="M132" s="1002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1003"/>
      <c r="AC132" s="1003"/>
      <c r="AD132" s="1003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  <c r="AP132" s="299"/>
      <c r="AQ132" s="299"/>
      <c r="AR132" s="299"/>
      <c r="AS132" s="299"/>
      <c r="AT132" s="299"/>
      <c r="AU132" s="299"/>
      <c r="AV132" s="299"/>
      <c r="AW132" s="299"/>
      <c r="AX132" s="299"/>
      <c r="AY132" s="299"/>
      <c r="AZ132" s="299"/>
      <c r="BA132" s="299"/>
      <c r="BB132" s="299"/>
      <c r="BC132" s="299"/>
      <c r="BD132" s="299"/>
      <c r="BE132" s="299"/>
      <c r="BF132" s="299"/>
      <c r="BG132" s="299"/>
      <c r="BH132" s="299"/>
    </row>
    <row r="133" spans="1:60" ht="12.75" hidden="1" customHeight="1">
      <c r="A133" s="299"/>
      <c r="B133" s="1001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1002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1003"/>
      <c r="AC133" s="1003"/>
      <c r="AD133" s="1003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  <c r="AP133" s="299"/>
      <c r="AQ133" s="299"/>
      <c r="AR133" s="299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  <c r="BD133" s="299"/>
      <c r="BE133" s="299"/>
      <c r="BF133" s="299"/>
      <c r="BG133" s="299"/>
      <c r="BH133" s="299"/>
    </row>
    <row r="134" spans="1:60" ht="12.75" hidden="1" customHeight="1">
      <c r="A134" s="299"/>
      <c r="B134" s="1001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1002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1003"/>
      <c r="AC134" s="1003"/>
      <c r="AD134" s="1003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</row>
    <row r="135" spans="1:60" ht="12.75" hidden="1" customHeight="1">
      <c r="A135" s="299"/>
      <c r="B135" s="1001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1002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1003"/>
      <c r="AC135" s="1003"/>
      <c r="AD135" s="1003"/>
      <c r="AE135" s="299"/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  <c r="AS135" s="299"/>
      <c r="AT135" s="299"/>
      <c r="AU135" s="299"/>
      <c r="AV135" s="299"/>
      <c r="AW135" s="299"/>
      <c r="AX135" s="299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299"/>
    </row>
    <row r="136" spans="1:60" ht="12.75" hidden="1" customHeight="1">
      <c r="A136" s="299"/>
      <c r="B136" s="1001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1002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1003"/>
      <c r="AC136" s="1003"/>
      <c r="AD136" s="1003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  <c r="AP136" s="299"/>
      <c r="AQ136" s="299"/>
      <c r="AR136" s="299"/>
      <c r="AS136" s="299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299"/>
      <c r="BG136" s="299"/>
      <c r="BH136" s="299"/>
    </row>
    <row r="137" spans="1:60" ht="12.75" hidden="1" customHeight="1">
      <c r="A137" s="299"/>
      <c r="B137" s="1001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1002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1003"/>
      <c r="AC137" s="1003"/>
      <c r="AD137" s="1003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/>
      <c r="AU137" s="299"/>
      <c r="AV137" s="299"/>
      <c r="AW137" s="299"/>
      <c r="AX137" s="299"/>
      <c r="AY137" s="299"/>
      <c r="AZ137" s="299"/>
      <c r="BA137" s="299"/>
      <c r="BB137" s="299"/>
      <c r="BC137" s="299"/>
      <c r="BD137" s="299"/>
      <c r="BE137" s="299"/>
      <c r="BF137" s="299"/>
      <c r="BG137" s="299"/>
      <c r="BH137" s="299"/>
    </row>
    <row r="138" spans="1:60" ht="12.75" hidden="1" customHeight="1">
      <c r="A138" s="299"/>
      <c r="B138" s="1001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1002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1003"/>
      <c r="AC138" s="1003"/>
      <c r="AD138" s="1003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  <c r="AP138" s="299"/>
      <c r="AQ138" s="299"/>
      <c r="AR138" s="299"/>
      <c r="AS138" s="299"/>
      <c r="AT138" s="299"/>
      <c r="AU138" s="299"/>
      <c r="AV138" s="299"/>
      <c r="AW138" s="299"/>
      <c r="AX138" s="299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299"/>
    </row>
    <row r="139" spans="1:60" ht="12.75" hidden="1" customHeight="1">
      <c r="A139" s="299"/>
      <c r="B139" s="1001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  <c r="M139" s="1002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1003"/>
      <c r="AC139" s="1003"/>
      <c r="AD139" s="1003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99"/>
      <c r="AV139" s="299"/>
      <c r="AW139" s="299"/>
      <c r="AX139" s="299"/>
      <c r="AY139" s="299"/>
      <c r="AZ139" s="299"/>
      <c r="BA139" s="299"/>
      <c r="BB139" s="299"/>
      <c r="BC139" s="299"/>
      <c r="BD139" s="299"/>
      <c r="BE139" s="299"/>
      <c r="BF139" s="299"/>
      <c r="BG139" s="299"/>
      <c r="BH139" s="299"/>
    </row>
    <row r="140" spans="1:60" ht="12.75" hidden="1" customHeight="1">
      <c r="A140" s="299"/>
      <c r="B140" s="1001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  <c r="M140" s="1002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1003"/>
      <c r="AC140" s="1003"/>
      <c r="AD140" s="1003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  <c r="AP140" s="299"/>
      <c r="AQ140" s="299"/>
      <c r="AR140" s="299"/>
      <c r="AS140" s="299"/>
      <c r="AT140" s="299"/>
      <c r="AU140" s="299"/>
      <c r="AV140" s="299"/>
      <c r="AW140" s="299"/>
      <c r="AX140" s="299"/>
      <c r="AY140" s="299"/>
      <c r="AZ140" s="299"/>
      <c r="BA140" s="299"/>
      <c r="BB140" s="299"/>
      <c r="BC140" s="299"/>
      <c r="BD140" s="299"/>
      <c r="BE140" s="299"/>
      <c r="BF140" s="299"/>
      <c r="BG140" s="299"/>
      <c r="BH140" s="299"/>
    </row>
    <row r="141" spans="1:60" ht="12.75" hidden="1" customHeight="1">
      <c r="A141" s="299"/>
      <c r="B141" s="1001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  <c r="M141" s="1002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1003"/>
      <c r="AC141" s="1003"/>
      <c r="AD141" s="1003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99"/>
      <c r="AV141" s="299"/>
      <c r="AW141" s="299"/>
      <c r="AX141" s="299"/>
      <c r="AY141" s="299"/>
      <c r="AZ141" s="299"/>
      <c r="BA141" s="299"/>
      <c r="BB141" s="299"/>
      <c r="BC141" s="299"/>
      <c r="BD141" s="299"/>
      <c r="BE141" s="299"/>
      <c r="BF141" s="299"/>
      <c r="BG141" s="299"/>
      <c r="BH141" s="299"/>
    </row>
    <row r="142" spans="1:60" ht="12.75" hidden="1" customHeight="1">
      <c r="A142" s="299"/>
      <c r="B142" s="1001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  <c r="M142" s="1002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1003"/>
      <c r="AC142" s="1003"/>
      <c r="AD142" s="1003"/>
      <c r="AE142" s="299"/>
      <c r="AF142" s="299"/>
      <c r="AG142" s="299"/>
      <c r="AH142" s="299"/>
      <c r="AI142" s="299"/>
      <c r="AJ142" s="299"/>
      <c r="AK142" s="299"/>
      <c r="AL142" s="299"/>
      <c r="AM142" s="299"/>
      <c r="AN142" s="299"/>
      <c r="AO142" s="299"/>
      <c r="AP142" s="299"/>
      <c r="AQ142" s="299"/>
      <c r="AR142" s="299"/>
      <c r="AS142" s="299"/>
      <c r="AT142" s="299"/>
      <c r="AU142" s="299"/>
      <c r="AV142" s="299"/>
      <c r="AW142" s="299"/>
      <c r="AX142" s="299"/>
      <c r="AY142" s="299"/>
      <c r="AZ142" s="299"/>
      <c r="BA142" s="299"/>
      <c r="BB142" s="299"/>
      <c r="BC142" s="299"/>
      <c r="BD142" s="299"/>
      <c r="BE142" s="299"/>
      <c r="BF142" s="299"/>
      <c r="BG142" s="299"/>
      <c r="BH142" s="299"/>
    </row>
    <row r="143" spans="1:60" ht="12.75" hidden="1" customHeight="1">
      <c r="A143" s="299"/>
      <c r="B143" s="1001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1002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1003"/>
      <c r="AC143" s="1003"/>
      <c r="AD143" s="1003"/>
      <c r="AE143" s="299"/>
      <c r="AF143" s="299"/>
      <c r="AG143" s="299"/>
      <c r="AH143" s="299"/>
      <c r="AI143" s="299"/>
      <c r="AJ143" s="299"/>
      <c r="AK143" s="299"/>
      <c r="AL143" s="299"/>
      <c r="AM143" s="299"/>
      <c r="AN143" s="299"/>
      <c r="AO143" s="299"/>
      <c r="AP143" s="299"/>
      <c r="AQ143" s="299"/>
      <c r="AR143" s="299"/>
      <c r="AS143" s="299"/>
      <c r="AT143" s="299"/>
      <c r="AU143" s="299"/>
      <c r="AV143" s="299"/>
      <c r="AW143" s="299"/>
      <c r="AX143" s="299"/>
      <c r="AY143" s="299"/>
      <c r="AZ143" s="299"/>
      <c r="BA143" s="299"/>
      <c r="BB143" s="299"/>
      <c r="BC143" s="299"/>
      <c r="BD143" s="299"/>
      <c r="BE143" s="299"/>
      <c r="BF143" s="299"/>
      <c r="BG143" s="299"/>
      <c r="BH143" s="299"/>
    </row>
    <row r="144" spans="1:60" ht="12.75" hidden="1" customHeight="1">
      <c r="A144" s="299"/>
      <c r="B144" s="1001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1002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1003"/>
      <c r="AC144" s="1003"/>
      <c r="AD144" s="1003"/>
      <c r="AE144" s="299"/>
      <c r="AF144" s="299"/>
      <c r="AG144" s="299"/>
      <c r="AH144" s="299"/>
      <c r="AI144" s="299"/>
      <c r="AJ144" s="299"/>
      <c r="AK144" s="299"/>
      <c r="AL144" s="299"/>
      <c r="AM144" s="299"/>
      <c r="AN144" s="299"/>
      <c r="AO144" s="299"/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299"/>
      <c r="BE144" s="299"/>
      <c r="BF144" s="299"/>
      <c r="BG144" s="299"/>
      <c r="BH144" s="299"/>
    </row>
    <row r="145" spans="1:60" ht="12.75" hidden="1" customHeight="1">
      <c r="A145" s="299"/>
      <c r="B145" s="1001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1002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1003"/>
      <c r="AC145" s="1003"/>
      <c r="AD145" s="1003"/>
      <c r="AE145" s="299"/>
      <c r="AF145" s="299"/>
      <c r="AG145" s="299"/>
      <c r="AH145" s="299"/>
      <c r="AI145" s="299"/>
      <c r="AJ145" s="299"/>
      <c r="AK145" s="299"/>
      <c r="AL145" s="299"/>
      <c r="AM145" s="299"/>
      <c r="AN145" s="299"/>
      <c r="AO145" s="299"/>
      <c r="AP145" s="299"/>
      <c r="AQ145" s="299"/>
      <c r="AR145" s="29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  <c r="BD145" s="299"/>
      <c r="BE145" s="299"/>
      <c r="BF145" s="299"/>
      <c r="BG145" s="299"/>
      <c r="BH145" s="299"/>
    </row>
    <row r="146" spans="1:60" ht="12.75" hidden="1" customHeight="1">
      <c r="A146" s="299"/>
      <c r="B146" s="1001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1002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1003"/>
      <c r="AC146" s="1003"/>
      <c r="AD146" s="1003"/>
      <c r="AE146" s="299"/>
      <c r="AF146" s="299"/>
      <c r="AG146" s="299"/>
      <c r="AH146" s="299"/>
      <c r="AI146" s="299"/>
      <c r="AJ146" s="299"/>
      <c r="AK146" s="299"/>
      <c r="AL146" s="299"/>
      <c r="AM146" s="299"/>
      <c r="AN146" s="299"/>
      <c r="AO146" s="299"/>
      <c r="AP146" s="299"/>
      <c r="AQ146" s="299"/>
      <c r="AR146" s="29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  <c r="BD146" s="299"/>
      <c r="BE146" s="299"/>
      <c r="BF146" s="299"/>
      <c r="BG146" s="299"/>
      <c r="BH146" s="299"/>
    </row>
    <row r="147" spans="1:60" ht="12.75" hidden="1" customHeight="1">
      <c r="A147" s="299"/>
      <c r="B147" s="1001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1002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1003"/>
      <c r="AC147" s="1003"/>
      <c r="AD147" s="1003"/>
      <c r="AE147" s="299"/>
      <c r="AF147" s="299"/>
      <c r="AG147" s="299"/>
      <c r="AH147" s="299"/>
      <c r="AI147" s="299"/>
      <c r="AJ147" s="299"/>
      <c r="AK147" s="299"/>
      <c r="AL147" s="299"/>
      <c r="AM147" s="299"/>
      <c r="AN147" s="299"/>
      <c r="AO147" s="299"/>
      <c r="AP147" s="299"/>
      <c r="AQ147" s="299"/>
      <c r="AR147" s="299"/>
      <c r="AS147" s="299"/>
      <c r="AT147" s="299"/>
      <c r="AU147" s="299"/>
      <c r="AV147" s="299"/>
      <c r="AW147" s="299"/>
      <c r="AX147" s="299"/>
      <c r="AY147" s="299"/>
      <c r="AZ147" s="299"/>
      <c r="BA147" s="299"/>
      <c r="BB147" s="299"/>
      <c r="BC147" s="299"/>
      <c r="BD147" s="299"/>
      <c r="BE147" s="299"/>
      <c r="BF147" s="299"/>
      <c r="BG147" s="299"/>
      <c r="BH147" s="299"/>
    </row>
    <row r="148" spans="1:60" ht="12.75" hidden="1" customHeight="1">
      <c r="A148" s="299"/>
      <c r="B148" s="1001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1002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1003"/>
      <c r="AC148" s="1003"/>
      <c r="AD148" s="1003"/>
      <c r="AE148" s="299"/>
      <c r="AF148" s="299"/>
      <c r="AG148" s="299"/>
      <c r="AH148" s="299"/>
      <c r="AI148" s="299"/>
      <c r="AJ148" s="299"/>
      <c r="AK148" s="299"/>
      <c r="AL148" s="299"/>
      <c r="AM148" s="299"/>
      <c r="AN148" s="299"/>
      <c r="AO148" s="299"/>
      <c r="AP148" s="299"/>
      <c r="AQ148" s="299"/>
      <c r="AR148" s="299"/>
      <c r="AS148" s="299"/>
      <c r="AT148" s="299"/>
      <c r="AU148" s="299"/>
      <c r="AV148" s="299"/>
      <c r="AW148" s="299"/>
      <c r="AX148" s="299"/>
      <c r="AY148" s="299"/>
      <c r="AZ148" s="299"/>
      <c r="BA148" s="299"/>
      <c r="BB148" s="299"/>
      <c r="BC148" s="299"/>
      <c r="BD148" s="299"/>
      <c r="BE148" s="299"/>
      <c r="BF148" s="299"/>
      <c r="BG148" s="299"/>
      <c r="BH148" s="299"/>
    </row>
    <row r="149" spans="1:60" ht="12.75" hidden="1" customHeight="1">
      <c r="A149" s="299"/>
      <c r="B149" s="1001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1002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1003"/>
      <c r="AC149" s="1003"/>
      <c r="AD149" s="1003"/>
      <c r="AE149" s="299"/>
      <c r="AF149" s="299"/>
      <c r="AG149" s="299"/>
      <c r="AH149" s="299"/>
      <c r="AI149" s="299"/>
      <c r="AJ149" s="299"/>
      <c r="AK149" s="299"/>
      <c r="AL149" s="299"/>
      <c r="AM149" s="299"/>
      <c r="AN149" s="299"/>
      <c r="AO149" s="299"/>
      <c r="AP149" s="299"/>
      <c r="AQ149" s="299"/>
      <c r="AR149" s="29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299"/>
    </row>
    <row r="150" spans="1:60" ht="12.75" hidden="1" customHeight="1">
      <c r="A150" s="299"/>
      <c r="B150" s="1001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1002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1003"/>
      <c r="AC150" s="1003"/>
      <c r="AD150" s="1003"/>
      <c r="AE150" s="299"/>
      <c r="AF150" s="299"/>
      <c r="AG150" s="299"/>
      <c r="AH150" s="299"/>
      <c r="AI150" s="299"/>
      <c r="AJ150" s="299"/>
      <c r="AK150" s="299"/>
      <c r="AL150" s="299"/>
      <c r="AM150" s="299"/>
      <c r="AN150" s="299"/>
      <c r="AO150" s="299"/>
      <c r="AP150" s="299"/>
      <c r="AQ150" s="299"/>
      <c r="AR150" s="299"/>
      <c r="AS150" s="299"/>
      <c r="AT150" s="299"/>
      <c r="AU150" s="299"/>
      <c r="AV150" s="299"/>
      <c r="AW150" s="299"/>
      <c r="AX150" s="299"/>
      <c r="AY150" s="299"/>
      <c r="AZ150" s="299"/>
      <c r="BA150" s="299"/>
      <c r="BB150" s="299"/>
      <c r="BC150" s="299"/>
      <c r="BD150" s="299"/>
      <c r="BE150" s="299"/>
      <c r="BF150" s="299"/>
      <c r="BG150" s="299"/>
      <c r="BH150" s="299"/>
    </row>
    <row r="151" spans="1:60" ht="12.75" hidden="1" customHeight="1">
      <c r="A151" s="299"/>
      <c r="B151" s="1001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1002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1003"/>
      <c r="AC151" s="1003"/>
      <c r="AD151" s="1003"/>
      <c r="AE151" s="299"/>
      <c r="AF151" s="299"/>
      <c r="AG151" s="299"/>
      <c r="AH151" s="299"/>
      <c r="AI151" s="299"/>
      <c r="AJ151" s="299"/>
      <c r="AK151" s="299"/>
      <c r="AL151" s="299"/>
      <c r="AM151" s="299"/>
      <c r="AN151" s="299"/>
      <c r="AO151" s="299"/>
      <c r="AP151" s="299"/>
      <c r="AQ151" s="299"/>
      <c r="AR151" s="299"/>
      <c r="AS151" s="299"/>
      <c r="AT151" s="299"/>
      <c r="AU151" s="299"/>
      <c r="AV151" s="299"/>
      <c r="AW151" s="299"/>
      <c r="AX151" s="299"/>
      <c r="AY151" s="299"/>
      <c r="AZ151" s="299"/>
      <c r="BA151" s="299"/>
      <c r="BB151" s="299"/>
      <c r="BC151" s="299"/>
      <c r="BD151" s="299"/>
      <c r="BE151" s="299"/>
      <c r="BF151" s="299"/>
      <c r="BG151" s="299"/>
      <c r="BH151" s="299"/>
    </row>
    <row r="152" spans="1:60" ht="12.75" hidden="1" customHeight="1">
      <c r="A152" s="299"/>
      <c r="B152" s="1001"/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1002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1003"/>
      <c r="AC152" s="1003"/>
      <c r="AD152" s="1003"/>
      <c r="AE152" s="299"/>
      <c r="AF152" s="299"/>
      <c r="AG152" s="299"/>
      <c r="AH152" s="299"/>
      <c r="AI152" s="299"/>
      <c r="AJ152" s="299"/>
      <c r="AK152" s="299"/>
      <c r="AL152" s="299"/>
      <c r="AM152" s="299"/>
      <c r="AN152" s="299"/>
      <c r="AO152" s="299"/>
      <c r="AP152" s="299"/>
      <c r="AQ152" s="299"/>
      <c r="AR152" s="299"/>
      <c r="AS152" s="299"/>
      <c r="AT152" s="299"/>
      <c r="AU152" s="299"/>
      <c r="AV152" s="299"/>
      <c r="AW152" s="299"/>
      <c r="AX152" s="299"/>
      <c r="AY152" s="299"/>
      <c r="AZ152" s="299"/>
      <c r="BA152" s="299"/>
      <c r="BB152" s="299"/>
      <c r="BC152" s="299"/>
      <c r="BD152" s="299"/>
      <c r="BE152" s="299"/>
      <c r="BF152" s="299"/>
      <c r="BG152" s="299"/>
      <c r="BH152" s="299"/>
    </row>
    <row r="153" spans="1:60" ht="12.75" hidden="1" customHeight="1">
      <c r="A153" s="299"/>
      <c r="B153" s="1001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1002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1003"/>
      <c r="AC153" s="1003"/>
      <c r="AD153" s="1003"/>
      <c r="AE153" s="299"/>
      <c r="AF153" s="299"/>
      <c r="AG153" s="299"/>
      <c r="AH153" s="299"/>
      <c r="AI153" s="299"/>
      <c r="AJ153" s="299"/>
      <c r="AK153" s="299"/>
      <c r="AL153" s="299"/>
      <c r="AM153" s="299"/>
      <c r="AN153" s="299"/>
      <c r="AO153" s="299"/>
      <c r="AP153" s="299"/>
      <c r="AQ153" s="299"/>
      <c r="AR153" s="299"/>
      <c r="AS153" s="299"/>
      <c r="AT153" s="299"/>
      <c r="AU153" s="299"/>
      <c r="AV153" s="299"/>
      <c r="AW153" s="299"/>
      <c r="AX153" s="299"/>
      <c r="AY153" s="299"/>
      <c r="AZ153" s="299"/>
      <c r="BA153" s="299"/>
      <c r="BB153" s="299"/>
      <c r="BC153" s="299"/>
      <c r="BD153" s="299"/>
      <c r="BE153" s="299"/>
      <c r="BF153" s="299"/>
      <c r="BG153" s="299"/>
      <c r="BH153" s="299"/>
    </row>
    <row r="154" spans="1:60" ht="12.75" hidden="1" customHeight="1">
      <c r="A154" s="299"/>
      <c r="B154" s="1001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1002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1003"/>
      <c r="AC154" s="1003"/>
      <c r="AD154" s="1003"/>
      <c r="AE154" s="299"/>
      <c r="AF154" s="299"/>
      <c r="AG154" s="299"/>
      <c r="AH154" s="299"/>
      <c r="AI154" s="299"/>
      <c r="AJ154" s="299"/>
      <c r="AK154" s="299"/>
      <c r="AL154" s="299"/>
      <c r="AM154" s="299"/>
      <c r="AN154" s="299"/>
      <c r="AO154" s="299"/>
      <c r="AP154" s="299"/>
      <c r="AQ154" s="299"/>
      <c r="AR154" s="29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  <c r="BD154" s="299"/>
      <c r="BE154" s="299"/>
      <c r="BF154" s="299"/>
      <c r="BG154" s="299"/>
      <c r="BH154" s="299"/>
    </row>
    <row r="155" spans="1:60" ht="12.75" hidden="1" customHeight="1">
      <c r="A155" s="299"/>
      <c r="B155" s="1001"/>
      <c r="C155" s="299"/>
      <c r="D155" s="299"/>
      <c r="E155" s="299"/>
      <c r="F155" s="299"/>
      <c r="G155" s="299"/>
      <c r="H155" s="299"/>
      <c r="I155" s="299"/>
      <c r="J155" s="299"/>
      <c r="K155" s="299"/>
      <c r="L155" s="299"/>
      <c r="M155" s="1002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  <c r="AB155" s="1003"/>
      <c r="AC155" s="1003"/>
      <c r="AD155" s="1003"/>
      <c r="AE155" s="299"/>
      <c r="AF155" s="299"/>
      <c r="AG155" s="299"/>
      <c r="AH155" s="299"/>
      <c r="AI155" s="299"/>
      <c r="AJ155" s="299"/>
      <c r="AK155" s="299"/>
      <c r="AL155" s="299"/>
      <c r="AM155" s="299"/>
      <c r="AN155" s="299"/>
      <c r="AO155" s="299"/>
      <c r="AP155" s="299"/>
      <c r="AQ155" s="299"/>
      <c r="AR155" s="299"/>
      <c r="AS155" s="299"/>
      <c r="AT155" s="299"/>
      <c r="AU155" s="299"/>
      <c r="AV155" s="299"/>
      <c r="AW155" s="299"/>
      <c r="AX155" s="299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299"/>
    </row>
    <row r="156" spans="1:60" ht="12.75" hidden="1" customHeight="1">
      <c r="A156" s="299"/>
      <c r="B156" s="1001"/>
      <c r="C156" s="299"/>
      <c r="D156" s="299"/>
      <c r="E156" s="299"/>
      <c r="F156" s="299"/>
      <c r="G156" s="299"/>
      <c r="H156" s="299"/>
      <c r="I156" s="299"/>
      <c r="J156" s="299"/>
      <c r="K156" s="299"/>
      <c r="L156" s="299"/>
      <c r="M156" s="1002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1003"/>
      <c r="AC156" s="1003"/>
      <c r="AD156" s="1003"/>
      <c r="AE156" s="299"/>
      <c r="AF156" s="299"/>
      <c r="AG156" s="299"/>
      <c r="AH156" s="299"/>
      <c r="AI156" s="299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</row>
    <row r="157" spans="1:60" ht="12.75" hidden="1" customHeight="1">
      <c r="A157" s="299"/>
      <c r="B157" s="1001"/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1002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1003"/>
      <c r="AC157" s="1003"/>
      <c r="AD157" s="1003"/>
      <c r="AE157" s="299"/>
      <c r="AF157" s="299"/>
      <c r="AG157" s="299"/>
      <c r="AH157" s="299"/>
      <c r="AI157" s="299"/>
      <c r="AJ157" s="299"/>
      <c r="AK157" s="299"/>
      <c r="AL157" s="299"/>
      <c r="AM157" s="299"/>
      <c r="AN157" s="299"/>
      <c r="AO157" s="299"/>
      <c r="AP157" s="299"/>
      <c r="AQ157" s="299"/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</row>
    <row r="158" spans="1:60" ht="12.75" hidden="1" customHeight="1">
      <c r="A158" s="299"/>
      <c r="B158" s="1001"/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1002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1003"/>
      <c r="AC158" s="1003"/>
      <c r="AD158" s="1003"/>
      <c r="AE158" s="299"/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299"/>
      <c r="AP158" s="299"/>
      <c r="AQ158" s="299"/>
      <c r="AR158" s="29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299"/>
    </row>
    <row r="159" spans="1:60" ht="12.75" hidden="1" customHeight="1">
      <c r="A159" s="299"/>
      <c r="B159" s="1001"/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1002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1003"/>
      <c r="AC159" s="1003"/>
      <c r="AD159" s="1003"/>
      <c r="AE159" s="299"/>
      <c r="AF159" s="299"/>
      <c r="AG159" s="299"/>
      <c r="AH159" s="299"/>
      <c r="AI159" s="299"/>
      <c r="AJ159" s="299"/>
      <c r="AK159" s="299"/>
      <c r="AL159" s="299"/>
      <c r="AM159" s="299"/>
      <c r="AN159" s="299"/>
      <c r="AO159" s="299"/>
      <c r="AP159" s="299"/>
      <c r="AQ159" s="299"/>
      <c r="AR159" s="299"/>
      <c r="AS159" s="299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299"/>
    </row>
    <row r="160" spans="1:60" ht="12.75" hidden="1" customHeight="1">
      <c r="A160" s="299"/>
      <c r="B160" s="1001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1002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1003"/>
      <c r="AC160" s="1003"/>
      <c r="AD160" s="1003"/>
      <c r="AE160" s="299"/>
      <c r="AF160" s="299"/>
      <c r="AG160" s="299"/>
      <c r="AH160" s="299"/>
      <c r="AI160" s="299"/>
      <c r="AJ160" s="299"/>
      <c r="AK160" s="299"/>
      <c r="AL160" s="299"/>
      <c r="AM160" s="299"/>
      <c r="AN160" s="299"/>
      <c r="AO160" s="299"/>
      <c r="AP160" s="299"/>
      <c r="AQ160" s="299"/>
      <c r="AR160" s="299"/>
      <c r="AS160" s="299"/>
      <c r="AT160" s="299"/>
      <c r="AU160" s="299"/>
      <c r="AV160" s="299"/>
      <c r="AW160" s="299"/>
      <c r="AX160" s="299"/>
      <c r="AY160" s="299"/>
      <c r="AZ160" s="299"/>
      <c r="BA160" s="299"/>
      <c r="BB160" s="299"/>
      <c r="BC160" s="299"/>
      <c r="BD160" s="299"/>
      <c r="BE160" s="299"/>
      <c r="BF160" s="299"/>
      <c r="BG160" s="299"/>
      <c r="BH160" s="299"/>
    </row>
    <row r="161" spans="1:60" ht="12.75" hidden="1" customHeight="1">
      <c r="A161" s="299"/>
      <c r="B161" s="1001"/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1002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1003"/>
      <c r="AC161" s="1003"/>
      <c r="AD161" s="1003"/>
      <c r="AE161" s="299"/>
      <c r="AF161" s="299"/>
      <c r="AG161" s="299"/>
      <c r="AH161" s="299"/>
      <c r="AI161" s="299"/>
      <c r="AJ161" s="299"/>
      <c r="AK161" s="299"/>
      <c r="AL161" s="299"/>
      <c r="AM161" s="299"/>
      <c r="AN161" s="299"/>
      <c r="AO161" s="299"/>
      <c r="AP161" s="299"/>
      <c r="AQ161" s="299"/>
      <c r="AR161" s="299"/>
      <c r="AS161" s="299"/>
      <c r="AT161" s="299"/>
      <c r="AU161" s="299"/>
      <c r="AV161" s="299"/>
      <c r="AW161" s="299"/>
      <c r="AX161" s="299"/>
      <c r="AY161" s="299"/>
      <c r="AZ161" s="299"/>
      <c r="BA161" s="299"/>
      <c r="BB161" s="299"/>
      <c r="BC161" s="299"/>
      <c r="BD161" s="299"/>
      <c r="BE161" s="299"/>
      <c r="BF161" s="299"/>
      <c r="BG161" s="299"/>
      <c r="BH161" s="299"/>
    </row>
    <row r="162" spans="1:60" ht="12.75" hidden="1" customHeight="1">
      <c r="A162" s="299"/>
      <c r="B162" s="1001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1002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1003"/>
      <c r="AC162" s="1003"/>
      <c r="AD162" s="1003"/>
      <c r="AE162" s="299"/>
      <c r="AF162" s="299"/>
      <c r="AG162" s="299"/>
      <c r="AH162" s="299"/>
      <c r="AI162" s="299"/>
      <c r="AJ162" s="299"/>
      <c r="AK162" s="299"/>
      <c r="AL162" s="299"/>
      <c r="AM162" s="299"/>
      <c r="AN162" s="299"/>
      <c r="AO162" s="299"/>
      <c r="AP162" s="299"/>
      <c r="AQ162" s="299"/>
      <c r="AR162" s="29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299"/>
    </row>
    <row r="163" spans="1:60" ht="12.75" hidden="1" customHeight="1">
      <c r="A163" s="299"/>
      <c r="B163" s="1001"/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1002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1003"/>
      <c r="AC163" s="1003"/>
      <c r="AD163" s="1003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</row>
    <row r="164" spans="1:60" ht="12.75" hidden="1" customHeight="1">
      <c r="A164" s="299"/>
      <c r="B164" s="1001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1002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1003"/>
      <c r="AC164" s="1003"/>
      <c r="AD164" s="1003"/>
      <c r="AE164" s="299"/>
      <c r="AF164" s="299"/>
      <c r="AG164" s="299"/>
      <c r="AH164" s="299"/>
      <c r="AI164" s="299"/>
      <c r="AJ164" s="299"/>
      <c r="AK164" s="299"/>
      <c r="AL164" s="299"/>
      <c r="AM164" s="299"/>
      <c r="AN164" s="299"/>
      <c r="AO164" s="299"/>
      <c r="AP164" s="299"/>
      <c r="AQ164" s="299"/>
      <c r="AR164" s="299"/>
      <c r="AS164" s="299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</row>
    <row r="165" spans="1:60" ht="12.75" hidden="1" customHeight="1">
      <c r="A165" s="299"/>
      <c r="B165" s="1001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1002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1003"/>
      <c r="AC165" s="1003"/>
      <c r="AD165" s="1003"/>
      <c r="AE165" s="299"/>
      <c r="AF165" s="299"/>
      <c r="AG165" s="299"/>
      <c r="AH165" s="299"/>
      <c r="AI165" s="299"/>
      <c r="AJ165" s="299"/>
      <c r="AK165" s="299"/>
      <c r="AL165" s="299"/>
      <c r="AM165" s="299"/>
      <c r="AN165" s="299"/>
      <c r="AO165" s="299"/>
      <c r="AP165" s="299"/>
      <c r="AQ165" s="299"/>
      <c r="AR165" s="299"/>
      <c r="AS165" s="299"/>
      <c r="AT165" s="299"/>
      <c r="AU165" s="299"/>
      <c r="AV165" s="299"/>
      <c r="AW165" s="299"/>
      <c r="AX165" s="299"/>
      <c r="AY165" s="299"/>
      <c r="AZ165" s="299"/>
      <c r="BA165" s="299"/>
      <c r="BB165" s="299"/>
      <c r="BC165" s="299"/>
      <c r="BD165" s="299"/>
      <c r="BE165" s="299"/>
      <c r="BF165" s="299"/>
      <c r="BG165" s="299"/>
      <c r="BH165" s="299"/>
    </row>
    <row r="166" spans="1:60" ht="12.75" hidden="1" customHeight="1">
      <c r="A166" s="299"/>
      <c r="B166" s="1001"/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1002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1003"/>
      <c r="AC166" s="1003"/>
      <c r="AD166" s="1003"/>
      <c r="AE166" s="299"/>
      <c r="AF166" s="299"/>
      <c r="AG166" s="299"/>
      <c r="AH166" s="299"/>
      <c r="AI166" s="299"/>
      <c r="AJ166" s="299"/>
      <c r="AK166" s="299"/>
      <c r="AL166" s="299"/>
      <c r="AM166" s="299"/>
      <c r="AN166" s="299"/>
      <c r="AO166" s="299"/>
      <c r="AP166" s="299"/>
      <c r="AQ166" s="299"/>
      <c r="AR166" s="299"/>
      <c r="AS166" s="299"/>
      <c r="AT166" s="299"/>
      <c r="AU166" s="299"/>
      <c r="AV166" s="299"/>
      <c r="AW166" s="299"/>
      <c r="AX166" s="299"/>
      <c r="AY166" s="299"/>
      <c r="AZ166" s="299"/>
      <c r="BA166" s="299"/>
      <c r="BB166" s="299"/>
      <c r="BC166" s="299"/>
      <c r="BD166" s="299"/>
      <c r="BE166" s="299"/>
      <c r="BF166" s="299"/>
      <c r="BG166" s="299"/>
      <c r="BH166" s="299"/>
    </row>
    <row r="167" spans="1:60" ht="12.75" hidden="1" customHeight="1">
      <c r="A167" s="299"/>
      <c r="B167" s="1001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1002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1003"/>
      <c r="AC167" s="1003"/>
      <c r="AD167" s="1003"/>
      <c r="AE167" s="299"/>
      <c r="AF167" s="299"/>
      <c r="AG167" s="299"/>
      <c r="AH167" s="299"/>
      <c r="AI167" s="299"/>
      <c r="AJ167" s="299"/>
      <c r="AK167" s="299"/>
      <c r="AL167" s="299"/>
      <c r="AM167" s="299"/>
      <c r="AN167" s="299"/>
      <c r="AO167" s="299"/>
      <c r="AP167" s="299"/>
      <c r="AQ167" s="299"/>
      <c r="AR167" s="299"/>
      <c r="AS167" s="299"/>
      <c r="AT167" s="299"/>
      <c r="AU167" s="299"/>
      <c r="AV167" s="299"/>
      <c r="AW167" s="299"/>
      <c r="AX167" s="299"/>
      <c r="AY167" s="299"/>
      <c r="AZ167" s="299"/>
      <c r="BA167" s="299"/>
      <c r="BB167" s="299"/>
      <c r="BC167" s="299"/>
      <c r="BD167" s="299"/>
      <c r="BE167" s="299"/>
      <c r="BF167" s="299"/>
      <c r="BG167" s="299"/>
      <c r="BH167" s="299"/>
    </row>
    <row r="168" spans="1:60" ht="12.75" hidden="1" customHeight="1">
      <c r="A168" s="299"/>
      <c r="B168" s="1001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1002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1003"/>
      <c r="AC168" s="1003"/>
      <c r="AD168" s="1003"/>
      <c r="AE168" s="299"/>
      <c r="AF168" s="299"/>
      <c r="AG168" s="299"/>
      <c r="AH168" s="299"/>
      <c r="AI168" s="299"/>
      <c r="AJ168" s="299"/>
      <c r="AK168" s="299"/>
      <c r="AL168" s="299"/>
      <c r="AM168" s="299"/>
      <c r="AN168" s="299"/>
      <c r="AO168" s="299"/>
      <c r="AP168" s="299"/>
      <c r="AQ168" s="299"/>
      <c r="AR168" s="299"/>
      <c r="AS168" s="299"/>
      <c r="AT168" s="299"/>
      <c r="AU168" s="299"/>
      <c r="AV168" s="299"/>
      <c r="AW168" s="299"/>
      <c r="AX168" s="299"/>
      <c r="AY168" s="299"/>
      <c r="AZ168" s="299"/>
      <c r="BA168" s="299"/>
      <c r="BB168" s="299"/>
      <c r="BC168" s="299"/>
      <c r="BD168" s="299"/>
      <c r="BE168" s="299"/>
      <c r="BF168" s="299"/>
      <c r="BG168" s="299"/>
      <c r="BH168" s="299"/>
    </row>
    <row r="169" spans="1:60" ht="12.75" hidden="1" customHeight="1">
      <c r="A169" s="299"/>
      <c r="B169" s="1001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1002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1003"/>
      <c r="AC169" s="1003"/>
      <c r="AD169" s="1003"/>
      <c r="AE169" s="299"/>
      <c r="AF169" s="299"/>
      <c r="AG169" s="299"/>
      <c r="AH169" s="299"/>
      <c r="AI169" s="299"/>
      <c r="AJ169" s="299"/>
      <c r="AK169" s="299"/>
      <c r="AL169" s="299"/>
      <c r="AM169" s="299"/>
      <c r="AN169" s="299"/>
      <c r="AO169" s="299"/>
      <c r="AP169" s="299"/>
      <c r="AQ169" s="299"/>
      <c r="AR169" s="299"/>
      <c r="AS169" s="299"/>
      <c r="AT169" s="299"/>
      <c r="AU169" s="299"/>
      <c r="AV169" s="299"/>
      <c r="AW169" s="299"/>
      <c r="AX169" s="299"/>
      <c r="AY169" s="299"/>
      <c r="AZ169" s="299"/>
      <c r="BA169" s="299"/>
      <c r="BB169" s="299"/>
      <c r="BC169" s="299"/>
      <c r="BD169" s="299"/>
      <c r="BE169" s="299"/>
      <c r="BF169" s="299"/>
      <c r="BG169" s="299"/>
      <c r="BH169" s="299"/>
    </row>
    <row r="170" spans="1:60" ht="12.75" hidden="1" customHeight="1">
      <c r="A170" s="299"/>
      <c r="B170" s="1001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1002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1003"/>
      <c r="AC170" s="1003"/>
      <c r="AD170" s="1003"/>
      <c r="AE170" s="299"/>
      <c r="AF170" s="299"/>
      <c r="AG170" s="299"/>
      <c r="AH170" s="299"/>
      <c r="AI170" s="299"/>
      <c r="AJ170" s="299"/>
      <c r="AK170" s="299"/>
      <c r="AL170" s="299"/>
      <c r="AM170" s="299"/>
      <c r="AN170" s="299"/>
      <c r="AO170" s="299"/>
      <c r="AP170" s="299"/>
      <c r="AQ170" s="299"/>
      <c r="AR170" s="299"/>
      <c r="AS170" s="299"/>
      <c r="AT170" s="299"/>
      <c r="AU170" s="299"/>
      <c r="AV170" s="299"/>
      <c r="AW170" s="299"/>
      <c r="AX170" s="299"/>
      <c r="AY170" s="299"/>
      <c r="AZ170" s="299"/>
      <c r="BA170" s="299"/>
      <c r="BB170" s="299"/>
      <c r="BC170" s="299"/>
      <c r="BD170" s="299"/>
      <c r="BE170" s="299"/>
      <c r="BF170" s="299"/>
      <c r="BG170" s="299"/>
      <c r="BH170" s="299"/>
    </row>
    <row r="171" spans="1:60" ht="12.75" hidden="1" customHeight="1">
      <c r="A171" s="299"/>
      <c r="B171" s="1001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1002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1003"/>
      <c r="AC171" s="1003"/>
      <c r="AD171" s="1003"/>
      <c r="AE171" s="299"/>
      <c r="AF171" s="299"/>
      <c r="AG171" s="299"/>
      <c r="AH171" s="299"/>
      <c r="AI171" s="299"/>
      <c r="AJ171" s="299"/>
      <c r="AK171" s="299"/>
      <c r="AL171" s="299"/>
      <c r="AM171" s="299"/>
      <c r="AN171" s="299"/>
      <c r="AO171" s="299"/>
      <c r="AP171" s="299"/>
      <c r="AQ171" s="299"/>
      <c r="AR171" s="299"/>
      <c r="AS171" s="299"/>
      <c r="AT171" s="299"/>
      <c r="AU171" s="299"/>
      <c r="AV171" s="299"/>
      <c r="AW171" s="299"/>
      <c r="AX171" s="299"/>
      <c r="AY171" s="299"/>
      <c r="AZ171" s="299"/>
      <c r="BA171" s="299"/>
      <c r="BB171" s="299"/>
      <c r="BC171" s="299"/>
      <c r="BD171" s="299"/>
      <c r="BE171" s="299"/>
      <c r="BF171" s="299"/>
      <c r="BG171" s="299"/>
      <c r="BH171" s="299"/>
    </row>
    <row r="172" spans="1:60" ht="12.75" hidden="1" customHeight="1">
      <c r="A172" s="299"/>
      <c r="B172" s="1001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1002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1003"/>
      <c r="AC172" s="1003"/>
      <c r="AD172" s="1003"/>
      <c r="AE172" s="299"/>
      <c r="AF172" s="299"/>
      <c r="AG172" s="299"/>
      <c r="AH172" s="299"/>
      <c r="AI172" s="299"/>
      <c r="AJ172" s="299"/>
      <c r="AK172" s="299"/>
      <c r="AL172" s="299"/>
      <c r="AM172" s="299"/>
      <c r="AN172" s="299"/>
      <c r="AO172" s="299"/>
      <c r="AP172" s="299"/>
      <c r="AQ172" s="299"/>
      <c r="AR172" s="299"/>
      <c r="AS172" s="299"/>
      <c r="AT172" s="299"/>
      <c r="AU172" s="299"/>
      <c r="AV172" s="299"/>
      <c r="AW172" s="299"/>
      <c r="AX172" s="299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</row>
    <row r="173" spans="1:60" ht="12.75" hidden="1" customHeight="1">
      <c r="A173" s="299"/>
      <c r="B173" s="1001"/>
      <c r="C173" s="299"/>
      <c r="D173" s="299"/>
      <c r="E173" s="299"/>
      <c r="F173" s="299"/>
      <c r="G173" s="299"/>
      <c r="H173" s="299"/>
      <c r="I173" s="299"/>
      <c r="J173" s="299"/>
      <c r="K173" s="299"/>
      <c r="L173" s="299"/>
      <c r="M173" s="1002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1003"/>
      <c r="AC173" s="1003"/>
      <c r="AD173" s="1003"/>
      <c r="AE173" s="299"/>
      <c r="AF173" s="299"/>
      <c r="AG173" s="299"/>
      <c r="AH173" s="299"/>
      <c r="AI173" s="299"/>
      <c r="AJ173" s="299"/>
      <c r="AK173" s="299"/>
      <c r="AL173" s="299"/>
      <c r="AM173" s="299"/>
      <c r="AN173" s="299"/>
      <c r="AO173" s="299"/>
      <c r="AP173" s="299"/>
      <c r="AQ173" s="299"/>
      <c r="AR173" s="299"/>
      <c r="AS173" s="299"/>
      <c r="AT173" s="299"/>
      <c r="AU173" s="299"/>
      <c r="AV173" s="299"/>
      <c r="AW173" s="299"/>
      <c r="AX173" s="299"/>
      <c r="AY173" s="299"/>
      <c r="AZ173" s="299"/>
      <c r="BA173" s="299"/>
      <c r="BB173" s="299"/>
      <c r="BC173" s="299"/>
      <c r="BD173" s="299"/>
      <c r="BE173" s="299"/>
      <c r="BF173" s="299"/>
      <c r="BG173" s="299"/>
      <c r="BH173" s="299"/>
    </row>
    <row r="174" spans="1:60" ht="12.75" hidden="1" customHeight="1">
      <c r="A174" s="299"/>
      <c r="B174" s="1001"/>
      <c r="C174" s="299"/>
      <c r="D174" s="299"/>
      <c r="E174" s="299"/>
      <c r="F174" s="299"/>
      <c r="G174" s="299"/>
      <c r="H174" s="299"/>
      <c r="I174" s="299"/>
      <c r="J174" s="299"/>
      <c r="K174" s="299"/>
      <c r="L174" s="299"/>
      <c r="M174" s="1002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  <c r="AA174" s="299"/>
      <c r="AB174" s="1003"/>
      <c r="AC174" s="1003"/>
      <c r="AD174" s="1003"/>
      <c r="AE174" s="299"/>
      <c r="AF174" s="299"/>
      <c r="AG174" s="299"/>
      <c r="AH174" s="299"/>
      <c r="AI174" s="299"/>
      <c r="AJ174" s="299"/>
      <c r="AK174" s="299"/>
      <c r="AL174" s="299"/>
      <c r="AM174" s="299"/>
      <c r="AN174" s="299"/>
      <c r="AO174" s="299"/>
      <c r="AP174" s="299"/>
      <c r="AQ174" s="299"/>
      <c r="AR174" s="299"/>
      <c r="AS174" s="299"/>
      <c r="AT174" s="299"/>
      <c r="AU174" s="299"/>
      <c r="AV174" s="299"/>
      <c r="AW174" s="299"/>
      <c r="AX174" s="299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</row>
    <row r="175" spans="1:60" ht="12.75" hidden="1" customHeight="1">
      <c r="A175" s="299"/>
      <c r="B175" s="1001"/>
      <c r="C175" s="299"/>
      <c r="D175" s="299"/>
      <c r="E175" s="299"/>
      <c r="F175" s="299"/>
      <c r="G175" s="299"/>
      <c r="H175" s="299"/>
      <c r="I175" s="299"/>
      <c r="J175" s="299"/>
      <c r="K175" s="299"/>
      <c r="L175" s="299"/>
      <c r="M175" s="1002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1003"/>
      <c r="AC175" s="1003"/>
      <c r="AD175" s="1003"/>
      <c r="AE175" s="299"/>
      <c r="AF175" s="299"/>
      <c r="AG175" s="299"/>
      <c r="AH175" s="299"/>
      <c r="AI175" s="299"/>
      <c r="AJ175" s="299"/>
      <c r="AK175" s="299"/>
      <c r="AL175" s="299"/>
      <c r="AM175" s="299"/>
      <c r="AN175" s="299"/>
      <c r="AO175" s="299"/>
      <c r="AP175" s="299"/>
      <c r="AQ175" s="299"/>
      <c r="AR175" s="299"/>
      <c r="AS175" s="299"/>
      <c r="AT175" s="299"/>
      <c r="AU175" s="299"/>
      <c r="AV175" s="299"/>
      <c r="AW175" s="299"/>
      <c r="AX175" s="299"/>
      <c r="AY175" s="299"/>
      <c r="AZ175" s="299"/>
      <c r="BA175" s="299"/>
      <c r="BB175" s="299"/>
      <c r="BC175" s="299"/>
      <c r="BD175" s="299"/>
      <c r="BE175" s="299"/>
      <c r="BF175" s="299"/>
      <c r="BG175" s="299"/>
      <c r="BH175" s="299"/>
    </row>
    <row r="176" spans="1:60" ht="12.75" hidden="1" customHeight="1">
      <c r="A176" s="299"/>
      <c r="B176" s="1001"/>
      <c r="C176" s="299"/>
      <c r="D176" s="299"/>
      <c r="E176" s="299"/>
      <c r="F176" s="299"/>
      <c r="G176" s="299"/>
      <c r="H176" s="299"/>
      <c r="I176" s="299"/>
      <c r="J176" s="299"/>
      <c r="K176" s="299"/>
      <c r="L176" s="299"/>
      <c r="M176" s="1002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1003"/>
      <c r="AC176" s="1003"/>
      <c r="AD176" s="1003"/>
      <c r="AE176" s="299"/>
      <c r="AF176" s="299"/>
      <c r="AG176" s="299"/>
      <c r="AH176" s="299"/>
      <c r="AI176" s="299"/>
      <c r="AJ176" s="299"/>
      <c r="AK176" s="299"/>
      <c r="AL176" s="299"/>
      <c r="AM176" s="299"/>
      <c r="AN176" s="299"/>
      <c r="AO176" s="299"/>
      <c r="AP176" s="299"/>
      <c r="AQ176" s="299"/>
      <c r="AR176" s="299"/>
      <c r="AS176" s="299"/>
      <c r="AT176" s="299"/>
      <c r="AU176" s="299"/>
      <c r="AV176" s="299"/>
      <c r="AW176" s="299"/>
      <c r="AX176" s="299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</row>
    <row r="177" spans="1:60" ht="12.75" hidden="1" customHeight="1">
      <c r="A177" s="299"/>
      <c r="B177" s="1001"/>
      <c r="C177" s="299"/>
      <c r="D177" s="299"/>
      <c r="E177" s="299"/>
      <c r="F177" s="299"/>
      <c r="G177" s="299"/>
      <c r="H177" s="299"/>
      <c r="I177" s="299"/>
      <c r="J177" s="299"/>
      <c r="K177" s="299"/>
      <c r="L177" s="299"/>
      <c r="M177" s="1002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1003"/>
      <c r="AC177" s="1003"/>
      <c r="AD177" s="1003"/>
      <c r="AE177" s="299"/>
      <c r="AF177" s="299"/>
      <c r="AG177" s="299"/>
      <c r="AH177" s="299"/>
      <c r="AI177" s="299"/>
      <c r="AJ177" s="299"/>
      <c r="AK177" s="299"/>
      <c r="AL177" s="299"/>
      <c r="AM177" s="299"/>
      <c r="AN177" s="299"/>
      <c r="AO177" s="299"/>
      <c r="AP177" s="299"/>
      <c r="AQ177" s="299"/>
      <c r="AR177" s="299"/>
      <c r="AS177" s="299"/>
      <c r="AT177" s="299"/>
      <c r="AU177" s="299"/>
      <c r="AV177" s="299"/>
      <c r="AW177" s="299"/>
      <c r="AX177" s="299"/>
      <c r="AY177" s="299"/>
      <c r="AZ177" s="299"/>
      <c r="BA177" s="299"/>
      <c r="BB177" s="299"/>
      <c r="BC177" s="299"/>
      <c r="BD177" s="299"/>
      <c r="BE177" s="299"/>
      <c r="BF177" s="299"/>
      <c r="BG177" s="299"/>
      <c r="BH177" s="299"/>
    </row>
    <row r="178" spans="1:60" ht="12.75" hidden="1" customHeight="1">
      <c r="A178" s="299"/>
      <c r="B178" s="1001"/>
      <c r="C178" s="299"/>
      <c r="D178" s="299"/>
      <c r="E178" s="299"/>
      <c r="F178" s="299"/>
      <c r="G178" s="299"/>
      <c r="H178" s="299"/>
      <c r="I178" s="299"/>
      <c r="J178" s="299"/>
      <c r="K178" s="299"/>
      <c r="L178" s="299"/>
      <c r="M178" s="1002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  <c r="AB178" s="1003"/>
      <c r="AC178" s="1003"/>
      <c r="AD178" s="1003"/>
      <c r="AE178" s="299"/>
      <c r="AF178" s="299"/>
      <c r="AG178" s="299"/>
      <c r="AH178" s="299"/>
      <c r="AI178" s="299"/>
      <c r="AJ178" s="299"/>
      <c r="AK178" s="299"/>
      <c r="AL178" s="299"/>
      <c r="AM178" s="299"/>
      <c r="AN178" s="299"/>
      <c r="AO178" s="299"/>
      <c r="AP178" s="299"/>
      <c r="AQ178" s="299"/>
      <c r="AR178" s="299"/>
      <c r="AS178" s="299"/>
      <c r="AT178" s="299"/>
      <c r="AU178" s="299"/>
      <c r="AV178" s="299"/>
      <c r="AW178" s="299"/>
      <c r="AX178" s="299"/>
      <c r="AY178" s="299"/>
      <c r="AZ178" s="299"/>
      <c r="BA178" s="299"/>
      <c r="BB178" s="299"/>
      <c r="BC178" s="299"/>
      <c r="BD178" s="299"/>
      <c r="BE178" s="299"/>
      <c r="BF178" s="299"/>
      <c r="BG178" s="299"/>
      <c r="BH178" s="299"/>
    </row>
    <row r="179" spans="1:60" ht="12.75" hidden="1" customHeight="1">
      <c r="A179" s="299"/>
      <c r="B179" s="1001"/>
      <c r="C179" s="299"/>
      <c r="D179" s="299"/>
      <c r="E179" s="299"/>
      <c r="F179" s="299"/>
      <c r="G179" s="299"/>
      <c r="H179" s="299"/>
      <c r="I179" s="299"/>
      <c r="J179" s="299"/>
      <c r="K179" s="299"/>
      <c r="L179" s="299"/>
      <c r="M179" s="1002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1003"/>
      <c r="AC179" s="1003"/>
      <c r="AD179" s="1003"/>
      <c r="AE179" s="299"/>
      <c r="AF179" s="299"/>
      <c r="AG179" s="299"/>
      <c r="AH179" s="299"/>
      <c r="AI179" s="299"/>
      <c r="AJ179" s="299"/>
      <c r="AK179" s="299"/>
      <c r="AL179" s="299"/>
      <c r="AM179" s="299"/>
      <c r="AN179" s="299"/>
      <c r="AO179" s="299"/>
      <c r="AP179" s="299"/>
      <c r="AQ179" s="299"/>
      <c r="AR179" s="299"/>
      <c r="AS179" s="299"/>
      <c r="AT179" s="299"/>
      <c r="AU179" s="299"/>
      <c r="AV179" s="299"/>
      <c r="AW179" s="299"/>
      <c r="AX179" s="299"/>
      <c r="AY179" s="299"/>
      <c r="AZ179" s="299"/>
      <c r="BA179" s="299"/>
      <c r="BB179" s="299"/>
      <c r="BC179" s="299"/>
      <c r="BD179" s="299"/>
      <c r="BE179" s="299"/>
      <c r="BF179" s="299"/>
      <c r="BG179" s="299"/>
      <c r="BH179" s="299"/>
    </row>
    <row r="180" spans="1:60" ht="12.75" hidden="1" customHeight="1">
      <c r="A180" s="299"/>
      <c r="B180" s="1001"/>
      <c r="C180" s="299"/>
      <c r="D180" s="299"/>
      <c r="E180" s="299"/>
      <c r="F180" s="299"/>
      <c r="G180" s="299"/>
      <c r="H180" s="299"/>
      <c r="I180" s="299"/>
      <c r="J180" s="299"/>
      <c r="K180" s="299"/>
      <c r="L180" s="299"/>
      <c r="M180" s="1002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1003"/>
      <c r="AC180" s="1003"/>
      <c r="AD180" s="1003"/>
      <c r="AE180" s="299"/>
      <c r="AF180" s="299"/>
      <c r="AG180" s="299"/>
      <c r="AH180" s="299"/>
      <c r="AI180" s="299"/>
      <c r="AJ180" s="299"/>
      <c r="AK180" s="299"/>
      <c r="AL180" s="299"/>
      <c r="AM180" s="299"/>
      <c r="AN180" s="299"/>
      <c r="AO180" s="299"/>
      <c r="AP180" s="299"/>
      <c r="AQ180" s="299"/>
      <c r="AR180" s="299"/>
      <c r="AS180" s="299"/>
      <c r="AT180" s="299"/>
      <c r="AU180" s="299"/>
      <c r="AV180" s="299"/>
      <c r="AW180" s="299"/>
      <c r="AX180" s="299"/>
      <c r="AY180" s="299"/>
      <c r="AZ180" s="299"/>
      <c r="BA180" s="299"/>
      <c r="BB180" s="299"/>
      <c r="BC180" s="299"/>
      <c r="BD180" s="299"/>
      <c r="BE180" s="299"/>
      <c r="BF180" s="299"/>
      <c r="BG180" s="299"/>
      <c r="BH180" s="299"/>
    </row>
    <row r="181" spans="1:60" ht="12.75" hidden="1" customHeight="1">
      <c r="A181" s="299"/>
      <c r="B181" s="1001"/>
      <c r="C181" s="299"/>
      <c r="D181" s="299"/>
      <c r="E181" s="299"/>
      <c r="F181" s="299"/>
      <c r="G181" s="299"/>
      <c r="H181" s="299"/>
      <c r="I181" s="299"/>
      <c r="J181" s="299"/>
      <c r="K181" s="299"/>
      <c r="L181" s="299"/>
      <c r="M181" s="1002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1003"/>
      <c r="AC181" s="1003"/>
      <c r="AD181" s="1003"/>
      <c r="AE181" s="299"/>
      <c r="AF181" s="299"/>
      <c r="AG181" s="299"/>
      <c r="AH181" s="299"/>
      <c r="AI181" s="299"/>
      <c r="AJ181" s="299"/>
      <c r="AK181" s="299"/>
      <c r="AL181" s="299"/>
      <c r="AM181" s="299"/>
      <c r="AN181" s="299"/>
      <c r="AO181" s="299"/>
      <c r="AP181" s="299"/>
      <c r="AQ181" s="299"/>
      <c r="AR181" s="299"/>
      <c r="AS181" s="299"/>
      <c r="AT181" s="299"/>
      <c r="AU181" s="299"/>
      <c r="AV181" s="299"/>
      <c r="AW181" s="299"/>
      <c r="AX181" s="299"/>
      <c r="AY181" s="299"/>
      <c r="AZ181" s="299"/>
      <c r="BA181" s="299"/>
      <c r="BB181" s="299"/>
      <c r="BC181" s="299"/>
      <c r="BD181" s="299"/>
      <c r="BE181" s="299"/>
      <c r="BF181" s="299"/>
      <c r="BG181" s="299"/>
      <c r="BH181" s="299"/>
    </row>
    <row r="182" spans="1:60" ht="12.75" hidden="1" customHeight="1">
      <c r="A182" s="299"/>
      <c r="B182" s="1001"/>
      <c r="C182" s="299"/>
      <c r="D182" s="299"/>
      <c r="E182" s="299"/>
      <c r="F182" s="299"/>
      <c r="G182" s="299"/>
      <c r="H182" s="299"/>
      <c r="I182" s="299"/>
      <c r="J182" s="299"/>
      <c r="K182" s="299"/>
      <c r="L182" s="299"/>
      <c r="M182" s="1002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1003"/>
      <c r="AC182" s="1003"/>
      <c r="AD182" s="1003"/>
      <c r="AE182" s="299"/>
      <c r="AF182" s="299"/>
      <c r="AG182" s="299"/>
      <c r="AH182" s="299"/>
      <c r="AI182" s="299"/>
      <c r="AJ182" s="299"/>
      <c r="AK182" s="299"/>
      <c r="AL182" s="299"/>
      <c r="AM182" s="299"/>
      <c r="AN182" s="299"/>
      <c r="AO182" s="299"/>
      <c r="AP182" s="299"/>
      <c r="AQ182" s="299"/>
      <c r="AR182" s="299"/>
      <c r="AS182" s="299"/>
      <c r="AT182" s="299"/>
      <c r="AU182" s="299"/>
      <c r="AV182" s="299"/>
      <c r="AW182" s="299"/>
      <c r="AX182" s="299"/>
      <c r="AY182" s="299"/>
      <c r="AZ182" s="299"/>
      <c r="BA182" s="299"/>
      <c r="BB182" s="299"/>
      <c r="BC182" s="299"/>
      <c r="BD182" s="299"/>
      <c r="BE182" s="299"/>
      <c r="BF182" s="299"/>
      <c r="BG182" s="299"/>
      <c r="BH182" s="299"/>
    </row>
    <row r="183" spans="1:60" ht="12.75" hidden="1" customHeight="1">
      <c r="A183" s="299"/>
      <c r="B183" s="1001"/>
      <c r="C183" s="299"/>
      <c r="D183" s="299"/>
      <c r="E183" s="299"/>
      <c r="F183" s="299"/>
      <c r="G183" s="299"/>
      <c r="H183" s="299"/>
      <c r="I183" s="299"/>
      <c r="J183" s="299"/>
      <c r="K183" s="299"/>
      <c r="L183" s="299"/>
      <c r="M183" s="1002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  <c r="AB183" s="1003"/>
      <c r="AC183" s="1003"/>
      <c r="AD183" s="1003"/>
      <c r="AE183" s="299"/>
      <c r="AF183" s="299"/>
      <c r="AG183" s="299"/>
      <c r="AH183" s="299"/>
      <c r="AI183" s="299"/>
      <c r="AJ183" s="299"/>
      <c r="AK183" s="299"/>
      <c r="AL183" s="299"/>
      <c r="AM183" s="299"/>
      <c r="AN183" s="299"/>
      <c r="AO183" s="299"/>
      <c r="AP183" s="299"/>
      <c r="AQ183" s="299"/>
      <c r="AR183" s="299"/>
      <c r="AS183" s="299"/>
      <c r="AT183" s="299"/>
      <c r="AU183" s="299"/>
      <c r="AV183" s="299"/>
      <c r="AW183" s="299"/>
      <c r="AX183" s="299"/>
      <c r="AY183" s="299"/>
      <c r="AZ183" s="299"/>
      <c r="BA183" s="299"/>
      <c r="BB183" s="299"/>
      <c r="BC183" s="299"/>
      <c r="BD183" s="299"/>
      <c r="BE183" s="299"/>
      <c r="BF183" s="299"/>
      <c r="BG183" s="299"/>
      <c r="BH183" s="299"/>
    </row>
    <row r="184" spans="1:60" ht="12.75" hidden="1" customHeight="1">
      <c r="A184" s="299"/>
      <c r="B184" s="1001"/>
      <c r="C184" s="299"/>
      <c r="D184" s="299"/>
      <c r="E184" s="299"/>
      <c r="F184" s="299"/>
      <c r="G184" s="299"/>
      <c r="H184" s="299"/>
      <c r="I184" s="299"/>
      <c r="J184" s="299"/>
      <c r="K184" s="299"/>
      <c r="L184" s="299"/>
      <c r="M184" s="1002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1003"/>
      <c r="AC184" s="1003"/>
      <c r="AD184" s="1003"/>
      <c r="AE184" s="299"/>
      <c r="AF184" s="299"/>
      <c r="AG184" s="299"/>
      <c r="AH184" s="299"/>
      <c r="AI184" s="299"/>
      <c r="AJ184" s="299"/>
      <c r="AK184" s="299"/>
      <c r="AL184" s="299"/>
      <c r="AM184" s="299"/>
      <c r="AN184" s="299"/>
      <c r="AO184" s="299"/>
      <c r="AP184" s="299"/>
      <c r="AQ184" s="299"/>
      <c r="AR184" s="299"/>
      <c r="AS184" s="299"/>
      <c r="AT184" s="299"/>
      <c r="AU184" s="299"/>
      <c r="AV184" s="299"/>
      <c r="AW184" s="299"/>
      <c r="AX184" s="299"/>
      <c r="AY184" s="299"/>
      <c r="AZ184" s="299"/>
      <c r="BA184" s="299"/>
      <c r="BB184" s="299"/>
      <c r="BC184" s="299"/>
      <c r="BD184" s="299"/>
      <c r="BE184" s="299"/>
      <c r="BF184" s="299"/>
      <c r="BG184" s="299"/>
      <c r="BH184" s="299"/>
    </row>
    <row r="185" spans="1:60" ht="12.75" hidden="1" customHeight="1">
      <c r="A185" s="299"/>
      <c r="B185" s="1001"/>
      <c r="C185" s="299"/>
      <c r="D185" s="299"/>
      <c r="E185" s="299"/>
      <c r="F185" s="299"/>
      <c r="G185" s="299"/>
      <c r="H185" s="299"/>
      <c r="I185" s="299"/>
      <c r="J185" s="299"/>
      <c r="K185" s="299"/>
      <c r="L185" s="299"/>
      <c r="M185" s="1002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1003"/>
      <c r="AC185" s="1003"/>
      <c r="AD185" s="1003"/>
      <c r="AE185" s="299"/>
      <c r="AF185" s="299"/>
      <c r="AG185" s="299"/>
      <c r="AH185" s="299"/>
      <c r="AI185" s="299"/>
      <c r="AJ185" s="299"/>
      <c r="AK185" s="299"/>
      <c r="AL185" s="299"/>
      <c r="AM185" s="299"/>
      <c r="AN185" s="299"/>
      <c r="AO185" s="299"/>
      <c r="AP185" s="299"/>
      <c r="AQ185" s="299"/>
      <c r="AR185" s="299"/>
      <c r="AS185" s="299"/>
      <c r="AT185" s="299"/>
      <c r="AU185" s="299"/>
      <c r="AV185" s="299"/>
      <c r="AW185" s="299"/>
      <c r="AX185" s="299"/>
      <c r="AY185" s="299"/>
      <c r="AZ185" s="299"/>
      <c r="BA185" s="299"/>
      <c r="BB185" s="299"/>
      <c r="BC185" s="299"/>
      <c r="BD185" s="299"/>
      <c r="BE185" s="299"/>
      <c r="BF185" s="299"/>
      <c r="BG185" s="299"/>
      <c r="BH185" s="299"/>
    </row>
    <row r="186" spans="1:60" ht="12.75" hidden="1" customHeight="1">
      <c r="A186" s="299"/>
      <c r="B186" s="1001"/>
      <c r="C186" s="299"/>
      <c r="D186" s="299"/>
      <c r="E186" s="299"/>
      <c r="F186" s="299"/>
      <c r="G186" s="299"/>
      <c r="H186" s="299"/>
      <c r="I186" s="299"/>
      <c r="J186" s="299"/>
      <c r="K186" s="299"/>
      <c r="L186" s="299"/>
      <c r="M186" s="1002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  <c r="AA186" s="299"/>
      <c r="AB186" s="1003"/>
      <c r="AC186" s="1003"/>
      <c r="AD186" s="1003"/>
      <c r="AE186" s="299"/>
      <c r="AF186" s="299"/>
      <c r="AG186" s="299"/>
      <c r="AH186" s="299"/>
      <c r="AI186" s="299"/>
      <c r="AJ186" s="299"/>
      <c r="AK186" s="299"/>
      <c r="AL186" s="299"/>
      <c r="AM186" s="299"/>
      <c r="AN186" s="299"/>
      <c r="AO186" s="299"/>
      <c r="AP186" s="299"/>
      <c r="AQ186" s="299"/>
      <c r="AR186" s="299"/>
      <c r="AS186" s="299"/>
      <c r="AT186" s="299"/>
      <c r="AU186" s="299"/>
      <c r="AV186" s="299"/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</row>
    <row r="187" spans="1:60" ht="12.75" hidden="1" customHeight="1">
      <c r="A187" s="299"/>
      <c r="B187" s="1001"/>
      <c r="C187" s="299"/>
      <c r="D187" s="299"/>
      <c r="E187" s="299"/>
      <c r="F187" s="299"/>
      <c r="G187" s="299"/>
      <c r="H187" s="299"/>
      <c r="I187" s="299"/>
      <c r="J187" s="299"/>
      <c r="K187" s="299"/>
      <c r="L187" s="299"/>
      <c r="M187" s="1002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1003"/>
      <c r="AC187" s="1003"/>
      <c r="AD187" s="1003"/>
      <c r="AE187" s="299"/>
      <c r="AF187" s="299"/>
      <c r="AG187" s="299"/>
      <c r="AH187" s="299"/>
      <c r="AI187" s="299"/>
      <c r="AJ187" s="299"/>
      <c r="AK187" s="299"/>
      <c r="AL187" s="299"/>
      <c r="AM187" s="299"/>
      <c r="AN187" s="299"/>
      <c r="AO187" s="299"/>
      <c r="AP187" s="299"/>
      <c r="AQ187" s="299"/>
      <c r="AR187" s="299"/>
      <c r="AS187" s="299"/>
      <c r="AT187" s="299"/>
      <c r="AU187" s="299"/>
      <c r="AV187" s="299"/>
      <c r="AW187" s="299"/>
      <c r="AX187" s="299"/>
      <c r="AY187" s="299"/>
      <c r="AZ187" s="299"/>
      <c r="BA187" s="299"/>
      <c r="BB187" s="299"/>
      <c r="BC187" s="299"/>
      <c r="BD187" s="299"/>
      <c r="BE187" s="299"/>
      <c r="BF187" s="299"/>
      <c r="BG187" s="299"/>
      <c r="BH187" s="299"/>
    </row>
    <row r="188" spans="1:60" ht="12.75" hidden="1" customHeight="1">
      <c r="A188" s="299"/>
      <c r="B188" s="1001"/>
      <c r="C188" s="299"/>
      <c r="D188" s="299"/>
      <c r="E188" s="299"/>
      <c r="F188" s="299"/>
      <c r="G188" s="299"/>
      <c r="H188" s="299"/>
      <c r="I188" s="299"/>
      <c r="J188" s="299"/>
      <c r="K188" s="299"/>
      <c r="L188" s="299"/>
      <c r="M188" s="1002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1003"/>
      <c r="AC188" s="1003"/>
      <c r="AD188" s="1003"/>
      <c r="AE188" s="299"/>
      <c r="AF188" s="299"/>
      <c r="AG188" s="299"/>
      <c r="AH188" s="299"/>
      <c r="AI188" s="299"/>
      <c r="AJ188" s="299"/>
      <c r="AK188" s="299"/>
      <c r="AL188" s="299"/>
      <c r="AM188" s="299"/>
      <c r="AN188" s="299"/>
      <c r="AO188" s="299"/>
      <c r="AP188" s="299"/>
      <c r="AQ188" s="299"/>
      <c r="AR188" s="299"/>
      <c r="AS188" s="299"/>
      <c r="AT188" s="299"/>
      <c r="AU188" s="299"/>
      <c r="AV188" s="299"/>
      <c r="AW188" s="299"/>
      <c r="AX188" s="299"/>
      <c r="AY188" s="299"/>
      <c r="AZ188" s="299"/>
      <c r="BA188" s="299"/>
      <c r="BB188" s="299"/>
      <c r="BC188" s="299"/>
      <c r="BD188" s="299"/>
      <c r="BE188" s="299"/>
      <c r="BF188" s="299"/>
      <c r="BG188" s="299"/>
      <c r="BH188" s="299"/>
    </row>
    <row r="189" spans="1:60" ht="12.75" hidden="1" customHeight="1">
      <c r="A189" s="299"/>
      <c r="B189" s="1001"/>
      <c r="C189" s="299"/>
      <c r="D189" s="299"/>
      <c r="E189" s="299"/>
      <c r="F189" s="299"/>
      <c r="G189" s="299"/>
      <c r="H189" s="299"/>
      <c r="I189" s="299"/>
      <c r="J189" s="299"/>
      <c r="K189" s="299"/>
      <c r="L189" s="299"/>
      <c r="M189" s="1002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1003"/>
      <c r="AC189" s="1003"/>
      <c r="AD189" s="1003"/>
      <c r="AE189" s="299"/>
      <c r="AF189" s="299"/>
      <c r="AG189" s="299"/>
      <c r="AH189" s="299"/>
      <c r="AI189" s="299"/>
      <c r="AJ189" s="299"/>
      <c r="AK189" s="299"/>
      <c r="AL189" s="299"/>
      <c r="AM189" s="299"/>
      <c r="AN189" s="299"/>
      <c r="AO189" s="299"/>
      <c r="AP189" s="299"/>
      <c r="AQ189" s="299"/>
      <c r="AR189" s="299"/>
      <c r="AS189" s="299"/>
      <c r="AT189" s="299"/>
      <c r="AU189" s="299"/>
      <c r="AV189" s="299"/>
      <c r="AW189" s="299"/>
      <c r="AX189" s="299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</row>
    <row r="190" spans="1:60" ht="12.75" hidden="1" customHeight="1">
      <c r="A190" s="299"/>
      <c r="B190" s="1001"/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1002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1003"/>
      <c r="AC190" s="1003"/>
      <c r="AD190" s="1003"/>
      <c r="AE190" s="299"/>
      <c r="AF190" s="299"/>
      <c r="AG190" s="299"/>
      <c r="AH190" s="299"/>
      <c r="AI190" s="299"/>
      <c r="AJ190" s="299"/>
      <c r="AK190" s="299"/>
      <c r="AL190" s="299"/>
      <c r="AM190" s="299"/>
      <c r="AN190" s="299"/>
      <c r="AO190" s="299"/>
      <c r="AP190" s="299"/>
      <c r="AQ190" s="299"/>
      <c r="AR190" s="299"/>
      <c r="AS190" s="299"/>
      <c r="AT190" s="299"/>
      <c r="AU190" s="299"/>
      <c r="AV190" s="299"/>
      <c r="AW190" s="299"/>
      <c r="AX190" s="299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</row>
    <row r="191" spans="1:60" ht="12.75" hidden="1" customHeight="1">
      <c r="A191" s="299"/>
      <c r="B191" s="1001"/>
      <c r="C191" s="299"/>
      <c r="D191" s="299"/>
      <c r="E191" s="299"/>
      <c r="F191" s="299"/>
      <c r="G191" s="299"/>
      <c r="H191" s="299"/>
      <c r="I191" s="299"/>
      <c r="J191" s="299"/>
      <c r="K191" s="299"/>
      <c r="L191" s="299"/>
      <c r="M191" s="1002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1003"/>
      <c r="AC191" s="1003"/>
      <c r="AD191" s="1003"/>
      <c r="AE191" s="299"/>
      <c r="AF191" s="299"/>
      <c r="AG191" s="299"/>
      <c r="AH191" s="299"/>
      <c r="AI191" s="299"/>
      <c r="AJ191" s="299"/>
      <c r="AK191" s="299"/>
      <c r="AL191" s="299"/>
      <c r="AM191" s="299"/>
      <c r="AN191" s="299"/>
      <c r="AO191" s="299"/>
      <c r="AP191" s="299"/>
      <c r="AQ191" s="299"/>
      <c r="AR191" s="299"/>
      <c r="AS191" s="299"/>
      <c r="AT191" s="299"/>
      <c r="AU191" s="299"/>
      <c r="AV191" s="299"/>
      <c r="AW191" s="299"/>
      <c r="AX191" s="299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</row>
    <row r="192" spans="1:60" ht="12.75" hidden="1" customHeight="1">
      <c r="A192" s="299"/>
      <c r="B192" s="1001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1002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1003"/>
      <c r="AC192" s="1003"/>
      <c r="AD192" s="1003"/>
      <c r="AE192" s="299"/>
      <c r="AF192" s="299"/>
      <c r="AG192" s="299"/>
      <c r="AH192" s="299"/>
      <c r="AI192" s="299"/>
      <c r="AJ192" s="299"/>
      <c r="AK192" s="299"/>
      <c r="AL192" s="299"/>
      <c r="AM192" s="299"/>
      <c r="AN192" s="299"/>
      <c r="AO192" s="299"/>
      <c r="AP192" s="299"/>
      <c r="AQ192" s="299"/>
      <c r="AR192" s="299"/>
      <c r="AS192" s="299"/>
      <c r="AT192" s="299"/>
      <c r="AU192" s="299"/>
      <c r="AV192" s="299"/>
      <c r="AW192" s="299"/>
      <c r="AX192" s="299"/>
      <c r="AY192" s="299"/>
      <c r="AZ192" s="299"/>
      <c r="BA192" s="299"/>
      <c r="BB192" s="299"/>
      <c r="BC192" s="299"/>
      <c r="BD192" s="299"/>
      <c r="BE192" s="299"/>
      <c r="BF192" s="299"/>
      <c r="BG192" s="299"/>
      <c r="BH192" s="299"/>
    </row>
    <row r="193" spans="1:60" ht="12.75" hidden="1" customHeight="1">
      <c r="A193" s="299"/>
      <c r="B193" s="1001"/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  <c r="M193" s="1002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  <c r="AB193" s="1003"/>
      <c r="AC193" s="1003"/>
      <c r="AD193" s="1003"/>
      <c r="AE193" s="299"/>
      <c r="AF193" s="299"/>
      <c r="AG193" s="299"/>
      <c r="AH193" s="299"/>
      <c r="AI193" s="299"/>
      <c r="AJ193" s="299"/>
      <c r="AK193" s="299"/>
      <c r="AL193" s="299"/>
      <c r="AM193" s="299"/>
      <c r="AN193" s="299"/>
      <c r="AO193" s="299"/>
      <c r="AP193" s="299"/>
      <c r="AQ193" s="299"/>
      <c r="AR193" s="299"/>
      <c r="AS193" s="299"/>
      <c r="AT193" s="299"/>
      <c r="AU193" s="299"/>
      <c r="AV193" s="299"/>
      <c r="AW193" s="299"/>
      <c r="AX193" s="299"/>
      <c r="AY193" s="299"/>
      <c r="AZ193" s="299"/>
      <c r="BA193" s="299"/>
      <c r="BB193" s="299"/>
      <c r="BC193" s="299"/>
      <c r="BD193" s="299"/>
      <c r="BE193" s="299"/>
      <c r="BF193" s="299"/>
      <c r="BG193" s="299"/>
      <c r="BH193" s="299"/>
    </row>
    <row r="194" spans="1:60" ht="12.75" hidden="1" customHeight="1">
      <c r="A194" s="299"/>
      <c r="B194" s="1001"/>
      <c r="C194" s="299"/>
      <c r="D194" s="299"/>
      <c r="E194" s="299"/>
      <c r="F194" s="299"/>
      <c r="G194" s="299"/>
      <c r="H194" s="299"/>
      <c r="I194" s="299"/>
      <c r="J194" s="299"/>
      <c r="K194" s="299"/>
      <c r="L194" s="299"/>
      <c r="M194" s="1002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  <c r="AA194" s="299"/>
      <c r="AB194" s="1003"/>
      <c r="AC194" s="1003"/>
      <c r="AD194" s="1003"/>
      <c r="AE194" s="299"/>
      <c r="AF194" s="299"/>
      <c r="AG194" s="299"/>
      <c r="AH194" s="299"/>
      <c r="AI194" s="299"/>
      <c r="AJ194" s="299"/>
      <c r="AK194" s="299"/>
      <c r="AL194" s="299"/>
      <c r="AM194" s="299"/>
      <c r="AN194" s="299"/>
      <c r="AO194" s="299"/>
      <c r="AP194" s="299"/>
      <c r="AQ194" s="299"/>
      <c r="AR194" s="299"/>
      <c r="AS194" s="299"/>
      <c r="AT194" s="299"/>
      <c r="AU194" s="299"/>
      <c r="AV194" s="299"/>
      <c r="AW194" s="299"/>
      <c r="AX194" s="299"/>
      <c r="AY194" s="299"/>
      <c r="AZ194" s="299"/>
      <c r="BA194" s="299"/>
      <c r="BB194" s="299"/>
      <c r="BC194" s="299"/>
      <c r="BD194" s="299"/>
      <c r="BE194" s="299"/>
      <c r="BF194" s="299"/>
      <c r="BG194" s="299"/>
      <c r="BH194" s="299"/>
    </row>
    <row r="195" spans="1:60" ht="12.75" hidden="1" customHeight="1">
      <c r="A195" s="299"/>
      <c r="B195" s="1001"/>
      <c r="C195" s="299"/>
      <c r="D195" s="299"/>
      <c r="E195" s="299"/>
      <c r="F195" s="299"/>
      <c r="G195" s="299"/>
      <c r="H195" s="299"/>
      <c r="I195" s="299"/>
      <c r="J195" s="299"/>
      <c r="K195" s="299"/>
      <c r="L195" s="299"/>
      <c r="M195" s="1002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299"/>
      <c r="AA195" s="299"/>
      <c r="AB195" s="1003"/>
      <c r="AC195" s="1003"/>
      <c r="AD195" s="1003"/>
      <c r="AE195" s="299"/>
      <c r="AF195" s="299"/>
      <c r="AG195" s="299"/>
      <c r="AH195" s="299"/>
      <c r="AI195" s="299"/>
      <c r="AJ195" s="299"/>
      <c r="AK195" s="299"/>
      <c r="AL195" s="299"/>
      <c r="AM195" s="299"/>
      <c r="AN195" s="299"/>
      <c r="AO195" s="299"/>
      <c r="AP195" s="299"/>
      <c r="AQ195" s="299"/>
      <c r="AR195" s="299"/>
      <c r="AS195" s="299"/>
      <c r="AT195" s="299"/>
      <c r="AU195" s="299"/>
      <c r="AV195" s="299"/>
      <c r="AW195" s="299"/>
      <c r="AX195" s="299"/>
      <c r="AY195" s="299"/>
      <c r="AZ195" s="299"/>
      <c r="BA195" s="299"/>
      <c r="BB195" s="299"/>
      <c r="BC195" s="299"/>
      <c r="BD195" s="299"/>
      <c r="BE195" s="299"/>
      <c r="BF195" s="299"/>
      <c r="BG195" s="299"/>
      <c r="BH195" s="299"/>
    </row>
    <row r="196" spans="1:60" ht="12.75" hidden="1" customHeight="1">
      <c r="A196" s="299"/>
      <c r="B196" s="1001"/>
      <c r="C196" s="299"/>
      <c r="D196" s="299"/>
      <c r="E196" s="299"/>
      <c r="F196" s="299"/>
      <c r="G196" s="299"/>
      <c r="H196" s="299"/>
      <c r="I196" s="299"/>
      <c r="J196" s="299"/>
      <c r="K196" s="299"/>
      <c r="L196" s="299"/>
      <c r="M196" s="1002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  <c r="AB196" s="1003"/>
      <c r="AC196" s="1003"/>
      <c r="AD196" s="1003"/>
      <c r="AE196" s="299"/>
      <c r="AF196" s="299"/>
      <c r="AG196" s="299"/>
      <c r="AH196" s="299"/>
      <c r="AI196" s="299"/>
      <c r="AJ196" s="299"/>
      <c r="AK196" s="299"/>
      <c r="AL196" s="299"/>
      <c r="AM196" s="299"/>
      <c r="AN196" s="299"/>
      <c r="AO196" s="299"/>
      <c r="AP196" s="299"/>
      <c r="AQ196" s="299"/>
      <c r="AR196" s="299"/>
      <c r="AS196" s="299"/>
      <c r="AT196" s="299"/>
      <c r="AU196" s="299"/>
      <c r="AV196" s="299"/>
      <c r="AW196" s="299"/>
      <c r="AX196" s="299"/>
      <c r="AY196" s="299"/>
      <c r="AZ196" s="299"/>
      <c r="BA196" s="299"/>
      <c r="BB196" s="299"/>
      <c r="BC196" s="299"/>
      <c r="BD196" s="299"/>
      <c r="BE196" s="299"/>
      <c r="BF196" s="299"/>
      <c r="BG196" s="299"/>
      <c r="BH196" s="299"/>
    </row>
    <row r="197" spans="1:60" ht="12.75" hidden="1" customHeight="1">
      <c r="A197" s="299"/>
      <c r="B197" s="1001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1002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1003"/>
      <c r="AC197" s="1003"/>
      <c r="AD197" s="1003"/>
      <c r="AE197" s="299"/>
      <c r="AF197" s="299"/>
      <c r="AG197" s="299"/>
      <c r="AH197" s="299"/>
      <c r="AI197" s="299"/>
      <c r="AJ197" s="299"/>
      <c r="AK197" s="299"/>
      <c r="AL197" s="299"/>
      <c r="AM197" s="299"/>
      <c r="AN197" s="299"/>
      <c r="AO197" s="299"/>
      <c r="AP197" s="299"/>
      <c r="AQ197" s="299"/>
      <c r="AR197" s="299"/>
      <c r="AS197" s="299"/>
      <c r="AT197" s="299"/>
      <c r="AU197" s="299"/>
      <c r="AV197" s="299"/>
      <c r="AW197" s="299"/>
      <c r="AX197" s="299"/>
      <c r="AY197" s="299"/>
      <c r="AZ197" s="299"/>
      <c r="BA197" s="299"/>
      <c r="BB197" s="299"/>
      <c r="BC197" s="299"/>
      <c r="BD197" s="299"/>
      <c r="BE197" s="299"/>
      <c r="BF197" s="299"/>
      <c r="BG197" s="299"/>
      <c r="BH197" s="299"/>
    </row>
    <row r="198" spans="1:60" ht="12.75" hidden="1" customHeight="1">
      <c r="A198" s="299"/>
      <c r="B198" s="1001"/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1002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  <c r="AA198" s="299"/>
      <c r="AB198" s="1003"/>
      <c r="AC198" s="1003"/>
      <c r="AD198" s="1003"/>
      <c r="AE198" s="299"/>
      <c r="AF198" s="299"/>
      <c r="AG198" s="299"/>
      <c r="AH198" s="299"/>
      <c r="AI198" s="299"/>
      <c r="AJ198" s="299"/>
      <c r="AK198" s="299"/>
      <c r="AL198" s="299"/>
      <c r="AM198" s="299"/>
      <c r="AN198" s="299"/>
      <c r="AO198" s="299"/>
      <c r="AP198" s="299"/>
      <c r="AQ198" s="299"/>
      <c r="AR198" s="299"/>
      <c r="AS198" s="299"/>
      <c r="AT198" s="299"/>
      <c r="AU198" s="299"/>
      <c r="AV198" s="299"/>
      <c r="AW198" s="299"/>
      <c r="AX198" s="299"/>
      <c r="AY198" s="299"/>
      <c r="AZ198" s="299"/>
      <c r="BA198" s="299"/>
      <c r="BB198" s="299"/>
      <c r="BC198" s="299"/>
      <c r="BD198" s="299"/>
      <c r="BE198" s="299"/>
      <c r="BF198" s="299"/>
      <c r="BG198" s="299"/>
      <c r="BH198" s="299"/>
    </row>
    <row r="199" spans="1:60" ht="12.75" hidden="1" customHeight="1">
      <c r="A199" s="299"/>
      <c r="B199" s="1001"/>
      <c r="C199" s="299"/>
      <c r="D199" s="299"/>
      <c r="E199" s="299"/>
      <c r="F199" s="299"/>
      <c r="G199" s="299"/>
      <c r="H199" s="299"/>
      <c r="I199" s="299"/>
      <c r="J199" s="299"/>
      <c r="K199" s="299"/>
      <c r="L199" s="299"/>
      <c r="M199" s="1002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1003"/>
      <c r="AC199" s="1003"/>
      <c r="AD199" s="1003"/>
      <c r="AE199" s="299"/>
      <c r="AF199" s="299"/>
      <c r="AG199" s="299"/>
      <c r="AH199" s="299"/>
      <c r="AI199" s="299"/>
      <c r="AJ199" s="299"/>
      <c r="AK199" s="299"/>
      <c r="AL199" s="299"/>
      <c r="AM199" s="299"/>
      <c r="AN199" s="299"/>
      <c r="AO199" s="299"/>
      <c r="AP199" s="299"/>
      <c r="AQ199" s="299"/>
      <c r="AR199" s="299"/>
      <c r="AS199" s="299"/>
      <c r="AT199" s="299"/>
      <c r="AU199" s="299"/>
      <c r="AV199" s="299"/>
      <c r="AW199" s="299"/>
      <c r="AX199" s="299"/>
      <c r="AY199" s="299"/>
      <c r="AZ199" s="299"/>
      <c r="BA199" s="299"/>
      <c r="BB199" s="299"/>
      <c r="BC199" s="299"/>
      <c r="BD199" s="299"/>
      <c r="BE199" s="299"/>
      <c r="BF199" s="299"/>
      <c r="BG199" s="299"/>
      <c r="BH199" s="299"/>
    </row>
    <row r="200" spans="1:60" ht="12.75" hidden="1" customHeight="1">
      <c r="A200" s="299"/>
      <c r="B200" s="1001"/>
      <c r="C200" s="299"/>
      <c r="D200" s="299"/>
      <c r="E200" s="299"/>
      <c r="F200" s="299"/>
      <c r="G200" s="299"/>
      <c r="H200" s="299"/>
      <c r="I200" s="299"/>
      <c r="J200" s="299"/>
      <c r="K200" s="299"/>
      <c r="L200" s="299"/>
      <c r="M200" s="1002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  <c r="AB200" s="1003"/>
      <c r="AC200" s="1003"/>
      <c r="AD200" s="1003"/>
      <c r="AE200" s="299"/>
      <c r="AF200" s="299"/>
      <c r="AG200" s="299"/>
      <c r="AH200" s="299"/>
      <c r="AI200" s="299"/>
      <c r="AJ200" s="299"/>
      <c r="AK200" s="299"/>
      <c r="AL200" s="299"/>
      <c r="AM200" s="299"/>
      <c r="AN200" s="299"/>
      <c r="AO200" s="299"/>
      <c r="AP200" s="299"/>
      <c r="AQ200" s="299"/>
      <c r="AR200" s="299"/>
      <c r="AS200" s="299"/>
      <c r="AT200" s="299"/>
      <c r="AU200" s="299"/>
      <c r="AV200" s="299"/>
      <c r="AW200" s="299"/>
      <c r="AX200" s="299"/>
      <c r="AY200" s="299"/>
      <c r="AZ200" s="299"/>
      <c r="BA200" s="299"/>
      <c r="BB200" s="299"/>
      <c r="BC200" s="299"/>
      <c r="BD200" s="299"/>
      <c r="BE200" s="299"/>
      <c r="BF200" s="299"/>
      <c r="BG200" s="299"/>
      <c r="BH200" s="299"/>
    </row>
    <row r="201" spans="1:60" ht="12.75" hidden="1" customHeight="1">
      <c r="A201" s="299"/>
      <c r="B201" s="1001"/>
      <c r="C201" s="299"/>
      <c r="D201" s="299"/>
      <c r="E201" s="299"/>
      <c r="F201" s="299"/>
      <c r="G201" s="299"/>
      <c r="H201" s="299"/>
      <c r="I201" s="299"/>
      <c r="J201" s="299"/>
      <c r="K201" s="299"/>
      <c r="L201" s="299"/>
      <c r="M201" s="1002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1003"/>
      <c r="AC201" s="1003"/>
      <c r="AD201" s="1003"/>
      <c r="AE201" s="299"/>
      <c r="AF201" s="299"/>
      <c r="AG201" s="299"/>
      <c r="AH201" s="299"/>
      <c r="AI201" s="299"/>
      <c r="AJ201" s="299"/>
      <c r="AK201" s="299"/>
      <c r="AL201" s="299"/>
      <c r="AM201" s="299"/>
      <c r="AN201" s="299"/>
      <c r="AO201" s="299"/>
      <c r="AP201" s="299"/>
      <c r="AQ201" s="299"/>
      <c r="AR201" s="299"/>
      <c r="AS201" s="299"/>
      <c r="AT201" s="299"/>
      <c r="AU201" s="299"/>
      <c r="AV201" s="299"/>
      <c r="AW201" s="299"/>
      <c r="AX201" s="299"/>
      <c r="AY201" s="299"/>
      <c r="AZ201" s="299"/>
      <c r="BA201" s="299"/>
      <c r="BB201" s="299"/>
      <c r="BC201" s="299"/>
      <c r="BD201" s="299"/>
      <c r="BE201" s="299"/>
      <c r="BF201" s="299"/>
      <c r="BG201" s="299"/>
      <c r="BH201" s="299"/>
    </row>
    <row r="202" spans="1:60" ht="12.75" hidden="1" customHeight="1">
      <c r="A202" s="299"/>
      <c r="B202" s="1001"/>
      <c r="C202" s="299"/>
      <c r="D202" s="299"/>
      <c r="E202" s="299"/>
      <c r="F202" s="299"/>
      <c r="G202" s="299"/>
      <c r="H202" s="299"/>
      <c r="I202" s="299"/>
      <c r="J202" s="299"/>
      <c r="K202" s="299"/>
      <c r="L202" s="299"/>
      <c r="M202" s="1002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1003"/>
      <c r="AC202" s="1003"/>
      <c r="AD202" s="1003"/>
      <c r="AE202" s="299"/>
      <c r="AF202" s="299"/>
      <c r="AG202" s="299"/>
      <c r="AH202" s="299"/>
      <c r="AI202" s="299"/>
      <c r="AJ202" s="299"/>
      <c r="AK202" s="299"/>
      <c r="AL202" s="299"/>
      <c r="AM202" s="299"/>
      <c r="AN202" s="299"/>
      <c r="AO202" s="299"/>
      <c r="AP202" s="299"/>
      <c r="AQ202" s="299"/>
      <c r="AR202" s="299"/>
      <c r="AS202" s="299"/>
      <c r="AT202" s="299"/>
      <c r="AU202" s="299"/>
      <c r="AV202" s="299"/>
      <c r="AW202" s="299"/>
      <c r="AX202" s="299"/>
      <c r="AY202" s="299"/>
      <c r="AZ202" s="299"/>
      <c r="BA202" s="299"/>
      <c r="BB202" s="299"/>
      <c r="BC202" s="299"/>
      <c r="BD202" s="299"/>
      <c r="BE202" s="299"/>
      <c r="BF202" s="299"/>
      <c r="BG202" s="299"/>
      <c r="BH202" s="299"/>
    </row>
    <row r="203" spans="1:60" ht="12.75" hidden="1" customHeight="1">
      <c r="A203" s="299"/>
      <c r="B203" s="1001"/>
      <c r="C203" s="299"/>
      <c r="D203" s="299"/>
      <c r="E203" s="299"/>
      <c r="F203" s="299"/>
      <c r="G203" s="299"/>
      <c r="H203" s="299"/>
      <c r="I203" s="299"/>
      <c r="J203" s="299"/>
      <c r="K203" s="299"/>
      <c r="L203" s="299"/>
      <c r="M203" s="1002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  <c r="AA203" s="299"/>
      <c r="AB203" s="1003"/>
      <c r="AC203" s="1003"/>
      <c r="AD203" s="1003"/>
      <c r="AE203" s="299"/>
      <c r="AF203" s="299"/>
      <c r="AG203" s="299"/>
      <c r="AH203" s="299"/>
      <c r="AI203" s="299"/>
      <c r="AJ203" s="299"/>
      <c r="AK203" s="299"/>
      <c r="AL203" s="299"/>
      <c r="AM203" s="299"/>
      <c r="AN203" s="299"/>
      <c r="AO203" s="299"/>
      <c r="AP203" s="299"/>
      <c r="AQ203" s="299"/>
      <c r="AR203" s="299"/>
      <c r="AS203" s="299"/>
      <c r="AT203" s="299"/>
      <c r="AU203" s="299"/>
      <c r="AV203" s="299"/>
      <c r="AW203" s="299"/>
      <c r="AX203" s="299"/>
      <c r="AY203" s="299"/>
      <c r="AZ203" s="299"/>
      <c r="BA203" s="299"/>
      <c r="BB203" s="299"/>
      <c r="BC203" s="299"/>
      <c r="BD203" s="299"/>
      <c r="BE203" s="299"/>
      <c r="BF203" s="299"/>
      <c r="BG203" s="299"/>
      <c r="BH203" s="299"/>
    </row>
    <row r="204" spans="1:60" ht="12.75" hidden="1" customHeight="1">
      <c r="A204" s="299"/>
      <c r="B204" s="1001"/>
      <c r="C204" s="299"/>
      <c r="D204" s="299"/>
      <c r="E204" s="299"/>
      <c r="F204" s="299"/>
      <c r="G204" s="299"/>
      <c r="H204" s="299"/>
      <c r="I204" s="299"/>
      <c r="J204" s="299"/>
      <c r="K204" s="299"/>
      <c r="L204" s="299"/>
      <c r="M204" s="1002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  <c r="AB204" s="1003"/>
      <c r="AC204" s="1003"/>
      <c r="AD204" s="1003"/>
      <c r="AE204" s="299"/>
      <c r="AF204" s="299"/>
      <c r="AG204" s="299"/>
      <c r="AH204" s="299"/>
      <c r="AI204" s="299"/>
      <c r="AJ204" s="299"/>
      <c r="AK204" s="299"/>
      <c r="AL204" s="299"/>
      <c r="AM204" s="299"/>
      <c r="AN204" s="299"/>
      <c r="AO204" s="299"/>
      <c r="AP204" s="299"/>
      <c r="AQ204" s="299"/>
      <c r="AR204" s="299"/>
      <c r="AS204" s="299"/>
      <c r="AT204" s="299"/>
      <c r="AU204" s="299"/>
      <c r="AV204" s="299"/>
      <c r="AW204" s="299"/>
      <c r="AX204" s="299"/>
      <c r="AY204" s="299"/>
      <c r="AZ204" s="299"/>
      <c r="BA204" s="299"/>
      <c r="BB204" s="299"/>
      <c r="BC204" s="299"/>
      <c r="BD204" s="299"/>
      <c r="BE204" s="299"/>
      <c r="BF204" s="299"/>
      <c r="BG204" s="299"/>
      <c r="BH204" s="299"/>
    </row>
    <row r="205" spans="1:60" ht="12.75" hidden="1" customHeight="1">
      <c r="A205" s="299"/>
      <c r="B205" s="1001"/>
      <c r="C205" s="299"/>
      <c r="D205" s="299"/>
      <c r="E205" s="299"/>
      <c r="F205" s="299"/>
      <c r="G205" s="299"/>
      <c r="H205" s="299"/>
      <c r="I205" s="299"/>
      <c r="J205" s="299"/>
      <c r="K205" s="299"/>
      <c r="L205" s="299"/>
      <c r="M205" s="1002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1003"/>
      <c r="AC205" s="1003"/>
      <c r="AD205" s="1003"/>
      <c r="AE205" s="299"/>
      <c r="AF205" s="299"/>
      <c r="AG205" s="299"/>
      <c r="AH205" s="299"/>
      <c r="AI205" s="299"/>
      <c r="AJ205" s="299"/>
      <c r="AK205" s="299"/>
      <c r="AL205" s="299"/>
      <c r="AM205" s="299"/>
      <c r="AN205" s="299"/>
      <c r="AO205" s="299"/>
      <c r="AP205" s="299"/>
      <c r="AQ205" s="299"/>
      <c r="AR205" s="299"/>
      <c r="AS205" s="299"/>
      <c r="AT205" s="299"/>
      <c r="AU205" s="299"/>
      <c r="AV205" s="299"/>
      <c r="AW205" s="299"/>
      <c r="AX205" s="299"/>
      <c r="AY205" s="299"/>
      <c r="AZ205" s="299"/>
      <c r="BA205" s="299"/>
      <c r="BB205" s="299"/>
      <c r="BC205" s="299"/>
      <c r="BD205" s="299"/>
      <c r="BE205" s="299"/>
      <c r="BF205" s="299"/>
      <c r="BG205" s="299"/>
      <c r="BH205" s="299"/>
    </row>
    <row r="206" spans="1:60" ht="12.75" hidden="1" customHeight="1">
      <c r="A206" s="299"/>
      <c r="B206" s="1001"/>
      <c r="C206" s="299"/>
      <c r="D206" s="299"/>
      <c r="E206" s="299"/>
      <c r="F206" s="299"/>
      <c r="G206" s="299"/>
      <c r="H206" s="299"/>
      <c r="I206" s="299"/>
      <c r="J206" s="299"/>
      <c r="K206" s="299"/>
      <c r="L206" s="299"/>
      <c r="M206" s="1002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  <c r="AA206" s="299"/>
      <c r="AB206" s="1003"/>
      <c r="AC206" s="1003"/>
      <c r="AD206" s="1003"/>
      <c r="AE206" s="299"/>
      <c r="AF206" s="299"/>
      <c r="AG206" s="299"/>
      <c r="AH206" s="299"/>
      <c r="AI206" s="299"/>
      <c r="AJ206" s="299"/>
      <c r="AK206" s="299"/>
      <c r="AL206" s="299"/>
      <c r="AM206" s="299"/>
      <c r="AN206" s="299"/>
      <c r="AO206" s="299"/>
      <c r="AP206" s="299"/>
      <c r="AQ206" s="299"/>
      <c r="AR206" s="299"/>
      <c r="AS206" s="299"/>
      <c r="AT206" s="299"/>
      <c r="AU206" s="299"/>
      <c r="AV206" s="299"/>
      <c r="AW206" s="299"/>
      <c r="AX206" s="299"/>
      <c r="AY206" s="299"/>
      <c r="AZ206" s="299"/>
      <c r="BA206" s="299"/>
      <c r="BB206" s="299"/>
      <c r="BC206" s="299"/>
      <c r="BD206" s="299"/>
      <c r="BE206" s="299"/>
      <c r="BF206" s="299"/>
      <c r="BG206" s="299"/>
      <c r="BH206" s="299"/>
    </row>
    <row r="207" spans="1:60" ht="12.75" hidden="1" customHeight="1">
      <c r="A207" s="299"/>
      <c r="B207" s="1001"/>
      <c r="C207" s="299"/>
      <c r="D207" s="299"/>
      <c r="E207" s="299"/>
      <c r="F207" s="299"/>
      <c r="G207" s="299"/>
      <c r="H207" s="299"/>
      <c r="I207" s="299"/>
      <c r="J207" s="299"/>
      <c r="K207" s="299"/>
      <c r="L207" s="299"/>
      <c r="M207" s="1002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  <c r="AB207" s="1003"/>
      <c r="AC207" s="1003"/>
      <c r="AD207" s="1003"/>
      <c r="AE207" s="299"/>
      <c r="AF207" s="299"/>
      <c r="AG207" s="299"/>
      <c r="AH207" s="299"/>
      <c r="AI207" s="299"/>
      <c r="AJ207" s="299"/>
      <c r="AK207" s="299"/>
      <c r="AL207" s="299"/>
      <c r="AM207" s="299"/>
      <c r="AN207" s="299"/>
      <c r="AO207" s="299"/>
      <c r="AP207" s="299"/>
      <c r="AQ207" s="299"/>
      <c r="AR207" s="299"/>
      <c r="AS207" s="299"/>
      <c r="AT207" s="299"/>
      <c r="AU207" s="299"/>
      <c r="AV207" s="299"/>
      <c r="AW207" s="299"/>
      <c r="AX207" s="299"/>
      <c r="AY207" s="299"/>
      <c r="AZ207" s="299"/>
      <c r="BA207" s="299"/>
      <c r="BB207" s="299"/>
      <c r="BC207" s="299"/>
      <c r="BD207" s="299"/>
      <c r="BE207" s="299"/>
      <c r="BF207" s="299"/>
      <c r="BG207" s="299"/>
      <c r="BH207" s="299"/>
    </row>
    <row r="208" spans="1:60" ht="12.75" hidden="1" customHeight="1">
      <c r="A208" s="299"/>
      <c r="B208" s="1001"/>
      <c r="C208" s="299"/>
      <c r="D208" s="299"/>
      <c r="E208" s="299"/>
      <c r="F208" s="299"/>
      <c r="G208" s="299"/>
      <c r="H208" s="299"/>
      <c r="I208" s="299"/>
      <c r="J208" s="299"/>
      <c r="K208" s="299"/>
      <c r="L208" s="299"/>
      <c r="M208" s="1002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299"/>
      <c r="AA208" s="299"/>
      <c r="AB208" s="1003"/>
      <c r="AC208" s="1003"/>
      <c r="AD208" s="1003"/>
      <c r="AE208" s="299"/>
      <c r="AF208" s="299"/>
      <c r="AG208" s="299"/>
      <c r="AH208" s="299"/>
      <c r="AI208" s="299"/>
      <c r="AJ208" s="299"/>
      <c r="AK208" s="299"/>
      <c r="AL208" s="299"/>
      <c r="AM208" s="299"/>
      <c r="AN208" s="299"/>
      <c r="AO208" s="299"/>
      <c r="AP208" s="299"/>
      <c r="AQ208" s="299"/>
      <c r="AR208" s="299"/>
      <c r="AS208" s="299"/>
      <c r="AT208" s="299"/>
      <c r="AU208" s="299"/>
      <c r="AV208" s="299"/>
      <c r="AW208" s="299"/>
      <c r="AX208" s="299"/>
      <c r="AY208" s="299"/>
      <c r="AZ208" s="299"/>
      <c r="BA208" s="299"/>
      <c r="BB208" s="299"/>
      <c r="BC208" s="299"/>
      <c r="BD208" s="299"/>
      <c r="BE208" s="299"/>
      <c r="BF208" s="299"/>
      <c r="BG208" s="299"/>
      <c r="BH208" s="299"/>
    </row>
    <row r="209" spans="1:60" ht="12.75" hidden="1" customHeight="1">
      <c r="A209" s="299"/>
      <c r="B209" s="1001"/>
      <c r="C209" s="299"/>
      <c r="D209" s="299"/>
      <c r="E209" s="299"/>
      <c r="F209" s="299"/>
      <c r="G209" s="299"/>
      <c r="H209" s="299"/>
      <c r="I209" s="299"/>
      <c r="J209" s="299"/>
      <c r="K209" s="299"/>
      <c r="L209" s="299"/>
      <c r="M209" s="1002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299"/>
      <c r="AA209" s="299"/>
      <c r="AB209" s="1003"/>
      <c r="AC209" s="1003"/>
      <c r="AD209" s="1003"/>
      <c r="AE209" s="299"/>
      <c r="AF209" s="299"/>
      <c r="AG209" s="299"/>
      <c r="AH209" s="299"/>
      <c r="AI209" s="299"/>
      <c r="AJ209" s="299"/>
      <c r="AK209" s="299"/>
      <c r="AL209" s="299"/>
      <c r="AM209" s="299"/>
      <c r="AN209" s="299"/>
      <c r="AO209" s="299"/>
      <c r="AP209" s="299"/>
      <c r="AQ209" s="299"/>
      <c r="AR209" s="299"/>
      <c r="AS209" s="299"/>
      <c r="AT209" s="299"/>
      <c r="AU209" s="299"/>
      <c r="AV209" s="299"/>
      <c r="AW209" s="299"/>
      <c r="AX209" s="299"/>
      <c r="AY209" s="299"/>
      <c r="AZ209" s="299"/>
      <c r="BA209" s="299"/>
      <c r="BB209" s="299"/>
      <c r="BC209" s="299"/>
      <c r="BD209" s="299"/>
      <c r="BE209" s="299"/>
      <c r="BF209" s="299"/>
      <c r="BG209" s="299"/>
      <c r="BH209" s="299"/>
    </row>
    <row r="210" spans="1:60" ht="12.75" hidden="1" customHeight="1">
      <c r="A210" s="299"/>
      <c r="B210" s="1001"/>
      <c r="C210" s="299"/>
      <c r="D210" s="299"/>
      <c r="E210" s="299"/>
      <c r="F210" s="299"/>
      <c r="G210" s="299"/>
      <c r="H210" s="299"/>
      <c r="I210" s="299"/>
      <c r="J210" s="299"/>
      <c r="K210" s="299"/>
      <c r="L210" s="299"/>
      <c r="M210" s="1002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  <c r="AA210" s="299"/>
      <c r="AB210" s="1003"/>
      <c r="AC210" s="1003"/>
      <c r="AD210" s="1003"/>
      <c r="AE210" s="299"/>
      <c r="AF210" s="299"/>
      <c r="AG210" s="299"/>
      <c r="AH210" s="299"/>
      <c r="AI210" s="299"/>
      <c r="AJ210" s="299"/>
      <c r="AK210" s="299"/>
      <c r="AL210" s="299"/>
      <c r="AM210" s="299"/>
      <c r="AN210" s="299"/>
      <c r="AO210" s="299"/>
      <c r="AP210" s="299"/>
      <c r="AQ210" s="299"/>
      <c r="AR210" s="299"/>
      <c r="AS210" s="299"/>
      <c r="AT210" s="299"/>
      <c r="AU210" s="299"/>
      <c r="AV210" s="299"/>
      <c r="AW210" s="299"/>
      <c r="AX210" s="299"/>
      <c r="AY210" s="299"/>
      <c r="AZ210" s="299"/>
      <c r="BA210" s="299"/>
      <c r="BB210" s="299"/>
      <c r="BC210" s="299"/>
      <c r="BD210" s="299"/>
      <c r="BE210" s="299"/>
      <c r="BF210" s="299"/>
      <c r="BG210" s="299"/>
      <c r="BH210" s="299"/>
    </row>
    <row r="211" spans="1:60" ht="12.75" hidden="1" customHeight="1">
      <c r="A211" s="299"/>
      <c r="B211" s="1001"/>
      <c r="C211" s="299"/>
      <c r="D211" s="299"/>
      <c r="E211" s="299"/>
      <c r="F211" s="299"/>
      <c r="G211" s="299"/>
      <c r="H211" s="299"/>
      <c r="I211" s="299"/>
      <c r="J211" s="299"/>
      <c r="K211" s="299"/>
      <c r="L211" s="299"/>
      <c r="M211" s="1002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  <c r="AB211" s="1003"/>
      <c r="AC211" s="1003"/>
      <c r="AD211" s="1003"/>
      <c r="AE211" s="299"/>
      <c r="AF211" s="299"/>
      <c r="AG211" s="299"/>
      <c r="AH211" s="299"/>
      <c r="AI211" s="299"/>
      <c r="AJ211" s="299"/>
      <c r="AK211" s="299"/>
      <c r="AL211" s="299"/>
      <c r="AM211" s="299"/>
      <c r="AN211" s="299"/>
      <c r="AO211" s="299"/>
      <c r="AP211" s="299"/>
      <c r="AQ211" s="299"/>
      <c r="AR211" s="299"/>
      <c r="AS211" s="299"/>
      <c r="AT211" s="299"/>
      <c r="AU211" s="299"/>
      <c r="AV211" s="299"/>
      <c r="AW211" s="299"/>
      <c r="AX211" s="299"/>
      <c r="AY211" s="299"/>
      <c r="AZ211" s="299"/>
      <c r="BA211" s="299"/>
      <c r="BB211" s="299"/>
      <c r="BC211" s="299"/>
      <c r="BD211" s="299"/>
      <c r="BE211" s="299"/>
      <c r="BF211" s="299"/>
      <c r="BG211" s="299"/>
      <c r="BH211" s="299"/>
    </row>
    <row r="212" spans="1:60" ht="12.75" hidden="1" customHeight="1">
      <c r="A212" s="299"/>
      <c r="B212" s="1001"/>
      <c r="C212" s="299"/>
      <c r="D212" s="299"/>
      <c r="E212" s="299"/>
      <c r="F212" s="299"/>
      <c r="G212" s="299"/>
      <c r="H212" s="299"/>
      <c r="I212" s="299"/>
      <c r="J212" s="299"/>
      <c r="K212" s="299"/>
      <c r="L212" s="299"/>
      <c r="M212" s="1002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  <c r="AB212" s="1003"/>
      <c r="AC212" s="1003"/>
      <c r="AD212" s="1003"/>
      <c r="AE212" s="299"/>
      <c r="AF212" s="299"/>
      <c r="AG212" s="299"/>
      <c r="AH212" s="299"/>
      <c r="AI212" s="299"/>
      <c r="AJ212" s="299"/>
      <c r="AK212" s="299"/>
      <c r="AL212" s="299"/>
      <c r="AM212" s="299"/>
      <c r="AN212" s="299"/>
      <c r="AO212" s="299"/>
      <c r="AP212" s="299"/>
      <c r="AQ212" s="299"/>
      <c r="AR212" s="299"/>
      <c r="AS212" s="299"/>
      <c r="AT212" s="299"/>
      <c r="AU212" s="299"/>
      <c r="AV212" s="299"/>
      <c r="AW212" s="299"/>
      <c r="AX212" s="299"/>
      <c r="AY212" s="299"/>
      <c r="AZ212" s="299"/>
      <c r="BA212" s="299"/>
      <c r="BB212" s="299"/>
      <c r="BC212" s="299"/>
      <c r="BD212" s="299"/>
      <c r="BE212" s="299"/>
      <c r="BF212" s="299"/>
      <c r="BG212" s="299"/>
      <c r="BH212" s="299"/>
    </row>
    <row r="213" spans="1:60" ht="12.75" hidden="1" customHeight="1">
      <c r="A213" s="299"/>
      <c r="B213" s="1001"/>
      <c r="C213" s="299"/>
      <c r="D213" s="299"/>
      <c r="E213" s="299"/>
      <c r="F213" s="299"/>
      <c r="G213" s="299"/>
      <c r="H213" s="299"/>
      <c r="I213" s="299"/>
      <c r="J213" s="299"/>
      <c r="K213" s="299"/>
      <c r="L213" s="299"/>
      <c r="M213" s="1002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  <c r="AB213" s="1003"/>
      <c r="AC213" s="1003"/>
      <c r="AD213" s="1003"/>
      <c r="AE213" s="299"/>
      <c r="AF213" s="299"/>
      <c r="AG213" s="299"/>
      <c r="AH213" s="299"/>
      <c r="AI213" s="299"/>
      <c r="AJ213" s="299"/>
      <c r="AK213" s="299"/>
      <c r="AL213" s="299"/>
      <c r="AM213" s="299"/>
      <c r="AN213" s="299"/>
      <c r="AO213" s="299"/>
      <c r="AP213" s="299"/>
      <c r="AQ213" s="299"/>
      <c r="AR213" s="299"/>
      <c r="AS213" s="299"/>
      <c r="AT213" s="299"/>
      <c r="AU213" s="299"/>
      <c r="AV213" s="299"/>
      <c r="AW213" s="299"/>
      <c r="AX213" s="299"/>
      <c r="AY213" s="299"/>
      <c r="AZ213" s="299"/>
      <c r="BA213" s="299"/>
      <c r="BB213" s="299"/>
      <c r="BC213" s="299"/>
      <c r="BD213" s="299"/>
      <c r="BE213" s="299"/>
      <c r="BF213" s="299"/>
      <c r="BG213" s="299"/>
      <c r="BH213" s="299"/>
    </row>
    <row r="214" spans="1:60" ht="12.75" hidden="1" customHeight="1">
      <c r="A214" s="299"/>
      <c r="B214" s="1001"/>
      <c r="C214" s="299"/>
      <c r="D214" s="299"/>
      <c r="E214" s="299"/>
      <c r="F214" s="299"/>
      <c r="G214" s="299"/>
      <c r="H214" s="299"/>
      <c r="I214" s="299"/>
      <c r="J214" s="299"/>
      <c r="K214" s="299"/>
      <c r="L214" s="299"/>
      <c r="M214" s="1002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  <c r="AA214" s="299"/>
      <c r="AB214" s="1003"/>
      <c r="AC214" s="1003"/>
      <c r="AD214" s="1003"/>
      <c r="AE214" s="299"/>
      <c r="AF214" s="299"/>
      <c r="AG214" s="299"/>
      <c r="AH214" s="299"/>
      <c r="AI214" s="299"/>
      <c r="AJ214" s="299"/>
      <c r="AK214" s="299"/>
      <c r="AL214" s="299"/>
      <c r="AM214" s="299"/>
      <c r="AN214" s="299"/>
      <c r="AO214" s="299"/>
      <c r="AP214" s="299"/>
      <c r="AQ214" s="299"/>
      <c r="AR214" s="299"/>
      <c r="AS214" s="299"/>
      <c r="AT214" s="299"/>
      <c r="AU214" s="299"/>
      <c r="AV214" s="299"/>
      <c r="AW214" s="299"/>
      <c r="AX214" s="299"/>
      <c r="AY214" s="299"/>
      <c r="AZ214" s="299"/>
      <c r="BA214" s="299"/>
      <c r="BB214" s="299"/>
      <c r="BC214" s="299"/>
      <c r="BD214" s="299"/>
      <c r="BE214" s="299"/>
      <c r="BF214" s="299"/>
      <c r="BG214" s="299"/>
      <c r="BH214" s="299"/>
    </row>
    <row r="215" spans="1:60" ht="12.75" hidden="1" customHeight="1">
      <c r="A215" s="299"/>
      <c r="B215" s="1001"/>
      <c r="C215" s="299"/>
      <c r="D215" s="299"/>
      <c r="E215" s="299"/>
      <c r="F215" s="299"/>
      <c r="G215" s="299"/>
      <c r="H215" s="299"/>
      <c r="I215" s="299"/>
      <c r="J215" s="299"/>
      <c r="K215" s="299"/>
      <c r="L215" s="299"/>
      <c r="M215" s="1002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1003"/>
      <c r="AC215" s="1003"/>
      <c r="AD215" s="1003"/>
      <c r="AE215" s="299"/>
      <c r="AF215" s="299"/>
      <c r="AG215" s="299"/>
      <c r="AH215" s="299"/>
      <c r="AI215" s="299"/>
      <c r="AJ215" s="299"/>
      <c r="AK215" s="299"/>
      <c r="AL215" s="299"/>
      <c r="AM215" s="299"/>
      <c r="AN215" s="299"/>
      <c r="AO215" s="299"/>
      <c r="AP215" s="299"/>
      <c r="AQ215" s="299"/>
      <c r="AR215" s="299"/>
      <c r="AS215" s="299"/>
      <c r="AT215" s="299"/>
      <c r="AU215" s="299"/>
      <c r="AV215" s="299"/>
      <c r="AW215" s="299"/>
      <c r="AX215" s="299"/>
      <c r="AY215" s="299"/>
      <c r="AZ215" s="299"/>
      <c r="BA215" s="299"/>
      <c r="BB215" s="299"/>
      <c r="BC215" s="299"/>
      <c r="BD215" s="299"/>
      <c r="BE215" s="299"/>
      <c r="BF215" s="299"/>
      <c r="BG215" s="299"/>
      <c r="BH215" s="299"/>
    </row>
    <row r="216" spans="1:60" ht="12.75" hidden="1" customHeight="1">
      <c r="A216" s="299"/>
      <c r="B216" s="1001"/>
      <c r="C216" s="299"/>
      <c r="D216" s="299"/>
      <c r="E216" s="299"/>
      <c r="F216" s="299"/>
      <c r="G216" s="299"/>
      <c r="H216" s="299"/>
      <c r="I216" s="299"/>
      <c r="J216" s="299"/>
      <c r="K216" s="299"/>
      <c r="L216" s="299"/>
      <c r="M216" s="1002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  <c r="AB216" s="1003"/>
      <c r="AC216" s="1003"/>
      <c r="AD216" s="1003"/>
      <c r="AE216" s="299"/>
      <c r="AF216" s="299"/>
      <c r="AG216" s="299"/>
      <c r="AH216" s="299"/>
      <c r="AI216" s="299"/>
      <c r="AJ216" s="299"/>
      <c r="AK216" s="299"/>
      <c r="AL216" s="299"/>
      <c r="AM216" s="299"/>
      <c r="AN216" s="299"/>
      <c r="AO216" s="299"/>
      <c r="AP216" s="299"/>
      <c r="AQ216" s="299"/>
      <c r="AR216" s="299"/>
      <c r="AS216" s="299"/>
      <c r="AT216" s="299"/>
      <c r="AU216" s="299"/>
      <c r="AV216" s="299"/>
      <c r="AW216" s="299"/>
      <c r="AX216" s="299"/>
      <c r="AY216" s="299"/>
      <c r="AZ216" s="299"/>
      <c r="BA216" s="299"/>
      <c r="BB216" s="299"/>
      <c r="BC216" s="299"/>
      <c r="BD216" s="299"/>
      <c r="BE216" s="299"/>
      <c r="BF216" s="299"/>
      <c r="BG216" s="299"/>
      <c r="BH216" s="299"/>
    </row>
    <row r="217" spans="1:60" ht="12.75" hidden="1" customHeight="1">
      <c r="A217" s="299"/>
      <c r="B217" s="1001"/>
      <c r="C217" s="299"/>
      <c r="D217" s="299"/>
      <c r="E217" s="299"/>
      <c r="F217" s="299"/>
      <c r="G217" s="299"/>
      <c r="H217" s="299"/>
      <c r="I217" s="299"/>
      <c r="J217" s="299"/>
      <c r="K217" s="299"/>
      <c r="L217" s="299"/>
      <c r="M217" s="1002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1003"/>
      <c r="AC217" s="1003"/>
      <c r="AD217" s="1003"/>
      <c r="AE217" s="299"/>
      <c r="AF217" s="299"/>
      <c r="AG217" s="299"/>
      <c r="AH217" s="299"/>
      <c r="AI217" s="299"/>
      <c r="AJ217" s="299"/>
      <c r="AK217" s="299"/>
      <c r="AL217" s="299"/>
      <c r="AM217" s="299"/>
      <c r="AN217" s="299"/>
      <c r="AO217" s="299"/>
      <c r="AP217" s="299"/>
      <c r="AQ217" s="299"/>
      <c r="AR217" s="299"/>
      <c r="AS217" s="299"/>
      <c r="AT217" s="299"/>
      <c r="AU217" s="299"/>
      <c r="AV217" s="299"/>
      <c r="AW217" s="299"/>
      <c r="AX217" s="299"/>
      <c r="AY217" s="299"/>
      <c r="AZ217" s="299"/>
      <c r="BA217" s="299"/>
      <c r="BB217" s="299"/>
      <c r="BC217" s="299"/>
      <c r="BD217" s="299"/>
      <c r="BE217" s="299"/>
      <c r="BF217" s="299"/>
      <c r="BG217" s="299"/>
      <c r="BH217" s="299"/>
    </row>
    <row r="218" spans="1:60" ht="12.75" hidden="1" customHeight="1">
      <c r="A218" s="299"/>
      <c r="B218" s="1001"/>
      <c r="C218" s="299"/>
      <c r="D218" s="299"/>
      <c r="E218" s="299"/>
      <c r="F218" s="299"/>
      <c r="G218" s="299"/>
      <c r="H218" s="299"/>
      <c r="I218" s="299"/>
      <c r="J218" s="299"/>
      <c r="K218" s="299"/>
      <c r="L218" s="299"/>
      <c r="M218" s="1002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  <c r="AA218" s="299"/>
      <c r="AB218" s="1003"/>
      <c r="AC218" s="1003"/>
      <c r="AD218" s="1003"/>
      <c r="AE218" s="299"/>
      <c r="AF218" s="299"/>
      <c r="AG218" s="299"/>
      <c r="AH218" s="299"/>
      <c r="AI218" s="299"/>
      <c r="AJ218" s="299"/>
      <c r="AK218" s="299"/>
      <c r="AL218" s="299"/>
      <c r="AM218" s="299"/>
      <c r="AN218" s="299"/>
      <c r="AO218" s="299"/>
      <c r="AP218" s="299"/>
      <c r="AQ218" s="299"/>
      <c r="AR218" s="299"/>
      <c r="AS218" s="299"/>
      <c r="AT218" s="299"/>
      <c r="AU218" s="299"/>
      <c r="AV218" s="299"/>
      <c r="AW218" s="299"/>
      <c r="AX218" s="299"/>
      <c r="AY218" s="299"/>
      <c r="AZ218" s="299"/>
      <c r="BA218" s="299"/>
      <c r="BB218" s="299"/>
      <c r="BC218" s="299"/>
      <c r="BD218" s="299"/>
      <c r="BE218" s="299"/>
      <c r="BF218" s="299"/>
      <c r="BG218" s="299"/>
      <c r="BH218" s="299"/>
    </row>
    <row r="219" spans="1:60" ht="12.75" hidden="1" customHeight="1">
      <c r="A219" s="299"/>
      <c r="B219" s="1001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1002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  <c r="AA219" s="299"/>
      <c r="AB219" s="1003"/>
      <c r="AC219" s="1003"/>
      <c r="AD219" s="1003"/>
      <c r="AE219" s="299"/>
      <c r="AF219" s="299"/>
      <c r="AG219" s="299"/>
      <c r="AH219" s="299"/>
      <c r="AI219" s="299"/>
      <c r="AJ219" s="299"/>
      <c r="AK219" s="299"/>
      <c r="AL219" s="299"/>
      <c r="AM219" s="299"/>
      <c r="AN219" s="299"/>
      <c r="AO219" s="299"/>
      <c r="AP219" s="299"/>
      <c r="AQ219" s="299"/>
      <c r="AR219" s="299"/>
      <c r="AS219" s="299"/>
      <c r="AT219" s="299"/>
      <c r="AU219" s="299"/>
      <c r="AV219" s="299"/>
      <c r="AW219" s="299"/>
      <c r="AX219" s="299"/>
      <c r="AY219" s="299"/>
      <c r="AZ219" s="299"/>
      <c r="BA219" s="299"/>
      <c r="BB219" s="299"/>
      <c r="BC219" s="299"/>
      <c r="BD219" s="299"/>
      <c r="BE219" s="299"/>
      <c r="BF219" s="299"/>
      <c r="BG219" s="299"/>
      <c r="BH219" s="299"/>
    </row>
    <row r="220" spans="1:60" ht="12.75" hidden="1" customHeight="1">
      <c r="A220" s="299"/>
      <c r="B220" s="1001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1002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1003"/>
      <c r="AC220" s="1003"/>
      <c r="AD220" s="1003"/>
      <c r="AE220" s="299"/>
      <c r="AF220" s="299"/>
      <c r="AG220" s="299"/>
      <c r="AH220" s="299"/>
      <c r="AI220" s="299"/>
      <c r="AJ220" s="299"/>
      <c r="AK220" s="299"/>
      <c r="AL220" s="299"/>
      <c r="AM220" s="299"/>
      <c r="AN220" s="299"/>
      <c r="AO220" s="299"/>
      <c r="AP220" s="299"/>
      <c r="AQ220" s="299"/>
      <c r="AR220" s="299"/>
      <c r="AS220" s="299"/>
      <c r="AT220" s="299"/>
      <c r="AU220" s="299"/>
      <c r="AV220" s="299"/>
      <c r="AW220" s="299"/>
      <c r="AX220" s="299"/>
      <c r="AY220" s="299"/>
      <c r="AZ220" s="299"/>
      <c r="BA220" s="299"/>
      <c r="BB220" s="299"/>
      <c r="BC220" s="299"/>
      <c r="BD220" s="299"/>
      <c r="BE220" s="299"/>
      <c r="BF220" s="299"/>
      <c r="BG220" s="299"/>
      <c r="BH220" s="299"/>
    </row>
    <row r="221" spans="1:60" ht="12.75" hidden="1" customHeight="1">
      <c r="A221" s="299"/>
      <c r="B221" s="1001"/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1002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  <c r="AA221" s="299"/>
      <c r="AB221" s="1003"/>
      <c r="AC221" s="1003"/>
      <c r="AD221" s="1003"/>
      <c r="AE221" s="299"/>
      <c r="AF221" s="299"/>
      <c r="AG221" s="299"/>
      <c r="AH221" s="299"/>
      <c r="AI221" s="299"/>
      <c r="AJ221" s="299"/>
      <c r="AK221" s="299"/>
      <c r="AL221" s="299"/>
      <c r="AM221" s="299"/>
      <c r="AN221" s="299"/>
      <c r="AO221" s="299"/>
      <c r="AP221" s="299"/>
      <c r="AQ221" s="299"/>
      <c r="AR221" s="299"/>
      <c r="AS221" s="299"/>
      <c r="AT221" s="299"/>
      <c r="AU221" s="299"/>
      <c r="AV221" s="299"/>
      <c r="AW221" s="299"/>
      <c r="AX221" s="299"/>
      <c r="AY221" s="299"/>
      <c r="AZ221" s="299"/>
      <c r="BA221" s="299"/>
      <c r="BB221" s="299"/>
      <c r="BC221" s="299"/>
      <c r="BD221" s="299"/>
      <c r="BE221" s="299"/>
      <c r="BF221" s="299"/>
      <c r="BG221" s="299"/>
      <c r="BH221" s="299"/>
    </row>
    <row r="222" spans="1:60" ht="12.75" hidden="1" customHeight="1">
      <c r="A222" s="299"/>
      <c r="B222" s="1001"/>
      <c r="C222" s="299"/>
      <c r="D222" s="299"/>
      <c r="E222" s="299"/>
      <c r="F222" s="299"/>
      <c r="G222" s="299"/>
      <c r="H222" s="299"/>
      <c r="I222" s="299"/>
      <c r="J222" s="299"/>
      <c r="K222" s="299"/>
      <c r="L222" s="299"/>
      <c r="M222" s="1002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  <c r="AA222" s="299"/>
      <c r="AB222" s="1003"/>
      <c r="AC222" s="1003"/>
      <c r="AD222" s="1003"/>
      <c r="AE222" s="299"/>
      <c r="AF222" s="299"/>
      <c r="AG222" s="299"/>
      <c r="AH222" s="299"/>
      <c r="AI222" s="299"/>
      <c r="AJ222" s="299"/>
      <c r="AK222" s="299"/>
      <c r="AL222" s="299"/>
      <c r="AM222" s="299"/>
      <c r="AN222" s="299"/>
      <c r="AO222" s="299"/>
      <c r="AP222" s="299"/>
      <c r="AQ222" s="299"/>
      <c r="AR222" s="299"/>
      <c r="AS222" s="299"/>
      <c r="AT222" s="299"/>
      <c r="AU222" s="299"/>
      <c r="AV222" s="299"/>
      <c r="AW222" s="299"/>
      <c r="AX222" s="299"/>
      <c r="AY222" s="299"/>
      <c r="AZ222" s="299"/>
      <c r="BA222" s="299"/>
      <c r="BB222" s="299"/>
      <c r="BC222" s="299"/>
      <c r="BD222" s="299"/>
      <c r="BE222" s="299"/>
      <c r="BF222" s="299"/>
      <c r="BG222" s="299"/>
      <c r="BH222" s="299"/>
    </row>
    <row r="223" spans="1:60" ht="15.75" customHeight="1">
      <c r="M223" s="1003"/>
    </row>
    <row r="224" spans="1:60" ht="15.75" customHeight="1">
      <c r="M224" s="1003"/>
    </row>
    <row r="225" spans="13:13" ht="15.75" customHeight="1">
      <c r="M225" s="1003"/>
    </row>
    <row r="226" spans="13:13" ht="15.75" customHeight="1">
      <c r="M226" s="1003"/>
    </row>
    <row r="227" spans="13:13" ht="15.75" customHeight="1">
      <c r="M227" s="1003"/>
    </row>
    <row r="228" spans="13:13" ht="15.75" customHeight="1">
      <c r="M228" s="1003"/>
    </row>
    <row r="229" spans="13:13" ht="15.75" customHeight="1">
      <c r="M229" s="1003"/>
    </row>
    <row r="230" spans="13:13" ht="15.75" customHeight="1">
      <c r="M230" s="1003"/>
    </row>
    <row r="231" spans="13:13" ht="15.75" customHeight="1">
      <c r="M231" s="1003"/>
    </row>
    <row r="232" spans="13:13" ht="15.75" customHeight="1">
      <c r="M232" s="1003"/>
    </row>
    <row r="233" spans="13:13" ht="15.75" customHeight="1">
      <c r="M233" s="1003"/>
    </row>
    <row r="234" spans="13:13" ht="15.75" customHeight="1">
      <c r="M234" s="1003"/>
    </row>
    <row r="235" spans="13:13" ht="15.75" customHeight="1">
      <c r="M235" s="1003"/>
    </row>
    <row r="236" spans="13:13" ht="15.75" customHeight="1">
      <c r="M236" s="1003"/>
    </row>
    <row r="237" spans="13:13" ht="15.75" customHeight="1">
      <c r="M237" s="1003"/>
    </row>
    <row r="238" spans="13:13" ht="15.75" customHeight="1">
      <c r="M238" s="1003"/>
    </row>
    <row r="239" spans="13:13" ht="15.75" customHeight="1">
      <c r="M239" s="1003"/>
    </row>
    <row r="240" spans="13:13" ht="15.75" customHeight="1">
      <c r="M240" s="1003"/>
    </row>
    <row r="241" spans="13:13" ht="15.75" customHeight="1">
      <c r="M241" s="1003"/>
    </row>
    <row r="242" spans="13:13" ht="15.75" customHeight="1">
      <c r="M242" s="1003"/>
    </row>
    <row r="243" spans="13:13" ht="15.75" customHeight="1">
      <c r="M243" s="1003"/>
    </row>
    <row r="244" spans="13:13" ht="15.75" customHeight="1">
      <c r="M244" s="1003"/>
    </row>
    <row r="245" spans="13:13" ht="15.75" customHeight="1">
      <c r="M245" s="1003"/>
    </row>
    <row r="246" spans="13:13" ht="15.75" customHeight="1">
      <c r="M246" s="1003"/>
    </row>
    <row r="247" spans="13:13" ht="15.75" customHeight="1">
      <c r="M247" s="1003"/>
    </row>
    <row r="248" spans="13:13" ht="15.75" customHeight="1">
      <c r="M248" s="1003"/>
    </row>
    <row r="249" spans="13:13" ht="15.75" customHeight="1">
      <c r="M249" s="1003"/>
    </row>
    <row r="250" spans="13:13" ht="15.75" customHeight="1">
      <c r="M250" s="1003"/>
    </row>
    <row r="251" spans="13:13" ht="15.75" customHeight="1">
      <c r="M251" s="1003"/>
    </row>
    <row r="252" spans="13:13" ht="15.75" customHeight="1">
      <c r="M252" s="1003"/>
    </row>
    <row r="253" spans="13:13" ht="15.75" customHeight="1">
      <c r="M253" s="1003"/>
    </row>
    <row r="254" spans="13:13" ht="15.75" customHeight="1">
      <c r="M254" s="1003"/>
    </row>
    <row r="255" spans="13:13" ht="15.75" customHeight="1">
      <c r="M255" s="1003"/>
    </row>
    <row r="256" spans="13:13" ht="15.75" customHeight="1">
      <c r="M256" s="1003"/>
    </row>
    <row r="257" spans="13:13" ht="15.75" customHeight="1">
      <c r="M257" s="1003"/>
    </row>
    <row r="258" spans="13:13" ht="15.75" customHeight="1">
      <c r="M258" s="1003"/>
    </row>
    <row r="259" spans="13:13" ht="15.75" customHeight="1">
      <c r="M259" s="1003"/>
    </row>
    <row r="260" spans="13:13" ht="15.75" customHeight="1">
      <c r="M260" s="1003"/>
    </row>
    <row r="261" spans="13:13" ht="15.75" customHeight="1">
      <c r="M261" s="1003"/>
    </row>
    <row r="262" spans="13:13" ht="15.75" customHeight="1">
      <c r="M262" s="1003"/>
    </row>
    <row r="263" spans="13:13" ht="15.75" customHeight="1">
      <c r="M263" s="1003"/>
    </row>
    <row r="264" spans="13:13" ht="15.75" customHeight="1">
      <c r="M264" s="1003"/>
    </row>
    <row r="265" spans="13:13" ht="15.75" customHeight="1">
      <c r="M265" s="1003"/>
    </row>
    <row r="266" spans="13:13" ht="15.75" customHeight="1">
      <c r="M266" s="1003"/>
    </row>
    <row r="267" spans="13:13" ht="15.75" customHeight="1">
      <c r="M267" s="1003"/>
    </row>
    <row r="268" spans="13:13" ht="15.75" customHeight="1">
      <c r="M268" s="1003"/>
    </row>
    <row r="269" spans="13:13" ht="15.75" customHeight="1">
      <c r="M269" s="1003"/>
    </row>
    <row r="270" spans="13:13" ht="15.75" customHeight="1">
      <c r="M270" s="1003"/>
    </row>
    <row r="271" spans="13:13" ht="15.75" customHeight="1">
      <c r="M271" s="1003"/>
    </row>
    <row r="272" spans="13:13" ht="15.75" customHeight="1">
      <c r="M272" s="1003"/>
    </row>
    <row r="273" spans="13:13" ht="15.75" customHeight="1">
      <c r="M273" s="1003"/>
    </row>
    <row r="274" spans="13:13" ht="15.75" customHeight="1">
      <c r="M274" s="1003"/>
    </row>
    <row r="275" spans="13:13" ht="15.75" customHeight="1">
      <c r="M275" s="1003"/>
    </row>
    <row r="276" spans="13:13" ht="15.75" customHeight="1">
      <c r="M276" s="1003"/>
    </row>
    <row r="277" spans="13:13" ht="15.75" customHeight="1">
      <c r="M277" s="1003"/>
    </row>
    <row r="278" spans="13:13" ht="15.75" customHeight="1">
      <c r="M278" s="1003"/>
    </row>
    <row r="279" spans="13:13" ht="15.75" customHeight="1">
      <c r="M279" s="1003"/>
    </row>
    <row r="280" spans="13:13" ht="15.75" customHeight="1">
      <c r="M280" s="1003"/>
    </row>
    <row r="281" spans="13:13" ht="15.75" customHeight="1">
      <c r="M281" s="1003"/>
    </row>
    <row r="282" spans="13:13" ht="15.75" customHeight="1">
      <c r="M282" s="1003"/>
    </row>
    <row r="283" spans="13:13" ht="15.75" customHeight="1">
      <c r="M283" s="1003"/>
    </row>
    <row r="284" spans="13:13" ht="15.75" customHeight="1">
      <c r="M284" s="1003"/>
    </row>
    <row r="285" spans="13:13" ht="15.75" customHeight="1">
      <c r="M285" s="1003"/>
    </row>
    <row r="286" spans="13:13" ht="15.75" customHeight="1">
      <c r="M286" s="1003"/>
    </row>
    <row r="287" spans="13:13" ht="15.75" customHeight="1">
      <c r="M287" s="1003"/>
    </row>
    <row r="288" spans="13:13" ht="15.75" customHeight="1">
      <c r="M288" s="1003"/>
    </row>
    <row r="289" spans="13:13" ht="15.75" customHeight="1">
      <c r="M289" s="1003"/>
    </row>
    <row r="290" spans="13:13" ht="15.75" customHeight="1">
      <c r="M290" s="1003"/>
    </row>
    <row r="291" spans="13:13" ht="15.75" customHeight="1">
      <c r="M291" s="1003"/>
    </row>
    <row r="292" spans="13:13" ht="15.75" customHeight="1">
      <c r="M292" s="1003"/>
    </row>
    <row r="293" spans="13:13" ht="15.75" customHeight="1">
      <c r="M293" s="1003"/>
    </row>
    <row r="294" spans="13:13" ht="15.75" customHeight="1">
      <c r="M294" s="1003"/>
    </row>
    <row r="295" spans="13:13" ht="15.75" customHeight="1">
      <c r="M295" s="1003"/>
    </row>
    <row r="296" spans="13:13" ht="15.75" customHeight="1">
      <c r="M296" s="1003"/>
    </row>
    <row r="297" spans="13:13" ht="15.75" customHeight="1">
      <c r="M297" s="1003"/>
    </row>
    <row r="298" spans="13:13" ht="15.75" customHeight="1">
      <c r="M298" s="1003"/>
    </row>
    <row r="299" spans="13:13" ht="15.75" customHeight="1">
      <c r="M299" s="1003"/>
    </row>
    <row r="300" spans="13:13" ht="15.75" customHeight="1">
      <c r="M300" s="1003"/>
    </row>
    <row r="301" spans="13:13" ht="15.75" customHeight="1">
      <c r="M301" s="1003"/>
    </row>
    <row r="302" spans="13:13" ht="15.75" customHeight="1">
      <c r="M302" s="1003"/>
    </row>
    <row r="303" spans="13:13" ht="15.75" customHeight="1">
      <c r="M303" s="1003"/>
    </row>
    <row r="304" spans="13:13" ht="15.75" customHeight="1">
      <c r="M304" s="1003"/>
    </row>
    <row r="305" spans="13:13" ht="15.75" customHeight="1">
      <c r="M305" s="1003"/>
    </row>
    <row r="306" spans="13:13" ht="15.75" customHeight="1">
      <c r="M306" s="1003"/>
    </row>
    <row r="307" spans="13:13" ht="15.75" customHeight="1">
      <c r="M307" s="1003"/>
    </row>
    <row r="308" spans="13:13" ht="15.75" customHeight="1">
      <c r="M308" s="1003"/>
    </row>
    <row r="309" spans="13:13" ht="15.75" customHeight="1">
      <c r="M309" s="1003"/>
    </row>
    <row r="310" spans="13:13" ht="15.75" customHeight="1">
      <c r="M310" s="1003"/>
    </row>
    <row r="311" spans="13:13" ht="15.75" customHeight="1">
      <c r="M311" s="1003"/>
    </row>
    <row r="312" spans="13:13" ht="15.75" customHeight="1">
      <c r="M312" s="1003"/>
    </row>
    <row r="313" spans="13:13" ht="15.75" customHeight="1">
      <c r="M313" s="1003"/>
    </row>
    <row r="314" spans="13:13" ht="15.75" customHeight="1">
      <c r="M314" s="1003"/>
    </row>
    <row r="315" spans="13:13" ht="15.75" customHeight="1">
      <c r="M315" s="1003"/>
    </row>
    <row r="316" spans="13:13" ht="15.75" customHeight="1">
      <c r="M316" s="1003"/>
    </row>
    <row r="317" spans="13:13" ht="15.75" customHeight="1">
      <c r="M317" s="1003"/>
    </row>
    <row r="318" spans="13:13" ht="15.75" customHeight="1">
      <c r="M318" s="1003"/>
    </row>
    <row r="319" spans="13:13" ht="15.75" customHeight="1">
      <c r="M319" s="1003"/>
    </row>
    <row r="320" spans="13:13" ht="15.75" customHeight="1">
      <c r="M320" s="1003"/>
    </row>
    <row r="321" spans="13:13" ht="15.75" customHeight="1">
      <c r="M321" s="1003"/>
    </row>
    <row r="322" spans="13:13" ht="15.75" customHeight="1">
      <c r="M322" s="1003"/>
    </row>
    <row r="323" spans="13:13" ht="15.75" customHeight="1">
      <c r="M323" s="1003"/>
    </row>
    <row r="324" spans="13:13" ht="15.75" customHeight="1">
      <c r="M324" s="1003"/>
    </row>
    <row r="325" spans="13:13" ht="15.75" customHeight="1">
      <c r="M325" s="1003"/>
    </row>
    <row r="326" spans="13:13" ht="15.75" customHeight="1">
      <c r="M326" s="1003"/>
    </row>
    <row r="327" spans="13:13" ht="15.75" customHeight="1">
      <c r="M327" s="1003"/>
    </row>
    <row r="328" spans="13:13" ht="15.75" customHeight="1">
      <c r="M328" s="1003"/>
    </row>
    <row r="329" spans="13:13" ht="15.75" customHeight="1">
      <c r="M329" s="1003"/>
    </row>
    <row r="330" spans="13:13" ht="15.75" customHeight="1">
      <c r="M330" s="1003"/>
    </row>
    <row r="331" spans="13:13" ht="15.75" customHeight="1">
      <c r="M331" s="1003"/>
    </row>
    <row r="332" spans="13:13" ht="15.75" customHeight="1">
      <c r="M332" s="1003"/>
    </row>
    <row r="333" spans="13:13" ht="15.75" customHeight="1">
      <c r="M333" s="1003"/>
    </row>
    <row r="334" spans="13:13" ht="15.75" customHeight="1">
      <c r="M334" s="1003"/>
    </row>
    <row r="335" spans="13:13" ht="15.75" customHeight="1">
      <c r="M335" s="1003"/>
    </row>
    <row r="336" spans="13:13" ht="15.75" customHeight="1">
      <c r="M336" s="1003"/>
    </row>
    <row r="337" spans="13:13" ht="15.75" customHeight="1">
      <c r="M337" s="1003"/>
    </row>
    <row r="338" spans="13:13" ht="15.75" customHeight="1">
      <c r="M338" s="1003"/>
    </row>
    <row r="339" spans="13:13" ht="15.75" customHeight="1">
      <c r="M339" s="1003"/>
    </row>
    <row r="340" spans="13:13" ht="15.75" customHeight="1">
      <c r="M340" s="1003"/>
    </row>
    <row r="341" spans="13:13" ht="15.75" customHeight="1">
      <c r="M341" s="1003"/>
    </row>
    <row r="342" spans="13:13" ht="15.75" customHeight="1">
      <c r="M342" s="1003"/>
    </row>
    <row r="343" spans="13:13" ht="15.75" customHeight="1">
      <c r="M343" s="1003"/>
    </row>
    <row r="344" spans="13:13" ht="15.75" customHeight="1">
      <c r="M344" s="1003"/>
    </row>
    <row r="345" spans="13:13" ht="15.75" customHeight="1">
      <c r="M345" s="1003"/>
    </row>
    <row r="346" spans="13:13" ht="15.75" customHeight="1">
      <c r="M346" s="1003"/>
    </row>
    <row r="347" spans="13:13" ht="15.75" customHeight="1">
      <c r="M347" s="1003"/>
    </row>
    <row r="348" spans="13:13" ht="15.75" customHeight="1">
      <c r="M348" s="1003"/>
    </row>
    <row r="349" spans="13:13" ht="15.75" customHeight="1">
      <c r="M349" s="1003"/>
    </row>
    <row r="350" spans="13:13" ht="15.75" customHeight="1">
      <c r="M350" s="1003"/>
    </row>
    <row r="351" spans="13:13" ht="15.75" customHeight="1">
      <c r="M351" s="1003"/>
    </row>
    <row r="352" spans="13:13" ht="15.75" customHeight="1">
      <c r="M352" s="1003"/>
    </row>
    <row r="353" spans="13:13" ht="15.75" customHeight="1">
      <c r="M353" s="1003"/>
    </row>
    <row r="354" spans="13:13" ht="15.75" customHeight="1">
      <c r="M354" s="1003"/>
    </row>
    <row r="355" spans="13:13" ht="15.75" customHeight="1">
      <c r="M355" s="1003"/>
    </row>
    <row r="356" spans="13:13" ht="15.75" customHeight="1">
      <c r="M356" s="1003"/>
    </row>
    <row r="357" spans="13:13" ht="15.75" customHeight="1">
      <c r="M357" s="1003"/>
    </row>
    <row r="358" spans="13:13" ht="15.75" customHeight="1">
      <c r="M358" s="1003"/>
    </row>
    <row r="359" spans="13:13" ht="15.75" customHeight="1">
      <c r="M359" s="1003"/>
    </row>
    <row r="360" spans="13:13" ht="15.75" customHeight="1">
      <c r="M360" s="1003"/>
    </row>
    <row r="361" spans="13:13" ht="15.75" customHeight="1">
      <c r="M361" s="1003"/>
    </row>
    <row r="362" spans="13:13" ht="15.75" customHeight="1">
      <c r="M362" s="1003"/>
    </row>
    <row r="363" spans="13:13" ht="15.75" customHeight="1">
      <c r="M363" s="1003"/>
    </row>
    <row r="364" spans="13:13" ht="15.75" customHeight="1">
      <c r="M364" s="1003"/>
    </row>
    <row r="365" spans="13:13" ht="15.75" customHeight="1">
      <c r="M365" s="1003"/>
    </row>
    <row r="366" spans="13:13" ht="15.75" customHeight="1">
      <c r="M366" s="1003"/>
    </row>
    <row r="367" spans="13:13" ht="15.75" customHeight="1">
      <c r="M367" s="1003"/>
    </row>
    <row r="368" spans="13:13" ht="15.75" customHeight="1">
      <c r="M368" s="1003"/>
    </row>
    <row r="369" spans="13:13" ht="15.75" customHeight="1">
      <c r="M369" s="1003"/>
    </row>
    <row r="370" spans="13:13" ht="15.75" customHeight="1">
      <c r="M370" s="1003"/>
    </row>
    <row r="371" spans="13:13" ht="15.75" customHeight="1">
      <c r="M371" s="1003"/>
    </row>
    <row r="372" spans="13:13" ht="15.75" customHeight="1">
      <c r="M372" s="1003"/>
    </row>
    <row r="373" spans="13:13" ht="15.75" customHeight="1">
      <c r="M373" s="1003"/>
    </row>
    <row r="374" spans="13:13" ht="15.75" customHeight="1">
      <c r="M374" s="1003"/>
    </row>
    <row r="375" spans="13:13" ht="15.75" customHeight="1">
      <c r="M375" s="1003"/>
    </row>
    <row r="376" spans="13:13" ht="15.75" customHeight="1">
      <c r="M376" s="1003"/>
    </row>
    <row r="377" spans="13:13" ht="15.75" customHeight="1">
      <c r="M377" s="1003"/>
    </row>
    <row r="378" spans="13:13" ht="15.75" customHeight="1">
      <c r="M378" s="1003"/>
    </row>
    <row r="379" spans="13:13" ht="15.75" customHeight="1">
      <c r="M379" s="1003"/>
    </row>
    <row r="380" spans="13:13" ht="15.75" customHeight="1">
      <c r="M380" s="1003"/>
    </row>
    <row r="381" spans="13:13" ht="15.75" customHeight="1">
      <c r="M381" s="1003"/>
    </row>
    <row r="382" spans="13:13" ht="15.75" customHeight="1">
      <c r="M382" s="1003"/>
    </row>
    <row r="383" spans="13:13" ht="15.75" customHeight="1">
      <c r="M383" s="1003"/>
    </row>
    <row r="384" spans="13:13" ht="15.75" customHeight="1">
      <c r="M384" s="1003"/>
    </row>
    <row r="385" spans="13:13" ht="15.75" customHeight="1">
      <c r="M385" s="1003"/>
    </row>
    <row r="386" spans="13:13" ht="15.75" customHeight="1">
      <c r="M386" s="1003"/>
    </row>
    <row r="387" spans="13:13" ht="15.75" customHeight="1">
      <c r="M387" s="1003"/>
    </row>
    <row r="388" spans="13:13" ht="15.75" customHeight="1">
      <c r="M388" s="1003"/>
    </row>
    <row r="389" spans="13:13" ht="15.75" customHeight="1">
      <c r="M389" s="1003"/>
    </row>
    <row r="390" spans="13:13" ht="15.75" customHeight="1">
      <c r="M390" s="1003"/>
    </row>
    <row r="391" spans="13:13" ht="15.75" customHeight="1">
      <c r="M391" s="1003"/>
    </row>
    <row r="392" spans="13:13" ht="15.75" customHeight="1">
      <c r="M392" s="1003"/>
    </row>
    <row r="393" spans="13:13" ht="15.75" customHeight="1">
      <c r="M393" s="1003"/>
    </row>
    <row r="394" spans="13:13" ht="15.75" customHeight="1">
      <c r="M394" s="1003"/>
    </row>
    <row r="395" spans="13:13" ht="15.75" customHeight="1">
      <c r="M395" s="1003"/>
    </row>
    <row r="396" spans="13:13" ht="15.75" customHeight="1">
      <c r="M396" s="1003"/>
    </row>
    <row r="397" spans="13:13" ht="15.75" customHeight="1">
      <c r="M397" s="1003"/>
    </row>
    <row r="398" spans="13:13" ht="15.75" customHeight="1">
      <c r="M398" s="1003"/>
    </row>
    <row r="399" spans="13:13" ht="15.75" customHeight="1">
      <c r="M399" s="1003"/>
    </row>
    <row r="400" spans="13:13" ht="15.75" customHeight="1">
      <c r="M400" s="1003"/>
    </row>
    <row r="401" spans="13:13" ht="15.75" customHeight="1">
      <c r="M401" s="1003"/>
    </row>
    <row r="402" spans="13:13" ht="15.75" customHeight="1">
      <c r="M402" s="1003"/>
    </row>
    <row r="403" spans="13:13" ht="15.75" customHeight="1">
      <c r="M403" s="1003"/>
    </row>
    <row r="404" spans="13:13" ht="15.75" customHeight="1">
      <c r="M404" s="1003"/>
    </row>
    <row r="405" spans="13:13" ht="15.75" customHeight="1">
      <c r="M405" s="1003"/>
    </row>
    <row r="406" spans="13:13" ht="15.75" customHeight="1">
      <c r="M406" s="1003"/>
    </row>
    <row r="407" spans="13:13" ht="15.75" customHeight="1">
      <c r="M407" s="1003"/>
    </row>
    <row r="408" spans="13:13" ht="15.75" customHeight="1">
      <c r="M408" s="1003"/>
    </row>
    <row r="409" spans="13:13" ht="15.75" customHeight="1">
      <c r="M409" s="1003"/>
    </row>
    <row r="410" spans="13:13" ht="15.75" customHeight="1">
      <c r="M410" s="1003"/>
    </row>
    <row r="411" spans="13:13" ht="15.75" customHeight="1">
      <c r="M411" s="1003"/>
    </row>
    <row r="412" spans="13:13" ht="15.75" customHeight="1">
      <c r="M412" s="1003"/>
    </row>
    <row r="413" spans="13:13" ht="15.75" customHeight="1">
      <c r="M413" s="1003"/>
    </row>
    <row r="414" spans="13:13" ht="15.75" customHeight="1">
      <c r="M414" s="1003"/>
    </row>
    <row r="415" spans="13:13" ht="15.75" customHeight="1">
      <c r="M415" s="1003"/>
    </row>
    <row r="416" spans="13:13" ht="15.75" customHeight="1">
      <c r="M416" s="1003"/>
    </row>
    <row r="417" spans="13:13" ht="15.75" customHeight="1">
      <c r="M417" s="1003"/>
    </row>
    <row r="418" spans="13:13" ht="15.75" customHeight="1">
      <c r="M418" s="1003"/>
    </row>
    <row r="419" spans="13:13" ht="15.75" customHeight="1">
      <c r="M419" s="1003"/>
    </row>
    <row r="420" spans="13:13" ht="15.75" customHeight="1">
      <c r="M420" s="1003"/>
    </row>
    <row r="421" spans="13:13" ht="15.75" customHeight="1">
      <c r="M421" s="1003"/>
    </row>
    <row r="422" spans="13:13" ht="15.75" customHeight="1">
      <c r="M422" s="1003"/>
    </row>
    <row r="423" spans="13:13" ht="15.75" customHeight="1">
      <c r="M423" s="1003"/>
    </row>
    <row r="424" spans="13:13" ht="15.75" customHeight="1">
      <c r="M424" s="1003"/>
    </row>
    <row r="425" spans="13:13" ht="15.75" customHeight="1">
      <c r="M425" s="1003"/>
    </row>
    <row r="426" spans="13:13" ht="15.75" customHeight="1">
      <c r="M426" s="1003"/>
    </row>
    <row r="427" spans="13:13" ht="15.75" customHeight="1">
      <c r="M427" s="1003"/>
    </row>
    <row r="428" spans="13:13" ht="15.75" customHeight="1">
      <c r="M428" s="1003"/>
    </row>
    <row r="429" spans="13:13" ht="15.75" customHeight="1">
      <c r="M429" s="1003"/>
    </row>
    <row r="430" spans="13:13" ht="15.75" customHeight="1">
      <c r="M430" s="1003"/>
    </row>
    <row r="431" spans="13:13" ht="15.75" customHeight="1">
      <c r="M431" s="1003"/>
    </row>
    <row r="432" spans="13:13" ht="15.75" customHeight="1">
      <c r="M432" s="1003"/>
    </row>
    <row r="433" spans="13:13" ht="15.75" customHeight="1">
      <c r="M433" s="1003"/>
    </row>
    <row r="434" spans="13:13" ht="15.75" customHeight="1">
      <c r="M434" s="1003"/>
    </row>
    <row r="435" spans="13:13" ht="15.75" customHeight="1">
      <c r="M435" s="1003"/>
    </row>
    <row r="436" spans="13:13" ht="15.75" customHeight="1">
      <c r="M436" s="1003"/>
    </row>
    <row r="437" spans="13:13" ht="15.75" customHeight="1">
      <c r="M437" s="1003"/>
    </row>
    <row r="438" spans="13:13" ht="15.75" customHeight="1">
      <c r="M438" s="1003"/>
    </row>
    <row r="439" spans="13:13" ht="15.75" customHeight="1">
      <c r="M439" s="1003"/>
    </row>
    <row r="440" spans="13:13" ht="15.75" customHeight="1">
      <c r="M440" s="1003"/>
    </row>
    <row r="441" spans="13:13" ht="15.75" customHeight="1">
      <c r="M441" s="1003"/>
    </row>
    <row r="442" spans="13:13" ht="15.75" customHeight="1">
      <c r="M442" s="1003"/>
    </row>
    <row r="443" spans="13:13" ht="15.75" customHeight="1">
      <c r="M443" s="1003"/>
    </row>
    <row r="444" spans="13:13" ht="15.75" customHeight="1">
      <c r="M444" s="1003"/>
    </row>
    <row r="445" spans="13:13" ht="15.75" customHeight="1">
      <c r="M445" s="1003"/>
    </row>
    <row r="446" spans="13:13" ht="15.75" customHeight="1">
      <c r="M446" s="1003"/>
    </row>
    <row r="447" spans="13:13" ht="15.75" customHeight="1">
      <c r="M447" s="1003"/>
    </row>
    <row r="448" spans="13:13" ht="15.75" customHeight="1">
      <c r="M448" s="1003"/>
    </row>
    <row r="449" spans="13:13" ht="15.75" customHeight="1">
      <c r="M449" s="1003"/>
    </row>
    <row r="450" spans="13:13" ht="15.75" customHeight="1">
      <c r="M450" s="1003"/>
    </row>
    <row r="451" spans="13:13" ht="15.75" customHeight="1">
      <c r="M451" s="1003"/>
    </row>
    <row r="452" spans="13:13" ht="15.75" customHeight="1">
      <c r="M452" s="1003"/>
    </row>
    <row r="453" spans="13:13" ht="15.75" customHeight="1">
      <c r="M453" s="1003"/>
    </row>
    <row r="454" spans="13:13" ht="15.75" customHeight="1">
      <c r="M454" s="1003"/>
    </row>
    <row r="455" spans="13:13" ht="15.75" customHeight="1">
      <c r="M455" s="1003"/>
    </row>
    <row r="456" spans="13:13" ht="15.75" customHeight="1">
      <c r="M456" s="1003"/>
    </row>
    <row r="457" spans="13:13" ht="15.75" customHeight="1">
      <c r="M457" s="1003"/>
    </row>
    <row r="458" spans="13:13" ht="15.75" customHeight="1">
      <c r="M458" s="1003"/>
    </row>
    <row r="459" spans="13:13" ht="15.75" customHeight="1">
      <c r="M459" s="1003"/>
    </row>
    <row r="460" spans="13:13" ht="15.75" customHeight="1">
      <c r="M460" s="1003"/>
    </row>
    <row r="461" spans="13:13" ht="15.75" customHeight="1">
      <c r="M461" s="1003"/>
    </row>
    <row r="462" spans="13:13" ht="15.75" customHeight="1">
      <c r="M462" s="1003"/>
    </row>
    <row r="463" spans="13:13" ht="15.75" customHeight="1">
      <c r="M463" s="1003"/>
    </row>
    <row r="464" spans="13:13" ht="15.75" customHeight="1">
      <c r="M464" s="1003"/>
    </row>
    <row r="465" spans="13:13" ht="15.75" customHeight="1">
      <c r="M465" s="1003"/>
    </row>
    <row r="466" spans="13:13" ht="15.75" customHeight="1">
      <c r="M466" s="1003"/>
    </row>
    <row r="467" spans="13:13" ht="15.75" customHeight="1">
      <c r="M467" s="1003"/>
    </row>
    <row r="468" spans="13:13" ht="15.75" customHeight="1">
      <c r="M468" s="1003"/>
    </row>
    <row r="469" spans="13:13" ht="15.75" customHeight="1">
      <c r="M469" s="1003"/>
    </row>
    <row r="470" spans="13:13" ht="15.75" customHeight="1">
      <c r="M470" s="1003"/>
    </row>
    <row r="471" spans="13:13" ht="15.75" customHeight="1">
      <c r="M471" s="1003"/>
    </row>
    <row r="472" spans="13:13" ht="15.75" customHeight="1">
      <c r="M472" s="1003"/>
    </row>
    <row r="473" spans="13:13" ht="15.75" customHeight="1">
      <c r="M473" s="1003"/>
    </row>
    <row r="474" spans="13:13" ht="15.75" customHeight="1">
      <c r="M474" s="1003"/>
    </row>
    <row r="475" spans="13:13" ht="15.75" customHeight="1">
      <c r="M475" s="1003"/>
    </row>
    <row r="476" spans="13:13" ht="15.75" customHeight="1">
      <c r="M476" s="1003"/>
    </row>
    <row r="477" spans="13:13" ht="15.75" customHeight="1">
      <c r="M477" s="1003"/>
    </row>
    <row r="478" spans="13:13" ht="15.75" customHeight="1">
      <c r="M478" s="1003"/>
    </row>
    <row r="479" spans="13:13" ht="15.75" customHeight="1">
      <c r="M479" s="1003"/>
    </row>
    <row r="480" spans="13:13" ht="15.75" customHeight="1">
      <c r="M480" s="1003"/>
    </row>
    <row r="481" spans="13:13" ht="15.75" customHeight="1">
      <c r="M481" s="1003"/>
    </row>
    <row r="482" spans="13:13" ht="15.75" customHeight="1">
      <c r="M482" s="1003"/>
    </row>
    <row r="483" spans="13:13" ht="15.75" customHeight="1">
      <c r="M483" s="1003"/>
    </row>
    <row r="484" spans="13:13" ht="15.75" customHeight="1">
      <c r="M484" s="1003"/>
    </row>
    <row r="485" spans="13:13" ht="15.75" customHeight="1">
      <c r="M485" s="1003"/>
    </row>
    <row r="486" spans="13:13" ht="15.75" customHeight="1">
      <c r="M486" s="1003"/>
    </row>
    <row r="487" spans="13:13" ht="15.75" customHeight="1">
      <c r="M487" s="1003"/>
    </row>
    <row r="488" spans="13:13" ht="15.75" customHeight="1">
      <c r="M488" s="1003"/>
    </row>
    <row r="489" spans="13:13" ht="15.75" customHeight="1">
      <c r="M489" s="1003"/>
    </row>
    <row r="490" spans="13:13" ht="15.75" customHeight="1">
      <c r="M490" s="1003"/>
    </row>
    <row r="491" spans="13:13" ht="15.75" customHeight="1">
      <c r="M491" s="1003"/>
    </row>
    <row r="492" spans="13:13" ht="15.75" customHeight="1">
      <c r="M492" s="1003"/>
    </row>
    <row r="493" spans="13:13" ht="15.75" customHeight="1">
      <c r="M493" s="1003"/>
    </row>
    <row r="494" spans="13:13" ht="15.75" customHeight="1">
      <c r="M494" s="1003"/>
    </row>
    <row r="495" spans="13:13" ht="15.75" customHeight="1">
      <c r="M495" s="1003"/>
    </row>
    <row r="496" spans="13:13" ht="15.75" customHeight="1">
      <c r="M496" s="1003"/>
    </row>
    <row r="497" spans="13:13" ht="15.75" customHeight="1">
      <c r="M497" s="1003"/>
    </row>
    <row r="498" spans="13:13" ht="15.75" customHeight="1">
      <c r="M498" s="1003"/>
    </row>
    <row r="499" spans="13:13" ht="15.75" customHeight="1">
      <c r="M499" s="1003"/>
    </row>
    <row r="500" spans="13:13" ht="15.75" customHeight="1">
      <c r="M500" s="1003"/>
    </row>
    <row r="501" spans="13:13" ht="15.75" customHeight="1">
      <c r="M501" s="1003"/>
    </row>
    <row r="502" spans="13:13" ht="15.75" customHeight="1">
      <c r="M502" s="1003"/>
    </row>
    <row r="503" spans="13:13" ht="15.75" customHeight="1">
      <c r="M503" s="1003"/>
    </row>
    <row r="504" spans="13:13" ht="15.75" customHeight="1">
      <c r="M504" s="1003"/>
    </row>
    <row r="505" spans="13:13" ht="15.75" customHeight="1">
      <c r="M505" s="1003"/>
    </row>
    <row r="506" spans="13:13" ht="15.75" customHeight="1">
      <c r="M506" s="1003"/>
    </row>
    <row r="507" spans="13:13" ht="15.75" customHeight="1">
      <c r="M507" s="1003"/>
    </row>
    <row r="508" spans="13:13" ht="15.75" customHeight="1">
      <c r="M508" s="1003"/>
    </row>
    <row r="509" spans="13:13" ht="15.75" customHeight="1">
      <c r="M509" s="1003"/>
    </row>
    <row r="510" spans="13:13" ht="15.75" customHeight="1">
      <c r="M510" s="1003"/>
    </row>
    <row r="511" spans="13:13" ht="15.75" customHeight="1">
      <c r="M511" s="1003"/>
    </row>
    <row r="512" spans="13:13" ht="15.75" customHeight="1">
      <c r="M512" s="1003"/>
    </row>
    <row r="513" spans="13:13" ht="15.75" customHeight="1">
      <c r="M513" s="1003"/>
    </row>
    <row r="514" spans="13:13" ht="15.75" customHeight="1">
      <c r="M514" s="1003"/>
    </row>
    <row r="515" spans="13:13" ht="15.75" customHeight="1">
      <c r="M515" s="1003"/>
    </row>
    <row r="516" spans="13:13" ht="15.75" customHeight="1">
      <c r="M516" s="1003"/>
    </row>
    <row r="517" spans="13:13" ht="15.75" customHeight="1">
      <c r="M517" s="1003"/>
    </row>
    <row r="518" spans="13:13" ht="15.75" customHeight="1">
      <c r="M518" s="1003"/>
    </row>
    <row r="519" spans="13:13" ht="15.75" customHeight="1">
      <c r="M519" s="1003"/>
    </row>
    <row r="520" spans="13:13" ht="15.75" customHeight="1">
      <c r="M520" s="1003"/>
    </row>
    <row r="521" spans="13:13" ht="15.75" customHeight="1">
      <c r="M521" s="1003"/>
    </row>
    <row r="522" spans="13:13" ht="15.75" customHeight="1">
      <c r="M522" s="1003"/>
    </row>
    <row r="523" spans="13:13" ht="15.75" customHeight="1">
      <c r="M523" s="1003"/>
    </row>
    <row r="524" spans="13:13" ht="15.75" customHeight="1">
      <c r="M524" s="1003"/>
    </row>
    <row r="525" spans="13:13" ht="15.75" customHeight="1">
      <c r="M525" s="1003"/>
    </row>
    <row r="526" spans="13:13" ht="15.75" customHeight="1">
      <c r="M526" s="1003"/>
    </row>
    <row r="527" spans="13:13" ht="15.75" customHeight="1">
      <c r="M527" s="1003"/>
    </row>
    <row r="528" spans="13:13" ht="15.75" customHeight="1">
      <c r="M528" s="1003"/>
    </row>
    <row r="529" spans="13:13" ht="15.75" customHeight="1">
      <c r="M529" s="1003"/>
    </row>
    <row r="530" spans="13:13" ht="15.75" customHeight="1">
      <c r="M530" s="1003"/>
    </row>
    <row r="531" spans="13:13" ht="15.75" customHeight="1">
      <c r="M531" s="1003"/>
    </row>
    <row r="532" spans="13:13" ht="15.75" customHeight="1">
      <c r="M532" s="1003"/>
    </row>
    <row r="533" spans="13:13" ht="15.75" customHeight="1">
      <c r="M533" s="1003"/>
    </row>
    <row r="534" spans="13:13" ht="15.75" customHeight="1">
      <c r="M534" s="1003"/>
    </row>
    <row r="535" spans="13:13" ht="15.75" customHeight="1">
      <c r="M535" s="1003"/>
    </row>
    <row r="536" spans="13:13" ht="15.75" customHeight="1">
      <c r="M536" s="1003"/>
    </row>
    <row r="537" spans="13:13" ht="15.75" customHeight="1">
      <c r="M537" s="1003"/>
    </row>
    <row r="538" spans="13:13" ht="15.75" customHeight="1">
      <c r="M538" s="1003"/>
    </row>
    <row r="539" spans="13:13" ht="15.75" customHeight="1">
      <c r="M539" s="1003"/>
    </row>
    <row r="540" spans="13:13" ht="15.75" customHeight="1">
      <c r="M540" s="1003"/>
    </row>
    <row r="541" spans="13:13" ht="15.75" customHeight="1">
      <c r="M541" s="1003"/>
    </row>
    <row r="542" spans="13:13" ht="15.75" customHeight="1">
      <c r="M542" s="1003"/>
    </row>
    <row r="543" spans="13:13" ht="15.75" customHeight="1">
      <c r="M543" s="1003"/>
    </row>
    <row r="544" spans="13:13" ht="15.75" customHeight="1">
      <c r="M544" s="1003"/>
    </row>
    <row r="545" spans="13:13" ht="15.75" customHeight="1">
      <c r="M545" s="1003"/>
    </row>
    <row r="546" spans="13:13" ht="15.75" customHeight="1">
      <c r="M546" s="1003"/>
    </row>
    <row r="547" spans="13:13" ht="15.75" customHeight="1">
      <c r="M547" s="1003"/>
    </row>
    <row r="548" spans="13:13" ht="15.75" customHeight="1">
      <c r="M548" s="1003"/>
    </row>
    <row r="549" spans="13:13" ht="15.75" customHeight="1">
      <c r="M549" s="1003"/>
    </row>
    <row r="550" spans="13:13" ht="15.75" customHeight="1">
      <c r="M550" s="1003"/>
    </row>
    <row r="551" spans="13:13" ht="15.75" customHeight="1">
      <c r="M551" s="1003"/>
    </row>
    <row r="552" spans="13:13" ht="15.75" customHeight="1">
      <c r="M552" s="1003"/>
    </row>
    <row r="553" spans="13:13" ht="15.75" customHeight="1">
      <c r="M553" s="1003"/>
    </row>
    <row r="554" spans="13:13" ht="15.75" customHeight="1">
      <c r="M554" s="1003"/>
    </row>
    <row r="555" spans="13:13" ht="15.75" customHeight="1">
      <c r="M555" s="1003"/>
    </row>
    <row r="556" spans="13:13" ht="15.75" customHeight="1">
      <c r="M556" s="1003"/>
    </row>
    <row r="557" spans="13:13" ht="15.75" customHeight="1">
      <c r="M557" s="1003"/>
    </row>
    <row r="558" spans="13:13" ht="15.75" customHeight="1">
      <c r="M558" s="1003"/>
    </row>
    <row r="559" spans="13:13" ht="15.75" customHeight="1">
      <c r="M559" s="1003"/>
    </row>
    <row r="560" spans="13:13" ht="15.75" customHeight="1">
      <c r="M560" s="1003"/>
    </row>
    <row r="561" spans="13:13" ht="15.75" customHeight="1">
      <c r="M561" s="1003"/>
    </row>
    <row r="562" spans="13:13" ht="15.75" customHeight="1">
      <c r="M562" s="1003"/>
    </row>
    <row r="563" spans="13:13" ht="15.75" customHeight="1">
      <c r="M563" s="1003"/>
    </row>
    <row r="564" spans="13:13" ht="15.75" customHeight="1">
      <c r="M564" s="1003"/>
    </row>
    <row r="565" spans="13:13" ht="15.75" customHeight="1">
      <c r="M565" s="1003"/>
    </row>
    <row r="566" spans="13:13" ht="15.75" customHeight="1">
      <c r="M566" s="1003"/>
    </row>
    <row r="567" spans="13:13" ht="15.75" customHeight="1">
      <c r="M567" s="1003"/>
    </row>
    <row r="568" spans="13:13" ht="15.75" customHeight="1">
      <c r="M568" s="1003"/>
    </row>
    <row r="569" spans="13:13" ht="15.75" customHeight="1">
      <c r="M569" s="1003"/>
    </row>
    <row r="570" spans="13:13" ht="15.75" customHeight="1">
      <c r="M570" s="1003"/>
    </row>
    <row r="571" spans="13:13" ht="15.75" customHeight="1">
      <c r="M571" s="1003"/>
    </row>
    <row r="572" spans="13:13" ht="15.75" customHeight="1">
      <c r="M572" s="1003"/>
    </row>
    <row r="573" spans="13:13" ht="15.75" customHeight="1">
      <c r="M573" s="1003"/>
    </row>
    <row r="574" spans="13:13" ht="15.75" customHeight="1">
      <c r="M574" s="1003"/>
    </row>
    <row r="575" spans="13:13" ht="15.75" customHeight="1">
      <c r="M575" s="1003"/>
    </row>
    <row r="576" spans="13:13" ht="15.75" customHeight="1">
      <c r="M576" s="1003"/>
    </row>
    <row r="577" spans="13:13" ht="15.75" customHeight="1">
      <c r="M577" s="1003"/>
    </row>
    <row r="578" spans="13:13" ht="15.75" customHeight="1">
      <c r="M578" s="1003"/>
    </row>
    <row r="579" spans="13:13" ht="15.75" customHeight="1">
      <c r="M579" s="1003"/>
    </row>
    <row r="580" spans="13:13" ht="15.75" customHeight="1">
      <c r="M580" s="1003"/>
    </row>
    <row r="581" spans="13:13" ht="15.75" customHeight="1">
      <c r="M581" s="1003"/>
    </row>
    <row r="582" spans="13:13" ht="15.75" customHeight="1">
      <c r="M582" s="1003"/>
    </row>
    <row r="583" spans="13:13" ht="15.75" customHeight="1">
      <c r="M583" s="1003"/>
    </row>
    <row r="584" spans="13:13" ht="15.75" customHeight="1">
      <c r="M584" s="1003"/>
    </row>
    <row r="585" spans="13:13" ht="15.75" customHeight="1">
      <c r="M585" s="1003"/>
    </row>
    <row r="586" spans="13:13" ht="15.75" customHeight="1">
      <c r="M586" s="1003"/>
    </row>
    <row r="587" spans="13:13" ht="15.75" customHeight="1">
      <c r="M587" s="1003"/>
    </row>
    <row r="588" spans="13:13" ht="15.75" customHeight="1">
      <c r="M588" s="1003"/>
    </row>
    <row r="589" spans="13:13" ht="15.75" customHeight="1">
      <c r="M589" s="1003"/>
    </row>
    <row r="590" spans="13:13" ht="15.75" customHeight="1">
      <c r="M590" s="1003"/>
    </row>
    <row r="591" spans="13:13" ht="15.75" customHeight="1">
      <c r="M591" s="1003"/>
    </row>
    <row r="592" spans="13:13" ht="15.75" customHeight="1">
      <c r="M592" s="1003"/>
    </row>
    <row r="593" spans="13:13" ht="15.75" customHeight="1">
      <c r="M593" s="1003"/>
    </row>
    <row r="594" spans="13:13" ht="15.75" customHeight="1">
      <c r="M594" s="1003"/>
    </row>
    <row r="595" spans="13:13" ht="15.75" customHeight="1">
      <c r="M595" s="1003"/>
    </row>
    <row r="596" spans="13:13" ht="15.75" customHeight="1">
      <c r="M596" s="1003"/>
    </row>
    <row r="597" spans="13:13" ht="15.75" customHeight="1">
      <c r="M597" s="1003"/>
    </row>
    <row r="598" spans="13:13" ht="15.75" customHeight="1">
      <c r="M598" s="1003"/>
    </row>
    <row r="599" spans="13:13" ht="15.75" customHeight="1">
      <c r="M599" s="1003"/>
    </row>
    <row r="600" spans="13:13" ht="15.75" customHeight="1">
      <c r="M600" s="1003"/>
    </row>
    <row r="601" spans="13:13" ht="15.75" customHeight="1">
      <c r="M601" s="1003"/>
    </row>
    <row r="602" spans="13:13" ht="15.75" customHeight="1">
      <c r="M602" s="1003"/>
    </row>
    <row r="603" spans="13:13" ht="15.75" customHeight="1">
      <c r="M603" s="1003"/>
    </row>
    <row r="604" spans="13:13" ht="15.75" customHeight="1">
      <c r="M604" s="1003"/>
    </row>
    <row r="605" spans="13:13" ht="15.75" customHeight="1">
      <c r="M605" s="1003"/>
    </row>
    <row r="606" spans="13:13" ht="15.75" customHeight="1">
      <c r="M606" s="1003"/>
    </row>
    <row r="607" spans="13:13" ht="15.75" customHeight="1">
      <c r="M607" s="1003"/>
    </row>
    <row r="608" spans="13:13" ht="15.75" customHeight="1">
      <c r="M608" s="1003"/>
    </row>
    <row r="609" spans="13:13" ht="15.75" customHeight="1">
      <c r="M609" s="1003"/>
    </row>
    <row r="610" spans="13:13" ht="15.75" customHeight="1">
      <c r="M610" s="1003"/>
    </row>
    <row r="611" spans="13:13" ht="15.75" customHeight="1">
      <c r="M611" s="1003"/>
    </row>
    <row r="612" spans="13:13" ht="15.75" customHeight="1">
      <c r="M612" s="1003"/>
    </row>
    <row r="613" spans="13:13" ht="15.75" customHeight="1">
      <c r="M613" s="1003"/>
    </row>
    <row r="614" spans="13:13" ht="15.75" customHeight="1">
      <c r="M614" s="1003"/>
    </row>
    <row r="615" spans="13:13" ht="15.75" customHeight="1">
      <c r="M615" s="1003"/>
    </row>
    <row r="616" spans="13:13" ht="15.75" customHeight="1">
      <c r="M616" s="1003"/>
    </row>
    <row r="617" spans="13:13" ht="15.75" customHeight="1">
      <c r="M617" s="1003"/>
    </row>
    <row r="618" spans="13:13" ht="15.75" customHeight="1">
      <c r="M618" s="1003"/>
    </row>
    <row r="619" spans="13:13" ht="15.75" customHeight="1">
      <c r="M619" s="1003"/>
    </row>
    <row r="620" spans="13:13" ht="15.75" customHeight="1">
      <c r="M620" s="1003"/>
    </row>
    <row r="621" spans="13:13" ht="15.75" customHeight="1">
      <c r="M621" s="1003"/>
    </row>
    <row r="622" spans="13:13" ht="15.75" customHeight="1">
      <c r="M622" s="1003"/>
    </row>
    <row r="623" spans="13:13" ht="15.75" customHeight="1">
      <c r="M623" s="1003"/>
    </row>
    <row r="624" spans="13:13" ht="15.75" customHeight="1">
      <c r="M624" s="1003"/>
    </row>
    <row r="625" spans="13:13" ht="15.75" customHeight="1">
      <c r="M625" s="1003"/>
    </row>
    <row r="626" spans="13:13" ht="15.75" customHeight="1">
      <c r="M626" s="1003"/>
    </row>
    <row r="627" spans="13:13" ht="15.75" customHeight="1">
      <c r="M627" s="1003"/>
    </row>
    <row r="628" spans="13:13" ht="15.75" customHeight="1">
      <c r="M628" s="1003"/>
    </row>
    <row r="629" spans="13:13" ht="15.75" customHeight="1">
      <c r="M629" s="1003"/>
    </row>
    <row r="630" spans="13:13" ht="15.75" customHeight="1">
      <c r="M630" s="1003"/>
    </row>
    <row r="631" spans="13:13" ht="15.75" customHeight="1">
      <c r="M631" s="1003"/>
    </row>
    <row r="632" spans="13:13" ht="15.75" customHeight="1">
      <c r="M632" s="1003"/>
    </row>
    <row r="633" spans="13:13" ht="15.75" customHeight="1">
      <c r="M633" s="1003"/>
    </row>
    <row r="634" spans="13:13" ht="15.75" customHeight="1">
      <c r="M634" s="1003"/>
    </row>
    <row r="635" spans="13:13" ht="15.75" customHeight="1">
      <c r="M635" s="1003"/>
    </row>
    <row r="636" spans="13:13" ht="15.75" customHeight="1">
      <c r="M636" s="1003"/>
    </row>
    <row r="637" spans="13:13" ht="15.75" customHeight="1">
      <c r="M637" s="1003"/>
    </row>
    <row r="638" spans="13:13" ht="15.75" customHeight="1">
      <c r="M638" s="1003"/>
    </row>
    <row r="639" spans="13:13" ht="15.75" customHeight="1">
      <c r="M639" s="1003"/>
    </row>
    <row r="640" spans="13:13" ht="15.75" customHeight="1">
      <c r="M640" s="1003"/>
    </row>
    <row r="641" spans="13:13" ht="15.75" customHeight="1">
      <c r="M641" s="1003"/>
    </row>
    <row r="642" spans="13:13" ht="15.75" customHeight="1">
      <c r="M642" s="1003"/>
    </row>
    <row r="643" spans="13:13" ht="15.75" customHeight="1">
      <c r="M643" s="1003"/>
    </row>
    <row r="644" spans="13:13" ht="15.75" customHeight="1">
      <c r="M644" s="1003"/>
    </row>
    <row r="645" spans="13:13" ht="15.75" customHeight="1">
      <c r="M645" s="1003"/>
    </row>
    <row r="646" spans="13:13" ht="15.75" customHeight="1">
      <c r="M646" s="1003"/>
    </row>
    <row r="647" spans="13:13" ht="15.75" customHeight="1">
      <c r="M647" s="1003"/>
    </row>
    <row r="648" spans="13:13" ht="15.75" customHeight="1">
      <c r="M648" s="1003"/>
    </row>
    <row r="649" spans="13:13" ht="15.75" customHeight="1">
      <c r="M649" s="1003"/>
    </row>
    <row r="650" spans="13:13" ht="15.75" customHeight="1">
      <c r="M650" s="1003"/>
    </row>
    <row r="651" spans="13:13" ht="15.75" customHeight="1">
      <c r="M651" s="1003"/>
    </row>
    <row r="652" spans="13:13" ht="15.75" customHeight="1">
      <c r="M652" s="1003"/>
    </row>
    <row r="653" spans="13:13" ht="15.75" customHeight="1">
      <c r="M653" s="1003"/>
    </row>
    <row r="654" spans="13:13" ht="15.75" customHeight="1">
      <c r="M654" s="1003"/>
    </row>
    <row r="655" spans="13:13" ht="15.75" customHeight="1">
      <c r="M655" s="1003"/>
    </row>
    <row r="656" spans="13:13" ht="15.75" customHeight="1">
      <c r="M656" s="1003"/>
    </row>
    <row r="657" spans="13:13" ht="15.75" customHeight="1">
      <c r="M657" s="1003"/>
    </row>
    <row r="658" spans="13:13" ht="15.75" customHeight="1">
      <c r="M658" s="1003"/>
    </row>
    <row r="659" spans="13:13" ht="15.75" customHeight="1">
      <c r="M659" s="1003"/>
    </row>
    <row r="660" spans="13:13" ht="15.75" customHeight="1">
      <c r="M660" s="1003"/>
    </row>
    <row r="661" spans="13:13" ht="15.75" customHeight="1">
      <c r="M661" s="1003"/>
    </row>
    <row r="662" spans="13:13" ht="15.75" customHeight="1">
      <c r="M662" s="1003"/>
    </row>
    <row r="663" spans="13:13" ht="15.75" customHeight="1">
      <c r="M663" s="1003"/>
    </row>
    <row r="664" spans="13:13" ht="15.75" customHeight="1">
      <c r="M664" s="1003"/>
    </row>
    <row r="665" spans="13:13" ht="15.75" customHeight="1">
      <c r="M665" s="1003"/>
    </row>
    <row r="666" spans="13:13" ht="15.75" customHeight="1">
      <c r="M666" s="1003"/>
    </row>
    <row r="667" spans="13:13" ht="15.75" customHeight="1">
      <c r="M667" s="1003"/>
    </row>
    <row r="668" spans="13:13" ht="15.75" customHeight="1">
      <c r="M668" s="1003"/>
    </row>
    <row r="669" spans="13:13" ht="15.75" customHeight="1">
      <c r="M669" s="1003"/>
    </row>
    <row r="670" spans="13:13" ht="15.75" customHeight="1">
      <c r="M670" s="1003"/>
    </row>
    <row r="671" spans="13:13" ht="15.75" customHeight="1">
      <c r="M671" s="1003"/>
    </row>
    <row r="672" spans="13:13" ht="15.75" customHeight="1">
      <c r="M672" s="1003"/>
    </row>
    <row r="673" spans="13:13" ht="15.75" customHeight="1">
      <c r="M673" s="1003"/>
    </row>
    <row r="674" spans="13:13" ht="15.75" customHeight="1">
      <c r="M674" s="1003"/>
    </row>
    <row r="675" spans="13:13" ht="15.75" customHeight="1">
      <c r="M675" s="1003"/>
    </row>
    <row r="676" spans="13:13" ht="15.75" customHeight="1">
      <c r="M676" s="1003"/>
    </row>
    <row r="677" spans="13:13" ht="15.75" customHeight="1">
      <c r="M677" s="1003"/>
    </row>
    <row r="678" spans="13:13" ht="15.75" customHeight="1">
      <c r="M678" s="1003"/>
    </row>
    <row r="679" spans="13:13" ht="15.75" customHeight="1">
      <c r="M679" s="1003"/>
    </row>
    <row r="680" spans="13:13" ht="15.75" customHeight="1">
      <c r="M680" s="1003"/>
    </row>
    <row r="681" spans="13:13" ht="15.75" customHeight="1">
      <c r="M681" s="1003"/>
    </row>
    <row r="682" spans="13:13" ht="15.75" customHeight="1">
      <c r="M682" s="1003"/>
    </row>
    <row r="683" spans="13:13" ht="15.75" customHeight="1">
      <c r="M683" s="1003"/>
    </row>
    <row r="684" spans="13:13" ht="15.75" customHeight="1">
      <c r="M684" s="1003"/>
    </row>
    <row r="685" spans="13:13" ht="15.75" customHeight="1">
      <c r="M685" s="1003"/>
    </row>
    <row r="686" spans="13:13" ht="15.75" customHeight="1">
      <c r="M686" s="1003"/>
    </row>
    <row r="687" spans="13:13" ht="15.75" customHeight="1">
      <c r="M687" s="1003"/>
    </row>
    <row r="688" spans="13:13" ht="15.75" customHeight="1">
      <c r="M688" s="1003"/>
    </row>
    <row r="689" spans="13:13" ht="15.75" customHeight="1">
      <c r="M689" s="1003"/>
    </row>
    <row r="690" spans="13:13" ht="15.75" customHeight="1">
      <c r="M690" s="1003"/>
    </row>
    <row r="691" spans="13:13" ht="15.75" customHeight="1">
      <c r="M691" s="1003"/>
    </row>
    <row r="692" spans="13:13" ht="15.75" customHeight="1">
      <c r="M692" s="1003"/>
    </row>
    <row r="693" spans="13:13" ht="15.75" customHeight="1">
      <c r="M693" s="1003"/>
    </row>
    <row r="694" spans="13:13" ht="15.75" customHeight="1">
      <c r="M694" s="1003"/>
    </row>
    <row r="695" spans="13:13" ht="15.75" customHeight="1">
      <c r="M695" s="1003"/>
    </row>
    <row r="696" spans="13:13" ht="15.75" customHeight="1">
      <c r="M696" s="1003"/>
    </row>
    <row r="697" spans="13:13" ht="15.75" customHeight="1">
      <c r="M697" s="1003"/>
    </row>
    <row r="698" spans="13:13" ht="15.75" customHeight="1">
      <c r="M698" s="1003"/>
    </row>
    <row r="699" spans="13:13" ht="15.75" customHeight="1">
      <c r="M699" s="1003"/>
    </row>
    <row r="700" spans="13:13" ht="15.75" customHeight="1">
      <c r="M700" s="1003"/>
    </row>
    <row r="701" spans="13:13" ht="15.75" customHeight="1">
      <c r="M701" s="1003"/>
    </row>
    <row r="702" spans="13:13" ht="15.75" customHeight="1">
      <c r="M702" s="1003"/>
    </row>
    <row r="703" spans="13:13" ht="15.75" customHeight="1">
      <c r="M703" s="1003"/>
    </row>
    <row r="704" spans="13:13" ht="15.75" customHeight="1">
      <c r="M704" s="1003"/>
    </row>
    <row r="705" spans="13:13" ht="15.75" customHeight="1">
      <c r="M705" s="1003"/>
    </row>
    <row r="706" spans="13:13" ht="15.75" customHeight="1">
      <c r="M706" s="1003"/>
    </row>
    <row r="707" spans="13:13" ht="15.75" customHeight="1">
      <c r="M707" s="1003"/>
    </row>
    <row r="708" spans="13:13" ht="15.75" customHeight="1">
      <c r="M708" s="1003"/>
    </row>
    <row r="709" spans="13:13" ht="15.75" customHeight="1">
      <c r="M709" s="1003"/>
    </row>
    <row r="710" spans="13:13" ht="15.75" customHeight="1">
      <c r="M710" s="1003"/>
    </row>
    <row r="711" spans="13:13" ht="15.75" customHeight="1">
      <c r="M711" s="1003"/>
    </row>
    <row r="712" spans="13:13" ht="15.75" customHeight="1">
      <c r="M712" s="1003"/>
    </row>
    <row r="713" spans="13:13" ht="15.75" customHeight="1">
      <c r="M713" s="1003"/>
    </row>
    <row r="714" spans="13:13" ht="15.75" customHeight="1">
      <c r="M714" s="1003"/>
    </row>
    <row r="715" spans="13:13" ht="15.75" customHeight="1">
      <c r="M715" s="1003"/>
    </row>
    <row r="716" spans="13:13" ht="15.75" customHeight="1">
      <c r="M716" s="1003"/>
    </row>
    <row r="717" spans="13:13" ht="15.75" customHeight="1">
      <c r="M717" s="1003"/>
    </row>
    <row r="718" spans="13:13" ht="15.75" customHeight="1">
      <c r="M718" s="1003"/>
    </row>
    <row r="719" spans="13:13" ht="15.75" customHeight="1">
      <c r="M719" s="1003"/>
    </row>
    <row r="720" spans="13:13" ht="15.75" customHeight="1">
      <c r="M720" s="1003"/>
    </row>
    <row r="721" spans="13:13" ht="15.75" customHeight="1">
      <c r="M721" s="1003"/>
    </row>
    <row r="722" spans="13:13" ht="15.75" customHeight="1">
      <c r="M722" s="1003"/>
    </row>
    <row r="723" spans="13:13" ht="15.75" customHeight="1">
      <c r="M723" s="1003"/>
    </row>
    <row r="724" spans="13:13" ht="15.75" customHeight="1">
      <c r="M724" s="1003"/>
    </row>
    <row r="725" spans="13:13" ht="15.75" customHeight="1">
      <c r="M725" s="1003"/>
    </row>
    <row r="726" spans="13:13" ht="15.75" customHeight="1">
      <c r="M726" s="1003"/>
    </row>
    <row r="727" spans="13:13" ht="15.75" customHeight="1">
      <c r="M727" s="1003"/>
    </row>
    <row r="728" spans="13:13" ht="15.75" customHeight="1">
      <c r="M728" s="1003"/>
    </row>
    <row r="729" spans="13:13" ht="15.75" customHeight="1">
      <c r="M729" s="1003"/>
    </row>
    <row r="730" spans="13:13" ht="15.75" customHeight="1">
      <c r="M730" s="1003"/>
    </row>
    <row r="731" spans="13:13" ht="15.75" customHeight="1">
      <c r="M731" s="1003"/>
    </row>
    <row r="732" spans="13:13" ht="15.75" customHeight="1">
      <c r="M732" s="1003"/>
    </row>
    <row r="733" spans="13:13" ht="15.75" customHeight="1">
      <c r="M733" s="1003"/>
    </row>
    <row r="734" spans="13:13" ht="15.75" customHeight="1">
      <c r="M734" s="1003"/>
    </row>
    <row r="735" spans="13:13" ht="15.75" customHeight="1">
      <c r="M735" s="1003"/>
    </row>
    <row r="736" spans="13:13" ht="15.75" customHeight="1">
      <c r="M736" s="1003"/>
    </row>
    <row r="737" spans="13:13" ht="15.75" customHeight="1">
      <c r="M737" s="1003"/>
    </row>
    <row r="738" spans="13:13" ht="15.75" customHeight="1">
      <c r="M738" s="1003"/>
    </row>
    <row r="739" spans="13:13" ht="15.75" customHeight="1">
      <c r="M739" s="1003"/>
    </row>
    <row r="740" spans="13:13" ht="15.75" customHeight="1">
      <c r="M740" s="1003"/>
    </row>
    <row r="741" spans="13:13" ht="15.75" customHeight="1">
      <c r="M741" s="1003"/>
    </row>
    <row r="742" spans="13:13" ht="15.75" customHeight="1">
      <c r="M742" s="1003"/>
    </row>
    <row r="743" spans="13:13" ht="15.75" customHeight="1">
      <c r="M743" s="1003"/>
    </row>
    <row r="744" spans="13:13" ht="15.75" customHeight="1">
      <c r="M744" s="1003"/>
    </row>
    <row r="745" spans="13:13" ht="15.75" customHeight="1">
      <c r="M745" s="1003"/>
    </row>
    <row r="746" spans="13:13" ht="15.75" customHeight="1">
      <c r="M746" s="1003"/>
    </row>
    <row r="747" spans="13:13" ht="15.75" customHeight="1">
      <c r="M747" s="1003"/>
    </row>
    <row r="748" spans="13:13" ht="15.75" customHeight="1">
      <c r="M748" s="1003"/>
    </row>
    <row r="749" spans="13:13" ht="15.75" customHeight="1">
      <c r="M749" s="1003"/>
    </row>
    <row r="750" spans="13:13" ht="15.75" customHeight="1">
      <c r="M750" s="1003"/>
    </row>
    <row r="751" spans="13:13" ht="15.75" customHeight="1">
      <c r="M751" s="1003"/>
    </row>
    <row r="752" spans="13:13" ht="15.75" customHeight="1">
      <c r="M752" s="1003"/>
    </row>
    <row r="753" spans="13:13" ht="15.75" customHeight="1">
      <c r="M753" s="1003"/>
    </row>
    <row r="754" spans="13:13" ht="15.75" customHeight="1">
      <c r="M754" s="1003"/>
    </row>
    <row r="755" spans="13:13" ht="15.75" customHeight="1">
      <c r="M755" s="1003"/>
    </row>
    <row r="756" spans="13:13" ht="15.75" customHeight="1">
      <c r="M756" s="1003"/>
    </row>
    <row r="757" spans="13:13" ht="15.75" customHeight="1">
      <c r="M757" s="1003"/>
    </row>
    <row r="758" spans="13:13" ht="15.75" customHeight="1">
      <c r="M758" s="1003"/>
    </row>
    <row r="759" spans="13:13" ht="15.75" customHeight="1">
      <c r="M759" s="1003"/>
    </row>
    <row r="760" spans="13:13" ht="15.75" customHeight="1">
      <c r="M760" s="1003"/>
    </row>
    <row r="761" spans="13:13" ht="15.75" customHeight="1">
      <c r="M761" s="1003"/>
    </row>
    <row r="762" spans="13:13" ht="15.75" customHeight="1">
      <c r="M762" s="1003"/>
    </row>
    <row r="763" spans="13:13" ht="15.75" customHeight="1">
      <c r="M763" s="1003"/>
    </row>
    <row r="764" spans="13:13" ht="15.75" customHeight="1">
      <c r="M764" s="1003"/>
    </row>
    <row r="765" spans="13:13" ht="15.75" customHeight="1">
      <c r="M765" s="1003"/>
    </row>
    <row r="766" spans="13:13" ht="15.75" customHeight="1">
      <c r="M766" s="1003"/>
    </row>
    <row r="767" spans="13:13" ht="15.75" customHeight="1">
      <c r="M767" s="1003"/>
    </row>
    <row r="768" spans="13:13" ht="15.75" customHeight="1">
      <c r="M768" s="1003"/>
    </row>
    <row r="769" spans="13:13" ht="15.75" customHeight="1">
      <c r="M769" s="1003"/>
    </row>
    <row r="770" spans="13:13" ht="15.75" customHeight="1">
      <c r="M770" s="1003"/>
    </row>
    <row r="771" spans="13:13" ht="15.75" customHeight="1">
      <c r="M771" s="1003"/>
    </row>
    <row r="772" spans="13:13" ht="15.75" customHeight="1">
      <c r="M772" s="1003"/>
    </row>
    <row r="773" spans="13:13" ht="15.75" customHeight="1">
      <c r="M773" s="1003"/>
    </row>
    <row r="774" spans="13:13" ht="15.75" customHeight="1">
      <c r="M774" s="1003"/>
    </row>
    <row r="775" spans="13:13" ht="15.75" customHeight="1">
      <c r="M775" s="1003"/>
    </row>
    <row r="776" spans="13:13" ht="15.75" customHeight="1">
      <c r="M776" s="1003"/>
    </row>
    <row r="777" spans="13:13" ht="15.75" customHeight="1">
      <c r="M777" s="1003"/>
    </row>
    <row r="778" spans="13:13" ht="15.75" customHeight="1">
      <c r="M778" s="1003"/>
    </row>
    <row r="779" spans="13:13" ht="15.75" customHeight="1">
      <c r="M779" s="1003"/>
    </row>
    <row r="780" spans="13:13" ht="15.75" customHeight="1">
      <c r="M780" s="1003"/>
    </row>
    <row r="781" spans="13:13" ht="15.75" customHeight="1">
      <c r="M781" s="1003"/>
    </row>
    <row r="782" spans="13:13" ht="15.75" customHeight="1">
      <c r="M782" s="1003"/>
    </row>
    <row r="783" spans="13:13" ht="15.75" customHeight="1">
      <c r="M783" s="1003"/>
    </row>
    <row r="784" spans="13:13" ht="15.75" customHeight="1">
      <c r="M784" s="1003"/>
    </row>
    <row r="785" spans="13:13" ht="15.75" customHeight="1">
      <c r="M785" s="1003"/>
    </row>
    <row r="786" spans="13:13" ht="15.75" customHeight="1">
      <c r="M786" s="1003"/>
    </row>
    <row r="787" spans="13:13" ht="15.75" customHeight="1">
      <c r="M787" s="1003"/>
    </row>
    <row r="788" spans="13:13" ht="15.75" customHeight="1">
      <c r="M788" s="1003"/>
    </row>
    <row r="789" spans="13:13" ht="15.75" customHeight="1">
      <c r="M789" s="1003"/>
    </row>
    <row r="790" spans="13:13" ht="15.75" customHeight="1">
      <c r="M790" s="1003"/>
    </row>
    <row r="791" spans="13:13" ht="15.75" customHeight="1">
      <c r="M791" s="1003"/>
    </row>
    <row r="792" spans="13:13" ht="15.75" customHeight="1">
      <c r="M792" s="1003"/>
    </row>
    <row r="793" spans="13:13" ht="15.75" customHeight="1">
      <c r="M793" s="1003"/>
    </row>
    <row r="794" spans="13:13" ht="15.75" customHeight="1">
      <c r="M794" s="1003"/>
    </row>
    <row r="795" spans="13:13" ht="15.75" customHeight="1">
      <c r="M795" s="1003"/>
    </row>
    <row r="796" spans="13:13" ht="15.75" customHeight="1">
      <c r="M796" s="1003"/>
    </row>
    <row r="797" spans="13:13" ht="15.75" customHeight="1">
      <c r="M797" s="1003"/>
    </row>
    <row r="798" spans="13:13" ht="15.75" customHeight="1">
      <c r="M798" s="1003"/>
    </row>
    <row r="799" spans="13:13" ht="15.75" customHeight="1">
      <c r="M799" s="1003"/>
    </row>
    <row r="800" spans="13:13" ht="15.75" customHeight="1">
      <c r="M800" s="1003"/>
    </row>
    <row r="801" spans="13:13" ht="15.75" customHeight="1">
      <c r="M801" s="1003"/>
    </row>
    <row r="802" spans="13:13" ht="15.75" customHeight="1">
      <c r="M802" s="1003"/>
    </row>
    <row r="803" spans="13:13" ht="15.75" customHeight="1">
      <c r="M803" s="1003"/>
    </row>
    <row r="804" spans="13:13" ht="15.75" customHeight="1">
      <c r="M804" s="1003"/>
    </row>
    <row r="805" spans="13:13" ht="15.75" customHeight="1">
      <c r="M805" s="1003"/>
    </row>
    <row r="806" spans="13:13" ht="15.75" customHeight="1">
      <c r="M806" s="1003"/>
    </row>
    <row r="807" spans="13:13" ht="15.75" customHeight="1">
      <c r="M807" s="1003"/>
    </row>
    <row r="808" spans="13:13" ht="15.75" customHeight="1">
      <c r="M808" s="1003"/>
    </row>
    <row r="809" spans="13:13" ht="15.75" customHeight="1">
      <c r="M809" s="1003"/>
    </row>
    <row r="810" spans="13:13" ht="15.75" customHeight="1">
      <c r="M810" s="1003"/>
    </row>
    <row r="811" spans="13:13" ht="15.75" customHeight="1">
      <c r="M811" s="1003"/>
    </row>
    <row r="812" spans="13:13" ht="15.75" customHeight="1">
      <c r="M812" s="1003"/>
    </row>
    <row r="813" spans="13:13" ht="15.75" customHeight="1">
      <c r="M813" s="1003"/>
    </row>
    <row r="814" spans="13:13" ht="15.75" customHeight="1">
      <c r="M814" s="1003"/>
    </row>
    <row r="815" spans="13:13" ht="15.75" customHeight="1">
      <c r="M815" s="1003"/>
    </row>
    <row r="816" spans="13:13" ht="15.75" customHeight="1">
      <c r="M816" s="1003"/>
    </row>
    <row r="817" spans="13:13" ht="15.75" customHeight="1">
      <c r="M817" s="1003"/>
    </row>
    <row r="818" spans="13:13" ht="15.75" customHeight="1">
      <c r="M818" s="1003"/>
    </row>
    <row r="819" spans="13:13" ht="15.75" customHeight="1">
      <c r="M819" s="1003"/>
    </row>
    <row r="820" spans="13:13" ht="15.75" customHeight="1">
      <c r="M820" s="1003"/>
    </row>
    <row r="821" spans="13:13" ht="15.75" customHeight="1">
      <c r="M821" s="1003"/>
    </row>
    <row r="822" spans="13:13" ht="15.75" customHeight="1">
      <c r="M822" s="1003"/>
    </row>
    <row r="823" spans="13:13" ht="15.75" customHeight="1">
      <c r="M823" s="1003"/>
    </row>
    <row r="824" spans="13:13" ht="15.75" customHeight="1">
      <c r="M824" s="1003"/>
    </row>
    <row r="825" spans="13:13" ht="15.75" customHeight="1">
      <c r="M825" s="1003"/>
    </row>
    <row r="826" spans="13:13" ht="15.75" customHeight="1">
      <c r="M826" s="1003"/>
    </row>
    <row r="827" spans="13:13" ht="15.75" customHeight="1">
      <c r="M827" s="1003"/>
    </row>
    <row r="828" spans="13:13" ht="15.75" customHeight="1">
      <c r="M828" s="1003"/>
    </row>
    <row r="829" spans="13:13" ht="15.75" customHeight="1">
      <c r="M829" s="1003"/>
    </row>
    <row r="830" spans="13:13" ht="15.75" customHeight="1">
      <c r="M830" s="1003"/>
    </row>
    <row r="831" spans="13:13" ht="15.75" customHeight="1">
      <c r="M831" s="1003"/>
    </row>
    <row r="832" spans="13:13" ht="15.75" customHeight="1">
      <c r="M832" s="1003"/>
    </row>
    <row r="833" spans="13:13" ht="15.75" customHeight="1">
      <c r="M833" s="1003"/>
    </row>
    <row r="834" spans="13:13" ht="15.75" customHeight="1">
      <c r="M834" s="1003"/>
    </row>
    <row r="835" spans="13:13" ht="15.75" customHeight="1">
      <c r="M835" s="1003"/>
    </row>
    <row r="836" spans="13:13" ht="15.75" customHeight="1">
      <c r="M836" s="1003"/>
    </row>
    <row r="837" spans="13:13" ht="15.75" customHeight="1">
      <c r="M837" s="1003"/>
    </row>
    <row r="838" spans="13:13" ht="15.75" customHeight="1">
      <c r="M838" s="1003"/>
    </row>
    <row r="839" spans="13:13" ht="15.75" customHeight="1">
      <c r="M839" s="1003"/>
    </row>
    <row r="840" spans="13:13" ht="15.75" customHeight="1">
      <c r="M840" s="1003"/>
    </row>
    <row r="841" spans="13:13" ht="15.75" customHeight="1">
      <c r="M841" s="1003"/>
    </row>
    <row r="842" spans="13:13" ht="15.75" customHeight="1">
      <c r="M842" s="1003"/>
    </row>
    <row r="843" spans="13:13" ht="15.75" customHeight="1">
      <c r="M843" s="1003"/>
    </row>
    <row r="844" spans="13:13" ht="15.75" customHeight="1">
      <c r="M844" s="1003"/>
    </row>
    <row r="845" spans="13:13" ht="15.75" customHeight="1">
      <c r="M845" s="1003"/>
    </row>
    <row r="846" spans="13:13" ht="15.75" customHeight="1">
      <c r="M846" s="1003"/>
    </row>
    <row r="847" spans="13:13" ht="15.75" customHeight="1">
      <c r="M847" s="1003"/>
    </row>
    <row r="848" spans="13:13" ht="15.75" customHeight="1">
      <c r="M848" s="1003"/>
    </row>
    <row r="849" spans="13:13" ht="15.75" customHeight="1">
      <c r="M849" s="1003"/>
    </row>
    <row r="850" spans="13:13" ht="15.75" customHeight="1">
      <c r="M850" s="1003"/>
    </row>
    <row r="851" spans="13:13" ht="15.75" customHeight="1">
      <c r="M851" s="1003"/>
    </row>
    <row r="852" spans="13:13" ht="15.75" customHeight="1">
      <c r="M852" s="1003"/>
    </row>
    <row r="853" spans="13:13" ht="15.75" customHeight="1">
      <c r="M853" s="1003"/>
    </row>
    <row r="854" spans="13:13" ht="15.75" customHeight="1">
      <c r="M854" s="1003"/>
    </row>
    <row r="855" spans="13:13" ht="15.75" customHeight="1">
      <c r="M855" s="1003"/>
    </row>
    <row r="856" spans="13:13" ht="15.75" customHeight="1">
      <c r="M856" s="1003"/>
    </row>
    <row r="857" spans="13:13" ht="15.75" customHeight="1">
      <c r="M857" s="1003"/>
    </row>
    <row r="858" spans="13:13" ht="15.75" customHeight="1">
      <c r="M858" s="1003"/>
    </row>
    <row r="859" spans="13:13" ht="15.75" customHeight="1">
      <c r="M859" s="1003"/>
    </row>
    <row r="860" spans="13:13" ht="15.75" customHeight="1">
      <c r="M860" s="1003"/>
    </row>
    <row r="861" spans="13:13" ht="15.75" customHeight="1">
      <c r="M861" s="1003"/>
    </row>
    <row r="862" spans="13:13" ht="15.75" customHeight="1">
      <c r="M862" s="1003"/>
    </row>
    <row r="863" spans="13:13" ht="15.75" customHeight="1">
      <c r="M863" s="1003"/>
    </row>
    <row r="864" spans="13:13" ht="15.75" customHeight="1">
      <c r="M864" s="1003"/>
    </row>
    <row r="865" spans="13:13" ht="15.75" customHeight="1">
      <c r="M865" s="1003"/>
    </row>
    <row r="866" spans="13:13" ht="15.75" customHeight="1">
      <c r="M866" s="1003"/>
    </row>
    <row r="867" spans="13:13" ht="15.75" customHeight="1">
      <c r="M867" s="1003"/>
    </row>
    <row r="868" spans="13:13" ht="15.75" customHeight="1">
      <c r="M868" s="1003"/>
    </row>
    <row r="869" spans="13:13" ht="15.75" customHeight="1">
      <c r="M869" s="1003"/>
    </row>
    <row r="870" spans="13:13" ht="15.75" customHeight="1">
      <c r="M870" s="1003"/>
    </row>
    <row r="871" spans="13:13" ht="15.75" customHeight="1">
      <c r="M871" s="1003"/>
    </row>
    <row r="872" spans="13:13" ht="15.75" customHeight="1">
      <c r="M872" s="1003"/>
    </row>
    <row r="873" spans="13:13" ht="15.75" customHeight="1">
      <c r="M873" s="1003"/>
    </row>
    <row r="874" spans="13:13" ht="15.75" customHeight="1">
      <c r="M874" s="1003"/>
    </row>
    <row r="875" spans="13:13" ht="15.75" customHeight="1">
      <c r="M875" s="1003"/>
    </row>
    <row r="876" spans="13:13" ht="15.75" customHeight="1">
      <c r="M876" s="1003"/>
    </row>
    <row r="877" spans="13:13" ht="15.75" customHeight="1">
      <c r="M877" s="1003"/>
    </row>
    <row r="878" spans="13:13" ht="15.75" customHeight="1">
      <c r="M878" s="1003"/>
    </row>
    <row r="879" spans="13:13" ht="15.75" customHeight="1">
      <c r="M879" s="1003"/>
    </row>
    <row r="880" spans="13:13" ht="15.75" customHeight="1">
      <c r="M880" s="1003"/>
    </row>
    <row r="881" spans="13:13" ht="15.75" customHeight="1">
      <c r="M881" s="1003"/>
    </row>
    <row r="882" spans="13:13" ht="15.75" customHeight="1">
      <c r="M882" s="1003"/>
    </row>
    <row r="883" spans="13:13" ht="15.75" customHeight="1">
      <c r="M883" s="1003"/>
    </row>
    <row r="884" spans="13:13" ht="15.75" customHeight="1">
      <c r="M884" s="1003"/>
    </row>
    <row r="885" spans="13:13" ht="15.75" customHeight="1">
      <c r="M885" s="1003"/>
    </row>
    <row r="886" spans="13:13" ht="15.75" customHeight="1">
      <c r="M886" s="1003"/>
    </row>
    <row r="887" spans="13:13" ht="15.75" customHeight="1">
      <c r="M887" s="1003"/>
    </row>
    <row r="888" spans="13:13" ht="15.75" customHeight="1">
      <c r="M888" s="1003"/>
    </row>
    <row r="889" spans="13:13" ht="15.75" customHeight="1">
      <c r="M889" s="1003"/>
    </row>
    <row r="890" spans="13:13" ht="15.75" customHeight="1">
      <c r="M890" s="1003"/>
    </row>
    <row r="891" spans="13:13" ht="15.75" customHeight="1">
      <c r="M891" s="1003"/>
    </row>
    <row r="892" spans="13:13" ht="15.75" customHeight="1">
      <c r="M892" s="1003"/>
    </row>
    <row r="893" spans="13:13" ht="15.75" customHeight="1">
      <c r="M893" s="1003"/>
    </row>
    <row r="894" spans="13:13" ht="15.75" customHeight="1">
      <c r="M894" s="1003"/>
    </row>
    <row r="895" spans="13:13" ht="15.75" customHeight="1">
      <c r="M895" s="1003"/>
    </row>
    <row r="896" spans="13:13" ht="15.75" customHeight="1">
      <c r="M896" s="1003"/>
    </row>
    <row r="897" spans="13:13" ht="15.75" customHeight="1">
      <c r="M897" s="1003"/>
    </row>
    <row r="898" spans="13:13" ht="15.75" customHeight="1">
      <c r="M898" s="1003"/>
    </row>
    <row r="899" spans="13:13" ht="15.75" customHeight="1">
      <c r="M899" s="1003"/>
    </row>
    <row r="900" spans="13:13" ht="15.75" customHeight="1">
      <c r="M900" s="1003"/>
    </row>
    <row r="901" spans="13:13" ht="15.75" customHeight="1">
      <c r="M901" s="1003"/>
    </row>
    <row r="902" spans="13:13" ht="15.75" customHeight="1">
      <c r="M902" s="1003"/>
    </row>
    <row r="903" spans="13:13" ht="15.75" customHeight="1">
      <c r="M903" s="1003"/>
    </row>
    <row r="904" spans="13:13" ht="15.75" customHeight="1">
      <c r="M904" s="1003"/>
    </row>
    <row r="905" spans="13:13" ht="15.75" customHeight="1">
      <c r="M905" s="1003"/>
    </row>
    <row r="906" spans="13:13" ht="15.75" customHeight="1">
      <c r="M906" s="1003"/>
    </row>
    <row r="907" spans="13:13" ht="15.75" customHeight="1">
      <c r="M907" s="1003"/>
    </row>
    <row r="908" spans="13:13" ht="15.75" customHeight="1">
      <c r="M908" s="1003"/>
    </row>
    <row r="909" spans="13:13" ht="15.75" customHeight="1">
      <c r="M909" s="1003"/>
    </row>
    <row r="910" spans="13:13" ht="15.75" customHeight="1">
      <c r="M910" s="1003"/>
    </row>
    <row r="911" spans="13:13" ht="15.75" customHeight="1">
      <c r="M911" s="1003"/>
    </row>
    <row r="912" spans="13:13" ht="15.75" customHeight="1">
      <c r="M912" s="1003"/>
    </row>
    <row r="913" spans="13:13" ht="15.75" customHeight="1">
      <c r="M913" s="1003"/>
    </row>
    <row r="914" spans="13:13" ht="15.75" customHeight="1">
      <c r="M914" s="1003"/>
    </row>
    <row r="915" spans="13:13" ht="15.75" customHeight="1">
      <c r="M915" s="1003"/>
    </row>
    <row r="916" spans="13:13" ht="15.75" customHeight="1">
      <c r="M916" s="1003"/>
    </row>
    <row r="917" spans="13:13" ht="15.75" customHeight="1">
      <c r="M917" s="1003"/>
    </row>
    <row r="918" spans="13:13" ht="15.75" customHeight="1">
      <c r="M918" s="1003"/>
    </row>
    <row r="919" spans="13:13" ht="15.75" customHeight="1">
      <c r="M919" s="1003"/>
    </row>
    <row r="920" spans="13:13" ht="15.75" customHeight="1">
      <c r="M920" s="1003"/>
    </row>
    <row r="921" spans="13:13" ht="15.75" customHeight="1">
      <c r="M921" s="1003"/>
    </row>
    <row r="922" spans="13:13" ht="15.75" customHeight="1">
      <c r="M922" s="1003"/>
    </row>
    <row r="923" spans="13:13" ht="15.75" customHeight="1">
      <c r="M923" s="1003"/>
    </row>
    <row r="924" spans="13:13" ht="15.75" customHeight="1">
      <c r="M924" s="1003"/>
    </row>
    <row r="925" spans="13:13" ht="15.75" customHeight="1">
      <c r="M925" s="1003"/>
    </row>
    <row r="926" spans="13:13" ht="15.75" customHeight="1">
      <c r="M926" s="1003"/>
    </row>
    <row r="927" spans="13:13" ht="15.75" customHeight="1">
      <c r="M927" s="1003"/>
    </row>
    <row r="928" spans="13:13" ht="15.75" customHeight="1">
      <c r="M928" s="1003"/>
    </row>
    <row r="929" spans="13:13" ht="15.75" customHeight="1">
      <c r="M929" s="1003"/>
    </row>
    <row r="930" spans="13:13" ht="15.75" customHeight="1">
      <c r="M930" s="1003"/>
    </row>
    <row r="931" spans="13:13" ht="15.75" customHeight="1">
      <c r="M931" s="1003"/>
    </row>
    <row r="932" spans="13:13" ht="15.75" customHeight="1">
      <c r="M932" s="1003"/>
    </row>
    <row r="933" spans="13:13" ht="15.75" customHeight="1">
      <c r="M933" s="1003"/>
    </row>
    <row r="934" spans="13:13" ht="15.75" customHeight="1">
      <c r="M934" s="1003"/>
    </row>
    <row r="935" spans="13:13" ht="15.75" customHeight="1">
      <c r="M935" s="1003"/>
    </row>
    <row r="936" spans="13:13" ht="15.75" customHeight="1">
      <c r="M936" s="1003"/>
    </row>
    <row r="937" spans="13:13" ht="15.75" customHeight="1">
      <c r="M937" s="1003"/>
    </row>
    <row r="938" spans="13:13" ht="15.75" customHeight="1">
      <c r="M938" s="1003"/>
    </row>
    <row r="939" spans="13:13" ht="15.75" customHeight="1">
      <c r="M939" s="1003"/>
    </row>
    <row r="940" spans="13:13" ht="15.75" customHeight="1">
      <c r="M940" s="1003"/>
    </row>
    <row r="941" spans="13:13" ht="15.75" customHeight="1">
      <c r="M941" s="1003"/>
    </row>
    <row r="942" spans="13:13" ht="15.75" customHeight="1">
      <c r="M942" s="1003"/>
    </row>
    <row r="943" spans="13:13" ht="15.75" customHeight="1">
      <c r="M943" s="1003"/>
    </row>
    <row r="944" spans="13:13" ht="15.75" customHeight="1">
      <c r="M944" s="1003"/>
    </row>
    <row r="945" spans="13:13" ht="15.75" customHeight="1">
      <c r="M945" s="1003"/>
    </row>
    <row r="946" spans="13:13" ht="15.75" customHeight="1">
      <c r="M946" s="1003"/>
    </row>
    <row r="947" spans="13:13" ht="15.75" customHeight="1">
      <c r="M947" s="1003"/>
    </row>
    <row r="948" spans="13:13" ht="15.75" customHeight="1">
      <c r="M948" s="1003"/>
    </row>
    <row r="949" spans="13:13" ht="15.75" customHeight="1">
      <c r="M949" s="1003"/>
    </row>
    <row r="950" spans="13:13" ht="15.75" customHeight="1">
      <c r="M950" s="1003"/>
    </row>
    <row r="951" spans="13:13" ht="15.75" customHeight="1">
      <c r="M951" s="1003"/>
    </row>
    <row r="952" spans="13:13" ht="15.75" customHeight="1">
      <c r="M952" s="1003"/>
    </row>
    <row r="953" spans="13:13" ht="15.75" customHeight="1">
      <c r="M953" s="1003"/>
    </row>
    <row r="954" spans="13:13" ht="15.75" customHeight="1">
      <c r="M954" s="1003"/>
    </row>
    <row r="955" spans="13:13" ht="15.75" customHeight="1">
      <c r="M955" s="1003"/>
    </row>
    <row r="956" spans="13:13" ht="15.75" customHeight="1">
      <c r="M956" s="1003"/>
    </row>
    <row r="957" spans="13:13" ht="15.75" customHeight="1">
      <c r="M957" s="1003"/>
    </row>
    <row r="958" spans="13:13" ht="15.75" customHeight="1">
      <c r="M958" s="1003"/>
    </row>
    <row r="959" spans="13:13" ht="15.75" customHeight="1">
      <c r="M959" s="1003"/>
    </row>
    <row r="960" spans="13:13" ht="15.75" customHeight="1">
      <c r="M960" s="1003"/>
    </row>
    <row r="961" spans="13:13" ht="15.75" customHeight="1">
      <c r="M961" s="1003"/>
    </row>
    <row r="962" spans="13:13" ht="15.75" customHeight="1">
      <c r="M962" s="1003"/>
    </row>
    <row r="963" spans="13:13" ht="15.75" customHeight="1">
      <c r="M963" s="1003"/>
    </row>
    <row r="964" spans="13:13" ht="15.75" customHeight="1">
      <c r="M964" s="1003"/>
    </row>
    <row r="965" spans="13:13" ht="15.75" customHeight="1">
      <c r="M965" s="1003"/>
    </row>
    <row r="966" spans="13:13" ht="15.75" customHeight="1">
      <c r="M966" s="1003"/>
    </row>
    <row r="967" spans="13:13" ht="15.75" customHeight="1">
      <c r="M967" s="1003"/>
    </row>
    <row r="968" spans="13:13" ht="15.75" customHeight="1">
      <c r="M968" s="1003"/>
    </row>
    <row r="969" spans="13:13" ht="15.75" customHeight="1">
      <c r="M969" s="1003"/>
    </row>
    <row r="970" spans="13:13" ht="15.75" customHeight="1">
      <c r="M970" s="1003"/>
    </row>
    <row r="971" spans="13:13" ht="15.75" customHeight="1">
      <c r="M971" s="1003"/>
    </row>
    <row r="972" spans="13:13" ht="15.75" customHeight="1">
      <c r="M972" s="1003"/>
    </row>
    <row r="973" spans="13:13" ht="15.75" customHeight="1">
      <c r="M973" s="1003"/>
    </row>
    <row r="974" spans="13:13" ht="15.75" customHeight="1">
      <c r="M974" s="1003"/>
    </row>
    <row r="975" spans="13:13" ht="15.75" customHeight="1">
      <c r="M975" s="1003"/>
    </row>
    <row r="976" spans="13:13" ht="15.75" customHeight="1">
      <c r="M976" s="1003"/>
    </row>
    <row r="977" spans="13:13" ht="15.75" customHeight="1">
      <c r="M977" s="1003"/>
    </row>
    <row r="978" spans="13:13" ht="15.75" customHeight="1">
      <c r="M978" s="1003"/>
    </row>
    <row r="979" spans="13:13" ht="15.75" customHeight="1">
      <c r="M979" s="1003"/>
    </row>
    <row r="980" spans="13:13" ht="15.75" customHeight="1">
      <c r="M980" s="1003"/>
    </row>
    <row r="981" spans="13:13" ht="15.75" customHeight="1">
      <c r="M981" s="1003"/>
    </row>
    <row r="982" spans="13:13" ht="15.75" customHeight="1">
      <c r="M982" s="1003"/>
    </row>
    <row r="983" spans="13:13" ht="15.75" customHeight="1">
      <c r="M983" s="1003"/>
    </row>
    <row r="984" spans="13:13" ht="15.75" customHeight="1">
      <c r="M984" s="1003"/>
    </row>
    <row r="985" spans="13:13" ht="15.75" customHeight="1">
      <c r="M985" s="1003"/>
    </row>
    <row r="986" spans="13:13" ht="15.75" customHeight="1">
      <c r="M986" s="1003"/>
    </row>
    <row r="987" spans="13:13" ht="15.75" customHeight="1">
      <c r="M987" s="1003"/>
    </row>
    <row r="988" spans="13:13" ht="15.75" customHeight="1">
      <c r="M988" s="1003"/>
    </row>
    <row r="989" spans="13:13" ht="15.75" customHeight="1">
      <c r="M989" s="1003"/>
    </row>
    <row r="990" spans="13:13" ht="15.75" customHeight="1">
      <c r="M990" s="1003"/>
    </row>
    <row r="991" spans="13:13" ht="15.75" customHeight="1">
      <c r="M991" s="1003"/>
    </row>
    <row r="992" spans="13:13" ht="15.75" customHeight="1">
      <c r="M992" s="1003"/>
    </row>
    <row r="993" spans="13:13" ht="15.75" customHeight="1">
      <c r="M993" s="1003"/>
    </row>
    <row r="994" spans="13:13" ht="15.75" customHeight="1">
      <c r="M994" s="1003"/>
    </row>
    <row r="995" spans="13:13" ht="15.75" customHeight="1">
      <c r="M995" s="1003"/>
    </row>
    <row r="996" spans="13:13" ht="15.75" customHeight="1">
      <c r="M996" s="1003"/>
    </row>
    <row r="997" spans="13:13" ht="15.75" customHeight="1">
      <c r="M997" s="1003"/>
    </row>
    <row r="998" spans="13:13" ht="15.75" customHeight="1">
      <c r="M998" s="1003"/>
    </row>
    <row r="999" spans="13:13" ht="15.75" customHeight="1">
      <c r="M999" s="1003"/>
    </row>
    <row r="1000" spans="13:13" ht="15.75" customHeight="1">
      <c r="M1000" s="1003"/>
    </row>
    <row r="1001" spans="13:13" ht="15.75" customHeight="1">
      <c r="M1001" s="1003"/>
    </row>
  </sheetData>
  <mergeCells count="48">
    <mergeCell ref="B4:Z4"/>
    <mergeCell ref="B5:Z5"/>
    <mergeCell ref="B8:L8"/>
    <mergeCell ref="M8:M10"/>
    <mergeCell ref="N8:AA8"/>
    <mergeCell ref="G9:G10"/>
    <mergeCell ref="H9:H10"/>
    <mergeCell ref="I9:I10"/>
    <mergeCell ref="J9:J10"/>
    <mergeCell ref="AA9:AA10"/>
    <mergeCell ref="B7:G7"/>
    <mergeCell ref="H7:M7"/>
    <mergeCell ref="B9:B10"/>
    <mergeCell ref="C9:C10"/>
    <mergeCell ref="D9:D10"/>
    <mergeCell ref="E9:E10"/>
    <mergeCell ref="F9:F10"/>
    <mergeCell ref="AE9:AL9"/>
    <mergeCell ref="AM9:AM10"/>
    <mergeCell ref="AN9:AN10"/>
    <mergeCell ref="L16:L19"/>
    <mergeCell ref="BF8:BH8"/>
    <mergeCell ref="BF9:BF10"/>
    <mergeCell ref="BG9:BG10"/>
    <mergeCell ref="BH9:BH10"/>
    <mergeCell ref="BB9:BB10"/>
    <mergeCell ref="BC9:BC10"/>
    <mergeCell ref="AO9:AO10"/>
    <mergeCell ref="AP9:AP10"/>
    <mergeCell ref="AR9:AS9"/>
    <mergeCell ref="AT9:BA9"/>
    <mergeCell ref="Z9:Z10"/>
    <mergeCell ref="L20:L21"/>
    <mergeCell ref="B22:L22"/>
    <mergeCell ref="BD9:BD10"/>
    <mergeCell ref="BE9:BE10"/>
    <mergeCell ref="K9:K10"/>
    <mergeCell ref="L9:L10"/>
    <mergeCell ref="N9:O9"/>
    <mergeCell ref="P9:W9"/>
    <mergeCell ref="X9:X10"/>
    <mergeCell ref="Y9:Y10"/>
    <mergeCell ref="AB8:AB10"/>
    <mergeCell ref="AC8:AP8"/>
    <mergeCell ref="AQ8:AQ10"/>
    <mergeCell ref="AR8:BE8"/>
    <mergeCell ref="L11:L14"/>
    <mergeCell ref="AC9:AD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Educación</vt:lpstr>
      <vt:lpstr>Cultura</vt:lpstr>
      <vt:lpstr>Salud</vt:lpstr>
      <vt:lpstr>Desarrollo Social</vt:lpstr>
      <vt:lpstr>Desarrollo Económico</vt:lpstr>
      <vt:lpstr>Agricultura</vt:lpstr>
      <vt:lpstr>Infraestructura</vt:lpstr>
      <vt:lpstr>Movilidad</vt:lpstr>
      <vt:lpstr>TIC</vt:lpstr>
      <vt:lpstr>Ambiente</vt:lpstr>
      <vt:lpstr>Gobierno</vt:lpstr>
      <vt:lpstr>Planeación</vt:lpstr>
      <vt:lpstr>Administrativa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DANIEL_PINEDA</dc:creator>
  <cp:lastModifiedBy>equipo 60</cp:lastModifiedBy>
  <dcterms:created xsi:type="dcterms:W3CDTF">2024-08-02T13:35:19Z</dcterms:created>
  <dcterms:modified xsi:type="dcterms:W3CDTF">2024-08-09T15:29:14Z</dcterms:modified>
</cp:coreProperties>
</file>