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codeName="ThisWorkbook" defaultThemeVersion="124226"/>
  <mc:AlternateContent xmlns:mc="http://schemas.openxmlformats.org/markup-compatibility/2006">
    <mc:Choice Requires="x15">
      <x15ac:absPath xmlns:x15ac="http://schemas.microsoft.com/office/spreadsheetml/2010/11/ac" url="https://d.docs.live.net/8ed9c3e3b75d16b0/Documentos/SECRETARIA DE PLANEACION MPAL/INFORME DE ACTIVIDADES/REVISION DEPENDENCIAS/MATRIZ/MONITOREO/10-8-24 NUEVA REVISION/09 JUL- SEC DESARROLLO ECON/"/>
    </mc:Choice>
  </mc:AlternateContent>
  <xr:revisionPtr revIDLastSave="53" documentId="13_ncr:1_{0DAA5751-801D-41F6-B4EB-3EE236E72FC8}" xr6:coauthVersionLast="47" xr6:coauthVersionMax="47" xr10:uidLastSave="{30A814CB-E9CE-4D53-A263-BD21F0762795}"/>
  <bookViews>
    <workbookView xWindow="-108" yWindow="-108" windowWidth="23256" windowHeight="12456"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NOO" sheetId="33" state="hidden" r:id="rId31"/>
    <sheet name="NO" sheetId="32" state="hidden" r:id="rId32"/>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 i="1" l="1"/>
  <c r="I11" i="1" l="1"/>
  <c r="F11" i="26"/>
  <c r="G11" i="26" s="1"/>
  <c r="G28" i="3"/>
  <c r="G27" i="3"/>
  <c r="G26" i="3"/>
  <c r="G25" i="3"/>
  <c r="G24" i="3"/>
  <c r="G23" i="3"/>
  <c r="G22" i="3"/>
  <c r="G17" i="3"/>
  <c r="G16" i="3"/>
  <c r="G15" i="3"/>
  <c r="G14" i="3"/>
  <c r="G13" i="3"/>
  <c r="G12" i="3"/>
  <c r="G11" i="3"/>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B1" i="34"/>
  <c r="F10" i="1" l="1"/>
  <c r="F46" i="1"/>
  <c r="E46" i="1"/>
  <c r="F42" i="1"/>
  <c r="E42" i="1"/>
  <c r="F38" i="1"/>
  <c r="E38" i="1"/>
  <c r="F34" i="1"/>
  <c r="E34" i="1"/>
  <c r="F30" i="1"/>
  <c r="E30" i="1"/>
  <c r="F26" i="1"/>
  <c r="E26" i="1"/>
  <c r="F22" i="1"/>
  <c r="E22" i="1"/>
  <c r="F18" i="1"/>
  <c r="E18" i="1"/>
  <c r="F14" i="1"/>
  <c r="E14" i="1"/>
  <c r="E10" i="1"/>
  <c r="E11" i="26" l="1"/>
  <c r="E12" i="26" l="1"/>
  <c r="F12" i="26" s="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C10" i="1"/>
  <c r="G46" i="1" l="1"/>
  <c r="G42" i="1"/>
  <c r="G38" i="1"/>
  <c r="G34" i="1"/>
  <c r="G30" i="1"/>
  <c r="G26" i="1"/>
  <c r="G22" i="1"/>
  <c r="G18" i="1"/>
  <c r="G14" i="1"/>
  <c r="G10" i="1"/>
  <c r="A9" i="29"/>
  <c r="A8" i="29"/>
  <c r="C1" i="29"/>
  <c r="C34" i="1" l="1"/>
  <c r="C22"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44" i="1" s="1"/>
  <c r="D35" i="22"/>
  <c r="D43" i="1" s="1"/>
  <c r="D34" i="22"/>
  <c r="D42" i="1" s="1"/>
  <c r="E33" i="22"/>
  <c r="E32" i="22"/>
  <c r="E31" i="22"/>
  <c r="D33" i="22"/>
  <c r="B41" i="26" s="1"/>
  <c r="D32" i="22"/>
  <c r="B40" i="26" s="1"/>
  <c r="D31" i="22"/>
  <c r="B39" i="26" s="1"/>
  <c r="E30" i="22"/>
  <c r="E29" i="22"/>
  <c r="E28" i="22"/>
  <c r="D30" i="22"/>
  <c r="D36" i="1" s="1"/>
  <c r="D29" i="22"/>
  <c r="D35" i="1" s="1"/>
  <c r="D28" i="22"/>
  <c r="D34" i="1" s="1"/>
  <c r="E27" i="22"/>
  <c r="E26" i="22"/>
  <c r="E25" i="22"/>
  <c r="D27" i="22"/>
  <c r="D32" i="1" s="1"/>
  <c r="D26" i="22"/>
  <c r="B187" i="3" s="1"/>
  <c r="D25" i="22"/>
  <c r="B31" i="26" s="1"/>
  <c r="E24" i="22"/>
  <c r="E23" i="22"/>
  <c r="E22" i="22"/>
  <c r="D24" i="22"/>
  <c r="D28" i="1" s="1"/>
  <c r="D23" i="22"/>
  <c r="D27" i="1" s="1"/>
  <c r="D22" i="22"/>
  <c r="D26" i="1" s="1"/>
  <c r="E21" i="22"/>
  <c r="E20" i="22"/>
  <c r="E19" i="22"/>
  <c r="D21" i="22"/>
  <c r="D24" i="1" s="1"/>
  <c r="D20" i="22"/>
  <c r="B24" i="26" s="1"/>
  <c r="D19" i="22"/>
  <c r="D22" i="1" s="1"/>
  <c r="E18" i="22"/>
  <c r="E17" i="22"/>
  <c r="E16" i="22"/>
  <c r="D18" i="22"/>
  <c r="D20" i="1" s="1"/>
  <c r="D17" i="22"/>
  <c r="D19" i="1" s="1"/>
  <c r="D16" i="22"/>
  <c r="D18" i="1" s="1"/>
  <c r="E15" i="22"/>
  <c r="E14" i="22"/>
  <c r="E13" i="22"/>
  <c r="D15" i="22"/>
  <c r="D16" i="1" s="1"/>
  <c r="D14" i="22"/>
  <c r="D13" i="22"/>
  <c r="B15" i="26" s="1"/>
  <c r="E12" i="22"/>
  <c r="E11" i="22"/>
  <c r="E10" i="22"/>
  <c r="D12" i="22"/>
  <c r="D12" i="1" s="1"/>
  <c r="D11" i="22"/>
  <c r="B22" i="3" s="1"/>
  <c r="D10" i="22"/>
  <c r="C14" i="1"/>
  <c r="C18" i="1"/>
  <c r="C30" i="1"/>
  <c r="C38" i="1"/>
  <c r="C46" i="1"/>
  <c r="C37" i="22"/>
  <c r="D10" i="1" l="1"/>
  <c r="B11" i="3"/>
  <c r="G128" i="3"/>
  <c r="H121" i="3" s="1"/>
  <c r="J121" i="3" s="1"/>
  <c r="G194" i="3"/>
  <c r="H187" i="3" s="1"/>
  <c r="J187" i="3" s="1"/>
  <c r="G216" i="3"/>
  <c r="H209" i="3" s="1"/>
  <c r="G260" i="3"/>
  <c r="H253" i="3" s="1"/>
  <c r="D40" i="26" s="1"/>
  <c r="G304" i="3"/>
  <c r="H297" i="3" s="1"/>
  <c r="J297" i="3" s="1"/>
  <c r="G326" i="3"/>
  <c r="H319" i="3" s="1"/>
  <c r="J319" i="3" s="1"/>
  <c r="B330" i="3"/>
  <c r="D40" i="1"/>
  <c r="B132" i="3"/>
  <c r="B19" i="26"/>
  <c r="B35" i="26"/>
  <c r="D15" i="1"/>
  <c r="B198" i="3"/>
  <c r="B27" i="26"/>
  <c r="B43" i="26"/>
  <c r="D23" i="1"/>
  <c r="C28" i="22"/>
  <c r="B264" i="3"/>
  <c r="D39" i="1"/>
  <c r="B176" i="3"/>
  <c r="B308" i="3"/>
  <c r="D31" i="1"/>
  <c r="D47" i="1"/>
  <c r="B110" i="3"/>
  <c r="B242" i="3"/>
  <c r="B11" i="26"/>
  <c r="D48"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42" i="1"/>
  <c r="C22" i="22"/>
  <c r="C26"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4" i="1"/>
  <c r="D30" i="1"/>
  <c r="D38" i="1"/>
  <c r="D46" i="1"/>
  <c r="J209" i="3"/>
  <c r="D35" i="26"/>
  <c r="B88" i="3"/>
  <c r="B220" i="3"/>
  <c r="G249" i="3"/>
  <c r="H242" i="3" s="1"/>
  <c r="B23" i="26"/>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A10" i="22"/>
  <c r="B1" i="8"/>
  <c r="A16" i="22"/>
  <c r="A13" i="22"/>
  <c r="B1" i="22"/>
  <c r="B1" i="20"/>
  <c r="A6" i="23"/>
  <c r="A6" i="3"/>
  <c r="A9" i="16"/>
  <c r="A8" i="16"/>
  <c r="A7" i="8"/>
  <c r="A6" i="8"/>
  <c r="A7" i="22"/>
  <c r="A6" i="22"/>
  <c r="A6" i="20"/>
  <c r="A7" i="20"/>
  <c r="A11" i="8" l="1"/>
  <c r="A11" i="3"/>
  <c r="A22" i="3" s="1"/>
  <c r="A13" i="25"/>
  <c r="G38" i="26"/>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2" i="1"/>
  <c r="A18" i="8"/>
  <c r="B158" i="29"/>
  <c r="A253" i="3"/>
  <c r="A39" i="26"/>
  <c r="B151" i="16"/>
  <c r="A264" i="3"/>
  <c r="A242" i="3"/>
  <c r="B38" i="1"/>
  <c r="B11" i="29"/>
  <c r="B11" i="16"/>
  <c r="A11" i="26"/>
  <c r="B10" i="1"/>
  <c r="A17" i="8"/>
  <c r="B137" i="29"/>
  <c r="A231" i="3"/>
  <c r="A209" i="3"/>
  <c r="A35" i="26"/>
  <c r="A220" i="3"/>
  <c r="B131" i="16"/>
  <c r="B34" i="1"/>
  <c r="A13" i="8"/>
  <c r="B53" i="29"/>
  <c r="A99" i="3"/>
  <c r="A19" i="26"/>
  <c r="A88" i="3"/>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G40" i="3"/>
  <c r="G29" i="3"/>
  <c r="G18" i="3"/>
  <c r="B77" i="21"/>
  <c r="D55" i="25" s="1"/>
  <c r="F36" i="25" s="1"/>
  <c r="B54" i="21"/>
  <c r="D32" i="25" s="1"/>
  <c r="F13" i="25" s="1"/>
  <c r="D12" i="26" l="1"/>
  <c r="G12" i="26" s="1"/>
  <c r="J44" i="3"/>
  <c r="D15" i="26"/>
  <c r="J99" i="3"/>
  <c r="D21" i="26"/>
  <c r="J77" i="3"/>
  <c r="D19" i="26"/>
  <c r="D13" i="26"/>
  <c r="F13" i="26" s="1"/>
  <c r="G13" i="26" s="1"/>
  <c r="J88" i="3"/>
  <c r="D20" i="26"/>
  <c r="J110" i="3"/>
  <c r="D23" i="26"/>
  <c r="H55" i="3"/>
  <c r="D11" i="26" l="1"/>
  <c r="K110" i="3"/>
  <c r="F23" i="26"/>
  <c r="K88" i="3"/>
  <c r="F20" i="26"/>
  <c r="G20" i="26" s="1"/>
  <c r="K77" i="3"/>
  <c r="F19" i="26"/>
  <c r="K44" i="3"/>
  <c r="F15" i="26"/>
  <c r="J55" i="3"/>
  <c r="D16" i="26"/>
  <c r="K99" i="3"/>
  <c r="F21" i="26"/>
  <c r="G21" i="26" s="1"/>
  <c r="G19" i="26" l="1"/>
  <c r="G22" i="26" s="1"/>
  <c r="H19" i="26" s="1"/>
  <c r="K55" i="29" s="1"/>
  <c r="G23" i="26"/>
  <c r="G26" i="26" s="1"/>
  <c r="H23" i="26" s="1"/>
  <c r="K76" i="29" s="1"/>
  <c r="G15" i="26"/>
  <c r="G14" i="26"/>
  <c r="H11" i="26" s="1"/>
  <c r="K13" i="29" s="1"/>
  <c r="K55" i="3"/>
  <c r="F16" i="26"/>
  <c r="G16" i="26" s="1"/>
  <c r="G18" i="26" l="1"/>
  <c r="H15" i="26" s="1"/>
  <c r="K34" i="29" s="1"/>
</calcChain>
</file>

<file path=xl/sharedStrings.xml><?xml version="1.0" encoding="utf-8"?>
<sst xmlns="http://schemas.openxmlformats.org/spreadsheetml/2006/main" count="2632" uniqueCount="491">
  <si>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</si>
  <si>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</si>
  <si>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</si>
  <si>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</si>
  <si>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</si>
  <si>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</si>
  <si>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</si>
  <si>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</si>
  <si>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</si>
  <si>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</si>
  <si>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</si>
  <si>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</si>
  <si>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</si>
  <si>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</si>
  <si>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</si>
  <si>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</si>
  <si>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</si>
  <si>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</si>
  <si>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</si>
  <si>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</si>
  <si>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</si>
  <si>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</si>
  <si>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</si>
  <si>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</si>
  <si>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</si>
  <si>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</si>
  <si>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</si>
  <si>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</si>
  <si>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</si>
  <si>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</si>
  <si>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</si>
  <si>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</si>
  <si>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</si>
  <si>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</si>
  <si>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</si>
  <si>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</si>
  <si>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</si>
  <si>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</si>
  <si>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</si>
  <si>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</si>
  <si>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</si>
  <si>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</si>
  <si>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</si>
  <si>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</si>
  <si>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</si>
  <si>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</si>
  <si>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</si>
  <si>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</si>
  <si>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</si>
  <si>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</si>
  <si>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</si>
  <si>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</si>
  <si>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</si>
  <si>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</si>
  <si>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</si>
  <si>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</si>
  <si>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</si>
  <si>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</si>
  <si>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</si>
  <si>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</si>
  <si>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</si>
  <si>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</si>
  <si>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</si>
  <si>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</si>
  <si>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</si>
  <si>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</si>
  <si>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</si>
  <si>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</si>
  <si>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</si>
  <si>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</si>
  <si>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</si>
  <si>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</si>
  <si>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</si>
  <si>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</si>
  <si>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</si>
  <si>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</si>
  <si>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</si>
  <si>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</si>
  <si>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</si>
  <si>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</si>
  <si>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</si>
  <si>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</si>
  <si>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</si>
  <si>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</si>
  <si>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</si>
  <si>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</si>
  <si>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</si>
  <si>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</si>
  <si>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</si>
  <si>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</si>
  <si>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</si>
  <si>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</si>
  <si>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</si>
  <si>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</si>
  <si>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</si>
  <si>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</si>
  <si>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</si>
  <si>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</si>
  <si>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</si>
  <si>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</si>
  <si>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</si>
  <si>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</si>
  <si>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</si>
  <si>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</si>
  <si>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</si>
  <si>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</si>
  <si>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</si>
  <si>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</si>
  <si>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</si>
  <si>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</si>
  <si>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</si>
  <si>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</si>
  <si>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</si>
  <si>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</si>
  <si>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</si>
  <si>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</si>
  <si>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</si>
  <si>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</si>
  <si>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</si>
  <si>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</si>
  <si>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</si>
  <si>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</si>
  <si>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</si>
  <si>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</si>
  <si>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</si>
  <si>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</si>
  <si>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</si>
  <si>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</si>
  <si>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</si>
  <si>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</si>
  <si>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</si>
  <si>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</si>
  <si>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</si>
  <si>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</si>
  <si>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</si>
  <si>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</si>
  <si>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</si>
  <si>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</si>
  <si>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</si>
  <si>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</si>
  <si>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</si>
  <si>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</si>
  <si>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</si>
  <si>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</si>
  <si>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</si>
  <si>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</si>
  <si>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</si>
  <si>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</si>
  <si>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</si>
  <si>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</si>
  <si>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</si>
  <si>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</si>
  <si>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</si>
  <si>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</si>
  <si>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</si>
  <si>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</si>
  <si>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</si>
  <si>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</si>
  <si>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</si>
  <si>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</si>
  <si>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</si>
  <si>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</si>
  <si>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</si>
  <si>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</si>
  <si>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</si>
  <si>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</si>
  <si>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</si>
  <si>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</si>
  <si>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</si>
  <si>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</si>
  <si>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</si>
  <si>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</si>
  <si>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</si>
  <si>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</si>
  <si>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</si>
  <si>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</si>
  <si>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</si>
  <si>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</si>
  <si>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</si>
  <si>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</si>
  <si>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</si>
  <si>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</si>
  <si>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</si>
  <si>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</si>
  <si>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</si>
  <si>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</si>
  <si>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</si>
  <si>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</si>
  <si>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</si>
  <si>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</si>
  <si>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</si>
  <si>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</si>
  <si>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</si>
  <si>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</si>
  <si>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</si>
  <si>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</si>
  <si>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</si>
  <si>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</si>
  <si>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</si>
  <si>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</si>
  <si>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</si>
  <si>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</si>
  <si>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</si>
  <si>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</si>
  <si>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</si>
  <si>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</si>
  <si>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</si>
  <si>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</si>
  <si>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</si>
  <si>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</si>
  <si>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</si>
  <si>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</si>
  <si>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</si>
  <si>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</si>
  <si>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</si>
  <si>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</si>
  <si>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</si>
  <si>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</si>
  <si>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</si>
  <si>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</si>
  <si>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</si>
  <si>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</si>
  <si>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</si>
  <si>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</si>
  <si>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</si>
  <si>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</si>
  <si>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</si>
  <si>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</si>
  <si>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</si>
  <si>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</si>
  <si>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</si>
  <si>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</si>
  <si>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</si>
  <si>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</si>
  <si>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</si>
  <si>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</si>
  <si>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</si>
  <si>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</si>
  <si>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</si>
  <si>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</si>
  <si>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</si>
  <si>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</si>
  <si>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</si>
  <si>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</si>
  <si>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</si>
  <si>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</si>
  <si>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</si>
  <si>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</si>
  <si>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</si>
  <si>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</si>
  <si>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</si>
  <si>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</si>
  <si>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</si>
  <si>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</si>
  <si>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</si>
  <si>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</si>
  <si>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</si>
  <si>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</si>
  <si>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</si>
  <si>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</si>
  <si>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</si>
  <si>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</si>
  <si>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</si>
  <si>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</si>
  <si>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</si>
  <si>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</si>
  <si>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</si>
  <si>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</si>
  <si>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</si>
  <si>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</si>
  <si>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</si>
  <si>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</si>
  <si>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</si>
  <si>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</si>
  <si>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</si>
  <si>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</si>
  <si>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</si>
  <si>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</si>
  <si>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</si>
  <si>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</si>
  <si>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</si>
  <si>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</si>
  <si>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</si>
  <si>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</si>
  <si>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</si>
  <si>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</si>
  <si>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</si>
  <si>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</si>
  <si>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</si>
  <si>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</si>
  <si>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</si>
  <si>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</si>
  <si>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</si>
  <si>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</si>
  <si>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</si>
  <si>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</si>
  <si>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</si>
  <si>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</si>
  <si>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</si>
  <si>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</si>
  <si>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</si>
  <si>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</si>
  <si>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</si>
  <si>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</si>
  <si>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</si>
  <si>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</si>
  <si>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</si>
  <si>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</si>
  <si>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</si>
  <si>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</si>
  <si>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</si>
  <si>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</si>
  <si>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</si>
  <si>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</si>
  <si>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</si>
  <si>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</si>
  <si>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</si>
  <si>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</si>
  <si>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</si>
  <si>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</si>
  <si>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</si>
  <si>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</si>
  <si>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</si>
  <si>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</si>
  <si>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</si>
  <si>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</si>
  <si>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</si>
  <si>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</si>
  <si>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</si>
  <si>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</si>
  <si>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</si>
  <si>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</si>
  <si>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</si>
  <si>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</si>
  <si>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</si>
  <si>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</si>
  <si>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</si>
  <si>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</si>
  <si>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</si>
  <si>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</si>
  <si>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</si>
  <si>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</si>
  <si>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</si>
  <si>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</si>
  <si>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</si>
  <si>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</si>
  <si>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</si>
  <si>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</si>
  <si>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</si>
  <si>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</si>
  <si>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</si>
  <si>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</si>
  <si>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</si>
  <si>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</si>
  <si>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</si>
  <si>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</si>
  <si>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</si>
  <si>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</si>
  <si>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</si>
  <si>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</si>
  <si>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</si>
  <si>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</si>
  <si>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</si>
  <si>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</si>
  <si>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</si>
  <si>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</si>
  <si>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</si>
  <si>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</si>
  <si>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</si>
  <si>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</si>
  <si>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</si>
  <si>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</si>
  <si>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</si>
  <si>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</si>
  <si>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</si>
  <si>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</si>
  <si>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</si>
  <si>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</si>
  <si>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</si>
  <si>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</si>
  <si>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</si>
  <si>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</si>
  <si>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</si>
  <si>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</si>
  <si>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</si>
  <si>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</si>
  <si>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</si>
  <si>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</si>
  <si>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</si>
  <si>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</si>
  <si>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</si>
  <si>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</si>
  <si>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</si>
  <si>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</si>
  <si>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</si>
  <si>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</si>
  <si>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</si>
  <si>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</si>
  <si>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PROCESO:  GESTIÓN DEL DESARROLLO ECONÓMICO Y LA COMPETITIVIDAD</t>
  </si>
  <si>
    <t>Cambio de gobierno</t>
  </si>
  <si>
    <t>FINANCIERO</t>
  </si>
  <si>
    <t>Falta de recursos para funcionamiento e inversión</t>
  </si>
  <si>
    <t>Falta de autoridad, responsabilidad y compromiso respecto al manual del funciones de los funcionarios del proceso</t>
  </si>
  <si>
    <t>Falta de conocimiento y resistencia al cambio del personal</t>
  </si>
  <si>
    <t>Falta de socialización con el personal adscrito a las Secretarías involucradas en el proceso, en cuanto  a los procedimientos que deben ser implementados.</t>
  </si>
  <si>
    <t>Baja asignación de recursos de capital necesarios</t>
  </si>
  <si>
    <t>Desconocimiento del personal acerca de  la utilizacion formatos y/o documentos  del  procesos preestablecidos oficialmente</t>
  </si>
  <si>
    <t>Falta de socializaciòn de la informaciòn del proceso</t>
  </si>
  <si>
    <t>Desconocimiento del usuario sobre los requisitos técnicos para el buen desarrollo de los programas</t>
  </si>
  <si>
    <t>Difuciòn inapropiada de la oferta de servicios  de los diferentes procesos</t>
  </si>
  <si>
    <t>Deficiente efectividad en los flujos de información determinados en la interación de los procesos</t>
  </si>
  <si>
    <t>Cambio en la normatividad externa (leyes, decretos, ordenanzas y acuerdos) que conlleven a la desactualización del proceso.</t>
  </si>
  <si>
    <t>Falta de planeación en cuanto a la ejecución física y presupuestal en las metas producto</t>
  </si>
  <si>
    <t>Desconocimiento por falta de socializaciòn de los requisitos establecidos por la entidad para acceder a los beneficios de cada Secretaría</t>
  </si>
  <si>
    <t>Suceso de catastrofes naturales que con lleven a la perdida de información</t>
  </si>
  <si>
    <t>Escasa articulación entre las Secretarías que tienen acciones similares en el plan de desarrollo o comparten procesos</t>
  </si>
  <si>
    <t>Falta de conocimiento y resistencia al cambio por parte de los funcionarios.</t>
  </si>
  <si>
    <t xml:space="preserve">1 Falta de recursos de  inversión para la ejecución de los programas </t>
  </si>
  <si>
    <t>3 Deficiencia en los canales de comunicación entre la alta dirección, parte operativa y viceversa</t>
  </si>
  <si>
    <t>4 Falta de planeación en cuanto a la ejecución física y presupuestal en las metas producto</t>
  </si>
  <si>
    <t>5  Escasa articulación entre las Secretarías que tienen acciones similares en el plan de desarrollo o comparten procesos</t>
  </si>
  <si>
    <t>6 Escasa socialización con el personal adscrito a las Secretarías involucradas en el proceso, en cuanto  a los procedimientos que deben ser implementados.</t>
  </si>
  <si>
    <t>7 Deficiencia en los flujos de información determinados en la interación de los procesos</t>
  </si>
  <si>
    <t>1 Buena actitud de la dirección ante el cambio</t>
  </si>
  <si>
    <t>2 Disponibilidad de medios de comunicación y logisticos de la administración propios para la difusión de los diferentes programas</t>
  </si>
  <si>
    <t xml:space="preserve">3 Programas de formación y capacitación para el personal en actividades propias del proceso </t>
  </si>
  <si>
    <t>4 Recursos por alianzas y convenios con otras entidades que aportan y contribuyen con el cumplimiento de las metas</t>
  </si>
  <si>
    <t xml:space="preserve">5 Fortalecimiento a la estructura organizacional </t>
  </si>
  <si>
    <t>6 Certificación en normas ISO 9001:2015, 14001:2015 y oshas 18001:2007 - Norma tècnica de sostenibilidad NTS - TS 001 -1 TURISMO SOSTENIBLE</t>
  </si>
  <si>
    <t>BUENA ACTITUD DE LA DIRECCION ANTE EL CAMBIO</t>
  </si>
  <si>
    <t>1. Aumento de los ingresos del municipio</t>
  </si>
  <si>
    <t xml:space="preserve"> D1, O1 Por medio del aumento de los ingresos (inversion extranjera, alianzas estrategicas, formulación de proyectos de inversión, entre otros) para la asignación de recursos buscando mejorar la inversión y funcionamiento del proceso, garantizando mayor cobertura y generando confianza debido a que se fortalece la institucionalidad  en la alcaldía municipal de Ibagué.
</t>
  </si>
  <si>
    <t>F4O 2,3 Y 4 Gestión de recursos mediante alianzas y convenios con otras entidades que aportan y contribuyen con el cumplimiento de las metas gracias a las ventajas competitivas de Ibagué, los indicadores de seguridad de la ciudad y la alta demanda de productos y servicios que se ofrecen en el municipio a nivel nacional e internacional logrando posicionar a Ibagué como una ciudad económica y productiva.</t>
  </si>
  <si>
    <t>2.Posicionar a Ibagué  como una ciudad económica y productividad</t>
  </si>
  <si>
    <t>D1 O3, 4 Gestionar recursos de inversión propios, nacionales y extranjeros haciendo uso de las ventajas competitivas y de la alta demanda de productos y/o servicios que se ofrecen en el municipio de Ibagué</t>
  </si>
  <si>
    <t xml:space="preserve">F3 O6,7 y 10  Promover la formación y capacitación de los funcionarios involucrados en el proceso para la implementación de las normas, potencialización de los programas y de esta manera lograr la aceptación de la comunidad. </t>
  </si>
  <si>
    <t>3. Ventajas competitivas (conectividad, variedad de pisos térmicos, parque nacional natural de los nevados)</t>
  </si>
  <si>
    <t>4. Alta demanda nacional e internacional de productos y/o servicios que se ofrecen en el municipio de Ibagué</t>
  </si>
  <si>
    <t xml:space="preserve">D3 O2 La correcta dinamización de la comunicación interna entre la alta dirección y la parte operativa permitira posicionar a Ibagué como una ciudad económica y productiva. </t>
  </si>
  <si>
    <t>5.Avances tecnológicos que permiten aprovechar redes sociales y otros canales de comunicación con el fin de informar a la población objetivo de las Secretarías</t>
  </si>
  <si>
    <t>6. Implementación de la norma tecnica sectorial NTS 001-1 turismo sostenible en el cañon del combeima</t>
  </si>
  <si>
    <t>D2 O10 Socializar las políticas internas  del proceso y el Sistema Integrado de Gestión con el fin de generar un mayor compromiso por parte de la alta direccion  y la parte operativa a la de asignar los beneficiarios acorde a los requiitos establecidos.</t>
  </si>
  <si>
    <t>7. Potencializar el ecoturismo - Avistamiento de aves</t>
  </si>
  <si>
    <t>D2, D3-O10: EL PERSONAL ADSCRITO AL PROCESO DE GESTION DEL DESARROLLO ECONOMICO Y LA COMPETITIVIDAD DEBE RECIBIR CAPACITACION DE SOCIALIZACION DEL CODIGO DE INTEGRIDAD Y BUEN GOBIERNO CON LA RESPECTIVA INFORMACIÓN DOCUMENTADA DEL PROCESO</t>
  </si>
  <si>
    <t>8. Mejoramiento de la seguridad en la zona rural del municipio</t>
  </si>
  <si>
    <t>9. Disposición de entidades del orden nacional e internacional interesadas en realizar alianzas,Y convenios o , entre otros.</t>
  </si>
  <si>
    <t>10. Confianza y aceptación de la comunidad hacia la oferta de servicios</t>
  </si>
  <si>
    <t>11 DISPOSICIÓN DE ENTIDADES DEL ORDEN NACIONAL E INTERNACIONAL INTERESADAS EN REALIZAR ALIANZAS, CONVENIOS O HERMANAMIENTO ENTRE OTROS</t>
  </si>
  <si>
    <t>CAMBIO DE GOBIERNO</t>
  </si>
  <si>
    <t>D2,D3-A2: DENUNCIAR ACTOS DE CORRUPCION FRENTE A LOS ENTES COMPETENTES Y TOMAR LAS MEDIDAS LEGALES CORRESPONDIENTES A LA SITUACION QUE SE EVIDENCIE.</t>
  </si>
  <si>
    <t>F4,7-A4: MANTENER LAS DIRECTRICES ESTABLECIDAS DURANTE EL CAMBIO DE GOBIERNO EN LA ESTRUCTURA ORGANIZACIONAL CON EL FIN DE MANTENER EL BUEN FUNCIONAMIENTO DE LA ADMINISTRACION MUNCIPAL</t>
  </si>
  <si>
    <t>DESCONOCIMIENTO DEL USUARIO SOBRE LOS REQUISITOS TÉCNCIOS PARA EL BUEN DESARROLLO DE LOS PROGRAMAS</t>
  </si>
  <si>
    <t>D2,D3-A1 GESTIONAR LA CONSERVACION DE LA GESTIÓN DOCUMENTADA Y ACTIVIDADES DE LOS PROCESOS CUANDO SE GENERAN CAMBIOS DE GOBIERNO</t>
  </si>
  <si>
    <t>F3,A1,3: UTILIZACION DE PROGRAMAS DE FORMACION QUE PROMUEVAN LA ÉTICA PROFESIONAL Y SENTIDO DE PERTENENCIA EN LA ADMINISTRACIÓN MUNICIPAL PARA QUE NO SE SIGA PRESENTANDO INFLUENCIA DE FACTORES EXTERNOS QUE AFECTEN LA TOMA DE DECISIONES EN CUALQUIERA DE LAS ACTIVIDADES DEL PROCESO</t>
  </si>
  <si>
    <t>DESCONOCIMIENTO POR FALTA DE SOCIALIZACION DE LOS REQUISITOS ESTABLECIDOS POR LA ENTIDAD PARA ACCEDER A LOS BENEFICIOS DE CADA SECRETARIA</t>
  </si>
  <si>
    <t>D4,A2: REPROGRAMAR LAS ACTIVIDADES Y METAS PRODUCTO QUE CONTIENEN LOS PLANTES Y DILIGENCIAR LAS RESPECTIVAS OBSERVACIONES</t>
  </si>
  <si>
    <t>F6,A2: GENERAR ESTRATEGIAS PARA EL MEJORAMIENTO DE VIAS TERCIARIAS Y CENTROS POBLADOS CON EL FIN DE MEJORAR EL COMERCIO, TURISMO Y CALIDAD DE VIDA EN LA ZONA RURAL DE LA CIUDAD DE IBAGUE</t>
  </si>
  <si>
    <t>DEFICIENCIA EN LA INFRAESTRUCTURA</t>
  </si>
  <si>
    <t>D5,A3: REALIZAR SEGUIMIENTO PARA VERIFICAR QUE EL PERSONAL DE PLANTA ASIGNADO SEA ACORDE A LAS NECESIDADES DEL FUNCIONAMIENTO DEL PROCESO</t>
  </si>
  <si>
    <t>FALTA DE CONOCIMIENTO Y RESITENCIA AL CAMBIO POR PARTE DE LOS FUNCIONARIOS</t>
  </si>
  <si>
    <t>SANCIONES DISCIPLINARIAS PENALES Y FISCALES</t>
  </si>
  <si>
    <t>CORRUPCION</t>
  </si>
  <si>
    <t>POSIBILIDAD DE DAÑO ECONOMICO Y REPUTACIONAL DEBIDO AL  DIRECCIONAMIENTO INDEBIDO DE LA OFERTA INSITUCIONAL PARA FAVORECER A UN TERCERO</t>
  </si>
  <si>
    <t>FALTA DE ETICA PROFESIONAL, AMIGUISMO Y/O CLIENTELISMO</t>
  </si>
  <si>
    <t>QUE SE DIRECCIONEN INDEBIDAMENTE LOS RECURSOS DE LA OFERTA INSTITUCIONAL PARA FAVORECER A UN TERCERO</t>
  </si>
  <si>
    <t>EN EL MOMENTO DE ASIGNAR O ESCOGER LOS BENEFICIARIOS</t>
  </si>
  <si>
    <t>PERDIDA DE CREDIBILIDAD E IMAGEN INSTITUCIONAL</t>
  </si>
  <si>
    <t xml:space="preserve">Para la Secretaría Desarrollo económico y Secretaría de agricultura y desarrollo rural semestralmente se realiza socialización del código de integridad y buen gobierno a las personas que conforman las secretarías y se les recuerda que en el contrato de prestación de servicios queda estipulado que se acogen a este código, con el fin de generar conciencia en los funionarios y que el codigo sea aplicado en sus actividades diarias,  como soportede la evidencia se deja registro fotografico, envio de correos electronicos y/o planillas de asistencia interna de la socializaciòn. </t>
  </si>
  <si>
    <t>ASIGNADO</t>
  </si>
  <si>
    <t>FUERTE</t>
  </si>
  <si>
    <t>MODERADO(ALGUINA VECES SE EJECUTAN)</t>
  </si>
  <si>
    <t>ADECUADO</t>
  </si>
  <si>
    <t>OPORTUNA</t>
  </si>
  <si>
    <t>PREVENIR</t>
  </si>
  <si>
    <t>CONFIABLE</t>
  </si>
  <si>
    <t>SE INVESTIGAN Y SE RESUELVEN OPORTUNAMENTE</t>
  </si>
  <si>
    <t>COMPLETA</t>
  </si>
  <si>
    <t>El profesional universitario de manera trimestral, realiza capacitaciones sobre las particularidades del proceso y del SIGAMI incluyendo codigo de integridad y buen gobierno con el fin de que los funcionarios de planta y contratistas conozcan el proceso al cual pertenecen y las responsabilidades eticas de cada uno.</t>
  </si>
  <si>
    <t>Actas y planillas</t>
  </si>
  <si>
    <t>Secretarios y Directores</t>
  </si>
  <si>
    <t>Semestralmente</t>
  </si>
  <si>
    <t xml:space="preserve">Indice de cumplimiento = (Actividades ejecutadas /Actividades programadas)*100.    
</t>
  </si>
  <si>
    <t>Acta o Informe</t>
  </si>
  <si>
    <t>Cuatrimestralmente</t>
  </si>
  <si>
    <t>D7 O5  las secretarias de desarrollo economico y agricultura y desarrollo rural, de manera semestra realizarán a los funcionarios de planta y contratistas la socialización sobre el autocontrol, dejando evidencia acta y planillas de asistencias</t>
  </si>
  <si>
    <t>D2 O10 De manera cuatrimestral se realizará verificación aleatoria al interior de cada secretaría, de los recursos entregrados, con el fin de validar el cumplimiento de requisitos en la asignación</t>
  </si>
  <si>
    <t>D2,A2: DENUNCIAR ACTOS DE CORRUPCION FRENTE A LOS ENTES COMPETENTES Y TOMAR LAS MEDIDAS LEGALES CORRESPONDIENTES A LA SITUACION QUE SE EVIDENCIE.</t>
  </si>
  <si>
    <t>Documentos de la denuncias presentadas</t>
  </si>
  <si>
    <t>Secretario Desarrollo económico y Secretario de agricultura y desarrollo rural</t>
  </si>
  <si>
    <t>La combiancion de factores tales como:FALTA DE CONOCIMIENTO Y RESITENCIA AL CAMBIO POR PARTE DE LOS FUNCIONARIOS y FALTA DE ETICA PROFESIONAL, AMIGUISMO Y/O CLIENTELISMO, pueden ocasionar la POSIBILIDAD DE DAÑO ECONOMICO Y REPUTACIONAL DEBIDO AL  DIRECCIONAMIENTO INDEBIDO DE LA OFERTA INSITUCIONAL PARA FAVORECER A UN TERCERO, con las siguientes consecuencias: Sanciones disciplinarias, penales y fiscales; al igual que perdida de credibilidad e imagen institucional</t>
  </si>
  <si>
    <t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</si>
</sst>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2"/>
      <name val="Arial"/>
      <family val="2"/>
    </font>
    <font>
      <sz val="12"/>
      <color rgb="FFFF0000"/>
      <name val="Arial"/>
      <family val="2"/>
    </font>
  </fonts>
  <fills count="27">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FF0000"/>
        <bgColor indexed="64"/>
      </patternFill>
    </fill>
    <fill>
      <patternFill patternType="solid">
        <fgColor rgb="FF2FC9FF"/>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81">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23" borderId="7" xfId="0" applyFont="1" applyFill="1" applyBorder="1" applyAlignment="1">
      <alignment vertical="center" wrapText="1"/>
    </xf>
    <xf numFmtId="0" fontId="1" fillId="23" borderId="1" xfId="0" applyFont="1" applyFill="1" applyBorder="1" applyAlignment="1">
      <alignment vertical="center" wrapText="1"/>
    </xf>
    <xf numFmtId="0" fontId="1" fillId="23" borderId="2" xfId="0" applyFont="1" applyFill="1" applyBorder="1" applyAlignment="1">
      <alignment vertical="center" wrapText="1"/>
    </xf>
    <xf numFmtId="0" fontId="1" fillId="0" borderId="1" xfId="0" applyFont="1" applyBorder="1" applyAlignment="1">
      <alignment horizontal="center" vertical="center"/>
    </xf>
    <xf numFmtId="0" fontId="0" fillId="0" borderId="1" xfId="0"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0" fillId="12" borderId="1" xfId="0" applyFill="1" applyBorder="1" applyProtection="1">
      <protection locked="0"/>
    </xf>
    <xf numFmtId="165" fontId="0" fillId="12" borderId="1" xfId="0" applyNumberFormat="1" applyFill="1" applyBorder="1"/>
    <xf numFmtId="0" fontId="23" fillId="3" borderId="60" xfId="0" applyFont="1" applyFill="1" applyBorder="1" applyAlignment="1" applyProtection="1">
      <alignment vertical="center"/>
      <protection locked="0"/>
    </xf>
    <xf numFmtId="0" fontId="23" fillId="3" borderId="62" xfId="0" applyFont="1" applyFill="1" applyBorder="1" applyAlignment="1" applyProtection="1">
      <alignment vertical="center"/>
      <protection locked="0"/>
    </xf>
    <xf numFmtId="0" fontId="1" fillId="0" borderId="28" xfId="0" applyFont="1" applyBorder="1" applyAlignment="1">
      <alignment horizontal="left" vertical="center" wrapText="1"/>
    </xf>
    <xf numFmtId="0" fontId="1" fillId="0" borderId="28" xfId="0" applyFont="1" applyBorder="1" applyAlignment="1">
      <alignment horizontal="center" vertical="center"/>
    </xf>
    <xf numFmtId="0" fontId="1" fillId="0" borderId="36"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0" borderId="17" xfId="0" applyFont="1" applyBorder="1" applyAlignment="1">
      <alignment horizontal="left" vertical="center" wrapText="1"/>
    </xf>
    <xf numFmtId="0" fontId="1" fillId="0" borderId="3" xfId="0" applyFont="1" applyBorder="1" applyAlignment="1" applyProtection="1">
      <alignment horizontal="left" vertical="center" wrapText="1"/>
      <protection locked="0"/>
    </xf>
    <xf numFmtId="0" fontId="1" fillId="0" borderId="3"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0" borderId="12" xfId="0" applyFont="1" applyBorder="1" applyAlignment="1" applyProtection="1">
      <alignment horizontal="center" vertical="center" wrapText="1"/>
      <protection locked="0"/>
    </xf>
    <xf numFmtId="0" fontId="1" fillId="4" borderId="1" xfId="0" applyFont="1" applyFill="1" applyBorder="1" applyAlignment="1">
      <alignment horizontal="left" vertical="center" wrapText="1"/>
    </xf>
    <xf numFmtId="0" fontId="1" fillId="4" borderId="7"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1" fillId="26" borderId="7" xfId="0" applyFont="1" applyFill="1" applyBorder="1" applyAlignment="1">
      <alignment horizontal="left" vertical="center" wrapText="1"/>
    </xf>
    <xf numFmtId="0" fontId="1" fillId="26" borderId="1" xfId="0" applyFont="1" applyFill="1" applyBorder="1" applyAlignment="1">
      <alignment horizontal="left" vertical="center" wrapText="1"/>
    </xf>
    <xf numFmtId="0" fontId="1" fillId="8" borderId="9" xfId="0" applyFont="1" applyFill="1" applyBorder="1" applyAlignment="1">
      <alignment horizontal="left" vertical="center" wrapText="1"/>
    </xf>
    <xf numFmtId="0" fontId="1" fillId="8" borderId="1" xfId="0" applyFont="1" applyFill="1" applyBorder="1" applyAlignment="1">
      <alignment horizontal="left" vertical="center" wrapText="1"/>
    </xf>
    <xf numFmtId="0" fontId="1" fillId="8" borderId="3" xfId="0" applyFont="1" applyFill="1" applyBorder="1" applyAlignment="1">
      <alignment horizontal="lef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1" fillId="16" borderId="1" xfId="0" applyFont="1" applyFill="1" applyBorder="1" applyAlignment="1">
      <alignment horizontal="left" vertical="center"/>
    </xf>
    <xf numFmtId="0" fontId="1"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23" fillId="25" borderId="60" xfId="0" applyFont="1" applyFill="1" applyBorder="1" applyAlignment="1" applyProtection="1">
      <alignment horizontal="left" vertical="center" wrapText="1"/>
      <protection locked="0"/>
    </xf>
    <xf numFmtId="0" fontId="23" fillId="25" borderId="62"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42" fillId="3" borderId="60" xfId="0" applyFont="1" applyFill="1" applyBorder="1" applyAlignment="1" applyProtection="1">
      <alignment horizontal="left" vertical="center" wrapText="1"/>
      <protection locked="0"/>
    </xf>
    <xf numFmtId="0" fontId="42" fillId="3" borderId="62"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42" fillId="0" borderId="60" xfId="0" applyFont="1" applyBorder="1" applyAlignment="1" applyProtection="1">
      <alignment horizontal="left" vertical="center" wrapText="1"/>
      <protection locked="0"/>
    </xf>
    <xf numFmtId="0" fontId="42" fillId="0" borderId="62" xfId="0" applyFont="1" applyBorder="1" applyAlignment="1" applyProtection="1">
      <alignment horizontal="left" vertical="center" wrapText="1"/>
      <protection locked="0"/>
    </xf>
    <xf numFmtId="0" fontId="50" fillId="3" borderId="1" xfId="0" applyFont="1" applyFill="1" applyBorder="1" applyAlignment="1" applyProtection="1">
      <alignment horizontal="left" vertical="center" wrapText="1"/>
      <protection locked="0"/>
    </xf>
    <xf numFmtId="0" fontId="51" fillId="3" borderId="1"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9" fillId="3" borderId="60" xfId="0" applyFont="1" applyFill="1" applyBorder="1" applyAlignment="1" applyProtection="1">
      <alignment horizontal="left" vertical="center" wrapText="1"/>
      <protection locked="0"/>
    </xf>
    <xf numFmtId="0" fontId="9" fillId="3" borderId="56" xfId="0" applyFont="1" applyFill="1" applyBorder="1" applyAlignment="1" applyProtection="1">
      <alignment horizontal="left" vertical="center" wrapText="1"/>
      <protection locked="0"/>
    </xf>
    <xf numFmtId="0" fontId="9" fillId="3" borderId="62" xfId="0" applyFont="1" applyFill="1" applyBorder="1" applyAlignment="1" applyProtection="1">
      <alignment horizontal="left" vertical="center" wrapText="1"/>
      <protection locked="0"/>
    </xf>
    <xf numFmtId="0" fontId="50" fillId="0" borderId="60" xfId="0" applyFont="1" applyBorder="1" applyAlignment="1" applyProtection="1">
      <alignment horizontal="left" vertical="center"/>
      <protection locked="0"/>
    </xf>
    <xf numFmtId="0" fontId="50" fillId="0" borderId="56" xfId="0" applyFont="1" applyBorder="1" applyAlignment="1" applyProtection="1">
      <alignment horizontal="left" vertical="center"/>
      <protection locked="0"/>
    </xf>
    <xf numFmtId="0" fontId="50" fillId="0" borderId="62" xfId="0" applyFont="1" applyBorder="1" applyAlignment="1" applyProtection="1">
      <alignment horizontal="left" vertical="center"/>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50" fillId="3" borderId="60" xfId="0" applyFont="1" applyFill="1" applyBorder="1" applyAlignment="1" applyProtection="1">
      <alignment horizontal="left" vertical="center" wrapText="1"/>
      <protection locked="0"/>
    </xf>
    <xf numFmtId="0" fontId="50" fillId="3" borderId="62" xfId="0" applyFont="1" applyFill="1" applyBorder="1" applyAlignment="1" applyProtection="1">
      <alignment horizontal="left" vertical="center" wrapText="1"/>
      <protection locked="0"/>
    </xf>
    <xf numFmtId="0" fontId="50" fillId="3" borderId="56"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9" fillId="0" borderId="60" xfId="0" applyFont="1" applyBorder="1" applyAlignment="1">
      <alignment horizontal="left" vertical="center" wrapText="1"/>
    </xf>
    <xf numFmtId="0" fontId="9" fillId="0" borderId="62" xfId="0" applyFont="1" applyBorder="1" applyAlignment="1">
      <alignment horizontal="left" vertical="center" wrapText="1"/>
    </xf>
    <xf numFmtId="0" fontId="1" fillId="0" borderId="60" xfId="0" applyFont="1" applyBorder="1" applyAlignment="1">
      <alignment horizontal="left" vertical="center" wrapText="1"/>
    </xf>
    <xf numFmtId="0" fontId="1" fillId="0" borderId="62" xfId="0" applyFont="1" applyBorder="1" applyAlignment="1">
      <alignment horizontal="left" vertical="center" wrapText="1"/>
    </xf>
    <xf numFmtId="0" fontId="1" fillId="0" borderId="60" xfId="0" applyFont="1" applyBorder="1" applyAlignment="1">
      <alignment horizontal="center" vertical="center" wrapText="1"/>
    </xf>
    <xf numFmtId="0" fontId="1" fillId="0" borderId="62" xfId="0" applyFont="1" applyBorder="1" applyAlignment="1">
      <alignment horizontal="center" vertical="center" wrapText="1"/>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42" fillId="0" borderId="60" xfId="0" applyFont="1" applyBorder="1" applyAlignment="1">
      <alignment horizontal="center" vertical="center"/>
    </xf>
    <xf numFmtId="0" fontId="42" fillId="0" borderId="62" xfId="0" applyFont="1" applyBorder="1" applyAlignment="1">
      <alignment horizontal="center" vertical="center"/>
    </xf>
    <xf numFmtId="0" fontId="23" fillId="3" borderId="0" xfId="0" applyFont="1" applyFill="1" applyAlignment="1">
      <alignment horizontal="left"/>
    </xf>
    <xf numFmtId="0" fontId="9" fillId="0" borderId="60" xfId="0" applyFont="1" applyBorder="1" applyAlignment="1" applyProtection="1">
      <alignment horizontal="left" vertical="center" wrapText="1"/>
      <protection locked="0"/>
    </xf>
    <xf numFmtId="0" fontId="9" fillId="0" borderId="62" xfId="0" applyFont="1" applyBorder="1" applyAlignment="1" applyProtection="1">
      <alignment horizontal="left" vertical="center" wrapText="1"/>
      <protection locked="0"/>
    </xf>
    <xf numFmtId="0" fontId="23" fillId="25" borderId="60" xfId="0" applyFont="1" applyFill="1" applyBorder="1" applyAlignment="1" applyProtection="1">
      <alignment horizontal="left" vertical="center"/>
      <protection locked="0"/>
    </xf>
    <xf numFmtId="0" fontId="23" fillId="25" borderId="62" xfId="0" applyFont="1" applyFill="1" applyBorder="1" applyAlignment="1" applyProtection="1">
      <alignment horizontal="left" vertical="center"/>
      <protection locked="0"/>
    </xf>
    <xf numFmtId="0" fontId="42" fillId="0" borderId="60" xfId="0" applyFont="1" applyBorder="1" applyAlignment="1">
      <alignment horizontal="center" vertical="center" wrapText="1"/>
    </xf>
    <xf numFmtId="0" fontId="42" fillId="0" borderId="62" xfId="0" applyFont="1" applyBorder="1" applyAlignment="1">
      <alignment horizontal="center" vertical="center" wrapText="1"/>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50" fillId="0" borderId="60" xfId="0" applyFont="1" applyBorder="1" applyAlignment="1" applyProtection="1">
      <alignment horizontal="left" vertical="center" wrapText="1"/>
      <protection locked="0"/>
    </xf>
    <xf numFmtId="0" fontId="23" fillId="25"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wrapText="1"/>
      <protection locked="0"/>
    </xf>
    <xf numFmtId="0" fontId="23" fillId="3" borderId="62" xfId="0" applyFont="1" applyFill="1" applyBorder="1" applyAlignment="1" applyProtection="1">
      <alignment horizontal="center" vertical="center" wrapText="1"/>
      <protection locked="0"/>
    </xf>
    <xf numFmtId="0" fontId="1" fillId="0" borderId="60" xfId="0" applyFont="1" applyBorder="1" applyAlignment="1">
      <alignment horizontal="left" vertical="center"/>
    </xf>
    <xf numFmtId="0" fontId="1" fillId="0" borderId="62" xfId="0" applyFont="1" applyBorder="1" applyAlignment="1">
      <alignment horizontal="left" vertical="center"/>
    </xf>
    <xf numFmtId="0" fontId="9" fillId="0" borderId="62" xfId="0" applyFont="1" applyBorder="1" applyAlignment="1" applyProtection="1">
      <alignment horizontal="left" vertical="center"/>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1" xfId="0" applyFont="1" applyBorder="1" applyAlignment="1">
      <alignment horizontal="left"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36" xfId="0" applyFont="1" applyBorder="1" applyAlignment="1">
      <alignment horizontal="left" vertical="center" wrapText="1"/>
    </xf>
    <xf numFmtId="0" fontId="1" fillId="0" borderId="17"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6"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5"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top"/>
    </xf>
    <xf numFmtId="0" fontId="8" fillId="16" borderId="83" xfId="0" applyFont="1" applyFill="1" applyBorder="1" applyAlignment="1">
      <alignment horizontal="left"/>
    </xf>
    <xf numFmtId="0" fontId="7" fillId="0" borderId="3" xfId="0" applyFont="1" applyBorder="1" applyAlignment="1">
      <alignment horizontal="left" wrapText="1"/>
    </xf>
    <xf numFmtId="0" fontId="7" fillId="0" borderId="6" xfId="0" applyFont="1" applyBorder="1" applyAlignment="1">
      <alignment horizontal="left" wrapText="1"/>
    </xf>
    <xf numFmtId="0" fontId="8" fillId="0" borderId="30" xfId="0" applyFont="1" applyBorder="1" applyAlignment="1">
      <alignment horizontal="left" vertical="center" wrapText="1"/>
    </xf>
    <xf numFmtId="0" fontId="8" fillId="0" borderId="20" xfId="0" applyFont="1" applyBorder="1" applyAlignment="1">
      <alignment horizontal="left" vertical="center" wrapText="1"/>
    </xf>
    <xf numFmtId="0" fontId="8" fillId="0" borderId="45" xfId="0" applyFont="1" applyBorder="1" applyAlignment="1">
      <alignment horizontal="left" vertical="center" wrapText="1"/>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pplyProtection="1">
      <alignment horizontal="center" vertical="center"/>
      <protection locked="0"/>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7" fillId="0" borderId="65" xfId="0" applyFont="1" applyBorder="1" applyAlignment="1" applyProtection="1">
      <alignment horizontal="center" vertical="center" wrapText="1"/>
      <protection locked="0"/>
    </xf>
    <xf numFmtId="0" fontId="13" fillId="0" borderId="7"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4" fillId="0" borderId="9" xfId="0" applyFont="1" applyBorder="1" applyAlignment="1">
      <alignment horizontal="center"/>
    </xf>
    <xf numFmtId="0" fontId="14" fillId="0" borderId="3" xfId="0" applyFont="1" applyBorder="1" applyAlignment="1">
      <alignment horizontal="center"/>
    </xf>
    <xf numFmtId="0" fontId="7" fillId="4" borderId="1" xfId="0" applyFont="1" applyFill="1" applyBorder="1" applyAlignment="1" applyProtection="1">
      <alignment vertical="center" wrapText="1"/>
      <protection locked="0"/>
    </xf>
  </cellXfs>
  <cellStyles count="1">
    <cellStyle name="Normal" xfId="0" builtinId="0"/>
  </cellStyles>
  <dxfs count="0"/>
  <tableStyles count="0" defaultTableStyle="TableStyleMedium2" defaultPivotStyle="PivotStyleLight16"/>
  <colors>
    <mruColors>
      <color rgb="FF2FC9FF"/>
      <color rgb="FF00BBFE"/>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7.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95250</xdr:colOff>
      <xdr:row>0</xdr:row>
      <xdr:rowOff>169334</xdr:rowOff>
    </xdr:from>
    <xdr:to>
      <xdr:col>0</xdr:col>
      <xdr:colOff>1409065</xdr:colOff>
      <xdr:row>2</xdr:row>
      <xdr:rowOff>182457</xdr:rowOff>
    </xdr:to>
    <xdr:pic>
      <xdr:nvPicPr>
        <xdr:cNvPr id="38" name="Imagen 37">
          <a:extLst>
            <a:ext uri="{FF2B5EF4-FFF2-40B4-BE49-F238E27FC236}">
              <a16:creationId xmlns:a16="http://schemas.microsoft.com/office/drawing/2014/main" id="{00000000-0008-0000-0000-000026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5250" y="169334"/>
          <a:ext cx="1313815" cy="57404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406977</xdr:colOff>
      <xdr:row>0</xdr:row>
      <xdr:rowOff>207818</xdr:rowOff>
    </xdr:from>
    <xdr:to>
      <xdr:col>0</xdr:col>
      <xdr:colOff>1720792</xdr:colOff>
      <xdr:row>2</xdr:row>
      <xdr:rowOff>167063</xdr:rowOff>
    </xdr:to>
    <xdr:pic>
      <xdr:nvPicPr>
        <xdr:cNvPr id="4" name="Imagen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6977" y="207818"/>
          <a:ext cx="1313815" cy="57404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464344</xdr:colOff>
      <xdr:row>0</xdr:row>
      <xdr:rowOff>142875</xdr:rowOff>
    </xdr:from>
    <xdr:to>
      <xdr:col>0</xdr:col>
      <xdr:colOff>1778159</xdr:colOff>
      <xdr:row>3</xdr:row>
      <xdr:rowOff>38259</xdr:rowOff>
    </xdr:to>
    <xdr:pic>
      <xdr:nvPicPr>
        <xdr:cNvPr id="4" name="Imagen 3">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4344" y="142875"/>
          <a:ext cx="1313815" cy="57404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352425</xdr:colOff>
      <xdr:row>1</xdr:row>
      <xdr:rowOff>19050</xdr:rowOff>
    </xdr:from>
    <xdr:to>
      <xdr:col>1</xdr:col>
      <xdr:colOff>694690</xdr:colOff>
      <xdr:row>2</xdr:row>
      <xdr:rowOff>402590</xdr:rowOff>
    </xdr:to>
    <xdr:pic>
      <xdr:nvPicPr>
        <xdr:cNvPr id="31" name="Imagen 30">
          <a:extLst>
            <a:ext uri="{FF2B5EF4-FFF2-40B4-BE49-F238E27FC236}">
              <a16:creationId xmlns:a16="http://schemas.microsoft.com/office/drawing/2014/main" id="{00000000-0008-0000-1600-00001F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425" y="209550"/>
          <a:ext cx="1313815" cy="57404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158750</xdr:rowOff>
    </xdr:from>
    <xdr:to>
      <xdr:col>0</xdr:col>
      <xdr:colOff>1809750</xdr:colOff>
      <xdr:row>2</xdr:row>
      <xdr:rowOff>381000</xdr:rowOff>
    </xdr:to>
    <xdr:pic>
      <xdr:nvPicPr>
        <xdr:cNvPr id="7" name="Imagen 6">
          <a:extLst>
            <a:ext uri="{FF2B5EF4-FFF2-40B4-BE49-F238E27FC236}">
              <a16:creationId xmlns:a16="http://schemas.microsoft.com/office/drawing/2014/main" id="{00000000-0008-0000-1A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158750"/>
          <a:ext cx="1571625" cy="635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79375</xdr:rowOff>
    </xdr:from>
    <xdr:to>
      <xdr:col>0</xdr:col>
      <xdr:colOff>1984375</xdr:colOff>
      <xdr:row>3</xdr:row>
      <xdr:rowOff>63500</xdr:rowOff>
    </xdr:to>
    <xdr:pic>
      <xdr:nvPicPr>
        <xdr:cNvPr id="4" name="Imagen 3">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79375"/>
          <a:ext cx="1603375" cy="85725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133350</xdr:colOff>
      <xdr:row>0</xdr:row>
      <xdr:rowOff>95250</xdr:rowOff>
    </xdr:from>
    <xdr:to>
      <xdr:col>1</xdr:col>
      <xdr:colOff>685165</xdr:colOff>
      <xdr:row>3</xdr:row>
      <xdr:rowOff>97790</xdr:rowOff>
    </xdr:to>
    <xdr:pic>
      <xdr:nvPicPr>
        <xdr:cNvPr id="40" name="Imagen 39">
          <a:extLst>
            <a:ext uri="{FF2B5EF4-FFF2-40B4-BE49-F238E27FC236}">
              <a16:creationId xmlns:a16="http://schemas.microsoft.com/office/drawing/2014/main" id="{00000000-0008-0000-1C00-00002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95250"/>
          <a:ext cx="1313815" cy="574040"/>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273844</xdr:colOff>
      <xdr:row>0</xdr:row>
      <xdr:rowOff>119062</xdr:rowOff>
    </xdr:from>
    <xdr:to>
      <xdr:col>1</xdr:col>
      <xdr:colOff>444659</xdr:colOff>
      <xdr:row>3</xdr:row>
      <xdr:rowOff>85883</xdr:rowOff>
    </xdr:to>
    <xdr:pic>
      <xdr:nvPicPr>
        <xdr:cNvPr id="7" name="Imagen 6">
          <a:extLst>
            <a:ext uri="{FF2B5EF4-FFF2-40B4-BE49-F238E27FC236}">
              <a16:creationId xmlns:a16="http://schemas.microsoft.com/office/drawing/2014/main" id="{00000000-0008-0000-1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844" y="119062"/>
          <a:ext cx="1313815" cy="57404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95250</xdr:rowOff>
    </xdr:from>
    <xdr:to>
      <xdr:col>0</xdr:col>
      <xdr:colOff>1651520</xdr:colOff>
      <xdr:row>3</xdr:row>
      <xdr:rowOff>97790</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95250"/>
          <a:ext cx="1313815" cy="57404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xdr:col>
      <xdr:colOff>103909</xdr:colOff>
      <xdr:row>0</xdr:row>
      <xdr:rowOff>69273</xdr:rowOff>
    </xdr:from>
    <xdr:to>
      <xdr:col>1</xdr:col>
      <xdr:colOff>1417724</xdr:colOff>
      <xdr:row>1</xdr:row>
      <xdr:rowOff>253654</xdr:rowOff>
    </xdr:to>
    <xdr:pic>
      <xdr:nvPicPr>
        <xdr:cNvPr id="53" name="Imagen 52">
          <a:extLst>
            <a:ext uri="{FF2B5EF4-FFF2-40B4-BE49-F238E27FC236}">
              <a16:creationId xmlns:a16="http://schemas.microsoft.com/office/drawing/2014/main" id="{00000000-0008-0000-0400-00003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273" y="69273"/>
          <a:ext cx="1313815" cy="574040"/>
        </a:xfrm>
        <a:prstGeom prst="rect">
          <a:avLst/>
        </a:prstGeom>
        <a:noFill/>
      </xdr:spPr>
    </xdr:pic>
    <xdr:clientData/>
  </xdr:twoCellAnchor>
  <xdr:twoCellAnchor>
    <xdr:from>
      <xdr:col>0</xdr:col>
      <xdr:colOff>0</xdr:colOff>
      <xdr:row>25</xdr:row>
      <xdr:rowOff>288633</xdr:rowOff>
    </xdr:from>
    <xdr:to>
      <xdr:col>0</xdr:col>
      <xdr:colOff>1</xdr:colOff>
      <xdr:row>28</xdr:row>
      <xdr:rowOff>0</xdr:rowOff>
    </xdr:to>
    <xdr:sp macro="" textlink="">
      <xdr:nvSpPr>
        <xdr:cNvPr id="4" name="CuadroTexto 3">
          <a:extLst>
            <a:ext uri="{FF2B5EF4-FFF2-40B4-BE49-F238E27FC236}">
              <a16:creationId xmlns:a16="http://schemas.microsoft.com/office/drawing/2014/main" id="{00000000-0008-0000-0400-000004000000}"/>
            </a:ext>
          </a:extLst>
        </xdr:cNvPr>
        <xdr:cNvSpPr txBox="1"/>
      </xdr:nvSpPr>
      <xdr:spPr>
        <a:xfrm rot="16200000">
          <a:off x="-760558" y="13669816"/>
          <a:ext cx="1521117"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434340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16</xdr:row>
          <xdr:rowOff>68580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899160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899160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899160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899160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899160</xdr:colOff>
          <xdr:row>25</xdr:row>
          <xdr:rowOff>68580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899160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899160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899160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899160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899160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899160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899160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899160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899160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899160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899160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899160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899160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337705</xdr:colOff>
      <xdr:row>0</xdr:row>
      <xdr:rowOff>112568</xdr:rowOff>
    </xdr:from>
    <xdr:to>
      <xdr:col>0</xdr:col>
      <xdr:colOff>1651520</xdr:colOff>
      <xdr:row>3</xdr:row>
      <xdr:rowOff>115108</xdr:rowOff>
    </xdr:to>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7705" y="112568"/>
          <a:ext cx="1313815" cy="57404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340178</xdr:colOff>
      <xdr:row>0</xdr:row>
      <xdr:rowOff>68035</xdr:rowOff>
    </xdr:from>
    <xdr:to>
      <xdr:col>2</xdr:col>
      <xdr:colOff>783136</xdr:colOff>
      <xdr:row>3</xdr:row>
      <xdr:rowOff>70575</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8" y="68035"/>
          <a:ext cx="1313815" cy="57404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0</xdr:row>
      <xdr:rowOff>163286</xdr:rowOff>
    </xdr:from>
    <xdr:to>
      <xdr:col>0</xdr:col>
      <xdr:colOff>1694815</xdr:colOff>
      <xdr:row>3</xdr:row>
      <xdr:rowOff>2540</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63286"/>
          <a:ext cx="1313815" cy="57404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0</xdr:row>
      <xdr:rowOff>152400</xdr:rowOff>
    </xdr:from>
    <xdr:to>
      <xdr:col>0</xdr:col>
      <xdr:colOff>1675765</xdr:colOff>
      <xdr:row>2</xdr:row>
      <xdr:rowOff>183515</xdr:rowOff>
    </xdr:to>
    <xdr:pic>
      <xdr:nvPicPr>
        <xdr:cNvPr id="4" name="Imagen 3">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152400"/>
          <a:ext cx="1313815" cy="574040"/>
        </a:xfrm>
        <a:prstGeom prst="rect">
          <a:avLst/>
        </a:prstGeom>
        <a:noFill/>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3.xml"/><Relationship Id="rId21" Type="http://schemas.openxmlformats.org/officeDocument/2006/relationships/control" Target="../activeX/activeX16.xml"/><Relationship Id="rId34" Type="http://schemas.openxmlformats.org/officeDocument/2006/relationships/image" Target="../media/image16.emf"/><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8.xml"/><Relationship Id="rId52" Type="http://schemas.openxmlformats.org/officeDocument/2006/relationships/image" Target="../media/image17.emf"/><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2.xml"/><Relationship Id="rId46" Type="http://schemas.openxmlformats.org/officeDocument/2006/relationships/control" Target="../activeX/activeX40.xml"/><Relationship Id="rId20" Type="http://schemas.openxmlformats.org/officeDocument/2006/relationships/control" Target="../activeX/activeX15.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topLeftCell="A19" zoomScale="90" zoomScaleNormal="90" workbookViewId="0">
      <selection activeCell="A12" sqref="A12:F12"/>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32"/>
      <c r="B1" s="341" t="s">
        <v>266</v>
      </c>
      <c r="C1" s="342"/>
      <c r="D1" s="343"/>
      <c r="E1" s="282" t="s">
        <v>391</v>
      </c>
      <c r="F1" s="335"/>
    </row>
    <row r="2" spans="1:7" x14ac:dyDescent="0.25">
      <c r="A2" s="333"/>
      <c r="B2" s="344"/>
      <c r="C2" s="345"/>
      <c r="D2" s="346"/>
      <c r="E2" s="283" t="s">
        <v>389</v>
      </c>
      <c r="F2" s="336"/>
    </row>
    <row r="3" spans="1:7" ht="15" customHeight="1" x14ac:dyDescent="0.25">
      <c r="A3" s="333"/>
      <c r="B3" s="344"/>
      <c r="C3" s="345"/>
      <c r="D3" s="346"/>
      <c r="E3" s="283" t="s">
        <v>390</v>
      </c>
      <c r="F3" s="336"/>
    </row>
    <row r="4" spans="1:7" ht="14.4" thickBot="1" x14ac:dyDescent="0.3">
      <c r="A4" s="334"/>
      <c r="B4" s="347"/>
      <c r="C4" s="348"/>
      <c r="D4" s="349"/>
      <c r="E4" s="284" t="s">
        <v>375</v>
      </c>
      <c r="F4" s="337"/>
    </row>
    <row r="5" spans="1:7" ht="14.4" thickBot="1" x14ac:dyDescent="0.3"/>
    <row r="6" spans="1:7" ht="42.75" customHeight="1" x14ac:dyDescent="0.25">
      <c r="A6" s="160" t="s">
        <v>267</v>
      </c>
      <c r="B6" s="350" t="s">
        <v>272</v>
      </c>
      <c r="C6" s="350"/>
      <c r="D6" s="350"/>
      <c r="E6" s="350"/>
      <c r="F6" s="351"/>
    </row>
    <row r="7" spans="1:7" ht="50.25" customHeight="1" thickBot="1" x14ac:dyDescent="0.3">
      <c r="A7" s="161" t="s">
        <v>268</v>
      </c>
      <c r="B7" s="321" t="s">
        <v>269</v>
      </c>
      <c r="C7" s="321"/>
      <c r="D7" s="321"/>
      <c r="E7" s="321"/>
      <c r="F7" s="322"/>
    </row>
    <row r="8" spans="1:7" ht="17.25" customHeight="1" x14ac:dyDescent="0.25">
      <c r="A8" s="353"/>
      <c r="B8" s="353"/>
      <c r="C8" s="353"/>
      <c r="D8" s="353"/>
      <c r="E8" s="353"/>
      <c r="F8" s="353"/>
    </row>
    <row r="9" spans="1:7" ht="54.75" customHeight="1" x14ac:dyDescent="0.25">
      <c r="A9" s="352" t="s">
        <v>367</v>
      </c>
      <c r="B9" s="352"/>
      <c r="C9" s="352"/>
      <c r="D9" s="352"/>
      <c r="E9" s="352"/>
      <c r="F9" s="352"/>
    </row>
    <row r="10" spans="1:7" ht="18" customHeight="1" thickBot="1" x14ac:dyDescent="0.3">
      <c r="A10" s="330"/>
      <c r="B10" s="331"/>
      <c r="C10" s="331"/>
      <c r="D10" s="331"/>
      <c r="E10" s="331"/>
      <c r="F10" s="331"/>
      <c r="G10" s="331"/>
    </row>
    <row r="11" spans="1:7" ht="24.75" customHeight="1" x14ac:dyDescent="0.25">
      <c r="A11" s="338" t="s">
        <v>270</v>
      </c>
      <c r="B11" s="339"/>
      <c r="C11" s="339"/>
      <c r="D11" s="339"/>
      <c r="E11" s="339"/>
      <c r="F11" s="340"/>
    </row>
    <row r="12" spans="1:7" ht="229.5" customHeight="1" thickBot="1" x14ac:dyDescent="0.3">
      <c r="A12" s="329" t="s">
        <v>366</v>
      </c>
      <c r="B12" s="321"/>
      <c r="C12" s="321"/>
      <c r="D12" s="321"/>
      <c r="E12" s="321"/>
      <c r="F12" s="322"/>
    </row>
    <row r="13" spans="1:7" ht="18" customHeight="1" thickBot="1" x14ac:dyDescent="0.3">
      <c r="A13" s="372"/>
      <c r="B13" s="372"/>
      <c r="C13" s="372"/>
      <c r="D13" s="372"/>
      <c r="E13" s="372"/>
      <c r="F13" s="372"/>
    </row>
    <row r="14" spans="1:7" ht="26.25" customHeight="1" x14ac:dyDescent="0.25">
      <c r="A14" s="338" t="s">
        <v>271</v>
      </c>
      <c r="B14" s="339"/>
      <c r="C14" s="339"/>
      <c r="D14" s="339"/>
      <c r="E14" s="339"/>
      <c r="F14" s="340"/>
    </row>
    <row r="15" spans="1:7" ht="284.25" customHeight="1" thickBot="1" x14ac:dyDescent="0.3">
      <c r="A15" s="329" t="s">
        <v>369</v>
      </c>
      <c r="B15" s="321"/>
      <c r="C15" s="321"/>
      <c r="D15" s="321"/>
      <c r="E15" s="321"/>
      <c r="F15" s="322"/>
    </row>
    <row r="16" spans="1:7" ht="21.75" customHeight="1" thickBot="1" x14ac:dyDescent="0.3">
      <c r="A16" s="141"/>
      <c r="B16" s="141"/>
      <c r="C16" s="141"/>
      <c r="D16" s="141"/>
      <c r="E16" s="141"/>
      <c r="F16" s="141"/>
    </row>
    <row r="17" spans="1:6" ht="23.25" customHeight="1" thickBot="1" x14ac:dyDescent="0.3">
      <c r="A17" s="338" t="s">
        <v>372</v>
      </c>
      <c r="B17" s="339"/>
      <c r="C17" s="339"/>
      <c r="D17" s="339"/>
      <c r="E17" s="339"/>
      <c r="F17" s="340"/>
    </row>
    <row r="18" spans="1:6" ht="81.75" customHeight="1" x14ac:dyDescent="0.25">
      <c r="A18" s="360" t="s">
        <v>373</v>
      </c>
      <c r="B18" s="361"/>
      <c r="C18" s="361"/>
      <c r="D18" s="361"/>
      <c r="E18" s="361"/>
      <c r="F18" s="362"/>
    </row>
    <row r="19" spans="1:6" ht="71.25" customHeight="1" thickBot="1" x14ac:dyDescent="0.3">
      <c r="A19" s="363"/>
      <c r="B19" s="364"/>
      <c r="C19" s="364"/>
      <c r="D19" s="364"/>
      <c r="E19" s="364"/>
      <c r="F19" s="365"/>
    </row>
    <row r="20" spans="1:6" ht="14.4" thickBot="1" x14ac:dyDescent="0.3"/>
    <row r="21" spans="1:6" ht="27" customHeight="1" x14ac:dyDescent="0.25">
      <c r="A21" s="373" t="s">
        <v>329</v>
      </c>
      <c r="B21" s="374"/>
      <c r="C21" s="374"/>
      <c r="D21" s="374"/>
      <c r="E21" s="374"/>
      <c r="F21" s="375"/>
    </row>
    <row r="22" spans="1:6" ht="363" customHeight="1" thickBot="1" x14ac:dyDescent="0.3">
      <c r="A22" s="376" t="s">
        <v>339</v>
      </c>
      <c r="B22" s="377"/>
      <c r="C22" s="377"/>
      <c r="D22" s="377"/>
      <c r="E22" s="377"/>
      <c r="F22" s="378"/>
    </row>
    <row r="23" spans="1:6" ht="14.4" thickBot="1" x14ac:dyDescent="0.3"/>
    <row r="24" spans="1:6" ht="28.5" customHeight="1" thickBot="1" x14ac:dyDescent="0.3">
      <c r="A24" s="379" t="s">
        <v>330</v>
      </c>
      <c r="B24" s="380"/>
      <c r="C24" s="380"/>
      <c r="D24" s="380"/>
      <c r="E24" s="380"/>
      <c r="F24" s="381"/>
    </row>
    <row r="25" spans="1:6" ht="375" customHeight="1" x14ac:dyDescent="0.25">
      <c r="A25" s="388" t="s">
        <v>308</v>
      </c>
      <c r="B25" s="389"/>
      <c r="C25" s="389"/>
      <c r="D25" s="389"/>
      <c r="E25" s="389"/>
      <c r="F25" s="390"/>
    </row>
    <row r="26" spans="1:6" ht="27.6" customHeight="1" thickBot="1" x14ac:dyDescent="0.3">
      <c r="A26" s="391"/>
      <c r="B26" s="392"/>
      <c r="C26" s="392"/>
      <c r="D26" s="392"/>
      <c r="E26" s="392"/>
      <c r="F26" s="393"/>
    </row>
    <row r="27" spans="1:6" ht="25.5" customHeight="1" thickBot="1" x14ac:dyDescent="0.3">
      <c r="A27" s="141"/>
      <c r="B27" s="141"/>
      <c r="C27" s="141"/>
      <c r="D27" s="141"/>
      <c r="E27" s="141"/>
      <c r="F27" s="141"/>
    </row>
    <row r="28" spans="1:6" ht="27" customHeight="1" x14ac:dyDescent="0.25">
      <c r="A28" s="382" t="s">
        <v>331</v>
      </c>
      <c r="B28" s="383"/>
      <c r="C28" s="383"/>
      <c r="D28" s="383"/>
      <c r="E28" s="383"/>
      <c r="F28" s="384"/>
    </row>
    <row r="29" spans="1:6" ht="210.75" customHeight="1" thickBot="1" x14ac:dyDescent="0.3">
      <c r="A29" s="320" t="s">
        <v>305</v>
      </c>
      <c r="B29" s="321"/>
      <c r="C29" s="321"/>
      <c r="D29" s="321"/>
      <c r="E29" s="321"/>
      <c r="F29" s="322"/>
    </row>
    <row r="30" spans="1:6" ht="14.4" thickBot="1" x14ac:dyDescent="0.3"/>
    <row r="31" spans="1:6" ht="30.75" customHeight="1" x14ac:dyDescent="0.25">
      <c r="A31" s="385" t="s">
        <v>332</v>
      </c>
      <c r="B31" s="386"/>
      <c r="C31" s="386"/>
      <c r="D31" s="386"/>
      <c r="E31" s="386"/>
      <c r="F31" s="387"/>
    </row>
    <row r="32" spans="1:6" ht="138" customHeight="1" thickBot="1" x14ac:dyDescent="0.3">
      <c r="A32" s="314" t="s">
        <v>306</v>
      </c>
      <c r="B32" s="315"/>
      <c r="C32" s="315"/>
      <c r="D32" s="315"/>
      <c r="E32" s="315"/>
      <c r="F32" s="316"/>
    </row>
    <row r="33" spans="1:6" ht="14.4" thickBot="1" x14ac:dyDescent="0.3"/>
    <row r="34" spans="1:6" ht="28.5" customHeight="1" x14ac:dyDescent="0.25">
      <c r="A34" s="317" t="s">
        <v>333</v>
      </c>
      <c r="B34" s="318"/>
      <c r="C34" s="318"/>
      <c r="D34" s="318"/>
      <c r="E34" s="318"/>
      <c r="F34" s="319"/>
    </row>
    <row r="35" spans="1:6" ht="219" customHeight="1" thickBot="1" x14ac:dyDescent="0.3">
      <c r="A35" s="320" t="s">
        <v>299</v>
      </c>
      <c r="B35" s="321"/>
      <c r="C35" s="321"/>
      <c r="D35" s="321"/>
      <c r="E35" s="321"/>
      <c r="F35" s="322"/>
    </row>
    <row r="36" spans="1:6" ht="14.4" thickBot="1" x14ac:dyDescent="0.3"/>
    <row r="37" spans="1:6" ht="27.75" customHeight="1" x14ac:dyDescent="0.25">
      <c r="A37" s="317" t="s">
        <v>334</v>
      </c>
      <c r="B37" s="318"/>
      <c r="C37" s="318"/>
      <c r="D37" s="318"/>
      <c r="E37" s="318"/>
      <c r="F37" s="319"/>
    </row>
    <row r="38" spans="1:6" ht="170.25" customHeight="1" thickBot="1" x14ac:dyDescent="0.3">
      <c r="A38" s="320" t="s">
        <v>300</v>
      </c>
      <c r="B38" s="321"/>
      <c r="C38" s="321"/>
      <c r="D38" s="321"/>
      <c r="E38" s="321"/>
      <c r="F38" s="322"/>
    </row>
    <row r="39" spans="1:6" ht="14.4" thickBot="1" x14ac:dyDescent="0.3"/>
    <row r="40" spans="1:6" ht="27.75" customHeight="1" x14ac:dyDescent="0.25">
      <c r="A40" s="394" t="s">
        <v>335</v>
      </c>
      <c r="B40" s="395"/>
      <c r="C40" s="395"/>
      <c r="D40" s="395"/>
      <c r="E40" s="395"/>
      <c r="F40" s="396"/>
    </row>
    <row r="41" spans="1:6" ht="208.5" customHeight="1" thickBot="1" x14ac:dyDescent="0.3">
      <c r="A41" s="329" t="s">
        <v>365</v>
      </c>
      <c r="B41" s="321"/>
      <c r="C41" s="321"/>
      <c r="D41" s="321"/>
      <c r="E41" s="321"/>
      <c r="F41" s="322"/>
    </row>
    <row r="42" spans="1:6" ht="14.4" thickBot="1" x14ac:dyDescent="0.3"/>
    <row r="43" spans="1:6" ht="29.25" customHeight="1" x14ac:dyDescent="0.25">
      <c r="A43" s="354" t="s">
        <v>370</v>
      </c>
      <c r="B43" s="355"/>
      <c r="C43" s="355"/>
      <c r="D43" s="355"/>
      <c r="E43" s="355"/>
      <c r="F43" s="356"/>
    </row>
    <row r="44" spans="1:6" ht="274.5" customHeight="1" thickBot="1" x14ac:dyDescent="0.3">
      <c r="A44" s="320" t="s">
        <v>293</v>
      </c>
      <c r="B44" s="321"/>
      <c r="C44" s="321"/>
      <c r="D44" s="321"/>
      <c r="E44" s="321"/>
      <c r="F44" s="322"/>
    </row>
    <row r="45" spans="1:6" ht="14.4" thickBot="1" x14ac:dyDescent="0.3"/>
    <row r="46" spans="1:6" ht="29.25" customHeight="1" x14ac:dyDescent="0.25">
      <c r="A46" s="354" t="s">
        <v>336</v>
      </c>
      <c r="B46" s="355"/>
      <c r="C46" s="355"/>
      <c r="D46" s="355"/>
      <c r="E46" s="355"/>
      <c r="F46" s="356"/>
    </row>
    <row r="47" spans="1:6" s="213" customFormat="1" ht="181.5" customHeight="1" thickBot="1" x14ac:dyDescent="0.35">
      <c r="A47" s="357" t="s">
        <v>294</v>
      </c>
      <c r="B47" s="358"/>
      <c r="C47" s="358"/>
      <c r="D47" s="358"/>
      <c r="E47" s="358"/>
      <c r="F47" s="359"/>
    </row>
    <row r="48" spans="1:6" ht="15.75" customHeight="1" thickBot="1" x14ac:dyDescent="0.3">
      <c r="A48" s="141"/>
      <c r="B48" s="141"/>
      <c r="C48" s="141"/>
      <c r="D48" s="141"/>
      <c r="E48" s="141"/>
      <c r="F48" s="141"/>
    </row>
    <row r="49" spans="1:6" ht="19.5" customHeight="1" x14ac:dyDescent="0.25">
      <c r="A49" s="323" t="s">
        <v>337</v>
      </c>
      <c r="B49" s="324"/>
      <c r="C49" s="324"/>
      <c r="D49" s="324"/>
      <c r="E49" s="324"/>
      <c r="F49" s="325"/>
    </row>
    <row r="50" spans="1:6" ht="363" customHeight="1" thickBot="1" x14ac:dyDescent="0.3">
      <c r="A50" s="326" t="s">
        <v>301</v>
      </c>
      <c r="B50" s="327"/>
      <c r="C50" s="327"/>
      <c r="D50" s="327"/>
      <c r="E50" s="327"/>
      <c r="F50" s="328"/>
    </row>
    <row r="51" spans="1:6" ht="14.4" thickBot="1" x14ac:dyDescent="0.3"/>
    <row r="52" spans="1:6" ht="27.75" customHeight="1" x14ac:dyDescent="0.25">
      <c r="A52" s="366" t="s">
        <v>338</v>
      </c>
      <c r="B52" s="367"/>
      <c r="C52" s="367"/>
      <c r="D52" s="367"/>
      <c r="E52" s="367"/>
      <c r="F52" s="368"/>
    </row>
    <row r="53" spans="1:6" ht="409.6" customHeight="1" x14ac:dyDescent="0.25">
      <c r="A53" s="369" t="s">
        <v>304</v>
      </c>
      <c r="B53" s="370"/>
      <c r="C53" s="370"/>
      <c r="D53" s="370"/>
      <c r="E53" s="370"/>
      <c r="F53" s="371"/>
    </row>
    <row r="54" spans="1:6" ht="77.25" customHeight="1" thickBot="1" x14ac:dyDescent="0.3">
      <c r="A54" s="363"/>
      <c r="B54" s="364"/>
      <c r="C54" s="364"/>
      <c r="D54" s="364"/>
      <c r="E54" s="364"/>
      <c r="F54" s="365"/>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1"/>
  <sheetViews>
    <sheetView zoomScale="55" zoomScaleNormal="55" workbookViewId="0">
      <selection activeCell="A10" sqref="A10:A12"/>
    </sheetView>
  </sheetViews>
  <sheetFormatPr baseColWidth="10" defaultColWidth="11.44140625" defaultRowHeight="13.8" x14ac:dyDescent="0.25"/>
  <cols>
    <col min="1" max="1" width="42.33203125" style="1" customWidth="1"/>
    <col min="2" max="2" width="56.109375" style="1" customWidth="1"/>
    <col min="3" max="3" width="29" style="1" customWidth="1"/>
    <col min="4" max="4" width="48" style="1" customWidth="1"/>
    <col min="5" max="5" width="32.88671875" style="1" customWidth="1"/>
    <col min="6" max="6" width="16.6640625" style="1" customWidth="1"/>
    <col min="7" max="16384" width="11.44140625" style="1"/>
  </cols>
  <sheetData>
    <row r="1" spans="1:6" ht="28.5" customHeight="1" x14ac:dyDescent="0.25">
      <c r="A1" s="441"/>
      <c r="B1" s="411" t="str">
        <f>CONTEXTO!B1</f>
        <v xml:space="preserve">PROCESO:  SISTEMA INTEGRADO DE GESTIÓN </v>
      </c>
      <c r="C1" s="411"/>
      <c r="D1" s="411"/>
      <c r="E1" s="411"/>
      <c r="F1" s="597"/>
    </row>
    <row r="2" spans="1:6" x14ac:dyDescent="0.25">
      <c r="A2" s="442"/>
      <c r="B2" s="412" t="s">
        <v>68</v>
      </c>
      <c r="C2" s="412"/>
      <c r="D2" s="412"/>
      <c r="E2" s="412"/>
      <c r="F2" s="598"/>
    </row>
    <row r="3" spans="1:6" ht="15" customHeight="1" x14ac:dyDescent="0.25">
      <c r="A3" s="442"/>
      <c r="B3" s="412"/>
      <c r="C3" s="412"/>
      <c r="D3" s="412"/>
      <c r="E3" s="412"/>
      <c r="F3" s="598"/>
    </row>
    <row r="4" spans="1:6" ht="14.4" thickBot="1" x14ac:dyDescent="0.3">
      <c r="A4" s="442"/>
      <c r="B4" s="412"/>
      <c r="C4" s="412"/>
      <c r="D4" s="412"/>
      <c r="E4" s="412"/>
      <c r="F4" s="599"/>
    </row>
    <row r="5" spans="1:6" ht="15.6" x14ac:dyDescent="0.25">
      <c r="A5" s="607"/>
      <c r="B5" s="410"/>
      <c r="C5" s="410"/>
      <c r="D5" s="410"/>
      <c r="E5" s="410"/>
      <c r="F5" s="608"/>
    </row>
    <row r="6" spans="1:6" ht="39.75" customHeight="1" x14ac:dyDescent="0.25">
      <c r="A6" s="603" t="str">
        <f>CONTEXTO!A8</f>
        <v>PROCESO:  GESTIÓN DEL DESARROLLO ECONÓMICO Y LA COMPETITIVIDAD</v>
      </c>
      <c r="B6" s="604"/>
      <c r="C6" s="604"/>
      <c r="D6" s="604"/>
      <c r="E6" s="604"/>
      <c r="F6" s="605"/>
    </row>
    <row r="7" spans="1:6" s="74" customFormat="1" ht="94.5" customHeight="1" thickBot="1" x14ac:dyDescent="0.3">
      <c r="A7" s="600"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7" s="601"/>
      <c r="C7" s="601"/>
      <c r="D7" s="601"/>
      <c r="E7" s="601"/>
      <c r="F7" s="602"/>
    </row>
    <row r="8" spans="1:6" s="74" customFormat="1" ht="25.5" customHeight="1" thickBot="1" x14ac:dyDescent="0.3">
      <c r="A8" s="606"/>
      <c r="B8" s="606"/>
      <c r="C8" s="606"/>
      <c r="D8" s="606"/>
      <c r="E8" s="606"/>
      <c r="F8" s="606"/>
    </row>
    <row r="9" spans="1:6" s="74" customFormat="1" ht="69" customHeight="1" x14ac:dyDescent="0.25">
      <c r="A9" s="88" t="s">
        <v>256</v>
      </c>
      <c r="B9" s="89" t="s">
        <v>255</v>
      </c>
      <c r="C9" s="90" t="s">
        <v>257</v>
      </c>
      <c r="D9" s="91" t="s">
        <v>75</v>
      </c>
      <c r="E9" s="92" t="s">
        <v>69</v>
      </c>
      <c r="F9" s="93" t="s">
        <v>70</v>
      </c>
    </row>
    <row r="10" spans="1:6" s="74" customFormat="1" ht="32.25" customHeight="1" x14ac:dyDescent="0.25">
      <c r="A10" s="592" t="s">
        <v>464</v>
      </c>
      <c r="B10" s="236" t="s">
        <v>459</v>
      </c>
      <c r="C10" s="589" t="s">
        <v>465</v>
      </c>
      <c r="D10" s="238" t="s">
        <v>460</v>
      </c>
      <c r="E10" s="589" t="s">
        <v>462</v>
      </c>
      <c r="F10" s="584" t="s">
        <v>461</v>
      </c>
    </row>
    <row r="11" spans="1:6" ht="55.5" customHeight="1" x14ac:dyDescent="0.25">
      <c r="A11" s="593"/>
      <c r="B11" s="236" t="s">
        <v>463</v>
      </c>
      <c r="C11" s="590"/>
      <c r="D11" s="238" t="s">
        <v>466</v>
      </c>
      <c r="E11" s="590"/>
      <c r="F11" s="584"/>
    </row>
    <row r="12" spans="1:6" ht="60.75" customHeight="1" x14ac:dyDescent="0.25">
      <c r="A12" s="594"/>
      <c r="B12" s="236"/>
      <c r="C12" s="591"/>
      <c r="D12" s="239"/>
      <c r="E12" s="591"/>
      <c r="F12" s="584"/>
    </row>
    <row r="13" spans="1:6" ht="67.5" customHeight="1" x14ac:dyDescent="0.25">
      <c r="A13" s="592"/>
      <c r="B13" s="236"/>
      <c r="C13" s="589"/>
      <c r="D13" s="238"/>
      <c r="E13" s="589" t="s">
        <v>262</v>
      </c>
      <c r="F13" s="584"/>
    </row>
    <row r="14" spans="1:6" ht="63.75" customHeight="1" x14ac:dyDescent="0.25">
      <c r="A14" s="593"/>
      <c r="B14" s="236"/>
      <c r="C14" s="590"/>
      <c r="D14" s="238"/>
      <c r="E14" s="590"/>
      <c r="F14" s="584"/>
    </row>
    <row r="15" spans="1:6" ht="64.5" customHeight="1" x14ac:dyDescent="0.25">
      <c r="A15" s="594"/>
      <c r="B15" s="236"/>
      <c r="C15" s="591"/>
      <c r="D15" s="239"/>
      <c r="E15" s="591"/>
      <c r="F15" s="584"/>
    </row>
    <row r="16" spans="1:6" ht="64.5" customHeight="1" x14ac:dyDescent="0.25">
      <c r="A16" s="595"/>
      <c r="B16" s="236"/>
      <c r="C16" s="596"/>
      <c r="D16" s="237"/>
      <c r="E16" s="596" t="s">
        <v>263</v>
      </c>
      <c r="F16" s="584"/>
    </row>
    <row r="17" spans="1:6" ht="63.75" customHeight="1" x14ac:dyDescent="0.25">
      <c r="A17" s="595"/>
      <c r="B17" s="236"/>
      <c r="C17" s="596"/>
      <c r="D17" s="236"/>
      <c r="E17" s="596"/>
      <c r="F17" s="584"/>
    </row>
    <row r="18" spans="1:6" ht="50.25" customHeight="1" x14ac:dyDescent="0.25">
      <c r="A18" s="595"/>
      <c r="B18" s="236"/>
      <c r="C18" s="596"/>
      <c r="D18" s="236"/>
      <c r="E18" s="596"/>
      <c r="F18" s="584"/>
    </row>
    <row r="19" spans="1:6" ht="58.5" customHeight="1" x14ac:dyDescent="0.25">
      <c r="A19" s="240"/>
      <c r="B19" s="241"/>
      <c r="C19" s="241"/>
      <c r="D19" s="241"/>
      <c r="E19" s="581" t="s">
        <v>264</v>
      </c>
      <c r="F19" s="584"/>
    </row>
    <row r="20" spans="1:6" ht="67.5" customHeight="1" x14ac:dyDescent="0.25">
      <c r="A20" s="240"/>
      <c r="B20" s="241"/>
      <c r="C20" s="241"/>
      <c r="D20" s="241"/>
      <c r="E20" s="582"/>
      <c r="F20" s="584"/>
    </row>
    <row r="21" spans="1:6" ht="78.75" customHeight="1" x14ac:dyDescent="0.25">
      <c r="A21" s="240"/>
      <c r="B21" s="241"/>
      <c r="C21" s="241"/>
      <c r="D21" s="241"/>
      <c r="E21" s="583"/>
      <c r="F21" s="584"/>
    </row>
    <row r="22" spans="1:6" ht="71.25" customHeight="1" x14ac:dyDescent="0.25">
      <c r="A22" s="240"/>
      <c r="B22" s="241"/>
      <c r="C22" s="241"/>
      <c r="D22" s="241"/>
      <c r="E22" s="581" t="s">
        <v>243</v>
      </c>
      <c r="F22" s="584"/>
    </row>
    <row r="23" spans="1:6" ht="80.25" customHeight="1" x14ac:dyDescent="0.25">
      <c r="A23" s="240"/>
      <c r="B23" s="241"/>
      <c r="C23" s="241"/>
      <c r="D23" s="241"/>
      <c r="E23" s="582"/>
      <c r="F23" s="584"/>
    </row>
    <row r="24" spans="1:6" ht="69.75" customHeight="1" x14ac:dyDescent="0.25">
      <c r="A24" s="240"/>
      <c r="B24" s="241"/>
      <c r="C24" s="241"/>
      <c r="D24" s="241"/>
      <c r="E24" s="583"/>
      <c r="F24" s="584"/>
    </row>
    <row r="25" spans="1:6" ht="54.75" customHeight="1" x14ac:dyDescent="0.25">
      <c r="A25" s="240"/>
      <c r="B25" s="241"/>
      <c r="C25" s="241"/>
      <c r="D25" s="241"/>
      <c r="E25" s="581" t="s">
        <v>265</v>
      </c>
      <c r="F25" s="584"/>
    </row>
    <row r="26" spans="1:6" ht="65.25" customHeight="1" x14ac:dyDescent="0.25">
      <c r="A26" s="240"/>
      <c r="B26" s="241"/>
      <c r="C26" s="241"/>
      <c r="D26" s="241"/>
      <c r="E26" s="582"/>
      <c r="F26" s="584"/>
    </row>
    <row r="27" spans="1:6" ht="69.75" customHeight="1" x14ac:dyDescent="0.25">
      <c r="A27" s="240"/>
      <c r="B27" s="241"/>
      <c r="C27" s="241"/>
      <c r="D27" s="241"/>
      <c r="E27" s="583"/>
      <c r="F27" s="584"/>
    </row>
    <row r="28" spans="1:6" ht="68.25" customHeight="1" x14ac:dyDescent="0.25">
      <c r="A28" s="240"/>
      <c r="B28" s="241"/>
      <c r="C28" s="241"/>
      <c r="D28" s="241"/>
      <c r="E28" s="581" t="s">
        <v>258</v>
      </c>
      <c r="F28" s="584"/>
    </row>
    <row r="29" spans="1:6" ht="69" customHeight="1" x14ac:dyDescent="0.25">
      <c r="A29" s="240"/>
      <c r="B29" s="241"/>
      <c r="C29" s="241"/>
      <c r="D29" s="241"/>
      <c r="E29" s="582"/>
      <c r="F29" s="584"/>
    </row>
    <row r="30" spans="1:6" ht="59.25" customHeight="1" x14ac:dyDescent="0.25">
      <c r="A30" s="240"/>
      <c r="B30" s="241"/>
      <c r="C30" s="241"/>
      <c r="D30" s="241"/>
      <c r="E30" s="583"/>
      <c r="F30" s="584"/>
    </row>
    <row r="31" spans="1:6" ht="57" customHeight="1" x14ac:dyDescent="0.25">
      <c r="A31" s="240"/>
      <c r="B31" s="241"/>
      <c r="C31" s="241"/>
      <c r="D31" s="241"/>
      <c r="E31" s="581" t="s">
        <v>259</v>
      </c>
      <c r="F31" s="584"/>
    </row>
    <row r="32" spans="1:6" ht="61.5" customHeight="1" x14ac:dyDescent="0.25">
      <c r="A32" s="240"/>
      <c r="B32" s="241"/>
      <c r="C32" s="241"/>
      <c r="D32" s="241"/>
      <c r="E32" s="582"/>
      <c r="F32" s="584"/>
    </row>
    <row r="33" spans="1:6" ht="71.25" customHeight="1" x14ac:dyDescent="0.25">
      <c r="A33" s="240"/>
      <c r="B33" s="241"/>
      <c r="C33" s="241"/>
      <c r="D33" s="241"/>
      <c r="E33" s="583"/>
      <c r="F33" s="584"/>
    </row>
    <row r="34" spans="1:6" ht="64.5" customHeight="1" x14ac:dyDescent="0.25">
      <c r="A34" s="242"/>
      <c r="B34" s="243"/>
      <c r="C34" s="243"/>
      <c r="D34" s="243"/>
      <c r="E34" s="585" t="s">
        <v>260</v>
      </c>
      <c r="F34" s="584"/>
    </row>
    <row r="35" spans="1:6" ht="74.25" customHeight="1" x14ac:dyDescent="0.25">
      <c r="A35" s="244"/>
      <c r="B35" s="245"/>
      <c r="C35" s="245"/>
      <c r="D35" s="245"/>
      <c r="E35" s="586"/>
      <c r="F35" s="584"/>
    </row>
    <row r="36" spans="1:6" ht="54.75" customHeight="1" x14ac:dyDescent="0.25">
      <c r="A36" s="244"/>
      <c r="B36" s="245"/>
      <c r="C36" s="245"/>
      <c r="D36" s="245"/>
      <c r="E36" s="588"/>
      <c r="F36" s="584"/>
    </row>
    <row r="37" spans="1:6" ht="77.25" customHeight="1" x14ac:dyDescent="0.25">
      <c r="A37" s="244"/>
      <c r="B37" s="245"/>
      <c r="C37" s="245"/>
      <c r="D37" s="245"/>
      <c r="E37" s="585" t="s">
        <v>261</v>
      </c>
      <c r="F37" s="584"/>
    </row>
    <row r="38" spans="1:6" ht="66.75" customHeight="1" x14ac:dyDescent="0.25">
      <c r="A38" s="244"/>
      <c r="B38" s="245"/>
      <c r="C38" s="245"/>
      <c r="D38" s="245"/>
      <c r="E38" s="586"/>
      <c r="F38" s="584"/>
    </row>
    <row r="39" spans="1:6" ht="52.5" customHeight="1" thickBot="1" x14ac:dyDescent="0.3">
      <c r="A39" s="246"/>
      <c r="B39" s="247"/>
      <c r="C39" s="247"/>
      <c r="D39" s="247"/>
      <c r="E39" s="587"/>
      <c r="F39" s="584"/>
    </row>
    <row r="40" spans="1:6" ht="66" customHeight="1" x14ac:dyDescent="0.25"/>
    <row r="41" spans="1:6" ht="76.5" customHeight="1" x14ac:dyDescent="0.25"/>
  </sheetData>
  <sheetProtection selectLockedCells="1"/>
  <mergeCells count="34">
    <mergeCell ref="A1:A4"/>
    <mergeCell ref="F1:F4"/>
    <mergeCell ref="B1:E1"/>
    <mergeCell ref="B2:E4"/>
    <mergeCell ref="E13:E15"/>
    <mergeCell ref="F10:F12"/>
    <mergeCell ref="F13:F15"/>
    <mergeCell ref="A7:F7"/>
    <mergeCell ref="A6:F6"/>
    <mergeCell ref="A8:F8"/>
    <mergeCell ref="A5:F5"/>
    <mergeCell ref="E19:E21"/>
    <mergeCell ref="F19:F21"/>
    <mergeCell ref="C13:C15"/>
    <mergeCell ref="A13:A15"/>
    <mergeCell ref="A10:A12"/>
    <mergeCell ref="E10:E12"/>
    <mergeCell ref="C10:C12"/>
    <mergeCell ref="A16:A18"/>
    <mergeCell ref="C16:C18"/>
    <mergeCell ref="E16:E18"/>
    <mergeCell ref="F16:F18"/>
    <mergeCell ref="E22:E24"/>
    <mergeCell ref="F22:F24"/>
    <mergeCell ref="E25:E27"/>
    <mergeCell ref="F25:F27"/>
    <mergeCell ref="E28:E30"/>
    <mergeCell ref="F28:F30"/>
    <mergeCell ref="E31:E33"/>
    <mergeCell ref="F31:F33"/>
    <mergeCell ref="E37:E39"/>
    <mergeCell ref="F37:F39"/>
    <mergeCell ref="E34:E36"/>
    <mergeCell ref="F34:F36"/>
  </mergeCells>
  <dataValidations count="1">
    <dataValidation type="list" allowBlank="1" showInputMessage="1" showErrorMessage="1" sqref="F10:F39"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topLeftCell="A5" zoomScaleNormal="100" workbookViewId="0">
      <selection activeCell="E11" sqref="E11:F11"/>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41"/>
      <c r="B1" s="411" t="str">
        <f>CONTEXTO!B1</f>
        <v xml:space="preserve">PROCESO:  SISTEMA INTEGRADO DE GESTIÓN </v>
      </c>
      <c r="C1" s="411"/>
      <c r="D1" s="417" t="s">
        <v>391</v>
      </c>
      <c r="E1" s="350"/>
      <c r="F1" s="597"/>
    </row>
    <row r="2" spans="1:6" x14ac:dyDescent="0.25">
      <c r="A2" s="442"/>
      <c r="B2" s="412" t="s">
        <v>71</v>
      </c>
      <c r="C2" s="412"/>
      <c r="D2" s="418" t="s">
        <v>389</v>
      </c>
      <c r="E2" s="419"/>
      <c r="F2" s="598"/>
    </row>
    <row r="3" spans="1:6" ht="15" customHeight="1" x14ac:dyDescent="0.25">
      <c r="A3" s="442"/>
      <c r="B3" s="412"/>
      <c r="C3" s="412"/>
      <c r="D3" s="418" t="s">
        <v>390</v>
      </c>
      <c r="E3" s="419"/>
      <c r="F3" s="598"/>
    </row>
    <row r="4" spans="1:6" ht="14.4" thickBot="1" x14ac:dyDescent="0.3">
      <c r="A4" s="442"/>
      <c r="B4" s="412"/>
      <c r="C4" s="412"/>
      <c r="D4" s="418" t="s">
        <v>380</v>
      </c>
      <c r="E4" s="419"/>
      <c r="F4" s="599"/>
    </row>
    <row r="5" spans="1:6" ht="15.6" x14ac:dyDescent="0.25">
      <c r="A5" s="607"/>
      <c r="B5" s="410"/>
      <c r="C5" s="410"/>
      <c r="D5" s="410"/>
      <c r="E5" s="410"/>
      <c r="F5" s="608"/>
    </row>
    <row r="6" spans="1:6" s="74" customFormat="1" ht="25.5" customHeight="1" x14ac:dyDescent="0.25">
      <c r="A6" s="642" t="str">
        <f>CONTEXTO!A8</f>
        <v>PROCESO:  GESTIÓN DEL DESARROLLO ECONÓMICO Y LA COMPETITIVIDAD</v>
      </c>
      <c r="B6" s="643"/>
      <c r="C6" s="643"/>
      <c r="D6" s="643"/>
      <c r="E6" s="643"/>
      <c r="F6" s="644"/>
    </row>
    <row r="7" spans="1:6" s="74" customFormat="1" ht="65.25" customHeight="1" thickBot="1" x14ac:dyDescent="0.3">
      <c r="A7" s="645"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7" s="646"/>
      <c r="C7" s="646"/>
      <c r="D7" s="646"/>
      <c r="E7" s="646"/>
      <c r="F7" s="647"/>
    </row>
    <row r="8" spans="1:6" s="74" customFormat="1" ht="18.75" customHeight="1" thickBot="1" x14ac:dyDescent="0.3">
      <c r="A8" s="606"/>
      <c r="B8" s="606"/>
      <c r="C8" s="606"/>
      <c r="D8" s="606"/>
      <c r="E8" s="606"/>
      <c r="F8" s="636"/>
    </row>
    <row r="9" spans="1:6" ht="31.5" customHeight="1" x14ac:dyDescent="0.25">
      <c r="A9" s="94" t="s">
        <v>69</v>
      </c>
      <c r="B9" s="95" t="s">
        <v>72</v>
      </c>
      <c r="C9" s="95" t="s">
        <v>73</v>
      </c>
      <c r="D9" s="155" t="s">
        <v>74</v>
      </c>
      <c r="E9" s="451" t="s">
        <v>75</v>
      </c>
      <c r="F9" s="452"/>
    </row>
    <row r="10" spans="1:6" ht="56.25" customHeight="1" x14ac:dyDescent="0.25">
      <c r="A10" s="637" t="str">
        <f>'IDENTIFICACION DE RIESGOS'!E10:E12</f>
        <v>POSIBILIDAD DE DAÑO ECONOMICO Y REPUTACIONAL DEBIDO AL  DIRECCIONAMIENTO INDEBIDO DE LA OFERTA INSITUCIONAL PARA FAVORECER A UN TERCERO</v>
      </c>
      <c r="B10" s="638" t="s">
        <v>489</v>
      </c>
      <c r="C10" s="641" t="str">
        <f>'IDENTIFICACION DE RIESGOS'!F10:F12</f>
        <v>CORRUPCION</v>
      </c>
      <c r="D10" s="106" t="str">
        <f>'IDENTIFICACION DE RIESGOS'!B10</f>
        <v>FALTA DE CONOCIMIENTO Y RESITENCIA AL CAMBIO POR PARTE DE LOS FUNCIONARIOS</v>
      </c>
      <c r="E10" s="639" t="str">
        <f>'IDENTIFICACION DE RIESGOS'!D10</f>
        <v>SANCIONES DISCIPLINARIAS PENALES Y FISCALES</v>
      </c>
      <c r="F10" s="640"/>
    </row>
    <row r="11" spans="1:6" ht="45" customHeight="1" x14ac:dyDescent="0.25">
      <c r="A11" s="637"/>
      <c r="B11" s="638"/>
      <c r="C11" s="641"/>
      <c r="D11" s="106" t="str">
        <f>'IDENTIFICACION DE RIESGOS'!B11</f>
        <v>FALTA DE ETICA PROFESIONAL, AMIGUISMO Y/O CLIENTELISMO</v>
      </c>
      <c r="E11" s="639" t="str">
        <f>'IDENTIFICACION DE RIESGOS'!D11</f>
        <v>PERDIDA DE CREDIBILIDAD E IMAGEN INSTITUCIONAL</v>
      </c>
      <c r="F11" s="640"/>
    </row>
    <row r="12" spans="1:6" ht="47.25" customHeight="1" x14ac:dyDescent="0.25">
      <c r="A12" s="637"/>
      <c r="B12" s="638"/>
      <c r="C12" s="641"/>
      <c r="D12" s="106">
        <f>'IDENTIFICACION DE RIESGOS'!B12</f>
        <v>0</v>
      </c>
      <c r="E12" s="650">
        <f>'IDENTIFICACION DE RIESGOS'!D12</f>
        <v>0</v>
      </c>
      <c r="F12" s="651"/>
    </row>
    <row r="13" spans="1:6" ht="53.25" customHeight="1" x14ac:dyDescent="0.25">
      <c r="A13" s="652" t="str">
        <f>'IDENTIFICACION DE RIESGOS'!E13:E15</f>
        <v>b</v>
      </c>
      <c r="B13" s="655"/>
      <c r="C13" s="628">
        <f>'IDENTIFICACION DE RIESGOS'!F13:F15</f>
        <v>0</v>
      </c>
      <c r="D13" s="106">
        <f>'IDENTIFICACION DE RIESGOS'!B13</f>
        <v>0</v>
      </c>
      <c r="E13" s="658">
        <f>'IDENTIFICACION DE RIESGOS'!D13</f>
        <v>0</v>
      </c>
      <c r="F13" s="659"/>
    </row>
    <row r="14" spans="1:6" ht="43.5" customHeight="1" x14ac:dyDescent="0.25">
      <c r="A14" s="653"/>
      <c r="B14" s="656"/>
      <c r="C14" s="629"/>
      <c r="D14" s="106">
        <f>'IDENTIFICACION DE RIESGOS'!B14</f>
        <v>0</v>
      </c>
      <c r="E14" s="658">
        <f>'IDENTIFICACION DE RIESGOS'!D14</f>
        <v>0</v>
      </c>
      <c r="F14" s="659"/>
    </row>
    <row r="15" spans="1:6" ht="44.25" customHeight="1" x14ac:dyDescent="0.25">
      <c r="A15" s="654"/>
      <c r="B15" s="657"/>
      <c r="C15" s="630"/>
      <c r="D15" s="106">
        <f>'IDENTIFICACION DE RIESGOS'!B15</f>
        <v>0</v>
      </c>
      <c r="E15" s="658">
        <f>'IDENTIFICACION DE RIESGOS'!D15</f>
        <v>0</v>
      </c>
      <c r="F15" s="659"/>
    </row>
    <row r="16" spans="1:6" ht="53.25" customHeight="1" x14ac:dyDescent="0.25">
      <c r="A16" s="637" t="str">
        <f>'IDENTIFICACION DE RIESGOS'!E16:E18</f>
        <v>c</v>
      </c>
      <c r="B16" s="638"/>
      <c r="C16" s="641">
        <f>'IDENTIFICACION DE RIESGOS'!F16:F18</f>
        <v>0</v>
      </c>
      <c r="D16" s="106">
        <f>'IDENTIFICACION DE RIESGOS'!B16</f>
        <v>0</v>
      </c>
      <c r="E16" s="639">
        <f>'IDENTIFICACION DE RIESGOS'!D16</f>
        <v>0</v>
      </c>
      <c r="F16" s="640"/>
    </row>
    <row r="17" spans="1:6" ht="42.75" customHeight="1" x14ac:dyDescent="0.25">
      <c r="A17" s="637"/>
      <c r="B17" s="638"/>
      <c r="C17" s="641"/>
      <c r="D17" s="106">
        <f>'IDENTIFICACION DE RIESGOS'!B17</f>
        <v>0</v>
      </c>
      <c r="E17" s="648">
        <f>'IDENTIFICACION DE RIESGOS'!D17</f>
        <v>0</v>
      </c>
      <c r="F17" s="649"/>
    </row>
    <row r="18" spans="1:6" ht="63" customHeight="1" x14ac:dyDescent="0.25">
      <c r="A18" s="637"/>
      <c r="B18" s="638"/>
      <c r="C18" s="641"/>
      <c r="D18" s="106">
        <f>'IDENTIFICACION DE RIESGOS'!B18</f>
        <v>0</v>
      </c>
      <c r="E18" s="639">
        <f>'IDENTIFICACION DE RIESGOS'!D18</f>
        <v>0</v>
      </c>
      <c r="F18" s="640"/>
    </row>
    <row r="19" spans="1:6" ht="57" customHeight="1" x14ac:dyDescent="0.25">
      <c r="A19" s="625" t="str">
        <f>'IDENTIFICACION DE RIESGOS'!E19</f>
        <v>d</v>
      </c>
      <c r="B19" s="633"/>
      <c r="C19" s="628">
        <f>'IDENTIFICACION DE RIESGOS'!F19</f>
        <v>0</v>
      </c>
      <c r="D19" s="111">
        <f>'IDENTIFICACION DE RIESGOS'!B19</f>
        <v>0</v>
      </c>
      <c r="E19" s="631">
        <f>'IDENTIFICACION DE RIESGOS'!D19</f>
        <v>0</v>
      </c>
      <c r="F19" s="632"/>
    </row>
    <row r="20" spans="1:6" ht="57" customHeight="1" x14ac:dyDescent="0.25">
      <c r="A20" s="626"/>
      <c r="B20" s="634"/>
      <c r="C20" s="629"/>
      <c r="D20" s="111">
        <f>'IDENTIFICACION DE RIESGOS'!B20</f>
        <v>0</v>
      </c>
      <c r="E20" s="631">
        <f>'IDENTIFICACION DE RIESGOS'!D20</f>
        <v>0</v>
      </c>
      <c r="F20" s="632"/>
    </row>
    <row r="21" spans="1:6" ht="57" customHeight="1" x14ac:dyDescent="0.25">
      <c r="A21" s="627"/>
      <c r="B21" s="635"/>
      <c r="C21" s="630"/>
      <c r="D21" s="111">
        <f>'IDENTIFICACION DE RIESGOS'!B21</f>
        <v>0</v>
      </c>
      <c r="E21" s="631">
        <f>'IDENTIFICACION DE RIESGOS'!D21</f>
        <v>0</v>
      </c>
      <c r="F21" s="632"/>
    </row>
    <row r="22" spans="1:6" ht="63" customHeight="1" x14ac:dyDescent="0.25">
      <c r="A22" s="625" t="str">
        <f>'IDENTIFICACION DE RIESGOS'!E22</f>
        <v>e</v>
      </c>
      <c r="B22" s="633"/>
      <c r="C22" s="628">
        <f>'IDENTIFICACION DE RIESGOS'!F22</f>
        <v>0</v>
      </c>
      <c r="D22" s="111">
        <f>'IDENTIFICACION DE RIESGOS'!B22</f>
        <v>0</v>
      </c>
      <c r="E22" s="631">
        <f>'IDENTIFICACION DE RIESGOS'!D22</f>
        <v>0</v>
      </c>
      <c r="F22" s="632"/>
    </row>
    <row r="23" spans="1:6" ht="54.75" customHeight="1" x14ac:dyDescent="0.25">
      <c r="A23" s="626"/>
      <c r="B23" s="634"/>
      <c r="C23" s="629"/>
      <c r="D23" s="111">
        <f>'IDENTIFICACION DE RIESGOS'!B23</f>
        <v>0</v>
      </c>
      <c r="E23" s="631">
        <f>'IDENTIFICACION DE RIESGOS'!D23</f>
        <v>0</v>
      </c>
      <c r="F23" s="632"/>
    </row>
    <row r="24" spans="1:6" ht="54.75" customHeight="1" x14ac:dyDescent="0.25">
      <c r="A24" s="627"/>
      <c r="B24" s="635"/>
      <c r="C24" s="630"/>
      <c r="D24" s="111">
        <f>'IDENTIFICACION DE RIESGOS'!B24</f>
        <v>0</v>
      </c>
      <c r="E24" s="631">
        <f>'IDENTIFICACION DE RIESGOS'!D24</f>
        <v>0</v>
      </c>
      <c r="F24" s="632"/>
    </row>
    <row r="25" spans="1:6" ht="47.25" customHeight="1" x14ac:dyDescent="0.25">
      <c r="A25" s="625" t="str">
        <f>'IDENTIFICACION DE RIESGOS'!E25</f>
        <v>f</v>
      </c>
      <c r="B25" s="633"/>
      <c r="C25" s="628">
        <f>'IDENTIFICACION DE RIESGOS'!F25</f>
        <v>0</v>
      </c>
      <c r="D25" s="111">
        <f>'IDENTIFICACION DE RIESGOS'!B25</f>
        <v>0</v>
      </c>
      <c r="E25" s="631">
        <f>'IDENTIFICACION DE RIESGOS'!D25</f>
        <v>0</v>
      </c>
      <c r="F25" s="632"/>
    </row>
    <row r="26" spans="1:6" ht="44.25" customHeight="1" x14ac:dyDescent="0.25">
      <c r="A26" s="626"/>
      <c r="B26" s="634"/>
      <c r="C26" s="629"/>
      <c r="D26" s="111">
        <f>'IDENTIFICACION DE RIESGOS'!B26</f>
        <v>0</v>
      </c>
      <c r="E26" s="631">
        <f>'IDENTIFICACION DE RIESGOS'!D26</f>
        <v>0</v>
      </c>
      <c r="F26" s="632"/>
    </row>
    <row r="27" spans="1:6" ht="45" customHeight="1" x14ac:dyDescent="0.25">
      <c r="A27" s="627"/>
      <c r="B27" s="635"/>
      <c r="C27" s="630"/>
      <c r="D27" s="111">
        <f>'IDENTIFICACION DE RIESGOS'!B27</f>
        <v>0</v>
      </c>
      <c r="E27" s="631">
        <f>'IDENTIFICACION DE RIESGOS'!D27</f>
        <v>0</v>
      </c>
      <c r="F27" s="632"/>
    </row>
    <row r="28" spans="1:6" ht="58.5" customHeight="1" x14ac:dyDescent="0.25">
      <c r="A28" s="625" t="str">
        <f>'IDENTIFICACION DE RIESGOS'!E28</f>
        <v>g</v>
      </c>
      <c r="B28" s="633"/>
      <c r="C28" s="628">
        <f>'IDENTIFICACION DE RIESGOS'!F28</f>
        <v>0</v>
      </c>
      <c r="D28" s="111">
        <f>'IDENTIFICACION DE RIESGOS'!B28</f>
        <v>0</v>
      </c>
      <c r="E28" s="631">
        <f>'IDENTIFICACION DE RIESGOS'!D28</f>
        <v>0</v>
      </c>
      <c r="F28" s="632"/>
    </row>
    <row r="29" spans="1:6" ht="55.5" customHeight="1" x14ac:dyDescent="0.25">
      <c r="A29" s="626"/>
      <c r="B29" s="634"/>
      <c r="C29" s="629"/>
      <c r="D29" s="111">
        <f>'IDENTIFICACION DE RIESGOS'!B29</f>
        <v>0</v>
      </c>
      <c r="E29" s="631">
        <f>'IDENTIFICACION DE RIESGOS'!D29</f>
        <v>0</v>
      </c>
      <c r="F29" s="632"/>
    </row>
    <row r="30" spans="1:6" ht="63.75" customHeight="1" x14ac:dyDescent="0.25">
      <c r="A30" s="627"/>
      <c r="B30" s="635"/>
      <c r="C30" s="630"/>
      <c r="D30" s="111">
        <f>'IDENTIFICACION DE RIESGOS'!B30</f>
        <v>0</v>
      </c>
      <c r="E30" s="631">
        <f>'IDENTIFICACION DE RIESGOS'!D30</f>
        <v>0</v>
      </c>
      <c r="F30" s="632"/>
    </row>
    <row r="31" spans="1:6" ht="47.25" customHeight="1" x14ac:dyDescent="0.25">
      <c r="A31" s="625" t="str">
        <f>'IDENTIFICACION DE RIESGOS'!E31</f>
        <v>h</v>
      </c>
      <c r="B31" s="633"/>
      <c r="C31" s="628">
        <f>'IDENTIFICACION DE RIESGOS'!F31</f>
        <v>0</v>
      </c>
      <c r="D31" s="111">
        <f>'IDENTIFICACION DE RIESGOS'!B31</f>
        <v>0</v>
      </c>
      <c r="E31" s="631">
        <f>'IDENTIFICACION DE RIESGOS'!D31</f>
        <v>0</v>
      </c>
      <c r="F31" s="632"/>
    </row>
    <row r="32" spans="1:6" ht="55.5" customHeight="1" x14ac:dyDescent="0.25">
      <c r="A32" s="626"/>
      <c r="B32" s="634"/>
      <c r="C32" s="629"/>
      <c r="D32" s="111">
        <f>'IDENTIFICACION DE RIESGOS'!B32</f>
        <v>0</v>
      </c>
      <c r="E32" s="631">
        <f>'IDENTIFICACION DE RIESGOS'!D32</f>
        <v>0</v>
      </c>
      <c r="F32" s="632"/>
    </row>
    <row r="33" spans="1:6" ht="57.75" customHeight="1" x14ac:dyDescent="0.25">
      <c r="A33" s="627"/>
      <c r="B33" s="635"/>
      <c r="C33" s="630"/>
      <c r="D33" s="111">
        <f>'IDENTIFICACION DE RIESGOS'!B33</f>
        <v>0</v>
      </c>
      <c r="E33" s="631">
        <f>'IDENTIFICACION DE RIESGOS'!D33</f>
        <v>0</v>
      </c>
      <c r="F33" s="632"/>
    </row>
    <row r="34" spans="1:6" ht="45.75" customHeight="1" x14ac:dyDescent="0.25">
      <c r="A34" s="609" t="str">
        <f>'IDENTIFICACION DE RIESGOS'!E34</f>
        <v>i</v>
      </c>
      <c r="B34" s="621"/>
      <c r="C34" s="612">
        <f>'IDENTIFICACION DE RIESGOS'!F34</f>
        <v>0</v>
      </c>
      <c r="D34" s="112">
        <f>'IDENTIFICACION DE RIESGOS'!B34</f>
        <v>0</v>
      </c>
      <c r="E34" s="615">
        <f>'IDENTIFICACION DE RIESGOS'!D34</f>
        <v>0</v>
      </c>
      <c r="F34" s="616"/>
    </row>
    <row r="35" spans="1:6" ht="57.75" customHeight="1" x14ac:dyDescent="0.25">
      <c r="A35" s="610"/>
      <c r="B35" s="622"/>
      <c r="C35" s="613"/>
      <c r="D35" s="113">
        <f>'IDENTIFICACION DE RIESGOS'!B35</f>
        <v>0</v>
      </c>
      <c r="E35" s="615">
        <f>'IDENTIFICACION DE RIESGOS'!D35</f>
        <v>0</v>
      </c>
      <c r="F35" s="616"/>
    </row>
    <row r="36" spans="1:6" ht="51" customHeight="1" x14ac:dyDescent="0.25">
      <c r="A36" s="611"/>
      <c r="B36" s="623"/>
      <c r="C36" s="614"/>
      <c r="D36" s="113">
        <f>'IDENTIFICACION DE RIESGOS'!B36</f>
        <v>0</v>
      </c>
      <c r="E36" s="615">
        <f>'IDENTIFICACION DE RIESGOS'!D36</f>
        <v>0</v>
      </c>
      <c r="F36" s="616"/>
    </row>
    <row r="37" spans="1:6" ht="51" customHeight="1" x14ac:dyDescent="0.25">
      <c r="A37" s="609" t="str">
        <f>'IDENTIFICACION DE RIESGOS'!E37</f>
        <v>j</v>
      </c>
      <c r="B37" s="621"/>
      <c r="C37" s="612">
        <f>'IDENTIFICACION DE RIESGOS'!F39</f>
        <v>0</v>
      </c>
      <c r="D37" s="113">
        <f>'IDENTIFICACION DE RIESGOS'!B37</f>
        <v>0</v>
      </c>
      <c r="E37" s="615">
        <f>'IDENTIFICACION DE RIESGOS'!D37</f>
        <v>0</v>
      </c>
      <c r="F37" s="616"/>
    </row>
    <row r="38" spans="1:6" ht="51" customHeight="1" x14ac:dyDescent="0.25">
      <c r="A38" s="610"/>
      <c r="B38" s="622"/>
      <c r="C38" s="613"/>
      <c r="D38" s="113">
        <f>'IDENTIFICACION DE RIESGOS'!B38</f>
        <v>0</v>
      </c>
      <c r="E38" s="615">
        <f>'IDENTIFICACION DE RIESGOS'!D38</f>
        <v>0</v>
      </c>
      <c r="F38" s="616"/>
    </row>
    <row r="39" spans="1:6" ht="54" customHeight="1" thickBot="1" x14ac:dyDescent="0.3">
      <c r="A39" s="618"/>
      <c r="B39" s="624"/>
      <c r="C39" s="617"/>
      <c r="D39" s="114">
        <f>'IDENTIFICACION DE RIESGOS'!B39</f>
        <v>0</v>
      </c>
      <c r="E39" s="619">
        <f>'IDENTIFICACION DE RIESGOS'!D39</f>
        <v>0</v>
      </c>
      <c r="F39" s="620"/>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6" zoomScaleNormal="100" workbookViewId="0">
      <selection activeCell="A7" sqref="A7:T7"/>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7" customWidth="1"/>
    <col min="20" max="20" width="18.88671875" style="1" customWidth="1"/>
    <col min="21" max="16384" width="11.44140625" style="1"/>
  </cols>
  <sheetData>
    <row r="1" spans="1:23" ht="27.75" customHeight="1" x14ac:dyDescent="0.25">
      <c r="A1" s="441"/>
      <c r="B1" s="341" t="str">
        <f>CONTEXTO!B1</f>
        <v xml:space="preserve">PROCESO:  SISTEMA INTEGRADO DE GESTIÓN </v>
      </c>
      <c r="C1" s="342"/>
      <c r="D1" s="342"/>
      <c r="E1" s="342"/>
      <c r="F1" s="342"/>
      <c r="G1" s="342"/>
      <c r="H1" s="342"/>
      <c r="I1" s="342"/>
      <c r="J1" s="342"/>
      <c r="K1" s="342"/>
      <c r="L1" s="342"/>
      <c r="M1" s="342"/>
      <c r="N1" s="342"/>
      <c r="O1" s="342"/>
      <c r="P1" s="343"/>
      <c r="Q1" s="417" t="s">
        <v>394</v>
      </c>
      <c r="R1" s="350"/>
      <c r="S1" s="350"/>
      <c r="T1" s="597"/>
    </row>
    <row r="2" spans="1:23" ht="20.25" customHeight="1" x14ac:dyDescent="0.25">
      <c r="A2" s="442"/>
      <c r="B2" s="444"/>
      <c r="C2" s="429"/>
      <c r="D2" s="429"/>
      <c r="E2" s="429"/>
      <c r="F2" s="429"/>
      <c r="G2" s="429"/>
      <c r="H2" s="429"/>
      <c r="I2" s="429"/>
      <c r="J2" s="429"/>
      <c r="K2" s="429"/>
      <c r="L2" s="429"/>
      <c r="M2" s="429"/>
      <c r="N2" s="429"/>
      <c r="O2" s="429"/>
      <c r="P2" s="430"/>
      <c r="Q2" s="418" t="s">
        <v>389</v>
      </c>
      <c r="R2" s="419"/>
      <c r="S2" s="419"/>
      <c r="T2" s="598"/>
    </row>
    <row r="3" spans="1:23" ht="18.75" customHeight="1" x14ac:dyDescent="0.25">
      <c r="A3" s="442"/>
      <c r="B3" s="448" t="s">
        <v>77</v>
      </c>
      <c r="C3" s="449"/>
      <c r="D3" s="449"/>
      <c r="E3" s="449"/>
      <c r="F3" s="449"/>
      <c r="G3" s="449"/>
      <c r="H3" s="449"/>
      <c r="I3" s="449"/>
      <c r="J3" s="449"/>
      <c r="K3" s="449"/>
      <c r="L3" s="449"/>
      <c r="M3" s="449"/>
      <c r="N3" s="449"/>
      <c r="O3" s="449"/>
      <c r="P3" s="667"/>
      <c r="Q3" s="418" t="s">
        <v>390</v>
      </c>
      <c r="R3" s="419"/>
      <c r="S3" s="419"/>
      <c r="T3" s="598"/>
    </row>
    <row r="4" spans="1:23" ht="19.5" customHeight="1" thickBot="1" x14ac:dyDescent="0.3">
      <c r="A4" s="443"/>
      <c r="B4" s="347"/>
      <c r="C4" s="348"/>
      <c r="D4" s="348"/>
      <c r="E4" s="348"/>
      <c r="F4" s="348"/>
      <c r="G4" s="348"/>
      <c r="H4" s="348"/>
      <c r="I4" s="348"/>
      <c r="J4" s="348"/>
      <c r="K4" s="348"/>
      <c r="L4" s="348"/>
      <c r="M4" s="348"/>
      <c r="N4" s="348"/>
      <c r="O4" s="348"/>
      <c r="P4" s="349"/>
      <c r="Q4" s="418" t="s">
        <v>381</v>
      </c>
      <c r="R4" s="419"/>
      <c r="S4" s="419"/>
      <c r="T4" s="599"/>
    </row>
    <row r="5" spans="1:23" ht="19.5" customHeight="1" x14ac:dyDescent="0.25">
      <c r="A5" s="607"/>
      <c r="B5" s="410"/>
      <c r="C5" s="410"/>
      <c r="D5" s="410"/>
      <c r="E5" s="410"/>
      <c r="F5" s="410"/>
      <c r="G5" s="410"/>
      <c r="H5" s="410"/>
      <c r="I5" s="410"/>
      <c r="J5" s="410"/>
      <c r="K5" s="410"/>
      <c r="L5" s="410"/>
      <c r="M5" s="410"/>
      <c r="N5" s="410"/>
      <c r="O5" s="410"/>
      <c r="P5" s="410"/>
      <c r="Q5" s="410"/>
      <c r="R5" s="410"/>
      <c r="S5" s="410"/>
      <c r="T5" s="608"/>
    </row>
    <row r="6" spans="1:23" ht="24.75" customHeight="1" x14ac:dyDescent="0.25">
      <c r="A6" s="642" t="str">
        <f>CONTEXTO!A8</f>
        <v>PROCESO:  GESTIÓN DEL DESARROLLO ECONÓMICO Y LA COMPETITIVIDAD</v>
      </c>
      <c r="B6" s="643"/>
      <c r="C6" s="643"/>
      <c r="D6" s="643"/>
      <c r="E6" s="643"/>
      <c r="F6" s="643"/>
      <c r="G6" s="643"/>
      <c r="H6" s="643"/>
      <c r="I6" s="643"/>
      <c r="J6" s="643"/>
      <c r="K6" s="643"/>
      <c r="L6" s="643"/>
      <c r="M6" s="643"/>
      <c r="N6" s="643"/>
      <c r="O6" s="643"/>
      <c r="P6" s="643"/>
      <c r="Q6" s="643"/>
      <c r="R6" s="643"/>
      <c r="S6" s="643"/>
      <c r="T6" s="644"/>
    </row>
    <row r="7" spans="1:23" ht="66.75" customHeight="1" thickBot="1" x14ac:dyDescent="0.3">
      <c r="A7" s="660"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7" s="661"/>
      <c r="C7" s="661"/>
      <c r="D7" s="661"/>
      <c r="E7" s="661"/>
      <c r="F7" s="661"/>
      <c r="G7" s="661"/>
      <c r="H7" s="661"/>
      <c r="I7" s="661"/>
      <c r="J7" s="661"/>
      <c r="K7" s="661"/>
      <c r="L7" s="661"/>
      <c r="M7" s="661"/>
      <c r="N7" s="661"/>
      <c r="O7" s="661"/>
      <c r="P7" s="661"/>
      <c r="Q7" s="661"/>
      <c r="R7" s="661"/>
      <c r="S7" s="661"/>
      <c r="T7" s="662"/>
    </row>
    <row r="8" spans="1:23" ht="19.5" customHeight="1" thickBot="1" x14ac:dyDescent="0.3">
      <c r="A8" s="606"/>
      <c r="B8" s="606"/>
      <c r="C8" s="606"/>
      <c r="D8" s="606"/>
      <c r="E8" s="606"/>
      <c r="F8" s="606"/>
      <c r="G8" s="606"/>
      <c r="H8" s="606"/>
      <c r="I8" s="606"/>
      <c r="J8" s="606"/>
      <c r="K8" s="606"/>
      <c r="L8" s="606"/>
      <c r="M8" s="606"/>
      <c r="N8" s="606"/>
      <c r="O8" s="606"/>
      <c r="P8" s="606"/>
      <c r="Q8" s="606"/>
      <c r="R8" s="606"/>
      <c r="S8" s="606"/>
      <c r="T8" s="636"/>
    </row>
    <row r="9" spans="1:23" ht="37.5" customHeight="1" x14ac:dyDescent="0.25">
      <c r="A9" s="668" t="s">
        <v>69</v>
      </c>
      <c r="B9" s="669"/>
      <c r="C9" s="672" t="s">
        <v>78</v>
      </c>
      <c r="D9" s="673"/>
      <c r="E9" s="673"/>
      <c r="F9" s="673"/>
      <c r="G9" s="673"/>
      <c r="H9" s="673"/>
      <c r="I9" s="673"/>
      <c r="J9" s="673"/>
      <c r="K9" s="673"/>
      <c r="L9" s="673"/>
      <c r="M9" s="673"/>
      <c r="N9" s="673"/>
      <c r="O9" s="673"/>
      <c r="P9" s="673"/>
      <c r="Q9" s="673"/>
      <c r="R9" s="673"/>
      <c r="S9" s="673"/>
      <c r="T9" s="674"/>
    </row>
    <row r="10" spans="1:23" ht="25.5" customHeight="1" x14ac:dyDescent="0.25">
      <c r="A10" s="670"/>
      <c r="B10" s="671"/>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6" t="s">
        <v>79</v>
      </c>
    </row>
    <row r="11" spans="1:23" ht="54" customHeight="1" x14ac:dyDescent="0.25">
      <c r="A11" s="675" t="str">
        <f>DESCRIPCION!A10</f>
        <v>POSIBILIDAD DE DAÑO ECONOMICO Y REPUTACIONAL DEBIDO AL  DIRECCIONAMIENTO INDEBIDO DE LA OFERTA INSITUCIONAL PARA FAVORECER A UN TERCERO</v>
      </c>
      <c r="B11" s="676"/>
      <c r="C11" s="218">
        <v>5</v>
      </c>
      <c r="D11" s="218">
        <v>4</v>
      </c>
      <c r="E11" s="218">
        <v>5</v>
      </c>
      <c r="F11" s="218">
        <v>5</v>
      </c>
      <c r="G11" s="218"/>
      <c r="H11" s="218"/>
      <c r="I11" s="218"/>
      <c r="J11" s="218"/>
      <c r="K11" s="218"/>
      <c r="L11" s="218"/>
      <c r="M11" s="218"/>
      <c r="N11" s="218"/>
      <c r="O11" s="218"/>
      <c r="P11" s="218"/>
      <c r="Q11" s="218"/>
      <c r="R11" s="109">
        <f>SUM(C11:Q11)</f>
        <v>19</v>
      </c>
      <c r="S11" s="116">
        <f t="shared" ref="S11:S20" si="0">IF(ISERROR(AVERAGE(C11:Q11)),0,AVERAGE(C11:Q11))</f>
        <v>4.75</v>
      </c>
      <c r="T11" s="78" t="str">
        <f>IF(AND(S11&gt;=1,S11&lt;1.5),"Rara Vez",IF(AND(S11&gt;=1.6,S11&lt;2.5),"Improbable",IF(AND(S11&gt;=2.6,S11&lt;3.5),"Posible",IF(AND(S11&gt;=3.6,S11&lt;4.5),"Probable",IF(AND(S11&gt;=4.6),"Casi Seguro"," ")))))</f>
        <v>Casi Seguro</v>
      </c>
      <c r="W11" s="76"/>
    </row>
    <row r="12" spans="1:23" ht="38.25" customHeight="1" x14ac:dyDescent="0.25">
      <c r="A12" s="677" t="str">
        <f>DESCRIPCION!A13</f>
        <v>b</v>
      </c>
      <c r="B12" s="678"/>
      <c r="C12" s="218"/>
      <c r="D12" s="218"/>
      <c r="E12" s="218"/>
      <c r="F12" s="218"/>
      <c r="G12" s="218"/>
      <c r="H12" s="218"/>
      <c r="I12" s="218"/>
      <c r="J12" s="218"/>
      <c r="K12" s="218"/>
      <c r="L12" s="218"/>
      <c r="M12" s="218"/>
      <c r="N12" s="218"/>
      <c r="O12" s="218"/>
      <c r="P12" s="218"/>
      <c r="Q12" s="218"/>
      <c r="R12" s="109">
        <f>SUM(C12:Q12)</f>
        <v>0</v>
      </c>
      <c r="S12" s="116">
        <f t="shared" si="0"/>
        <v>0</v>
      </c>
      <c r="T12" s="78" t="str">
        <f>IF(AND(S12&gt;=1,S12&lt;1.5),"Rara Vez",IF(AND(S12&gt;=1.6,S12&lt;2.5),"Improbable",IF(AND(S12&gt;=2.6,S12&lt;3.5),"Posible",IF(AND(S12&gt;=3.6,S12&lt;4.5),"Probable",IF(AND(S12&gt;=4.6),"Casi Seguro"," ")))))</f>
        <v xml:space="preserve"> </v>
      </c>
      <c r="W12" s="76"/>
    </row>
    <row r="13" spans="1:23" ht="39.75" customHeight="1" x14ac:dyDescent="0.25">
      <c r="A13" s="675" t="str">
        <f>DESCRIPCION!A16</f>
        <v>c</v>
      </c>
      <c r="B13" s="676"/>
      <c r="C13" s="218"/>
      <c r="D13" s="218"/>
      <c r="E13" s="218"/>
      <c r="F13" s="218"/>
      <c r="G13" s="218"/>
      <c r="H13" s="218"/>
      <c r="I13" s="218"/>
      <c r="J13" s="218"/>
      <c r="K13" s="218"/>
      <c r="L13" s="218"/>
      <c r="M13" s="218"/>
      <c r="N13" s="218"/>
      <c r="O13" s="218"/>
      <c r="P13" s="218"/>
      <c r="Q13" s="218"/>
      <c r="R13" s="109">
        <f t="shared" ref="R13:R20" si="1">SUM(C13:Q13)</f>
        <v>0</v>
      </c>
      <c r="S13" s="116">
        <f t="shared" si="0"/>
        <v>0</v>
      </c>
      <c r="T13" s="78" t="str">
        <f t="shared" ref="T13:T20" si="2">IF(AND(S13&gt;=1,S13&lt;1.5),"Rara Vez",IF(AND(S13&gt;=1.6,S13&lt;2.5),"Improbable",IF(AND(S13&gt;=2.6,S13&lt;3.5),"Posible",IF(AND(S13&gt;=3.6,S13&lt;4.5),"Probable",IF(AND(S13&gt;=4.6),"Casi Seguro"," ")))))</f>
        <v xml:space="preserve"> </v>
      </c>
    </row>
    <row r="14" spans="1:23" ht="39.75" customHeight="1" x14ac:dyDescent="0.25">
      <c r="A14" s="663" t="str">
        <f>DESCRIPCION!A19</f>
        <v>d</v>
      </c>
      <c r="B14" s="664"/>
      <c r="C14" s="218"/>
      <c r="D14" s="218"/>
      <c r="E14" s="218"/>
      <c r="F14" s="218"/>
      <c r="G14" s="218"/>
      <c r="H14" s="218"/>
      <c r="I14" s="218"/>
      <c r="J14" s="218"/>
      <c r="K14" s="218"/>
      <c r="L14" s="218"/>
      <c r="M14" s="218"/>
      <c r="N14" s="218"/>
      <c r="O14" s="218"/>
      <c r="P14" s="218"/>
      <c r="Q14" s="218"/>
      <c r="R14" s="109">
        <f t="shared" si="1"/>
        <v>0</v>
      </c>
      <c r="S14" s="116">
        <f t="shared" si="0"/>
        <v>0</v>
      </c>
      <c r="T14" s="78" t="str">
        <f t="shared" si="2"/>
        <v xml:space="preserve"> </v>
      </c>
    </row>
    <row r="15" spans="1:23" ht="39.75" customHeight="1" x14ac:dyDescent="0.25">
      <c r="A15" s="663" t="str">
        <f>DESCRIPCION!A22</f>
        <v>e</v>
      </c>
      <c r="B15" s="664"/>
      <c r="C15" s="218"/>
      <c r="D15" s="218"/>
      <c r="E15" s="218"/>
      <c r="F15" s="218"/>
      <c r="G15" s="218"/>
      <c r="H15" s="218"/>
      <c r="I15" s="218"/>
      <c r="J15" s="218"/>
      <c r="K15" s="218"/>
      <c r="L15" s="218"/>
      <c r="M15" s="218"/>
      <c r="N15" s="218"/>
      <c r="O15" s="218"/>
      <c r="P15" s="218"/>
      <c r="Q15" s="218"/>
      <c r="R15" s="109">
        <f t="shared" si="1"/>
        <v>0</v>
      </c>
      <c r="S15" s="116">
        <f t="shared" si="0"/>
        <v>0</v>
      </c>
      <c r="T15" s="78" t="str">
        <f t="shared" si="2"/>
        <v xml:space="preserve"> </v>
      </c>
    </row>
    <row r="16" spans="1:23" ht="39.75" customHeight="1" x14ac:dyDescent="0.25">
      <c r="A16" s="663" t="str">
        <f>DESCRIPCION!A25</f>
        <v>f</v>
      </c>
      <c r="B16" s="664"/>
      <c r="C16" s="218"/>
      <c r="D16" s="218"/>
      <c r="E16" s="218"/>
      <c r="F16" s="218"/>
      <c r="G16" s="218"/>
      <c r="H16" s="218"/>
      <c r="I16" s="218"/>
      <c r="J16" s="218"/>
      <c r="K16" s="218"/>
      <c r="L16" s="218"/>
      <c r="M16" s="218"/>
      <c r="N16" s="218"/>
      <c r="O16" s="218"/>
      <c r="P16" s="218"/>
      <c r="Q16" s="218"/>
      <c r="R16" s="109">
        <f t="shared" si="1"/>
        <v>0</v>
      </c>
      <c r="S16" s="116">
        <f t="shared" si="0"/>
        <v>0</v>
      </c>
      <c r="T16" s="78" t="str">
        <f t="shared" si="2"/>
        <v xml:space="preserve"> </v>
      </c>
    </row>
    <row r="17" spans="1:20" ht="39.75" customHeight="1" x14ac:dyDescent="0.25">
      <c r="A17" s="663" t="str">
        <f>DESCRIPCION!A28</f>
        <v>g</v>
      </c>
      <c r="B17" s="664"/>
      <c r="C17" s="218"/>
      <c r="D17" s="218"/>
      <c r="E17" s="218"/>
      <c r="F17" s="218"/>
      <c r="G17" s="218"/>
      <c r="H17" s="218"/>
      <c r="I17" s="218"/>
      <c r="J17" s="218"/>
      <c r="K17" s="218"/>
      <c r="L17" s="218"/>
      <c r="M17" s="218"/>
      <c r="N17" s="218"/>
      <c r="O17" s="218"/>
      <c r="P17" s="218"/>
      <c r="Q17" s="218"/>
      <c r="R17" s="109">
        <f t="shared" si="1"/>
        <v>0</v>
      </c>
      <c r="S17" s="116">
        <f t="shared" si="0"/>
        <v>0</v>
      </c>
      <c r="T17" s="78" t="str">
        <f t="shared" si="2"/>
        <v xml:space="preserve"> </v>
      </c>
    </row>
    <row r="18" spans="1:20" ht="39.75" customHeight="1" x14ac:dyDescent="0.25">
      <c r="A18" s="663" t="str">
        <f>DESCRIPCION!A31</f>
        <v>h</v>
      </c>
      <c r="B18" s="664"/>
      <c r="C18" s="218"/>
      <c r="D18" s="218"/>
      <c r="E18" s="218"/>
      <c r="F18" s="218"/>
      <c r="G18" s="218"/>
      <c r="H18" s="218"/>
      <c r="I18" s="218"/>
      <c r="J18" s="218"/>
      <c r="K18" s="218"/>
      <c r="L18" s="218"/>
      <c r="M18" s="218"/>
      <c r="N18" s="218"/>
      <c r="O18" s="218"/>
      <c r="P18" s="218"/>
      <c r="Q18" s="218"/>
      <c r="R18" s="109">
        <f t="shared" si="1"/>
        <v>0</v>
      </c>
      <c r="S18" s="116">
        <f t="shared" si="0"/>
        <v>0</v>
      </c>
      <c r="T18" s="78" t="str">
        <f t="shared" si="2"/>
        <v xml:space="preserve"> </v>
      </c>
    </row>
    <row r="19" spans="1:20" ht="39.75" customHeight="1" x14ac:dyDescent="0.25">
      <c r="A19" s="663" t="str">
        <f>DESCRIPCION!A34</f>
        <v>i</v>
      </c>
      <c r="B19" s="664"/>
      <c r="C19" s="218"/>
      <c r="D19" s="218"/>
      <c r="E19" s="218"/>
      <c r="F19" s="218"/>
      <c r="G19" s="218"/>
      <c r="H19" s="218"/>
      <c r="I19" s="218"/>
      <c r="J19" s="218"/>
      <c r="K19" s="218"/>
      <c r="L19" s="218"/>
      <c r="M19" s="218"/>
      <c r="N19" s="218"/>
      <c r="O19" s="218"/>
      <c r="P19" s="218"/>
      <c r="Q19" s="218"/>
      <c r="R19" s="109">
        <f t="shared" si="1"/>
        <v>0</v>
      </c>
      <c r="S19" s="116">
        <f t="shared" si="0"/>
        <v>0</v>
      </c>
      <c r="T19" s="78" t="str">
        <f t="shared" si="2"/>
        <v xml:space="preserve"> </v>
      </c>
    </row>
    <row r="20" spans="1:20" ht="39.75" customHeight="1" thickBot="1" x14ac:dyDescent="0.3">
      <c r="A20" s="665" t="str">
        <f>DESCRIPCION!A37</f>
        <v>j</v>
      </c>
      <c r="B20" s="666"/>
      <c r="C20" s="218"/>
      <c r="D20" s="218"/>
      <c r="E20" s="218"/>
      <c r="F20" s="218"/>
      <c r="G20" s="218"/>
      <c r="H20" s="218"/>
      <c r="I20" s="218"/>
      <c r="J20" s="218"/>
      <c r="K20" s="218"/>
      <c r="L20" s="218"/>
      <c r="M20" s="218"/>
      <c r="N20" s="218"/>
      <c r="O20" s="218"/>
      <c r="P20" s="218"/>
      <c r="Q20" s="218"/>
      <c r="R20" s="110">
        <f t="shared" si="1"/>
        <v>0</v>
      </c>
      <c r="S20" s="117">
        <f t="shared" si="0"/>
        <v>0</v>
      </c>
      <c r="T20" s="97"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topLeftCell="A18" zoomScale="85" zoomScaleNormal="85" workbookViewId="0">
      <selection activeCell="B26" sqref="B26:C26"/>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459"/>
      <c r="B1" s="411" t="str">
        <f>CONTEXTO!B1</f>
        <v xml:space="preserve">PROCESO:  SISTEMA INTEGRADO DE GESTIÓN </v>
      </c>
      <c r="C1" s="689" t="s">
        <v>395</v>
      </c>
      <c r="D1" s="689"/>
      <c r="E1" s="689"/>
      <c r="F1" s="690"/>
    </row>
    <row r="2" spans="1:6" ht="15.75" customHeight="1" x14ac:dyDescent="0.25">
      <c r="A2" s="460"/>
      <c r="B2" s="412"/>
      <c r="C2" s="639" t="s">
        <v>389</v>
      </c>
      <c r="D2" s="639"/>
      <c r="E2" s="639"/>
      <c r="F2" s="691"/>
    </row>
    <row r="3" spans="1:6" ht="15" customHeight="1" x14ac:dyDescent="0.25">
      <c r="A3" s="460"/>
      <c r="B3" s="412" t="s">
        <v>84</v>
      </c>
      <c r="C3" s="639" t="s">
        <v>390</v>
      </c>
      <c r="D3" s="639"/>
      <c r="E3" s="639"/>
      <c r="F3" s="691"/>
    </row>
    <row r="4" spans="1:6" ht="15.75" customHeight="1" x14ac:dyDescent="0.25">
      <c r="A4" s="460"/>
      <c r="B4" s="412"/>
      <c r="C4" s="639" t="s">
        <v>382</v>
      </c>
      <c r="D4" s="639"/>
      <c r="E4" s="639"/>
      <c r="F4" s="691"/>
    </row>
    <row r="5" spans="1:6" ht="15.75" customHeight="1" x14ac:dyDescent="0.25">
      <c r="A5" s="679"/>
      <c r="B5" s="680"/>
      <c r="C5" s="680"/>
      <c r="D5" s="680"/>
      <c r="E5" s="680"/>
      <c r="F5" s="681"/>
    </row>
    <row r="6" spans="1:6" x14ac:dyDescent="0.25">
      <c r="A6" s="468" t="str">
        <f>+CONTEXTO!A8</f>
        <v>PROCESO:  GESTIÓN DEL DESARROLLO ECONÓMICO Y LA COMPETITIVIDAD</v>
      </c>
      <c r="B6" s="469"/>
      <c r="C6" s="469"/>
      <c r="D6" s="469"/>
      <c r="E6" s="469"/>
      <c r="F6" s="470"/>
    </row>
    <row r="7" spans="1:6" ht="12.75" customHeight="1" x14ac:dyDescent="0.25">
      <c r="A7" s="468"/>
      <c r="B7" s="469"/>
      <c r="C7" s="469"/>
      <c r="D7" s="469"/>
      <c r="E7" s="469"/>
      <c r="F7" s="470"/>
    </row>
    <row r="8" spans="1:6" ht="60.75" customHeight="1" x14ac:dyDescent="0.25">
      <c r="A8" s="471"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8" s="472"/>
      <c r="C8" s="472"/>
      <c r="D8" s="472"/>
      <c r="E8" s="472"/>
      <c r="F8" s="473"/>
    </row>
    <row r="9" spans="1:6" ht="3.75" customHeight="1" thickBot="1" x14ac:dyDescent="0.3">
      <c r="A9" s="474"/>
      <c r="B9" s="475"/>
      <c r="C9" s="475"/>
      <c r="D9" s="475"/>
      <c r="E9" s="475"/>
      <c r="F9" s="476"/>
    </row>
    <row r="10" spans="1:6" ht="13.5" customHeight="1" thickBot="1" x14ac:dyDescent="0.3">
      <c r="A10" s="477"/>
      <c r="B10" s="477"/>
      <c r="C10" s="477"/>
      <c r="D10" s="477"/>
      <c r="E10" s="477"/>
      <c r="F10" s="477"/>
    </row>
    <row r="11" spans="1:6" ht="34.5" customHeight="1" x14ac:dyDescent="0.25">
      <c r="A11" s="682" t="s">
        <v>85</v>
      </c>
      <c r="B11" s="480" t="s">
        <v>86</v>
      </c>
      <c r="C11" s="480"/>
      <c r="D11" s="696" t="s">
        <v>87</v>
      </c>
      <c r="E11" s="696"/>
      <c r="F11" s="692" t="s">
        <v>88</v>
      </c>
    </row>
    <row r="12" spans="1:6" ht="21" customHeight="1" x14ac:dyDescent="0.25">
      <c r="A12" s="683"/>
      <c r="B12" s="481"/>
      <c r="C12" s="481"/>
      <c r="D12" s="102" t="s">
        <v>89</v>
      </c>
      <c r="E12" s="102" t="s">
        <v>90</v>
      </c>
      <c r="F12" s="693"/>
    </row>
    <row r="13" spans="1:6" ht="26.25" customHeight="1" x14ac:dyDescent="0.25">
      <c r="A13" s="454" t="str">
        <f>+DESCRIPCION!A10</f>
        <v>POSIBILIDAD DE DAÑO ECONOMICO Y REPUTACIONAL DEBIDO AL  DIRECCIONAMIENTO INDEBIDO DE LA OFERTA INSITUCIONAL PARA FAVORECER A UN TERCERO</v>
      </c>
      <c r="B13" s="457" t="s">
        <v>91</v>
      </c>
      <c r="C13" s="457"/>
      <c r="D13" s="217" t="s">
        <v>129</v>
      </c>
      <c r="E13" s="217"/>
      <c r="F13" s="684" t="str">
        <f>IF(D28="X","CATASTROFICO",IF(AND(D32&gt;0,D32&lt;=5),"MODERADO",IF(AND(D32&gt;=6,D32&lt;=11),"MAYOR",IF(AND(D32&gt;=12,D32&lt;=19),"CATASTROFICO",IF(AND(D32=0),"MENOR")))))</f>
        <v>MAYOR</v>
      </c>
    </row>
    <row r="14" spans="1:6" ht="26.25" customHeight="1" x14ac:dyDescent="0.25">
      <c r="A14" s="454"/>
      <c r="B14" s="457" t="s">
        <v>92</v>
      </c>
      <c r="C14" s="457"/>
      <c r="D14" s="217"/>
      <c r="E14" s="217" t="s">
        <v>129</v>
      </c>
      <c r="F14" s="685"/>
    </row>
    <row r="15" spans="1:6" ht="26.25" customHeight="1" x14ac:dyDescent="0.25">
      <c r="A15" s="454"/>
      <c r="B15" s="457" t="s">
        <v>93</v>
      </c>
      <c r="C15" s="457"/>
      <c r="D15" s="217"/>
      <c r="E15" s="217" t="s">
        <v>129</v>
      </c>
      <c r="F15" s="685"/>
    </row>
    <row r="16" spans="1:6" ht="26.25" customHeight="1" x14ac:dyDescent="0.25">
      <c r="A16" s="454"/>
      <c r="B16" s="457" t="s">
        <v>94</v>
      </c>
      <c r="C16" s="457"/>
      <c r="D16" s="217"/>
      <c r="E16" s="217" t="s">
        <v>129</v>
      </c>
      <c r="F16" s="685"/>
    </row>
    <row r="17" spans="1:6" ht="26.25" customHeight="1" x14ac:dyDescent="0.25">
      <c r="A17" s="454"/>
      <c r="B17" s="457" t="s">
        <v>95</v>
      </c>
      <c r="C17" s="457"/>
      <c r="D17" s="217" t="s">
        <v>129</v>
      </c>
      <c r="E17" s="217"/>
      <c r="F17" s="685"/>
    </row>
    <row r="18" spans="1:6" ht="26.25" customHeight="1" x14ac:dyDescent="0.25">
      <c r="A18" s="454"/>
      <c r="B18" s="457" t="s">
        <v>96</v>
      </c>
      <c r="C18" s="457"/>
      <c r="D18" s="217" t="s">
        <v>129</v>
      </c>
      <c r="E18" s="217"/>
      <c r="F18" s="685"/>
    </row>
    <row r="19" spans="1:6" ht="26.25" customHeight="1" x14ac:dyDescent="0.25">
      <c r="A19" s="454"/>
      <c r="B19" s="457" t="s">
        <v>97</v>
      </c>
      <c r="C19" s="457"/>
      <c r="D19" s="217"/>
      <c r="E19" s="217" t="s">
        <v>129</v>
      </c>
      <c r="F19" s="685"/>
    </row>
    <row r="20" spans="1:6" ht="33" customHeight="1" x14ac:dyDescent="0.25">
      <c r="A20" s="454"/>
      <c r="B20" s="457" t="s">
        <v>98</v>
      </c>
      <c r="C20" s="457"/>
      <c r="D20" s="217" t="s">
        <v>129</v>
      </c>
      <c r="E20" s="217"/>
      <c r="F20" s="685"/>
    </row>
    <row r="21" spans="1:6" ht="26.25" customHeight="1" x14ac:dyDescent="0.25">
      <c r="A21" s="454"/>
      <c r="B21" s="457" t="s">
        <v>99</v>
      </c>
      <c r="C21" s="457"/>
      <c r="D21" s="217"/>
      <c r="E21" s="217" t="s">
        <v>129</v>
      </c>
      <c r="F21" s="685"/>
    </row>
    <row r="22" spans="1:6" ht="26.25" customHeight="1" x14ac:dyDescent="0.25">
      <c r="A22" s="454"/>
      <c r="B22" s="457" t="s">
        <v>100</v>
      </c>
      <c r="C22" s="457"/>
      <c r="D22" s="217" t="s">
        <v>129</v>
      </c>
      <c r="E22" s="217"/>
      <c r="F22" s="685"/>
    </row>
    <row r="23" spans="1:6" ht="26.25" customHeight="1" x14ac:dyDescent="0.25">
      <c r="A23" s="454"/>
      <c r="B23" s="457" t="s">
        <v>101</v>
      </c>
      <c r="C23" s="457"/>
      <c r="D23" s="217" t="s">
        <v>129</v>
      </c>
      <c r="E23" s="217"/>
      <c r="F23" s="685"/>
    </row>
    <row r="24" spans="1:6" ht="26.25" customHeight="1" x14ac:dyDescent="0.25">
      <c r="A24" s="454"/>
      <c r="B24" s="457" t="s">
        <v>102</v>
      </c>
      <c r="C24" s="457"/>
      <c r="D24" s="217" t="s">
        <v>129</v>
      </c>
      <c r="E24" s="217"/>
      <c r="F24" s="685"/>
    </row>
    <row r="25" spans="1:6" ht="26.25" customHeight="1" x14ac:dyDescent="0.25">
      <c r="A25" s="454"/>
      <c r="B25" s="457" t="s">
        <v>103</v>
      </c>
      <c r="C25" s="457"/>
      <c r="D25" s="217" t="s">
        <v>129</v>
      </c>
      <c r="E25" s="217"/>
      <c r="F25" s="685"/>
    </row>
    <row r="26" spans="1:6" ht="26.25" customHeight="1" x14ac:dyDescent="0.25">
      <c r="A26" s="454"/>
      <c r="B26" s="457" t="s">
        <v>104</v>
      </c>
      <c r="C26" s="457"/>
      <c r="D26" s="217" t="s">
        <v>129</v>
      </c>
      <c r="E26" s="217"/>
      <c r="F26" s="685"/>
    </row>
    <row r="27" spans="1:6" ht="26.25" customHeight="1" x14ac:dyDescent="0.25">
      <c r="A27" s="454"/>
      <c r="B27" s="457" t="s">
        <v>105</v>
      </c>
      <c r="C27" s="457"/>
      <c r="D27" s="217"/>
      <c r="E27" s="217" t="s">
        <v>129</v>
      </c>
      <c r="F27" s="685"/>
    </row>
    <row r="28" spans="1:6" ht="26.25" customHeight="1" x14ac:dyDescent="0.25">
      <c r="A28" s="454"/>
      <c r="B28" s="457" t="s">
        <v>106</v>
      </c>
      <c r="C28" s="457"/>
      <c r="D28" s="217"/>
      <c r="E28" s="217" t="s">
        <v>129</v>
      </c>
      <c r="F28" s="685"/>
    </row>
    <row r="29" spans="1:6" ht="26.25" customHeight="1" x14ac:dyDescent="0.25">
      <c r="A29" s="454"/>
      <c r="B29" s="457" t="s">
        <v>107</v>
      </c>
      <c r="C29" s="457"/>
      <c r="D29" s="217"/>
      <c r="E29" s="217" t="s">
        <v>129</v>
      </c>
      <c r="F29" s="685"/>
    </row>
    <row r="30" spans="1:6" ht="26.25" customHeight="1" x14ac:dyDescent="0.25">
      <c r="A30" s="454"/>
      <c r="B30" s="457" t="s">
        <v>108</v>
      </c>
      <c r="C30" s="457"/>
      <c r="D30" s="217"/>
      <c r="E30" s="217" t="s">
        <v>129</v>
      </c>
      <c r="F30" s="685"/>
    </row>
    <row r="31" spans="1:6" ht="26.25" customHeight="1" x14ac:dyDescent="0.25">
      <c r="A31" s="454"/>
      <c r="B31" s="457" t="s">
        <v>109</v>
      </c>
      <c r="C31" s="457"/>
      <c r="D31" s="217"/>
      <c r="E31" s="217" t="s">
        <v>129</v>
      </c>
      <c r="F31" s="685"/>
    </row>
    <row r="32" spans="1:6" ht="16.2" thickBot="1" x14ac:dyDescent="0.35">
      <c r="A32" s="455"/>
      <c r="B32" s="687" t="s">
        <v>58</v>
      </c>
      <c r="C32" s="688"/>
      <c r="D32" s="98">
        <f>+NOOO!B54</f>
        <v>9</v>
      </c>
      <c r="E32" s="99"/>
      <c r="F32" s="686"/>
    </row>
    <row r="33" spans="1:6" ht="15.75" customHeight="1" thickBot="1" x14ac:dyDescent="0.3">
      <c r="A33" s="694"/>
      <c r="B33" s="372"/>
      <c r="C33" s="372"/>
      <c r="D33" s="372"/>
      <c r="E33" s="372"/>
      <c r="F33" s="695"/>
    </row>
    <row r="34" spans="1:6" ht="34.5" customHeight="1" x14ac:dyDescent="0.25">
      <c r="A34" s="682" t="s">
        <v>85</v>
      </c>
      <c r="B34" s="480" t="s">
        <v>86</v>
      </c>
      <c r="C34" s="480"/>
      <c r="D34" s="696" t="s">
        <v>87</v>
      </c>
      <c r="E34" s="696"/>
      <c r="F34" s="692" t="s">
        <v>88</v>
      </c>
    </row>
    <row r="35" spans="1:6" ht="21" customHeight="1" x14ac:dyDescent="0.25">
      <c r="A35" s="683"/>
      <c r="B35" s="481"/>
      <c r="C35" s="481"/>
      <c r="D35" s="79" t="s">
        <v>89</v>
      </c>
      <c r="E35" s="79" t="s">
        <v>90</v>
      </c>
      <c r="F35" s="693"/>
    </row>
    <row r="36" spans="1:6" ht="26.25" customHeight="1" x14ac:dyDescent="0.25">
      <c r="A36" s="454"/>
      <c r="B36" s="457" t="s">
        <v>91</v>
      </c>
      <c r="C36" s="457"/>
      <c r="D36" s="217"/>
      <c r="E36" s="217"/>
      <c r="F36" s="699" t="str">
        <f>IF(D51="X","CATASTROFICO",IF(AND(D55&gt;0,D55&lt;=5),"MODERADO",IF(AND(D55&gt;=6,D55&lt;=11),"MAYOR",IF(AND(D55&gt;=12,D55&lt;=19),"CATASTROFICO"," "))))</f>
        <v xml:space="preserve"> </v>
      </c>
    </row>
    <row r="37" spans="1:6" ht="26.25" customHeight="1" x14ac:dyDescent="0.25">
      <c r="A37" s="454"/>
      <c r="B37" s="457" t="s">
        <v>92</v>
      </c>
      <c r="C37" s="457"/>
      <c r="D37" s="217"/>
      <c r="E37" s="217"/>
      <c r="F37" s="699"/>
    </row>
    <row r="38" spans="1:6" ht="26.25" customHeight="1" x14ac:dyDescent="0.25">
      <c r="A38" s="454"/>
      <c r="B38" s="457" t="s">
        <v>93</v>
      </c>
      <c r="C38" s="457"/>
      <c r="D38" s="217"/>
      <c r="E38" s="217"/>
      <c r="F38" s="699"/>
    </row>
    <row r="39" spans="1:6" ht="26.25" customHeight="1" x14ac:dyDescent="0.25">
      <c r="A39" s="454"/>
      <c r="B39" s="457" t="s">
        <v>94</v>
      </c>
      <c r="C39" s="457"/>
      <c r="D39" s="217"/>
      <c r="E39" s="217"/>
      <c r="F39" s="699"/>
    </row>
    <row r="40" spans="1:6" ht="26.25" customHeight="1" x14ac:dyDescent="0.25">
      <c r="A40" s="454"/>
      <c r="B40" s="457" t="s">
        <v>95</v>
      </c>
      <c r="C40" s="457"/>
      <c r="D40" s="217"/>
      <c r="E40" s="217"/>
      <c r="F40" s="699"/>
    </row>
    <row r="41" spans="1:6" ht="26.25" customHeight="1" x14ac:dyDescent="0.25">
      <c r="A41" s="454"/>
      <c r="B41" s="457" t="s">
        <v>96</v>
      </c>
      <c r="C41" s="457"/>
      <c r="D41" s="217"/>
      <c r="E41" s="217"/>
      <c r="F41" s="699"/>
    </row>
    <row r="42" spans="1:6" ht="26.25" customHeight="1" x14ac:dyDescent="0.25">
      <c r="A42" s="454"/>
      <c r="B42" s="457" t="s">
        <v>97</v>
      </c>
      <c r="C42" s="457"/>
      <c r="D42" s="217"/>
      <c r="E42" s="217"/>
      <c r="F42" s="699"/>
    </row>
    <row r="43" spans="1:6" ht="33" customHeight="1" x14ac:dyDescent="0.25">
      <c r="A43" s="454"/>
      <c r="B43" s="457" t="s">
        <v>98</v>
      </c>
      <c r="C43" s="457"/>
      <c r="D43" s="217"/>
      <c r="E43" s="217"/>
      <c r="F43" s="699"/>
    </row>
    <row r="44" spans="1:6" ht="26.25" customHeight="1" x14ac:dyDescent="0.25">
      <c r="A44" s="454"/>
      <c r="B44" s="457" t="s">
        <v>99</v>
      </c>
      <c r="C44" s="457"/>
      <c r="D44" s="217"/>
      <c r="E44" s="217"/>
      <c r="F44" s="699"/>
    </row>
    <row r="45" spans="1:6" ht="26.25" customHeight="1" x14ac:dyDescent="0.25">
      <c r="A45" s="454"/>
      <c r="B45" s="457" t="s">
        <v>100</v>
      </c>
      <c r="C45" s="457"/>
      <c r="D45" s="217"/>
      <c r="E45" s="217"/>
      <c r="F45" s="699"/>
    </row>
    <row r="46" spans="1:6" ht="26.25" customHeight="1" x14ac:dyDescent="0.25">
      <c r="A46" s="454"/>
      <c r="B46" s="457" t="s">
        <v>101</v>
      </c>
      <c r="C46" s="457"/>
      <c r="D46" s="217"/>
      <c r="E46" s="217"/>
      <c r="F46" s="699"/>
    </row>
    <row r="47" spans="1:6" ht="26.25" customHeight="1" x14ac:dyDescent="0.25">
      <c r="A47" s="454"/>
      <c r="B47" s="457" t="s">
        <v>102</v>
      </c>
      <c r="C47" s="457"/>
      <c r="D47" s="223"/>
      <c r="E47" s="223"/>
      <c r="F47" s="699"/>
    </row>
    <row r="48" spans="1:6" ht="26.25" customHeight="1" x14ac:dyDescent="0.25">
      <c r="A48" s="454"/>
      <c r="B48" s="457" t="s">
        <v>103</v>
      </c>
      <c r="C48" s="457"/>
      <c r="D48" s="223"/>
      <c r="E48" s="223"/>
      <c r="F48" s="699"/>
    </row>
    <row r="49" spans="1:6" ht="26.25" customHeight="1" x14ac:dyDescent="0.25">
      <c r="A49" s="454"/>
      <c r="B49" s="457" t="s">
        <v>104</v>
      </c>
      <c r="C49" s="457"/>
      <c r="D49" s="223"/>
      <c r="E49" s="223"/>
      <c r="F49" s="699"/>
    </row>
    <row r="50" spans="1:6" ht="26.25" customHeight="1" x14ac:dyDescent="0.25">
      <c r="A50" s="454"/>
      <c r="B50" s="457" t="s">
        <v>105</v>
      </c>
      <c r="C50" s="457"/>
      <c r="D50" s="223"/>
      <c r="E50" s="223"/>
      <c r="F50" s="699"/>
    </row>
    <row r="51" spans="1:6" ht="26.25" customHeight="1" x14ac:dyDescent="0.25">
      <c r="A51" s="454"/>
      <c r="B51" s="457" t="s">
        <v>106</v>
      </c>
      <c r="C51" s="457"/>
      <c r="D51" s="223"/>
      <c r="E51" s="223"/>
      <c r="F51" s="699"/>
    </row>
    <row r="52" spans="1:6" ht="26.25" customHeight="1" x14ac:dyDescent="0.25">
      <c r="A52" s="454"/>
      <c r="B52" s="457" t="s">
        <v>107</v>
      </c>
      <c r="C52" s="457"/>
      <c r="D52" s="223"/>
      <c r="E52" s="223"/>
      <c r="F52" s="699"/>
    </row>
    <row r="53" spans="1:6" ht="26.25" customHeight="1" x14ac:dyDescent="0.25">
      <c r="A53" s="454"/>
      <c r="B53" s="457" t="s">
        <v>108</v>
      </c>
      <c r="C53" s="457"/>
      <c r="D53" s="223"/>
      <c r="E53" s="223"/>
      <c r="F53" s="699"/>
    </row>
    <row r="54" spans="1:6" ht="26.25" customHeight="1" x14ac:dyDescent="0.25">
      <c r="A54" s="454"/>
      <c r="B54" s="457" t="s">
        <v>109</v>
      </c>
      <c r="C54" s="457"/>
      <c r="D54" s="223"/>
      <c r="E54" s="223"/>
      <c r="F54" s="699"/>
    </row>
    <row r="55" spans="1:6" ht="16.2" thickBot="1" x14ac:dyDescent="0.35">
      <c r="A55" s="455"/>
      <c r="B55" s="687" t="s">
        <v>58</v>
      </c>
      <c r="C55" s="688"/>
      <c r="D55" s="98">
        <f>+NOOO!B77</f>
        <v>0</v>
      </c>
      <c r="E55" s="99"/>
      <c r="F55" s="700"/>
    </row>
    <row r="56" spans="1:6" ht="14.4" thickBot="1" x14ac:dyDescent="0.3"/>
    <row r="57" spans="1:6" ht="34.5" customHeight="1" x14ac:dyDescent="0.25">
      <c r="A57" s="682" t="s">
        <v>85</v>
      </c>
      <c r="B57" s="480" t="s">
        <v>86</v>
      </c>
      <c r="C57" s="480"/>
      <c r="D57" s="696" t="s">
        <v>87</v>
      </c>
      <c r="E57" s="696"/>
      <c r="F57" s="692" t="s">
        <v>88</v>
      </c>
    </row>
    <row r="58" spans="1:6" ht="21" customHeight="1" x14ac:dyDescent="0.25">
      <c r="A58" s="683"/>
      <c r="B58" s="481"/>
      <c r="C58" s="481"/>
      <c r="D58" s="79" t="s">
        <v>89</v>
      </c>
      <c r="E58" s="79" t="s">
        <v>90</v>
      </c>
      <c r="F58" s="693"/>
    </row>
    <row r="59" spans="1:6" ht="26.25" customHeight="1" x14ac:dyDescent="0.25">
      <c r="A59" s="697"/>
      <c r="B59" s="457" t="s">
        <v>91</v>
      </c>
      <c r="C59" s="457"/>
      <c r="D59" s="224"/>
      <c r="E59" s="224"/>
      <c r="F59" s="699" t="str">
        <f>IF(D74="X","CATASTROFICO",IF(AND(D78&gt;0,D78&lt;=5),"MODERADO",IF(AND(D78&gt;=6,D78&lt;=11),"MAYOR",IF(AND(D78&gt;=12,D78&lt;=19),"CATASTROFICO"," "))))</f>
        <v xml:space="preserve"> </v>
      </c>
    </row>
    <row r="60" spans="1:6" ht="26.25" customHeight="1" x14ac:dyDescent="0.25">
      <c r="A60" s="697"/>
      <c r="B60" s="457" t="s">
        <v>92</v>
      </c>
      <c r="C60" s="457"/>
      <c r="D60" s="224"/>
      <c r="E60" s="224"/>
      <c r="F60" s="699"/>
    </row>
    <row r="61" spans="1:6" ht="26.25" customHeight="1" x14ac:dyDescent="0.25">
      <c r="A61" s="697"/>
      <c r="B61" s="457" t="s">
        <v>93</v>
      </c>
      <c r="C61" s="457"/>
      <c r="D61" s="224"/>
      <c r="E61" s="224"/>
      <c r="F61" s="699"/>
    </row>
    <row r="62" spans="1:6" ht="26.25" customHeight="1" x14ac:dyDescent="0.25">
      <c r="A62" s="697"/>
      <c r="B62" s="457" t="s">
        <v>94</v>
      </c>
      <c r="C62" s="457"/>
      <c r="D62" s="224"/>
      <c r="E62" s="224"/>
      <c r="F62" s="699"/>
    </row>
    <row r="63" spans="1:6" ht="26.25" customHeight="1" x14ac:dyDescent="0.25">
      <c r="A63" s="697"/>
      <c r="B63" s="457" t="s">
        <v>95</v>
      </c>
      <c r="C63" s="457"/>
      <c r="D63" s="224"/>
      <c r="E63" s="224"/>
      <c r="F63" s="699"/>
    </row>
    <row r="64" spans="1:6" ht="26.25" customHeight="1" x14ac:dyDescent="0.25">
      <c r="A64" s="697"/>
      <c r="B64" s="457" t="s">
        <v>96</v>
      </c>
      <c r="C64" s="457"/>
      <c r="D64" s="224"/>
      <c r="E64" s="224"/>
      <c r="F64" s="699"/>
    </row>
    <row r="65" spans="1:6" ht="26.25" customHeight="1" x14ac:dyDescent="0.25">
      <c r="A65" s="697"/>
      <c r="B65" s="457" t="s">
        <v>97</v>
      </c>
      <c r="C65" s="457"/>
      <c r="D65" s="224"/>
      <c r="E65" s="224"/>
      <c r="F65" s="699"/>
    </row>
    <row r="66" spans="1:6" ht="32.25" customHeight="1" x14ac:dyDescent="0.25">
      <c r="A66" s="697"/>
      <c r="B66" s="457" t="s">
        <v>98</v>
      </c>
      <c r="C66" s="457"/>
      <c r="D66" s="224"/>
      <c r="E66" s="224"/>
      <c r="F66" s="699"/>
    </row>
    <row r="67" spans="1:6" ht="26.25" customHeight="1" x14ac:dyDescent="0.25">
      <c r="A67" s="697"/>
      <c r="B67" s="457" t="s">
        <v>99</v>
      </c>
      <c r="C67" s="457"/>
      <c r="D67" s="224"/>
      <c r="E67" s="224"/>
      <c r="F67" s="699"/>
    </row>
    <row r="68" spans="1:6" ht="26.25" customHeight="1" x14ac:dyDescent="0.25">
      <c r="A68" s="697"/>
      <c r="B68" s="457" t="s">
        <v>100</v>
      </c>
      <c r="C68" s="457"/>
      <c r="D68" s="224"/>
      <c r="E68" s="224"/>
      <c r="F68" s="699"/>
    </row>
    <row r="69" spans="1:6" ht="26.25" customHeight="1" x14ac:dyDescent="0.25">
      <c r="A69" s="697"/>
      <c r="B69" s="457" t="s">
        <v>101</v>
      </c>
      <c r="C69" s="457"/>
      <c r="D69" s="224"/>
      <c r="E69" s="224"/>
      <c r="F69" s="699"/>
    </row>
    <row r="70" spans="1:6" ht="26.25" customHeight="1" x14ac:dyDescent="0.25">
      <c r="A70" s="697"/>
      <c r="B70" s="457" t="s">
        <v>102</v>
      </c>
      <c r="C70" s="457"/>
      <c r="D70" s="224"/>
      <c r="E70" s="224"/>
      <c r="F70" s="699"/>
    </row>
    <row r="71" spans="1:6" ht="26.25" customHeight="1" x14ac:dyDescent="0.25">
      <c r="A71" s="697"/>
      <c r="B71" s="457" t="s">
        <v>103</v>
      </c>
      <c r="C71" s="457"/>
      <c r="D71" s="224"/>
      <c r="E71" s="224"/>
      <c r="F71" s="699"/>
    </row>
    <row r="72" spans="1:6" ht="26.25" customHeight="1" x14ac:dyDescent="0.25">
      <c r="A72" s="697"/>
      <c r="B72" s="457" t="s">
        <v>104</v>
      </c>
      <c r="C72" s="457"/>
      <c r="D72" s="224"/>
      <c r="E72" s="224"/>
      <c r="F72" s="699"/>
    </row>
    <row r="73" spans="1:6" ht="26.25" customHeight="1" x14ac:dyDescent="0.25">
      <c r="A73" s="697"/>
      <c r="B73" s="457" t="s">
        <v>105</v>
      </c>
      <c r="C73" s="457"/>
      <c r="D73" s="224"/>
      <c r="E73" s="224"/>
      <c r="F73" s="699"/>
    </row>
    <row r="74" spans="1:6" ht="26.25" customHeight="1" x14ac:dyDescent="0.25">
      <c r="A74" s="697"/>
      <c r="B74" s="457" t="s">
        <v>106</v>
      </c>
      <c r="C74" s="457"/>
      <c r="D74" s="224"/>
      <c r="E74" s="224"/>
      <c r="F74" s="699"/>
    </row>
    <row r="75" spans="1:6" ht="26.25" customHeight="1" x14ac:dyDescent="0.25">
      <c r="A75" s="697"/>
      <c r="B75" s="457" t="s">
        <v>107</v>
      </c>
      <c r="C75" s="457"/>
      <c r="D75" s="224"/>
      <c r="E75" s="224"/>
      <c r="F75" s="699"/>
    </row>
    <row r="76" spans="1:6" ht="26.25" customHeight="1" x14ac:dyDescent="0.25">
      <c r="A76" s="697"/>
      <c r="B76" s="457" t="s">
        <v>108</v>
      </c>
      <c r="C76" s="457"/>
      <c r="D76" s="224"/>
      <c r="E76" s="224"/>
      <c r="F76" s="699"/>
    </row>
    <row r="77" spans="1:6" ht="26.25" customHeight="1" x14ac:dyDescent="0.25">
      <c r="A77" s="697"/>
      <c r="B77" s="457" t="s">
        <v>109</v>
      </c>
      <c r="C77" s="457"/>
      <c r="D77" s="224"/>
      <c r="E77" s="224"/>
      <c r="F77" s="699"/>
    </row>
    <row r="78" spans="1:6" ht="16.2" thickBot="1" x14ac:dyDescent="0.35">
      <c r="A78" s="698"/>
      <c r="B78" s="687" t="s">
        <v>58</v>
      </c>
      <c r="C78" s="688"/>
      <c r="D78" s="98">
        <f>+NOOO!B100</f>
        <v>0</v>
      </c>
      <c r="E78" s="99"/>
      <c r="F78" s="700"/>
    </row>
    <row r="79" spans="1:6" ht="14.4" thickBot="1" x14ac:dyDescent="0.3"/>
    <row r="80" spans="1:6" ht="34.5" customHeight="1" x14ac:dyDescent="0.25">
      <c r="A80" s="682" t="s">
        <v>85</v>
      </c>
      <c r="B80" s="480" t="s">
        <v>86</v>
      </c>
      <c r="C80" s="480"/>
      <c r="D80" s="696" t="s">
        <v>87</v>
      </c>
      <c r="E80" s="696"/>
      <c r="F80" s="692" t="s">
        <v>88</v>
      </c>
    </row>
    <row r="81" spans="1:6" ht="21" customHeight="1" x14ac:dyDescent="0.25">
      <c r="A81" s="683"/>
      <c r="B81" s="481"/>
      <c r="C81" s="481"/>
      <c r="D81" s="79" t="s">
        <v>89</v>
      </c>
      <c r="E81" s="79" t="s">
        <v>90</v>
      </c>
      <c r="F81" s="693"/>
    </row>
    <row r="82" spans="1:6" ht="26.25" customHeight="1" x14ac:dyDescent="0.25">
      <c r="A82" s="697"/>
      <c r="B82" s="457" t="s">
        <v>91</v>
      </c>
      <c r="C82" s="457"/>
      <c r="D82" s="224"/>
      <c r="E82" s="224"/>
      <c r="F82" s="699" t="str">
        <f>IF(D97="X","CATASTROFICO",IF(AND(D101&gt;0,D101&lt;=5),"MODERADO",IF(AND(D101&gt;=6,D101&lt;=11),"MAYOR",IF(AND(D101&gt;=12,D101&lt;=19),"CATASTROFICO"," "))))</f>
        <v xml:space="preserve"> </v>
      </c>
    </row>
    <row r="83" spans="1:6" ht="26.25" customHeight="1" x14ac:dyDescent="0.25">
      <c r="A83" s="697"/>
      <c r="B83" s="457" t="s">
        <v>92</v>
      </c>
      <c r="C83" s="457"/>
      <c r="D83" s="224"/>
      <c r="E83" s="224"/>
      <c r="F83" s="699"/>
    </row>
    <row r="84" spans="1:6" ht="26.25" customHeight="1" x14ac:dyDescent="0.25">
      <c r="A84" s="697"/>
      <c r="B84" s="457" t="s">
        <v>93</v>
      </c>
      <c r="C84" s="457"/>
      <c r="D84" s="224"/>
      <c r="E84" s="224"/>
      <c r="F84" s="699"/>
    </row>
    <row r="85" spans="1:6" ht="26.25" customHeight="1" x14ac:dyDescent="0.25">
      <c r="A85" s="697"/>
      <c r="B85" s="457" t="s">
        <v>94</v>
      </c>
      <c r="C85" s="457"/>
      <c r="D85" s="224"/>
      <c r="E85" s="224"/>
      <c r="F85" s="699"/>
    </row>
    <row r="86" spans="1:6" ht="26.25" customHeight="1" x14ac:dyDescent="0.25">
      <c r="A86" s="697"/>
      <c r="B86" s="457" t="s">
        <v>95</v>
      </c>
      <c r="C86" s="457"/>
      <c r="D86" s="224"/>
      <c r="E86" s="224"/>
      <c r="F86" s="699"/>
    </row>
    <row r="87" spans="1:6" ht="26.25" customHeight="1" x14ac:dyDescent="0.25">
      <c r="A87" s="697"/>
      <c r="B87" s="457" t="s">
        <v>96</v>
      </c>
      <c r="C87" s="457"/>
      <c r="D87" s="224"/>
      <c r="E87" s="224"/>
      <c r="F87" s="699"/>
    </row>
    <row r="88" spans="1:6" ht="26.25" customHeight="1" x14ac:dyDescent="0.25">
      <c r="A88" s="697"/>
      <c r="B88" s="457" t="s">
        <v>97</v>
      </c>
      <c r="C88" s="457"/>
      <c r="D88" s="224"/>
      <c r="E88" s="224"/>
      <c r="F88" s="699"/>
    </row>
    <row r="89" spans="1:6" ht="33" customHeight="1" x14ac:dyDescent="0.25">
      <c r="A89" s="697"/>
      <c r="B89" s="457" t="s">
        <v>98</v>
      </c>
      <c r="C89" s="457"/>
      <c r="D89" s="224"/>
      <c r="E89" s="224"/>
      <c r="F89" s="699"/>
    </row>
    <row r="90" spans="1:6" ht="26.25" customHeight="1" x14ac:dyDescent="0.25">
      <c r="A90" s="697"/>
      <c r="B90" s="457" t="s">
        <v>99</v>
      </c>
      <c r="C90" s="457"/>
      <c r="D90" s="224"/>
      <c r="E90" s="224"/>
      <c r="F90" s="699"/>
    </row>
    <row r="91" spans="1:6" ht="26.25" customHeight="1" x14ac:dyDescent="0.25">
      <c r="A91" s="697"/>
      <c r="B91" s="457" t="s">
        <v>100</v>
      </c>
      <c r="C91" s="457"/>
      <c r="D91" s="224"/>
      <c r="E91" s="224"/>
      <c r="F91" s="699"/>
    </row>
    <row r="92" spans="1:6" ht="26.25" customHeight="1" x14ac:dyDescent="0.25">
      <c r="A92" s="697"/>
      <c r="B92" s="457" t="s">
        <v>101</v>
      </c>
      <c r="C92" s="457"/>
      <c r="D92" s="224"/>
      <c r="E92" s="224"/>
      <c r="F92" s="699"/>
    </row>
    <row r="93" spans="1:6" ht="26.25" customHeight="1" x14ac:dyDescent="0.25">
      <c r="A93" s="697"/>
      <c r="B93" s="457" t="s">
        <v>102</v>
      </c>
      <c r="C93" s="457"/>
      <c r="D93" s="224"/>
      <c r="E93" s="224"/>
      <c r="F93" s="699"/>
    </row>
    <row r="94" spans="1:6" ht="26.25" customHeight="1" x14ac:dyDescent="0.25">
      <c r="A94" s="697"/>
      <c r="B94" s="457" t="s">
        <v>103</v>
      </c>
      <c r="C94" s="457"/>
      <c r="D94" s="224"/>
      <c r="E94" s="224"/>
      <c r="F94" s="699"/>
    </row>
    <row r="95" spans="1:6" ht="26.25" customHeight="1" x14ac:dyDescent="0.25">
      <c r="A95" s="697"/>
      <c r="B95" s="457" t="s">
        <v>104</v>
      </c>
      <c r="C95" s="457"/>
      <c r="D95" s="224"/>
      <c r="E95" s="224"/>
      <c r="F95" s="699"/>
    </row>
    <row r="96" spans="1:6" ht="26.25" customHeight="1" x14ac:dyDescent="0.25">
      <c r="A96" s="697"/>
      <c r="B96" s="457" t="s">
        <v>105</v>
      </c>
      <c r="C96" s="457"/>
      <c r="D96" s="224"/>
      <c r="E96" s="224"/>
      <c r="F96" s="699"/>
    </row>
    <row r="97" spans="1:6" ht="26.25" customHeight="1" x14ac:dyDescent="0.25">
      <c r="A97" s="697"/>
      <c r="B97" s="457" t="s">
        <v>106</v>
      </c>
      <c r="C97" s="457"/>
      <c r="D97" s="224"/>
      <c r="E97" s="224"/>
      <c r="F97" s="699"/>
    </row>
    <row r="98" spans="1:6" ht="26.25" customHeight="1" x14ac:dyDescent="0.25">
      <c r="A98" s="697"/>
      <c r="B98" s="457" t="s">
        <v>107</v>
      </c>
      <c r="C98" s="457"/>
      <c r="D98" s="224"/>
      <c r="E98" s="224"/>
      <c r="F98" s="699"/>
    </row>
    <row r="99" spans="1:6" ht="26.25" customHeight="1" x14ac:dyDescent="0.25">
      <c r="A99" s="697"/>
      <c r="B99" s="457" t="s">
        <v>108</v>
      </c>
      <c r="C99" s="457"/>
      <c r="D99" s="224"/>
      <c r="E99" s="224"/>
      <c r="F99" s="699"/>
    </row>
    <row r="100" spans="1:6" ht="26.25" customHeight="1" x14ac:dyDescent="0.25">
      <c r="A100" s="697"/>
      <c r="B100" s="457" t="s">
        <v>109</v>
      </c>
      <c r="C100" s="457"/>
      <c r="D100" s="224"/>
      <c r="E100" s="224"/>
      <c r="F100" s="699"/>
    </row>
    <row r="101" spans="1:6" ht="16.2" thickBot="1" x14ac:dyDescent="0.35">
      <c r="A101" s="698"/>
      <c r="B101" s="687" t="s">
        <v>58</v>
      </c>
      <c r="C101" s="688"/>
      <c r="D101" s="98">
        <f>+NOOO!B123</f>
        <v>0</v>
      </c>
      <c r="E101" s="99"/>
      <c r="F101" s="700"/>
    </row>
    <row r="102" spans="1:6" ht="14.4" thickBot="1" x14ac:dyDescent="0.3"/>
    <row r="103" spans="1:6" ht="34.5" customHeight="1" x14ac:dyDescent="0.25">
      <c r="A103" s="682" t="s">
        <v>85</v>
      </c>
      <c r="B103" s="480" t="s">
        <v>86</v>
      </c>
      <c r="C103" s="480"/>
      <c r="D103" s="696" t="s">
        <v>87</v>
      </c>
      <c r="E103" s="696"/>
      <c r="F103" s="692" t="s">
        <v>88</v>
      </c>
    </row>
    <row r="104" spans="1:6" ht="21" customHeight="1" x14ac:dyDescent="0.25">
      <c r="A104" s="683"/>
      <c r="B104" s="481"/>
      <c r="C104" s="481"/>
      <c r="D104" s="79" t="s">
        <v>89</v>
      </c>
      <c r="E104" s="79" t="s">
        <v>90</v>
      </c>
      <c r="F104" s="693"/>
    </row>
    <row r="105" spans="1:6" ht="26.25" customHeight="1" x14ac:dyDescent="0.25">
      <c r="A105" s="697"/>
      <c r="B105" s="457" t="s">
        <v>91</v>
      </c>
      <c r="C105" s="457"/>
      <c r="D105" s="224"/>
      <c r="E105" s="224"/>
      <c r="F105" s="699" t="str">
        <f>IF(D120="X","CATASTROFICO",IF(AND(D124&gt;0,D124&lt;=5),"MODERADO",IF(AND(D124&gt;=6,D124&lt;=11),"MAYOR",IF(AND(D124&gt;=12,D124&lt;=19),"CATASTROFICO"," "))))</f>
        <v xml:space="preserve"> </v>
      </c>
    </row>
    <row r="106" spans="1:6" ht="26.25" customHeight="1" x14ac:dyDescent="0.25">
      <c r="A106" s="697"/>
      <c r="B106" s="457" t="s">
        <v>92</v>
      </c>
      <c r="C106" s="457"/>
      <c r="D106" s="224"/>
      <c r="E106" s="224"/>
      <c r="F106" s="699"/>
    </row>
    <row r="107" spans="1:6" ht="26.25" customHeight="1" x14ac:dyDescent="0.25">
      <c r="A107" s="697"/>
      <c r="B107" s="457" t="s">
        <v>93</v>
      </c>
      <c r="C107" s="457"/>
      <c r="D107" s="224"/>
      <c r="E107" s="224"/>
      <c r="F107" s="699"/>
    </row>
    <row r="108" spans="1:6" ht="26.25" customHeight="1" x14ac:dyDescent="0.25">
      <c r="A108" s="697"/>
      <c r="B108" s="457" t="s">
        <v>94</v>
      </c>
      <c r="C108" s="457"/>
      <c r="D108" s="224"/>
      <c r="E108" s="224"/>
      <c r="F108" s="699"/>
    </row>
    <row r="109" spans="1:6" ht="26.25" customHeight="1" x14ac:dyDescent="0.25">
      <c r="A109" s="697"/>
      <c r="B109" s="457" t="s">
        <v>95</v>
      </c>
      <c r="C109" s="457"/>
      <c r="D109" s="224"/>
      <c r="E109" s="224"/>
      <c r="F109" s="699"/>
    </row>
    <row r="110" spans="1:6" ht="26.25" customHeight="1" x14ac:dyDescent="0.25">
      <c r="A110" s="697"/>
      <c r="B110" s="457" t="s">
        <v>96</v>
      </c>
      <c r="C110" s="457"/>
      <c r="D110" s="224"/>
      <c r="E110" s="224"/>
      <c r="F110" s="699"/>
    </row>
    <row r="111" spans="1:6" ht="26.25" customHeight="1" x14ac:dyDescent="0.25">
      <c r="A111" s="697"/>
      <c r="B111" s="457" t="s">
        <v>97</v>
      </c>
      <c r="C111" s="457"/>
      <c r="D111" s="224"/>
      <c r="E111" s="224"/>
      <c r="F111" s="699"/>
    </row>
    <row r="112" spans="1:6" ht="36" customHeight="1" x14ac:dyDescent="0.25">
      <c r="A112" s="697"/>
      <c r="B112" s="457" t="s">
        <v>98</v>
      </c>
      <c r="C112" s="457"/>
      <c r="D112" s="224"/>
      <c r="E112" s="224"/>
      <c r="F112" s="699"/>
    </row>
    <row r="113" spans="1:6" ht="26.25" customHeight="1" x14ac:dyDescent="0.25">
      <c r="A113" s="697"/>
      <c r="B113" s="457" t="s">
        <v>99</v>
      </c>
      <c r="C113" s="457"/>
      <c r="D113" s="224"/>
      <c r="E113" s="224"/>
      <c r="F113" s="699"/>
    </row>
    <row r="114" spans="1:6" ht="26.25" customHeight="1" x14ac:dyDescent="0.25">
      <c r="A114" s="697"/>
      <c r="B114" s="457" t="s">
        <v>100</v>
      </c>
      <c r="C114" s="457"/>
      <c r="D114" s="224"/>
      <c r="E114" s="224"/>
      <c r="F114" s="699"/>
    </row>
    <row r="115" spans="1:6" ht="26.25" customHeight="1" x14ac:dyDescent="0.25">
      <c r="A115" s="697"/>
      <c r="B115" s="457" t="s">
        <v>101</v>
      </c>
      <c r="C115" s="457"/>
      <c r="D115" s="224"/>
      <c r="E115" s="224"/>
      <c r="F115" s="699"/>
    </row>
    <row r="116" spans="1:6" ht="26.25" customHeight="1" x14ac:dyDescent="0.25">
      <c r="A116" s="697"/>
      <c r="B116" s="457" t="s">
        <v>102</v>
      </c>
      <c r="C116" s="457"/>
      <c r="D116" s="224"/>
      <c r="E116" s="224"/>
      <c r="F116" s="699"/>
    </row>
    <row r="117" spans="1:6" ht="26.25" customHeight="1" x14ac:dyDescent="0.25">
      <c r="A117" s="697"/>
      <c r="B117" s="457" t="s">
        <v>103</v>
      </c>
      <c r="C117" s="457"/>
      <c r="D117" s="224"/>
      <c r="E117" s="224"/>
      <c r="F117" s="699"/>
    </row>
    <row r="118" spans="1:6" ht="26.25" customHeight="1" x14ac:dyDescent="0.25">
      <c r="A118" s="697"/>
      <c r="B118" s="457" t="s">
        <v>104</v>
      </c>
      <c r="C118" s="457"/>
      <c r="D118" s="224"/>
      <c r="E118" s="224"/>
      <c r="F118" s="699"/>
    </row>
    <row r="119" spans="1:6" ht="26.25" customHeight="1" x14ac:dyDescent="0.25">
      <c r="A119" s="697"/>
      <c r="B119" s="457" t="s">
        <v>105</v>
      </c>
      <c r="C119" s="457"/>
      <c r="D119" s="224"/>
      <c r="E119" s="224"/>
      <c r="F119" s="699"/>
    </row>
    <row r="120" spans="1:6" ht="26.25" customHeight="1" x14ac:dyDescent="0.25">
      <c r="A120" s="697"/>
      <c r="B120" s="457" t="s">
        <v>106</v>
      </c>
      <c r="C120" s="457"/>
      <c r="D120" s="224"/>
      <c r="E120" s="224"/>
      <c r="F120" s="699"/>
    </row>
    <row r="121" spans="1:6" ht="26.25" customHeight="1" x14ac:dyDescent="0.25">
      <c r="A121" s="697"/>
      <c r="B121" s="457" t="s">
        <v>107</v>
      </c>
      <c r="C121" s="457"/>
      <c r="D121" s="224"/>
      <c r="E121" s="224"/>
      <c r="F121" s="699"/>
    </row>
    <row r="122" spans="1:6" ht="26.25" customHeight="1" x14ac:dyDescent="0.25">
      <c r="A122" s="697"/>
      <c r="B122" s="457" t="s">
        <v>108</v>
      </c>
      <c r="C122" s="457"/>
      <c r="D122" s="224"/>
      <c r="E122" s="224"/>
      <c r="F122" s="699"/>
    </row>
    <row r="123" spans="1:6" ht="26.25" customHeight="1" x14ac:dyDescent="0.25">
      <c r="A123" s="697"/>
      <c r="B123" s="457" t="s">
        <v>109</v>
      </c>
      <c r="C123" s="457"/>
      <c r="D123" s="224"/>
      <c r="E123" s="224"/>
      <c r="F123" s="699"/>
    </row>
    <row r="124" spans="1:6" ht="16.2" thickBot="1" x14ac:dyDescent="0.35">
      <c r="A124" s="698"/>
      <c r="B124" s="687" t="s">
        <v>58</v>
      </c>
      <c r="C124" s="688"/>
      <c r="D124" s="98">
        <f>+NOOO!B146</f>
        <v>0</v>
      </c>
      <c r="E124" s="99"/>
      <c r="F124" s="700"/>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ColWidth="11.44140625"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ColWidth="11.44140625"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ColWidth="11.44140625"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ColWidth="11.44140625"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ColWidth="11.44140625"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ColWidth="11.44140625"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topLeftCell="A7" zoomScale="70" zoomScaleNormal="70" workbookViewId="0">
      <selection activeCell="F16" sqref="F16"/>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5.6640625" style="1" customWidth="1"/>
    <col min="7" max="16384" width="11.44140625" style="1"/>
  </cols>
  <sheetData>
    <row r="1" spans="1:10" ht="15" customHeight="1" x14ac:dyDescent="0.25">
      <c r="A1" s="332"/>
      <c r="B1" s="411" t="s">
        <v>397</v>
      </c>
      <c r="C1" s="411"/>
      <c r="D1" s="411"/>
      <c r="E1" s="282" t="s">
        <v>391</v>
      </c>
      <c r="F1" s="335"/>
      <c r="G1" s="2"/>
      <c r="J1" s="410"/>
    </row>
    <row r="2" spans="1:10" ht="15" customHeight="1" x14ac:dyDescent="0.25">
      <c r="A2" s="333"/>
      <c r="B2" s="412"/>
      <c r="C2" s="412"/>
      <c r="D2" s="412"/>
      <c r="E2" s="283" t="s">
        <v>389</v>
      </c>
      <c r="F2" s="336"/>
      <c r="G2" s="2"/>
      <c r="J2" s="410"/>
    </row>
    <row r="3" spans="1:10" ht="15" customHeight="1" x14ac:dyDescent="0.25">
      <c r="A3" s="333"/>
      <c r="B3" s="412" t="s">
        <v>3</v>
      </c>
      <c r="C3" s="412"/>
      <c r="D3" s="412"/>
      <c r="E3" s="283" t="s">
        <v>390</v>
      </c>
      <c r="F3" s="336"/>
      <c r="G3" s="2"/>
      <c r="J3" s="410"/>
    </row>
    <row r="4" spans="1:10" ht="15.75" customHeight="1" x14ac:dyDescent="0.25">
      <c r="A4" s="333"/>
      <c r="B4" s="412"/>
      <c r="C4" s="412"/>
      <c r="D4" s="412"/>
      <c r="E4" s="283" t="s">
        <v>376</v>
      </c>
      <c r="F4" s="336"/>
      <c r="G4" s="2"/>
      <c r="J4" s="410"/>
    </row>
    <row r="5" spans="1:10" ht="15.75" customHeight="1" x14ac:dyDescent="0.25">
      <c r="A5" s="398"/>
      <c r="B5" s="399"/>
      <c r="C5" s="399"/>
      <c r="D5" s="399"/>
      <c r="E5" s="399"/>
      <c r="F5" s="400"/>
      <c r="G5" s="2"/>
      <c r="J5" s="65"/>
    </row>
    <row r="6" spans="1:10" ht="15" customHeight="1" x14ac:dyDescent="0.25">
      <c r="A6" s="407" t="s">
        <v>6</v>
      </c>
      <c r="B6" s="408"/>
      <c r="C6" s="408"/>
      <c r="D6" s="408"/>
      <c r="E6" s="408"/>
      <c r="F6" s="409"/>
    </row>
    <row r="7" spans="1:10" ht="15.75" customHeight="1" x14ac:dyDescent="0.25">
      <c r="A7" s="407"/>
      <c r="B7" s="408"/>
      <c r="C7" s="408"/>
      <c r="D7" s="408"/>
      <c r="E7" s="408"/>
      <c r="F7" s="409"/>
    </row>
    <row r="8" spans="1:10" ht="27" customHeight="1" x14ac:dyDescent="0.25">
      <c r="A8" s="401" t="s">
        <v>398</v>
      </c>
      <c r="B8" s="402"/>
      <c r="C8" s="402"/>
      <c r="D8" s="402"/>
      <c r="E8" s="402"/>
      <c r="F8" s="403"/>
    </row>
    <row r="9" spans="1:10" ht="77.25" customHeight="1" thickBot="1" x14ac:dyDescent="0.3">
      <c r="A9" s="404" t="s">
        <v>490</v>
      </c>
      <c r="B9" s="405"/>
      <c r="C9" s="405"/>
      <c r="D9" s="405"/>
      <c r="E9" s="405"/>
      <c r="F9" s="406"/>
    </row>
    <row r="10" spans="1:10" ht="18.75" customHeight="1" thickBot="1" x14ac:dyDescent="0.3">
      <c r="A10" s="397"/>
      <c r="B10" s="397"/>
      <c r="C10" s="397"/>
      <c r="D10" s="397"/>
      <c r="E10" s="397"/>
      <c r="F10" s="397"/>
    </row>
    <row r="11" spans="1:10" ht="22.5" customHeight="1" thickBot="1" x14ac:dyDescent="0.3">
      <c r="A11" s="204" t="s">
        <v>7</v>
      </c>
      <c r="B11" s="205" t="s">
        <v>8</v>
      </c>
      <c r="C11" s="205" t="s">
        <v>9</v>
      </c>
      <c r="D11" s="205" t="s">
        <v>8</v>
      </c>
      <c r="E11" s="205" t="s">
        <v>10</v>
      </c>
      <c r="F11" s="206" t="s">
        <v>8</v>
      </c>
    </row>
    <row r="12" spans="1:10" ht="75" customHeight="1" x14ac:dyDescent="0.25">
      <c r="A12" s="281" t="s">
        <v>275</v>
      </c>
      <c r="B12" s="307" t="s">
        <v>399</v>
      </c>
      <c r="C12" s="287" t="s">
        <v>400</v>
      </c>
      <c r="D12" s="309" t="s">
        <v>401</v>
      </c>
      <c r="E12" s="287" t="s">
        <v>286</v>
      </c>
      <c r="F12" s="311" t="s">
        <v>402</v>
      </c>
    </row>
    <row r="13" spans="1:10" ht="71.400000000000006" customHeight="1" x14ac:dyDescent="0.25">
      <c r="A13" s="289" t="s">
        <v>274</v>
      </c>
      <c r="B13" s="306" t="s">
        <v>403</v>
      </c>
      <c r="C13" s="288" t="s">
        <v>291</v>
      </c>
      <c r="D13" s="310" t="s">
        <v>463</v>
      </c>
      <c r="E13" s="288" t="s">
        <v>286</v>
      </c>
      <c r="F13" s="313" t="s">
        <v>404</v>
      </c>
    </row>
    <row r="14" spans="1:10" ht="82.5" customHeight="1" x14ac:dyDescent="0.25">
      <c r="A14" s="289" t="s">
        <v>277</v>
      </c>
      <c r="B14" s="306" t="s">
        <v>405</v>
      </c>
      <c r="C14" s="288" t="s">
        <v>280</v>
      </c>
      <c r="D14" s="310" t="s">
        <v>406</v>
      </c>
      <c r="E14" s="288" t="s">
        <v>286</v>
      </c>
      <c r="F14" s="313" t="s">
        <v>407</v>
      </c>
    </row>
    <row r="15" spans="1:10" ht="73.5" customHeight="1" x14ac:dyDescent="0.25">
      <c r="A15" s="289" t="s">
        <v>274</v>
      </c>
      <c r="B15" s="308" t="s">
        <v>408</v>
      </c>
      <c r="C15" s="288" t="s">
        <v>290</v>
      </c>
      <c r="D15" s="310" t="s">
        <v>409</v>
      </c>
      <c r="E15" s="288" t="s">
        <v>248</v>
      </c>
      <c r="F15" s="313" t="s">
        <v>410</v>
      </c>
    </row>
    <row r="16" spans="1:10" ht="70.8" customHeight="1" x14ac:dyDescent="0.25">
      <c r="A16" s="289" t="s">
        <v>273</v>
      </c>
      <c r="B16" s="306" t="s">
        <v>411</v>
      </c>
      <c r="C16" s="288" t="s">
        <v>282</v>
      </c>
      <c r="D16" s="310" t="s">
        <v>412</v>
      </c>
      <c r="E16" s="288" t="s">
        <v>285</v>
      </c>
      <c r="F16" s="313" t="s">
        <v>413</v>
      </c>
    </row>
    <row r="17" spans="1:6" ht="69.75" customHeight="1" x14ac:dyDescent="0.25">
      <c r="A17" s="289" t="s">
        <v>276</v>
      </c>
      <c r="B17" s="306" t="s">
        <v>414</v>
      </c>
      <c r="C17" s="288" t="s">
        <v>281</v>
      </c>
      <c r="D17" s="310" t="s">
        <v>415</v>
      </c>
      <c r="E17" s="288"/>
      <c r="F17" s="280"/>
    </row>
    <row r="18" spans="1:6" ht="66.75" customHeight="1" x14ac:dyDescent="0.25">
      <c r="A18" s="289" t="s">
        <v>303</v>
      </c>
      <c r="B18" s="279"/>
      <c r="C18" s="288"/>
      <c r="D18" s="279"/>
      <c r="E18" s="288"/>
      <c r="F18" s="280"/>
    </row>
    <row r="19" spans="1:6" ht="73.5" customHeight="1" x14ac:dyDescent="0.25">
      <c r="A19" s="209"/>
      <c r="B19" s="103"/>
      <c r="C19" s="211"/>
      <c r="D19" s="279"/>
      <c r="E19" s="211"/>
      <c r="F19" s="115"/>
    </row>
    <row r="20" spans="1:6" ht="65.25" customHeight="1" x14ac:dyDescent="0.25">
      <c r="A20" s="209"/>
      <c r="B20" s="103"/>
      <c r="C20" s="211"/>
      <c r="D20" s="207"/>
      <c r="E20" s="211"/>
      <c r="F20" s="115"/>
    </row>
    <row r="21" spans="1:6" ht="66.75" customHeight="1" x14ac:dyDescent="0.25">
      <c r="A21" s="209"/>
      <c r="B21" s="103"/>
      <c r="C21" s="211"/>
      <c r="D21" s="207"/>
      <c r="E21" s="211"/>
      <c r="F21" s="115"/>
    </row>
    <row r="22" spans="1:6" ht="69" customHeight="1" x14ac:dyDescent="0.25">
      <c r="A22" s="209"/>
      <c r="B22" s="103"/>
      <c r="C22" s="211"/>
      <c r="D22" s="207"/>
      <c r="E22" s="211"/>
      <c r="F22" s="115"/>
    </row>
    <row r="23" spans="1:6" ht="61.5" customHeight="1" x14ac:dyDescent="0.25">
      <c r="A23" s="209"/>
      <c r="B23" s="103"/>
      <c r="C23" s="211"/>
      <c r="D23" s="207"/>
      <c r="E23" s="211"/>
      <c r="F23" s="115"/>
    </row>
    <row r="24" spans="1:6" ht="57.75" customHeight="1" x14ac:dyDescent="0.25">
      <c r="A24" s="209"/>
      <c r="B24" s="103"/>
      <c r="C24" s="211"/>
      <c r="D24" s="207"/>
      <c r="E24" s="211"/>
      <c r="F24" s="115"/>
    </row>
    <row r="25" spans="1:6" ht="62.25" customHeight="1" x14ac:dyDescent="0.25">
      <c r="A25" s="209"/>
      <c r="B25" s="103"/>
      <c r="C25" s="211"/>
      <c r="D25" s="207"/>
      <c r="E25" s="211"/>
      <c r="F25" s="115"/>
    </row>
    <row r="26" spans="1:6" ht="56.25" customHeight="1" thickBot="1" x14ac:dyDescent="0.3">
      <c r="A26" s="210"/>
      <c r="B26" s="162"/>
      <c r="C26" s="212"/>
      <c r="D26" s="208"/>
      <c r="E26" s="212"/>
      <c r="F26" s="163"/>
    </row>
    <row r="27" spans="1:6" ht="65.25" customHeight="1" x14ac:dyDescent="0.25">
      <c r="A27" s="198"/>
      <c r="B27" s="141"/>
      <c r="C27" s="198"/>
      <c r="D27" s="199"/>
      <c r="E27" s="198"/>
      <c r="F27" s="199"/>
    </row>
    <row r="28" spans="1:6" ht="62.25" customHeight="1" x14ac:dyDescent="0.25">
      <c r="A28" s="198"/>
      <c r="B28" s="141"/>
      <c r="C28" s="198"/>
      <c r="D28" s="199"/>
      <c r="E28" s="198"/>
      <c r="F28" s="199"/>
    </row>
    <row r="29" spans="1:6" ht="63" customHeight="1" x14ac:dyDescent="0.25">
      <c r="A29" s="198"/>
      <c r="B29" s="141"/>
      <c r="C29" s="198"/>
      <c r="D29" s="199"/>
      <c r="E29" s="198"/>
      <c r="F29" s="141"/>
    </row>
    <row r="30" spans="1:6" ht="51.75" customHeight="1" x14ac:dyDescent="0.25">
      <c r="A30" s="198"/>
      <c r="B30" s="141"/>
      <c r="C30" s="198"/>
      <c r="D30" s="199"/>
      <c r="E30" s="198"/>
      <c r="F30" s="141"/>
    </row>
    <row r="31" spans="1:6" ht="52.5" customHeight="1" x14ac:dyDescent="0.25">
      <c r="A31" s="198"/>
      <c r="B31" s="199"/>
      <c r="C31" s="198"/>
      <c r="D31" s="199"/>
      <c r="E31" s="198"/>
      <c r="F31" s="199"/>
    </row>
    <row r="32" spans="1:6" ht="63.75" customHeight="1" x14ac:dyDescent="0.25">
      <c r="A32" s="198"/>
      <c r="B32" s="199"/>
      <c r="C32" s="198"/>
      <c r="D32" s="199"/>
      <c r="E32" s="198"/>
      <c r="F32" s="199"/>
    </row>
    <row r="33" spans="1:6" ht="66" customHeight="1" x14ac:dyDescent="0.25">
      <c r="A33" s="198"/>
      <c r="B33" s="200"/>
      <c r="C33" s="198"/>
      <c r="D33" s="201"/>
      <c r="E33" s="198"/>
      <c r="F33" s="200"/>
    </row>
    <row r="34" spans="1:6" ht="55.5" customHeight="1" x14ac:dyDescent="0.25">
      <c r="A34" s="198"/>
      <c r="B34" s="200"/>
      <c r="C34" s="198"/>
      <c r="D34" s="201"/>
      <c r="E34" s="198"/>
      <c r="F34" s="202"/>
    </row>
    <row r="35" spans="1:6" ht="51.75" customHeight="1" x14ac:dyDescent="0.25">
      <c r="A35" s="198"/>
      <c r="B35" s="202"/>
      <c r="C35" s="198"/>
      <c r="D35" s="203"/>
      <c r="E35" s="198"/>
      <c r="F35" s="202"/>
    </row>
    <row r="36" spans="1:6" ht="55.5" customHeight="1" x14ac:dyDescent="0.25">
      <c r="A36" s="198"/>
      <c r="B36" s="202"/>
      <c r="C36" s="198"/>
      <c r="D36" s="202"/>
      <c r="E36" s="198"/>
      <c r="F36" s="202"/>
    </row>
    <row r="37" spans="1:6" ht="55.5" customHeight="1" x14ac:dyDescent="0.25">
      <c r="A37" s="198"/>
      <c r="B37" s="202"/>
      <c r="C37" s="198"/>
      <c r="D37" s="202"/>
      <c r="E37" s="198"/>
      <c r="F37" s="202"/>
    </row>
    <row r="38" spans="1:6" ht="54.75" customHeight="1" x14ac:dyDescent="0.25">
      <c r="A38" s="198"/>
      <c r="B38" s="202"/>
      <c r="C38" s="198"/>
      <c r="D38" s="202"/>
      <c r="E38" s="198"/>
      <c r="F38" s="202"/>
    </row>
    <row r="39" spans="1:6" ht="56.25" customHeight="1" x14ac:dyDescent="0.25">
      <c r="A39" s="198"/>
      <c r="B39" s="202"/>
      <c r="C39" s="198"/>
      <c r="D39" s="202"/>
      <c r="E39" s="198"/>
      <c r="F39" s="202"/>
    </row>
    <row r="40" spans="1:6" ht="54.75" customHeight="1" x14ac:dyDescent="0.25">
      <c r="A40" s="198"/>
      <c r="B40" s="200"/>
      <c r="C40" s="198"/>
      <c r="D40" s="201"/>
      <c r="E40" s="198"/>
      <c r="F40" s="200"/>
    </row>
    <row r="41" spans="1:6" ht="55.5" customHeight="1" x14ac:dyDescent="0.25">
      <c r="A41" s="198"/>
      <c r="B41" s="200"/>
      <c r="C41" s="198"/>
      <c r="D41" s="201"/>
      <c r="E41" s="198"/>
      <c r="F41" s="202"/>
    </row>
    <row r="42" spans="1:6" ht="54.75" customHeight="1" x14ac:dyDescent="0.25">
      <c r="A42" s="198"/>
      <c r="B42" s="202"/>
      <c r="C42" s="198"/>
      <c r="D42" s="203"/>
      <c r="E42" s="198"/>
      <c r="F42" s="202"/>
    </row>
    <row r="43" spans="1:6" ht="55.5" customHeight="1" x14ac:dyDescent="0.25">
      <c r="A43" s="198"/>
      <c r="B43" s="202"/>
      <c r="C43" s="198"/>
      <c r="D43" s="202"/>
      <c r="E43" s="198"/>
      <c r="F43" s="202"/>
    </row>
    <row r="44" spans="1:6" ht="56.25" customHeight="1" x14ac:dyDescent="0.25">
      <c r="A44" s="198"/>
      <c r="B44" s="202"/>
      <c r="C44" s="198"/>
      <c r="D44" s="202"/>
      <c r="E44" s="198"/>
      <c r="F44" s="202"/>
    </row>
    <row r="45" spans="1:6" ht="59.25" customHeight="1" x14ac:dyDescent="0.25">
      <c r="A45" s="198"/>
      <c r="B45" s="202"/>
      <c r="C45" s="198"/>
      <c r="D45" s="202"/>
      <c r="E45" s="198"/>
      <c r="F45" s="202"/>
    </row>
    <row r="46" spans="1:6" ht="55.5" customHeight="1" x14ac:dyDescent="0.25">
      <c r="A46" s="198"/>
      <c r="B46" s="202"/>
      <c r="C46" s="198"/>
      <c r="D46" s="202"/>
      <c r="E46" s="198"/>
      <c r="F46" s="202"/>
    </row>
    <row r="47" spans="1:6" ht="55.5" customHeight="1" x14ac:dyDescent="0.25">
      <c r="A47" s="198"/>
      <c r="B47" s="200"/>
      <c r="C47" s="198"/>
      <c r="D47" s="201"/>
      <c r="E47" s="198"/>
      <c r="F47" s="200"/>
    </row>
    <row r="48" spans="1:6" ht="56.25" customHeight="1" x14ac:dyDescent="0.25">
      <c r="A48" s="198"/>
      <c r="B48" s="200"/>
      <c r="C48" s="198"/>
      <c r="D48" s="201"/>
      <c r="E48" s="198"/>
      <c r="F48" s="202"/>
    </row>
    <row r="49" spans="1:6" ht="54" customHeight="1" x14ac:dyDescent="0.25">
      <c r="A49" s="198"/>
      <c r="B49" s="202"/>
      <c r="C49" s="198"/>
      <c r="D49" s="203"/>
      <c r="E49" s="198"/>
      <c r="F49" s="202"/>
    </row>
    <row r="50" spans="1:6" ht="56.25" customHeight="1" x14ac:dyDescent="0.25">
      <c r="A50" s="198"/>
      <c r="B50" s="202"/>
      <c r="C50" s="198"/>
      <c r="D50" s="202"/>
      <c r="E50" s="198"/>
      <c r="F50" s="202"/>
    </row>
    <row r="51" spans="1:6" ht="59.25" customHeight="1" x14ac:dyDescent="0.25">
      <c r="A51" s="198"/>
      <c r="B51" s="202"/>
      <c r="C51" s="198"/>
      <c r="D51" s="202"/>
      <c r="E51" s="198"/>
      <c r="F51" s="202"/>
    </row>
    <row r="52" spans="1:6" ht="54.75" customHeight="1" x14ac:dyDescent="0.25">
      <c r="A52" s="198"/>
      <c r="B52" s="202"/>
      <c r="C52" s="198"/>
      <c r="D52" s="202"/>
      <c r="E52" s="198"/>
      <c r="F52" s="202"/>
    </row>
    <row r="53" spans="1:6" ht="55.5" customHeight="1" x14ac:dyDescent="0.25">
      <c r="A53" s="198"/>
      <c r="B53" s="202"/>
      <c r="C53" s="198"/>
      <c r="D53" s="202"/>
      <c r="E53" s="198"/>
      <c r="F53" s="20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A19:A26</xm:sqref>
        </x14:dataValidation>
        <x14:dataValidation type="list" allowBlank="1" showInputMessage="1" showErrorMessage="1" xr:uid="{00000000-0002-0000-0100-000001000000}">
          <x14:formula1>
            <xm:f>'LISTAS CONTEXTO'!$B$1:$B$8</xm:f>
          </x14:formula1>
          <xm:sqref>C19:C26</xm:sqref>
        </x14:dataValidation>
        <x14:dataValidation type="list" allowBlank="1" showInputMessage="1" showErrorMessage="1" xr:uid="{00000000-0002-0000-0100-000002000000}">
          <x14:formula1>
            <xm:f>'LISTAS CONTEXTO'!$C$1:$C$10</xm:f>
          </x14:formula1>
          <xm:sqref>E19:E26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ColWidth="11.44140625"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ColWidth="11.44140625"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ColWidth="11.44140625"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6" zoomScale="70" zoomScaleNormal="70" workbookViewId="0">
      <selection activeCell="I19" sqref="I19"/>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41"/>
      <c r="B1" s="788"/>
      <c r="C1" s="411" t="str">
        <f>CONTEXTO!B1</f>
        <v xml:space="preserve">PROCESO:  SISTEMA INTEGRADO DE GESTIÓN </v>
      </c>
      <c r="D1" s="411"/>
      <c r="E1" s="411"/>
      <c r="F1" s="411"/>
      <c r="G1" s="417" t="s">
        <v>391</v>
      </c>
      <c r="H1" s="350"/>
      <c r="I1" s="350"/>
      <c r="J1" s="786"/>
      <c r="K1" s="335"/>
    </row>
    <row r="2" spans="1:11" ht="15" customHeight="1" x14ac:dyDescent="0.25">
      <c r="A2" s="442"/>
      <c r="B2" s="436"/>
      <c r="C2" s="412"/>
      <c r="D2" s="412"/>
      <c r="E2" s="412"/>
      <c r="F2" s="412"/>
      <c r="G2" s="418" t="s">
        <v>396</v>
      </c>
      <c r="H2" s="419"/>
      <c r="I2" s="419"/>
      <c r="J2" s="787"/>
      <c r="K2" s="336"/>
    </row>
    <row r="3" spans="1:11" ht="34.5" customHeight="1" x14ac:dyDescent="0.25">
      <c r="A3" s="442"/>
      <c r="B3" s="436"/>
      <c r="C3" s="412" t="s">
        <v>32</v>
      </c>
      <c r="D3" s="412"/>
      <c r="E3" s="412"/>
      <c r="F3" s="412"/>
      <c r="G3" s="418" t="s">
        <v>390</v>
      </c>
      <c r="H3" s="419"/>
      <c r="I3" s="419"/>
      <c r="J3" s="787"/>
      <c r="K3" s="336"/>
    </row>
    <row r="4" spans="1:11" ht="15.75" customHeight="1" x14ac:dyDescent="0.25">
      <c r="A4" s="442"/>
      <c r="B4" s="436"/>
      <c r="C4" s="412"/>
      <c r="D4" s="412"/>
      <c r="E4" s="412"/>
      <c r="F4" s="412"/>
      <c r="G4" s="418" t="s">
        <v>383</v>
      </c>
      <c r="H4" s="419"/>
      <c r="I4" s="419"/>
      <c r="J4" s="787"/>
      <c r="K4" s="336"/>
    </row>
    <row r="5" spans="1:11" ht="15.75" customHeight="1" x14ac:dyDescent="0.25">
      <c r="A5" s="398"/>
      <c r="B5" s="399"/>
      <c r="C5" s="399"/>
      <c r="D5" s="399"/>
      <c r="E5" s="399"/>
      <c r="F5" s="399"/>
      <c r="G5" s="399"/>
      <c r="H5" s="399"/>
      <c r="I5" s="399"/>
      <c r="J5" s="399"/>
      <c r="K5" s="400"/>
    </row>
    <row r="6" spans="1:11" x14ac:dyDescent="0.25">
      <c r="A6" s="797" t="s">
        <v>110</v>
      </c>
      <c r="B6" s="798"/>
      <c r="C6" s="798"/>
      <c r="D6" s="798"/>
      <c r="E6" s="798"/>
      <c r="F6" s="798"/>
      <c r="G6" s="798"/>
      <c r="H6" s="798"/>
      <c r="I6" s="798"/>
      <c r="J6" s="798"/>
      <c r="K6" s="799"/>
    </row>
    <row r="7" spans="1:11" ht="11.25" customHeight="1" x14ac:dyDescent="0.25">
      <c r="A7" s="797"/>
      <c r="B7" s="798"/>
      <c r="C7" s="798"/>
      <c r="D7" s="798"/>
      <c r="E7" s="798"/>
      <c r="F7" s="798"/>
      <c r="G7" s="798"/>
      <c r="H7" s="798"/>
      <c r="I7" s="798"/>
      <c r="J7" s="798"/>
      <c r="K7" s="799"/>
    </row>
    <row r="8" spans="1:11" ht="24" customHeight="1" x14ac:dyDescent="0.25">
      <c r="A8" s="791" t="str">
        <f>CONTEXTO!A8</f>
        <v>PROCESO:  GESTIÓN DEL DESARROLLO ECONÓMICO Y LA COMPETITIVIDAD</v>
      </c>
      <c r="B8" s="792"/>
      <c r="C8" s="792"/>
      <c r="D8" s="792"/>
      <c r="E8" s="792"/>
      <c r="F8" s="792"/>
      <c r="G8" s="792"/>
      <c r="H8" s="792"/>
      <c r="I8" s="792"/>
      <c r="J8" s="792"/>
      <c r="K8" s="793"/>
    </row>
    <row r="9" spans="1:11" ht="56.25" customHeight="1" thickBot="1" x14ac:dyDescent="0.3">
      <c r="A9" s="794"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9" s="795"/>
      <c r="C9" s="795"/>
      <c r="D9" s="795"/>
      <c r="E9" s="795"/>
      <c r="F9" s="795"/>
      <c r="G9" s="795"/>
      <c r="H9" s="795"/>
      <c r="I9" s="795"/>
      <c r="J9" s="795"/>
      <c r="K9" s="796"/>
    </row>
    <row r="10" spans="1:11" ht="19.5" customHeight="1" thickBot="1" x14ac:dyDescent="0.3">
      <c r="A10" s="789"/>
      <c r="B10" s="790"/>
      <c r="C10" s="790"/>
      <c r="D10" s="790"/>
      <c r="E10" s="790"/>
      <c r="F10" s="790"/>
      <c r="G10" s="790"/>
      <c r="H10" s="790"/>
      <c r="I10" s="790"/>
      <c r="J10" s="790"/>
      <c r="K10" s="790"/>
    </row>
    <row r="11" spans="1:11" ht="29.25" customHeight="1" thickBot="1" x14ac:dyDescent="0.3">
      <c r="A11" s="144" t="s">
        <v>111</v>
      </c>
      <c r="B11" s="730" t="str">
        <f>DESCRIPCION!A10</f>
        <v>POSIBILIDAD DE DAÑO ECONOMICO Y REPUTACIONAL DEBIDO AL  DIRECCIONAMIENTO INDEBIDO DE LA OFERTA INSITUCIONAL PARA FAVORECER A UN TERCERO</v>
      </c>
      <c r="C11" s="731"/>
      <c r="D11" s="731"/>
      <c r="E11" s="731"/>
      <c r="F11" s="731"/>
      <c r="G11" s="731"/>
      <c r="H11" s="731"/>
      <c r="I11" s="732"/>
      <c r="J11" s="145" t="s">
        <v>343</v>
      </c>
      <c r="K11" s="148" t="str">
        <f>IF(J17="x","EXTREMA",IF(J19="x","ALTA",IF(J21="x","MODERADA",IF(J23="x","BAJA",""))))</f>
        <v>EXTREMA</v>
      </c>
    </row>
    <row r="12" spans="1:11" ht="16.5" customHeight="1" thickBot="1" x14ac:dyDescent="0.3">
      <c r="A12" s="739" t="s">
        <v>113</v>
      </c>
      <c r="B12" s="740"/>
      <c r="C12" s="740"/>
      <c r="D12" s="741" t="str">
        <f>PROBABILIDAD!T11</f>
        <v>Casi Seguro</v>
      </c>
      <c r="E12" s="742"/>
      <c r="F12" s="739" t="s">
        <v>344</v>
      </c>
      <c r="G12" s="740"/>
      <c r="H12" s="740"/>
      <c r="I12" s="743"/>
      <c r="J12" s="744" t="s">
        <v>125</v>
      </c>
      <c r="K12" s="745"/>
    </row>
    <row r="13" spans="1:11" x14ac:dyDescent="0.25">
      <c r="A13" s="177"/>
      <c r="B13" s="156"/>
      <c r="C13" s="156"/>
      <c r="D13" s="156"/>
      <c r="E13" s="156"/>
      <c r="F13" s="156"/>
      <c r="G13" s="156"/>
      <c r="H13" s="156"/>
      <c r="I13" s="156"/>
      <c r="J13" s="173"/>
      <c r="K13" s="174"/>
    </row>
    <row r="14" spans="1:11" x14ac:dyDescent="0.25">
      <c r="A14" s="177"/>
      <c r="B14" s="156"/>
      <c r="C14" s="178"/>
      <c r="D14" s="156"/>
      <c r="E14" s="156"/>
      <c r="F14" s="156"/>
      <c r="G14" s="156"/>
      <c r="H14" s="156"/>
      <c r="I14" s="156"/>
      <c r="J14" s="173"/>
      <c r="K14" s="174"/>
    </row>
    <row r="15" spans="1:11" ht="30" customHeight="1" x14ac:dyDescent="0.25">
      <c r="A15" s="725" t="s">
        <v>113</v>
      </c>
      <c r="B15" s="156">
        <v>5</v>
      </c>
      <c r="C15" s="726"/>
      <c r="D15" s="705"/>
      <c r="E15" s="706"/>
      <c r="F15" s="706" t="s">
        <v>340</v>
      </c>
      <c r="G15" s="706"/>
      <c r="H15" s="156"/>
      <c r="I15" s="156"/>
      <c r="J15" s="720" t="s">
        <v>112</v>
      </c>
      <c r="K15" s="721"/>
    </row>
    <row r="16" spans="1:11" ht="30" customHeight="1" x14ac:dyDescent="0.25">
      <c r="A16" s="725"/>
      <c r="B16" s="156" t="s">
        <v>115</v>
      </c>
      <c r="C16" s="727"/>
      <c r="D16" s="705"/>
      <c r="E16" s="706"/>
      <c r="F16" s="706"/>
      <c r="G16" s="706"/>
      <c r="H16" s="156"/>
      <c r="I16" s="156"/>
      <c r="J16" s="158"/>
      <c r="K16" s="159"/>
    </row>
    <row r="17" spans="1:11" ht="30" customHeight="1" x14ac:dyDescent="0.25">
      <c r="A17" s="725"/>
      <c r="B17" s="156">
        <v>4</v>
      </c>
      <c r="C17" s="728"/>
      <c r="D17" s="705"/>
      <c r="E17" s="705"/>
      <c r="F17" s="718"/>
      <c r="G17" s="706"/>
      <c r="H17" s="156"/>
      <c r="I17" s="156"/>
      <c r="J17" s="164" t="str">
        <f xml:space="preserve"> IF(OR(E15="X",F15="X",G15="x",F17="x",G17="X",F19="X",G19="X",G21="X" ),"x","")</f>
        <v>x</v>
      </c>
      <c r="K17" s="159" t="s">
        <v>114</v>
      </c>
    </row>
    <row r="18" spans="1:11" ht="30" customHeight="1" x14ac:dyDescent="0.25">
      <c r="A18" s="725"/>
      <c r="B18" s="156" t="s">
        <v>117</v>
      </c>
      <c r="C18" s="729"/>
      <c r="D18" s="705"/>
      <c r="E18" s="705"/>
      <c r="F18" s="718"/>
      <c r="G18" s="706"/>
      <c r="H18" s="156"/>
      <c r="I18" s="156"/>
      <c r="J18" s="165"/>
      <c r="K18" s="159"/>
    </row>
    <row r="19" spans="1:11" ht="30" customHeight="1" x14ac:dyDescent="0.25">
      <c r="A19" s="725"/>
      <c r="B19" s="156">
        <v>3</v>
      </c>
      <c r="C19" s="708"/>
      <c r="D19" s="703"/>
      <c r="E19" s="704"/>
      <c r="F19" s="718"/>
      <c r="G19" s="706"/>
      <c r="H19" s="156"/>
      <c r="I19" s="156"/>
      <c r="J19" s="166" t="str">
        <f xml:space="preserve"> IF(OR(C15="X",D15="X",D17="x",E17="x",E19="X",F21="X",F23="X",G23="X" ),"x","")</f>
        <v/>
      </c>
      <c r="K19" s="159" t="s">
        <v>116</v>
      </c>
    </row>
    <row r="20" spans="1:11" ht="30" customHeight="1" x14ac:dyDescent="0.25">
      <c r="A20" s="725"/>
      <c r="B20" s="156" t="s">
        <v>119</v>
      </c>
      <c r="C20" s="719"/>
      <c r="D20" s="703"/>
      <c r="E20" s="705"/>
      <c r="F20" s="718"/>
      <c r="G20" s="706"/>
      <c r="H20" s="156"/>
      <c r="I20" s="156"/>
      <c r="J20" s="167"/>
      <c r="K20" s="159"/>
    </row>
    <row r="21" spans="1:11" ht="30" customHeight="1" x14ac:dyDescent="0.25">
      <c r="A21" s="725"/>
      <c r="B21" s="156">
        <v>2</v>
      </c>
      <c r="C21" s="708"/>
      <c r="D21" s="701"/>
      <c r="E21" s="702"/>
      <c r="F21" s="704"/>
      <c r="G21" s="706"/>
      <c r="H21" s="156"/>
      <c r="I21" s="156"/>
      <c r="J21" s="168" t="str">
        <f xml:space="preserve"> IF(OR(C17="X",D19="X",E21="x",E23="x" ),"x","")</f>
        <v/>
      </c>
      <c r="K21" s="159" t="s">
        <v>118</v>
      </c>
    </row>
    <row r="22" spans="1:11" ht="30" customHeight="1" x14ac:dyDescent="0.25">
      <c r="A22" s="725"/>
      <c r="B22" s="156" t="s">
        <v>241</v>
      </c>
      <c r="C22" s="719"/>
      <c r="D22" s="701"/>
      <c r="E22" s="703"/>
      <c r="F22" s="705"/>
      <c r="G22" s="706"/>
      <c r="H22" s="156"/>
      <c r="I22" s="156"/>
      <c r="J22" s="167"/>
      <c r="K22" s="159"/>
    </row>
    <row r="23" spans="1:11" ht="30" customHeight="1" x14ac:dyDescent="0.25">
      <c r="A23" s="725"/>
      <c r="B23" s="156">
        <v>1</v>
      </c>
      <c r="C23" s="708"/>
      <c r="D23" s="710"/>
      <c r="E23" s="712"/>
      <c r="F23" s="714"/>
      <c r="G23" s="716"/>
      <c r="H23" s="156"/>
      <c r="I23" s="156"/>
      <c r="J23" s="169" t="str">
        <f xml:space="preserve"> IF(OR(C19="X",C21="X",C23="x",D21="x",D23="x" ),"x","")</f>
        <v/>
      </c>
      <c r="K23" s="159" t="s">
        <v>120</v>
      </c>
    </row>
    <row r="24" spans="1:11" ht="30" customHeight="1" x14ac:dyDescent="0.25">
      <c r="A24" s="725"/>
      <c r="B24" s="156" t="s">
        <v>121</v>
      </c>
      <c r="C24" s="709"/>
      <c r="D24" s="711"/>
      <c r="E24" s="713"/>
      <c r="F24" s="715"/>
      <c r="G24" s="717"/>
      <c r="H24" s="156"/>
      <c r="I24" s="156"/>
      <c r="J24" s="146"/>
      <c r="K24" s="147"/>
    </row>
    <row r="25" spans="1:11" x14ac:dyDescent="0.25">
      <c r="A25" s="177"/>
      <c r="B25" s="156"/>
      <c r="C25" s="156">
        <v>1</v>
      </c>
      <c r="D25" s="156">
        <v>2</v>
      </c>
      <c r="E25" s="156">
        <v>3</v>
      </c>
      <c r="F25" s="156">
        <v>4</v>
      </c>
      <c r="G25" s="156">
        <v>5</v>
      </c>
      <c r="H25" s="156"/>
      <c r="I25" s="156"/>
      <c r="J25" s="801"/>
      <c r="K25" s="802"/>
    </row>
    <row r="26" spans="1:11" x14ac:dyDescent="0.25">
      <c r="A26" s="177"/>
      <c r="B26" s="156"/>
      <c r="C26" s="156" t="s">
        <v>122</v>
      </c>
      <c r="D26" s="156" t="s">
        <v>123</v>
      </c>
      <c r="E26" s="156" t="s">
        <v>124</v>
      </c>
      <c r="F26" s="156" t="s">
        <v>125</v>
      </c>
      <c r="G26" s="156" t="s">
        <v>126</v>
      </c>
      <c r="H26" s="156"/>
      <c r="I26" s="156"/>
      <c r="J26" s="156"/>
      <c r="K26" s="174"/>
    </row>
    <row r="27" spans="1:11" x14ac:dyDescent="0.25">
      <c r="A27" s="177"/>
      <c r="B27" s="156"/>
      <c r="C27" s="707" t="s">
        <v>127</v>
      </c>
      <c r="D27" s="707"/>
      <c r="E27" s="707"/>
      <c r="F27" s="707"/>
      <c r="G27" s="707"/>
      <c r="H27" s="156"/>
      <c r="I27" s="156"/>
      <c r="J27" s="156"/>
      <c r="K27" s="174"/>
    </row>
    <row r="28" spans="1:11" x14ac:dyDescent="0.25">
      <c r="A28" s="177"/>
      <c r="B28" s="156"/>
      <c r="C28" s="707"/>
      <c r="D28" s="707"/>
      <c r="E28" s="707"/>
      <c r="F28" s="707"/>
      <c r="G28" s="707"/>
      <c r="H28" s="156"/>
      <c r="I28" s="156"/>
      <c r="J28" s="156"/>
      <c r="K28" s="174"/>
    </row>
    <row r="29" spans="1:11" ht="15.75" customHeight="1" thickBot="1" x14ac:dyDescent="0.3">
      <c r="A29" s="179"/>
      <c r="B29" s="180"/>
      <c r="C29" s="180"/>
      <c r="D29" s="180"/>
      <c r="E29" s="180"/>
      <c r="F29" s="180"/>
      <c r="G29" s="180"/>
      <c r="H29" s="180"/>
      <c r="I29" s="180"/>
      <c r="J29" s="180"/>
      <c r="K29" s="181"/>
    </row>
    <row r="30" spans="1:11" ht="14.4" thickBot="1" x14ac:dyDescent="0.3"/>
    <row r="31" spans="1:11" ht="28.5" customHeight="1" thickBot="1" x14ac:dyDescent="0.3">
      <c r="A31" s="100" t="s">
        <v>111</v>
      </c>
      <c r="B31" s="800" t="str">
        <f>DESCRIPCION!A13</f>
        <v>b</v>
      </c>
      <c r="C31" s="731"/>
      <c r="D31" s="731"/>
      <c r="E31" s="731"/>
      <c r="F31" s="731"/>
      <c r="G31" s="731"/>
      <c r="H31" s="731"/>
      <c r="I31" s="732"/>
      <c r="J31" s="145" t="s">
        <v>343</v>
      </c>
      <c r="K31" s="143" t="str">
        <f>IF(J37="x","EXTREMA",IF(J39="x","ALTA",IF(J41="x","MODERADA",IF(J43="x","BAJA",""))))</f>
        <v/>
      </c>
    </row>
    <row r="32" spans="1:11" ht="16.2" thickBot="1" x14ac:dyDescent="0.3">
      <c r="A32" s="739" t="s">
        <v>113</v>
      </c>
      <c r="B32" s="740"/>
      <c r="C32" s="740"/>
      <c r="D32" s="741" t="str">
        <f>PROBABILIDAD!T12</f>
        <v xml:space="preserve"> </v>
      </c>
      <c r="E32" s="742"/>
      <c r="F32" s="739" t="s">
        <v>344</v>
      </c>
      <c r="G32" s="740"/>
      <c r="H32" s="740"/>
      <c r="I32" s="743"/>
      <c r="J32" s="744"/>
      <c r="K32" s="745"/>
    </row>
    <row r="33" spans="1:11" ht="14.4" x14ac:dyDescent="0.25">
      <c r="A33" s="172"/>
      <c r="B33" s="171"/>
      <c r="C33" s="171"/>
      <c r="D33" s="171"/>
      <c r="E33" s="171"/>
      <c r="F33" s="171"/>
      <c r="G33" s="171"/>
      <c r="H33" s="171"/>
      <c r="I33" s="171"/>
      <c r="J33" s="173"/>
      <c r="K33" s="174"/>
    </row>
    <row r="34" spans="1:11" ht="15" thickBot="1" x14ac:dyDescent="0.3">
      <c r="A34" s="172"/>
      <c r="B34" s="170"/>
      <c r="C34" s="171"/>
      <c r="D34" s="171"/>
      <c r="E34" s="171"/>
      <c r="F34" s="171"/>
      <c r="G34" s="171"/>
      <c r="H34" s="171"/>
      <c r="I34" s="171"/>
      <c r="J34" s="173"/>
      <c r="K34" s="174"/>
    </row>
    <row r="35" spans="1:11" ht="30.75" customHeight="1" thickBot="1" x14ac:dyDescent="0.3">
      <c r="A35" s="770" t="s">
        <v>113</v>
      </c>
      <c r="B35" s="170">
        <v>5</v>
      </c>
      <c r="C35" s="771"/>
      <c r="D35" s="772"/>
      <c r="E35" s="766"/>
      <c r="F35" s="766"/>
      <c r="G35" s="766"/>
      <c r="H35" s="171"/>
      <c r="I35" s="171"/>
      <c r="J35" s="768" t="s">
        <v>112</v>
      </c>
      <c r="K35" s="769"/>
    </row>
    <row r="36" spans="1:11" ht="21" customHeight="1" thickBot="1" x14ac:dyDescent="0.3">
      <c r="A36" s="770"/>
      <c r="B36" s="170" t="s">
        <v>115</v>
      </c>
      <c r="C36" s="771"/>
      <c r="D36" s="772"/>
      <c r="E36" s="766"/>
      <c r="F36" s="766"/>
      <c r="G36" s="766"/>
      <c r="H36" s="171"/>
      <c r="I36" s="171"/>
      <c r="J36" s="175"/>
      <c r="K36" s="20"/>
    </row>
    <row r="37" spans="1:11" ht="34.5" customHeight="1" thickBot="1" x14ac:dyDescent="0.3">
      <c r="A37" s="770"/>
      <c r="B37" s="170">
        <v>4</v>
      </c>
      <c r="C37" s="773"/>
      <c r="D37" s="772"/>
      <c r="E37" s="772"/>
      <c r="F37" s="774"/>
      <c r="G37" s="766"/>
      <c r="H37" s="171"/>
      <c r="I37" s="171"/>
      <c r="J37" s="185" t="str">
        <f xml:space="preserve"> IF(OR(E35="X",F35="X",G35="x",F37="x",G37="X",F39="X",G39="X",G41="X" ),"x","")</f>
        <v/>
      </c>
      <c r="K37" s="20" t="s">
        <v>114</v>
      </c>
    </row>
    <row r="38" spans="1:11" ht="29.4" thickBot="1" x14ac:dyDescent="0.3">
      <c r="A38" s="770"/>
      <c r="B38" s="170" t="s">
        <v>117</v>
      </c>
      <c r="C38" s="773"/>
      <c r="D38" s="772"/>
      <c r="E38" s="772"/>
      <c r="F38" s="775"/>
      <c r="G38" s="766"/>
      <c r="H38" s="171"/>
      <c r="I38" s="171"/>
      <c r="J38" s="186"/>
      <c r="K38" s="20"/>
    </row>
    <row r="39" spans="1:11" ht="35.25" customHeight="1" thickBot="1" x14ac:dyDescent="0.3">
      <c r="A39" s="770"/>
      <c r="B39" s="170">
        <v>3</v>
      </c>
      <c r="C39" s="776"/>
      <c r="D39" s="763"/>
      <c r="E39" s="777"/>
      <c r="F39" s="774"/>
      <c r="G39" s="766"/>
      <c r="H39" s="171"/>
      <c r="I39" s="171"/>
      <c r="J39" s="187" t="str">
        <f xml:space="preserve"> IF(OR(C35="X",D35="X",D37="x",E37="x",E39="X",F41="X",F43="X",G43="X" ),"x","")</f>
        <v/>
      </c>
      <c r="K39" s="20" t="s">
        <v>116</v>
      </c>
    </row>
    <row r="40" spans="1:11" ht="29.4" thickBot="1" x14ac:dyDescent="0.3">
      <c r="A40" s="770"/>
      <c r="B40" s="170" t="s">
        <v>119</v>
      </c>
      <c r="C40" s="776"/>
      <c r="D40" s="763"/>
      <c r="E40" s="772"/>
      <c r="F40" s="775"/>
      <c r="G40" s="766"/>
      <c r="H40" s="171"/>
      <c r="I40" s="171"/>
      <c r="J40" s="188"/>
      <c r="K40" s="20"/>
    </row>
    <row r="41" spans="1:11" ht="36" customHeight="1" thickBot="1" x14ac:dyDescent="0.3">
      <c r="A41" s="770"/>
      <c r="B41" s="170">
        <v>2</v>
      </c>
      <c r="C41" s="776"/>
      <c r="D41" s="779"/>
      <c r="E41" s="762"/>
      <c r="F41" s="764"/>
      <c r="G41" s="766"/>
      <c r="H41" s="171"/>
      <c r="I41" s="171"/>
      <c r="J41" s="189" t="str">
        <f xml:space="preserve"> IF(OR(C37="X",D39="X",E41="x",E43="x" ),"x","")</f>
        <v/>
      </c>
      <c r="K41" s="20" t="s">
        <v>118</v>
      </c>
    </row>
    <row r="42" spans="1:11" ht="29.4" thickBot="1" x14ac:dyDescent="0.3">
      <c r="A42" s="770"/>
      <c r="B42" s="170" t="s">
        <v>241</v>
      </c>
      <c r="C42" s="776"/>
      <c r="D42" s="779"/>
      <c r="E42" s="763"/>
      <c r="F42" s="765"/>
      <c r="G42" s="766"/>
      <c r="H42" s="171"/>
      <c r="I42" s="171"/>
      <c r="J42" s="188"/>
      <c r="K42" s="20"/>
    </row>
    <row r="43" spans="1:11" ht="38.25" customHeight="1" thickBot="1" x14ac:dyDescent="0.3">
      <c r="A43" s="770"/>
      <c r="B43" s="170">
        <v>1</v>
      </c>
      <c r="C43" s="776"/>
      <c r="D43" s="779"/>
      <c r="E43" s="783"/>
      <c r="F43" s="784"/>
      <c r="G43" s="772"/>
      <c r="H43" s="171"/>
      <c r="I43" s="171"/>
      <c r="J43" s="190" t="str">
        <f xml:space="preserve"> IF(OR(C39="X",C41="X",D41="x",C43="x",D43="x" ),"x","")</f>
        <v/>
      </c>
      <c r="K43" s="20" t="s">
        <v>120</v>
      </c>
    </row>
    <row r="44" spans="1:11" ht="17.25" customHeight="1" thickBot="1" x14ac:dyDescent="0.3">
      <c r="A44" s="770"/>
      <c r="B44" s="170" t="s">
        <v>121</v>
      </c>
      <c r="C44" s="778"/>
      <c r="D44" s="780"/>
      <c r="E44" s="781"/>
      <c r="F44" s="785"/>
      <c r="G44" s="782"/>
      <c r="H44" s="176"/>
      <c r="I44" s="171"/>
      <c r="J44" s="171"/>
      <c r="K44" s="170"/>
    </row>
    <row r="45" spans="1:11" ht="14.4" x14ac:dyDescent="0.25">
      <c r="A45" s="172"/>
      <c r="B45" s="171"/>
      <c r="C45" s="171">
        <v>1</v>
      </c>
      <c r="D45" s="171">
        <v>2</v>
      </c>
      <c r="E45" s="171">
        <v>3</v>
      </c>
      <c r="F45" s="171">
        <v>4</v>
      </c>
      <c r="G45" s="171">
        <v>5</v>
      </c>
      <c r="H45" s="171"/>
      <c r="I45" s="171"/>
      <c r="J45" s="171"/>
      <c r="K45" s="170"/>
    </row>
    <row r="46" spans="1:11" ht="14.4" x14ac:dyDescent="0.25">
      <c r="A46" s="172"/>
      <c r="B46" s="171"/>
      <c r="C46" s="171" t="s">
        <v>122</v>
      </c>
      <c r="D46" s="171" t="s">
        <v>123</v>
      </c>
      <c r="E46" s="171" t="s">
        <v>124</v>
      </c>
      <c r="F46" s="171" t="s">
        <v>125</v>
      </c>
      <c r="G46" s="171" t="s">
        <v>126</v>
      </c>
      <c r="H46" s="171"/>
      <c r="I46" s="171"/>
      <c r="J46" s="171"/>
      <c r="K46" s="170"/>
    </row>
    <row r="47" spans="1:11" ht="14.4" x14ac:dyDescent="0.25">
      <c r="A47" s="172"/>
      <c r="B47" s="171"/>
      <c r="C47" s="767" t="s">
        <v>127</v>
      </c>
      <c r="D47" s="767"/>
      <c r="E47" s="767"/>
      <c r="F47" s="767"/>
      <c r="G47" s="767"/>
      <c r="H47" s="171"/>
      <c r="I47" s="171"/>
      <c r="J47" s="171"/>
      <c r="K47" s="170"/>
    </row>
    <row r="48" spans="1:11" ht="14.4" x14ac:dyDescent="0.25">
      <c r="A48" s="172"/>
      <c r="B48" s="171"/>
      <c r="C48" s="767"/>
      <c r="D48" s="767"/>
      <c r="E48" s="767"/>
      <c r="F48" s="767"/>
      <c r="G48" s="767"/>
      <c r="H48" s="171"/>
      <c r="I48" s="171"/>
      <c r="J48" s="171"/>
      <c r="K48" s="170"/>
    </row>
    <row r="49" spans="1:11" ht="22.5" customHeight="1" thickBot="1" x14ac:dyDescent="0.35">
      <c r="A49" s="21"/>
      <c r="B49" s="19"/>
      <c r="C49" s="19"/>
      <c r="D49" s="19"/>
      <c r="E49" s="19"/>
      <c r="F49" s="19"/>
      <c r="G49" s="19"/>
      <c r="H49" s="19"/>
      <c r="I49" s="19"/>
      <c r="J49" s="19"/>
      <c r="K49" s="142"/>
    </row>
    <row r="50" spans="1:11" ht="14.4" thickBot="1" x14ac:dyDescent="0.3"/>
    <row r="51" spans="1:11" ht="36.75" customHeight="1" thickBot="1" x14ac:dyDescent="0.3">
      <c r="A51" s="149" t="s">
        <v>111</v>
      </c>
      <c r="B51" s="730" t="str">
        <f>DESCRIPCION!A16</f>
        <v>c</v>
      </c>
      <c r="C51" s="731"/>
      <c r="D51" s="731"/>
      <c r="E51" s="731"/>
      <c r="F51" s="731"/>
      <c r="G51" s="731"/>
      <c r="H51" s="731"/>
      <c r="I51" s="732"/>
      <c r="J51" s="145" t="s">
        <v>343</v>
      </c>
      <c r="K51" s="143" t="str">
        <f>IF(J57="x","EXTREMA",IF(J59="x","ALTA",IF(J61="x","MODERADA",IF(J63="x","BAJA",""))))</f>
        <v/>
      </c>
    </row>
    <row r="52" spans="1:11" ht="16.2" thickBot="1" x14ac:dyDescent="0.3">
      <c r="A52" s="739" t="s">
        <v>113</v>
      </c>
      <c r="B52" s="740"/>
      <c r="C52" s="740"/>
      <c r="D52" s="741" t="str">
        <f>PROBABILIDAD!T13</f>
        <v xml:space="preserve"> </v>
      </c>
      <c r="E52" s="742"/>
      <c r="F52" s="739" t="s">
        <v>344</v>
      </c>
      <c r="G52" s="740"/>
      <c r="H52" s="740"/>
      <c r="I52" s="743"/>
      <c r="J52" s="744"/>
      <c r="K52" s="745"/>
    </row>
    <row r="53" spans="1:11" ht="14.4" x14ac:dyDescent="0.25">
      <c r="A53" s="172"/>
      <c r="B53" s="171"/>
      <c r="C53" s="171"/>
      <c r="D53" s="171"/>
      <c r="E53" s="171"/>
      <c r="F53" s="171"/>
      <c r="G53" s="171"/>
      <c r="H53" s="171"/>
      <c r="I53" s="171"/>
      <c r="J53" s="173"/>
      <c r="K53" s="174"/>
    </row>
    <row r="54" spans="1:11" ht="15" thickBot="1" x14ac:dyDescent="0.3">
      <c r="A54" s="172"/>
      <c r="B54" s="170"/>
      <c r="C54" s="171"/>
      <c r="D54" s="171"/>
      <c r="E54" s="171"/>
      <c r="F54" s="171"/>
      <c r="G54" s="171"/>
      <c r="H54" s="171"/>
      <c r="I54" s="171"/>
      <c r="J54" s="173"/>
      <c r="K54" s="174"/>
    </row>
    <row r="55" spans="1:11" ht="26.25" customHeight="1" thickBot="1" x14ac:dyDescent="0.3">
      <c r="A55" s="770" t="s">
        <v>113</v>
      </c>
      <c r="B55" s="170">
        <v>5</v>
      </c>
      <c r="C55" s="771"/>
      <c r="D55" s="772"/>
      <c r="E55" s="766"/>
      <c r="F55" s="766"/>
      <c r="G55" s="766"/>
      <c r="H55" s="171"/>
      <c r="I55" s="171"/>
      <c r="J55" s="768" t="s">
        <v>112</v>
      </c>
      <c r="K55" s="769"/>
    </row>
    <row r="56" spans="1:11" ht="18.75" customHeight="1" thickBot="1" x14ac:dyDescent="0.3">
      <c r="A56" s="770"/>
      <c r="B56" s="170" t="s">
        <v>115</v>
      </c>
      <c r="C56" s="771"/>
      <c r="D56" s="772"/>
      <c r="E56" s="766"/>
      <c r="F56" s="766"/>
      <c r="G56" s="766"/>
      <c r="H56" s="171"/>
      <c r="I56" s="171"/>
      <c r="J56" s="175"/>
      <c r="K56" s="20"/>
    </row>
    <row r="57" spans="1:11" ht="30.75" customHeight="1" thickBot="1" x14ac:dyDescent="0.3">
      <c r="A57" s="770"/>
      <c r="B57" s="170">
        <v>4</v>
      </c>
      <c r="C57" s="773"/>
      <c r="D57" s="772"/>
      <c r="E57" s="772"/>
      <c r="F57" s="774"/>
      <c r="G57" s="766"/>
      <c r="H57" s="171"/>
      <c r="I57" s="171"/>
      <c r="J57" s="185" t="str">
        <f xml:space="preserve"> IF(OR(E55="X",F55="X",G55="x",F57="x",G57="X",F59="X",G59="X",G61="X" ),"x","")</f>
        <v/>
      </c>
      <c r="K57" s="20" t="s">
        <v>114</v>
      </c>
    </row>
    <row r="58" spans="1:11" ht="29.4" thickBot="1" x14ac:dyDescent="0.3">
      <c r="A58" s="770"/>
      <c r="B58" s="170" t="s">
        <v>117</v>
      </c>
      <c r="C58" s="773"/>
      <c r="D58" s="772"/>
      <c r="E58" s="772"/>
      <c r="F58" s="775"/>
      <c r="G58" s="766"/>
      <c r="H58" s="171"/>
      <c r="I58" s="171"/>
      <c r="J58" s="186"/>
      <c r="K58" s="20"/>
    </row>
    <row r="59" spans="1:11" ht="26.25" customHeight="1" thickBot="1" x14ac:dyDescent="0.3">
      <c r="A59" s="770"/>
      <c r="B59" s="170">
        <v>3</v>
      </c>
      <c r="C59" s="776"/>
      <c r="D59" s="763"/>
      <c r="E59" s="777"/>
      <c r="F59" s="774"/>
      <c r="G59" s="766"/>
      <c r="H59" s="171"/>
      <c r="I59" s="171"/>
      <c r="J59" s="187" t="str">
        <f xml:space="preserve"> IF(OR(C55="X",D55="X",D57="x",E57="x",E59="X",F61="X",F63="X",G63="X" ),"x","")</f>
        <v/>
      </c>
      <c r="K59" s="20" t="s">
        <v>116</v>
      </c>
    </row>
    <row r="60" spans="1:11" ht="29.4" thickBot="1" x14ac:dyDescent="0.3">
      <c r="A60" s="770"/>
      <c r="B60" s="170" t="s">
        <v>119</v>
      </c>
      <c r="C60" s="776"/>
      <c r="D60" s="763"/>
      <c r="E60" s="772"/>
      <c r="F60" s="775"/>
      <c r="G60" s="766"/>
      <c r="H60" s="171"/>
      <c r="I60" s="171"/>
      <c r="J60" s="188"/>
      <c r="K60" s="20"/>
    </row>
    <row r="61" spans="1:11" ht="30" customHeight="1" thickBot="1" x14ac:dyDescent="0.3">
      <c r="A61" s="770"/>
      <c r="B61" s="170">
        <v>2</v>
      </c>
      <c r="C61" s="776"/>
      <c r="D61" s="779"/>
      <c r="E61" s="762"/>
      <c r="F61" s="764"/>
      <c r="G61" s="766"/>
      <c r="H61" s="171"/>
      <c r="I61" s="171"/>
      <c r="J61" s="189" t="str">
        <f xml:space="preserve"> IF(OR(C57="X",D59="X",E61="x",E63="x" ),"x","")</f>
        <v/>
      </c>
      <c r="K61" s="20" t="s">
        <v>118</v>
      </c>
    </row>
    <row r="62" spans="1:11" ht="29.4" thickBot="1" x14ac:dyDescent="0.3">
      <c r="A62" s="770"/>
      <c r="B62" s="170" t="s">
        <v>241</v>
      </c>
      <c r="C62" s="776"/>
      <c r="D62" s="779"/>
      <c r="E62" s="763"/>
      <c r="F62" s="765"/>
      <c r="G62" s="766"/>
      <c r="H62" s="171"/>
      <c r="I62" s="171"/>
      <c r="J62" s="188"/>
      <c r="K62" s="20"/>
    </row>
    <row r="63" spans="1:11" ht="30.75" customHeight="1" thickBot="1" x14ac:dyDescent="0.3">
      <c r="A63" s="770"/>
      <c r="B63" s="170">
        <v>1</v>
      </c>
      <c r="C63" s="776"/>
      <c r="D63" s="779"/>
      <c r="E63" s="763"/>
      <c r="F63" s="772"/>
      <c r="G63" s="772"/>
      <c r="H63" s="171"/>
      <c r="I63" s="171"/>
      <c r="J63" s="190" t="str">
        <f xml:space="preserve"> IF(OR(C59="X",C61="X",D61="x",C63="x",D63="x" ),"x","")</f>
        <v/>
      </c>
      <c r="K63" s="20" t="s">
        <v>120</v>
      </c>
    </row>
    <row r="64" spans="1:11" ht="20.25" customHeight="1" thickBot="1" x14ac:dyDescent="0.3">
      <c r="A64" s="770"/>
      <c r="B64" s="170" t="s">
        <v>121</v>
      </c>
      <c r="C64" s="778"/>
      <c r="D64" s="780"/>
      <c r="E64" s="781"/>
      <c r="F64" s="782"/>
      <c r="G64" s="782"/>
      <c r="H64" s="176"/>
      <c r="I64" s="171"/>
      <c r="J64" s="171"/>
      <c r="K64" s="170"/>
    </row>
    <row r="65" spans="1:11" ht="14.4" x14ac:dyDescent="0.25">
      <c r="A65" s="172"/>
      <c r="B65" s="171"/>
      <c r="C65" s="171">
        <v>1</v>
      </c>
      <c r="D65" s="171">
        <v>2</v>
      </c>
      <c r="E65" s="171">
        <v>3</v>
      </c>
      <c r="F65" s="171">
        <v>4</v>
      </c>
      <c r="G65" s="171">
        <v>5</v>
      </c>
      <c r="H65" s="171"/>
      <c r="I65" s="171"/>
      <c r="J65" s="171"/>
      <c r="K65" s="170"/>
    </row>
    <row r="66" spans="1:11" ht="14.4" x14ac:dyDescent="0.25">
      <c r="A66" s="172"/>
      <c r="B66" s="171"/>
      <c r="C66" s="171" t="s">
        <v>122</v>
      </c>
      <c r="D66" s="171" t="s">
        <v>123</v>
      </c>
      <c r="E66" s="171" t="s">
        <v>124</v>
      </c>
      <c r="F66" s="171" t="s">
        <v>125</v>
      </c>
      <c r="G66" s="171" t="s">
        <v>126</v>
      </c>
      <c r="H66" s="171"/>
      <c r="I66" s="171"/>
      <c r="J66" s="171"/>
      <c r="K66" s="170"/>
    </row>
    <row r="67" spans="1:11" ht="15" customHeight="1" x14ac:dyDescent="0.25">
      <c r="A67" s="172"/>
      <c r="B67" s="171"/>
      <c r="C67" s="767" t="s">
        <v>127</v>
      </c>
      <c r="D67" s="767"/>
      <c r="E67" s="767"/>
      <c r="F67" s="767"/>
      <c r="G67" s="767"/>
      <c r="H67" s="171"/>
      <c r="I67" s="171"/>
      <c r="J67" s="171"/>
      <c r="K67" s="170"/>
    </row>
    <row r="68" spans="1:11" ht="15" customHeight="1" x14ac:dyDescent="0.25">
      <c r="A68" s="172"/>
      <c r="B68" s="171"/>
      <c r="C68" s="767"/>
      <c r="D68" s="767"/>
      <c r="E68" s="767"/>
      <c r="F68" s="767"/>
      <c r="G68" s="767"/>
      <c r="H68" s="171"/>
      <c r="I68" s="171"/>
      <c r="J68" s="171"/>
      <c r="K68" s="170"/>
    </row>
    <row r="69" spans="1:11" ht="45.75" customHeight="1" thickBot="1" x14ac:dyDescent="0.3">
      <c r="A69" s="182"/>
      <c r="B69" s="183"/>
      <c r="C69" s="183"/>
      <c r="D69" s="183"/>
      <c r="E69" s="183"/>
      <c r="F69" s="183"/>
      <c r="G69" s="183"/>
      <c r="H69" s="183"/>
      <c r="I69" s="183"/>
      <c r="J69" s="183"/>
      <c r="K69" s="184"/>
    </row>
    <row r="70" spans="1:11" ht="14.4" thickBot="1" x14ac:dyDescent="0.3"/>
    <row r="71" spans="1:11" ht="30.75" customHeight="1" thickBot="1" x14ac:dyDescent="0.3">
      <c r="A71" s="100" t="s">
        <v>111</v>
      </c>
      <c r="B71" s="800" t="str">
        <f>DESCRIPCION!A19</f>
        <v>d</v>
      </c>
      <c r="C71" s="731"/>
      <c r="D71" s="731"/>
      <c r="E71" s="731"/>
      <c r="F71" s="731"/>
      <c r="G71" s="731"/>
      <c r="H71" s="731"/>
      <c r="I71" s="732"/>
      <c r="J71" s="145" t="s">
        <v>343</v>
      </c>
      <c r="K71" s="143" t="str">
        <f>IF(J77="x","EXTREMA",IF(J79="x","ALTA",IF(J81="x","MODERADA",IF(J83="x","BAJA",""))))</f>
        <v/>
      </c>
    </row>
    <row r="72" spans="1:11" ht="16.2" thickBot="1" x14ac:dyDescent="0.3">
      <c r="A72" s="739" t="s">
        <v>113</v>
      </c>
      <c r="B72" s="740"/>
      <c r="C72" s="740"/>
      <c r="D72" s="741" t="str">
        <f>PROBABILIDAD!T14</f>
        <v xml:space="preserve"> </v>
      </c>
      <c r="E72" s="742"/>
      <c r="F72" s="739" t="s">
        <v>344</v>
      </c>
      <c r="G72" s="740"/>
      <c r="H72" s="740"/>
      <c r="I72" s="743"/>
      <c r="J72" s="744"/>
      <c r="K72" s="745"/>
    </row>
    <row r="73" spans="1:11" ht="21.75" customHeight="1" x14ac:dyDescent="0.25">
      <c r="A73" s="177"/>
      <c r="B73" s="156"/>
      <c r="C73" s="156"/>
      <c r="D73" s="156"/>
      <c r="E73" s="156"/>
      <c r="F73" s="156"/>
      <c r="G73" s="156"/>
      <c r="H73" s="156"/>
      <c r="I73" s="156"/>
      <c r="J73" s="173"/>
      <c r="K73" s="174"/>
    </row>
    <row r="74" spans="1:11" ht="18.75" customHeight="1" x14ac:dyDescent="0.25">
      <c r="A74" s="177"/>
      <c r="B74" s="156"/>
      <c r="C74" s="178"/>
      <c r="D74" s="156"/>
      <c r="E74" s="156"/>
      <c r="F74" s="156"/>
      <c r="G74" s="156"/>
      <c r="H74" s="156"/>
      <c r="I74" s="156"/>
      <c r="J74" s="173"/>
      <c r="K74" s="174"/>
    </row>
    <row r="75" spans="1:11" ht="42.75" customHeight="1" x14ac:dyDescent="0.25">
      <c r="A75" s="725" t="s">
        <v>113</v>
      </c>
      <c r="B75" s="156">
        <v>5</v>
      </c>
      <c r="C75" s="726"/>
      <c r="D75" s="705"/>
      <c r="E75" s="706"/>
      <c r="F75" s="706"/>
      <c r="G75" s="706"/>
      <c r="H75" s="156"/>
      <c r="I75" s="156"/>
      <c r="J75" s="720" t="s">
        <v>112</v>
      </c>
      <c r="K75" s="721"/>
    </row>
    <row r="76" spans="1:11" x14ac:dyDescent="0.25">
      <c r="A76" s="725"/>
      <c r="B76" s="156" t="s">
        <v>115</v>
      </c>
      <c r="C76" s="727"/>
      <c r="D76" s="705"/>
      <c r="E76" s="706"/>
      <c r="F76" s="706"/>
      <c r="G76" s="706"/>
      <c r="H76" s="156"/>
      <c r="I76" s="156"/>
      <c r="J76" s="158"/>
      <c r="K76" s="159"/>
    </row>
    <row r="77" spans="1:11" ht="29.25" customHeight="1" x14ac:dyDescent="0.25">
      <c r="A77" s="725"/>
      <c r="B77" s="156">
        <v>4</v>
      </c>
      <c r="C77" s="728"/>
      <c r="D77" s="705"/>
      <c r="E77" s="705"/>
      <c r="F77" s="718"/>
      <c r="G77" s="706"/>
      <c r="H77" s="156"/>
      <c r="I77" s="156"/>
      <c r="J77" s="164" t="str">
        <f xml:space="preserve"> IF(OR(E75="X",F75="X",G75="x",F77="x",G77="X",F79="X",G79="X",G81="X" ),"x","")</f>
        <v/>
      </c>
      <c r="K77" s="159" t="s">
        <v>114</v>
      </c>
    </row>
    <row r="78" spans="1:11" ht="28.2" x14ac:dyDescent="0.25">
      <c r="A78" s="725"/>
      <c r="B78" s="156" t="s">
        <v>117</v>
      </c>
      <c r="C78" s="729"/>
      <c r="D78" s="705"/>
      <c r="E78" s="705"/>
      <c r="F78" s="718"/>
      <c r="G78" s="706"/>
      <c r="H78" s="156"/>
      <c r="I78" s="156"/>
      <c r="J78" s="165"/>
      <c r="K78" s="159"/>
    </row>
    <row r="79" spans="1:11" ht="29.25" customHeight="1" x14ac:dyDescent="0.25">
      <c r="A79" s="725"/>
      <c r="B79" s="156">
        <v>3</v>
      </c>
      <c r="C79" s="708"/>
      <c r="D79" s="703"/>
      <c r="E79" s="704"/>
      <c r="F79" s="718"/>
      <c r="G79" s="706"/>
      <c r="H79" s="156"/>
      <c r="I79" s="156"/>
      <c r="J79" s="166" t="str">
        <f xml:space="preserve"> IF(OR(C75="X",D75="X",D77="x",E77="x",E79="X",F81="X",F83="X",G83="X" ),"x","")</f>
        <v/>
      </c>
      <c r="K79" s="159" t="s">
        <v>116</v>
      </c>
    </row>
    <row r="80" spans="1:11" ht="28.2" x14ac:dyDescent="0.25">
      <c r="A80" s="725"/>
      <c r="B80" s="156" t="s">
        <v>119</v>
      </c>
      <c r="C80" s="719"/>
      <c r="D80" s="703"/>
      <c r="E80" s="705"/>
      <c r="F80" s="718"/>
      <c r="G80" s="706"/>
      <c r="H80" s="156"/>
      <c r="I80" s="156"/>
      <c r="J80" s="167"/>
      <c r="K80" s="159"/>
    </row>
    <row r="81" spans="1:11" ht="29.25" customHeight="1" x14ac:dyDescent="0.25">
      <c r="A81" s="725"/>
      <c r="B81" s="156">
        <v>2</v>
      </c>
      <c r="C81" s="708"/>
      <c r="D81" s="701"/>
      <c r="E81" s="702"/>
      <c r="F81" s="704"/>
      <c r="G81" s="706"/>
      <c r="H81" s="156"/>
      <c r="I81" s="156"/>
      <c r="J81" s="168" t="str">
        <f xml:space="preserve"> IF(OR(C77="X",D79="X",E81="x",E83="x" ),"x","")</f>
        <v/>
      </c>
      <c r="K81" s="159" t="s">
        <v>118</v>
      </c>
    </row>
    <row r="82" spans="1:11" ht="28.2" x14ac:dyDescent="0.25">
      <c r="A82" s="725"/>
      <c r="B82" s="156" t="s">
        <v>241</v>
      </c>
      <c r="C82" s="719"/>
      <c r="D82" s="701"/>
      <c r="E82" s="703"/>
      <c r="F82" s="705"/>
      <c r="G82" s="706"/>
      <c r="H82" s="156"/>
      <c r="I82" s="156"/>
      <c r="J82" s="167"/>
      <c r="K82" s="159"/>
    </row>
    <row r="83" spans="1:11" ht="28.5" customHeight="1" x14ac:dyDescent="0.25">
      <c r="A83" s="725"/>
      <c r="B83" s="156">
        <v>1</v>
      </c>
      <c r="C83" s="708"/>
      <c r="D83" s="710"/>
      <c r="E83" s="712"/>
      <c r="F83" s="714"/>
      <c r="G83" s="716"/>
      <c r="H83" s="156"/>
      <c r="I83" s="156"/>
      <c r="J83" s="169" t="str">
        <f xml:space="preserve"> IF(OR(C79="X",C81="X",D81="x",D83="x",C83="x" ),"x","")</f>
        <v/>
      </c>
      <c r="K83" s="159" t="s">
        <v>120</v>
      </c>
    </row>
    <row r="84" spans="1:11" ht="19.5" customHeight="1" x14ac:dyDescent="0.25">
      <c r="A84" s="725"/>
      <c r="B84" s="156" t="s">
        <v>121</v>
      </c>
      <c r="C84" s="709"/>
      <c r="D84" s="711"/>
      <c r="E84" s="713"/>
      <c r="F84" s="715"/>
      <c r="G84" s="717"/>
      <c r="H84" s="156"/>
      <c r="I84" s="156"/>
      <c r="J84" s="156"/>
      <c r="K84" s="157"/>
    </row>
    <row r="85" spans="1:11" x14ac:dyDescent="0.25">
      <c r="A85" s="177"/>
      <c r="B85" s="156"/>
      <c r="C85" s="156">
        <v>1</v>
      </c>
      <c r="D85" s="156">
        <v>2</v>
      </c>
      <c r="E85" s="156">
        <v>3</v>
      </c>
      <c r="F85" s="156">
        <v>4</v>
      </c>
      <c r="G85" s="156">
        <v>5</v>
      </c>
      <c r="H85" s="156"/>
      <c r="I85" s="156"/>
      <c r="J85" s="156"/>
      <c r="K85" s="157"/>
    </row>
    <row r="86" spans="1:11" x14ac:dyDescent="0.25">
      <c r="A86" s="177"/>
      <c r="B86" s="156"/>
      <c r="C86" s="156" t="s">
        <v>122</v>
      </c>
      <c r="D86" s="156" t="s">
        <v>123</v>
      </c>
      <c r="E86" s="156" t="s">
        <v>124</v>
      </c>
      <c r="F86" s="156" t="s">
        <v>125</v>
      </c>
      <c r="G86" s="156" t="s">
        <v>126</v>
      </c>
      <c r="H86" s="156"/>
      <c r="I86" s="156"/>
      <c r="J86" s="156"/>
      <c r="K86" s="157"/>
    </row>
    <row r="87" spans="1:11" x14ac:dyDescent="0.25">
      <c r="A87" s="177"/>
      <c r="B87" s="156"/>
      <c r="C87" s="707" t="s">
        <v>127</v>
      </c>
      <c r="D87" s="707"/>
      <c r="E87" s="707"/>
      <c r="F87" s="707"/>
      <c r="G87" s="707"/>
      <c r="H87" s="156"/>
      <c r="I87" s="156"/>
      <c r="J87" s="156"/>
      <c r="K87" s="157"/>
    </row>
    <row r="88" spans="1:11" x14ac:dyDescent="0.25">
      <c r="A88" s="177"/>
      <c r="B88" s="156"/>
      <c r="C88" s="707"/>
      <c r="D88" s="707"/>
      <c r="E88" s="707"/>
      <c r="F88" s="707"/>
      <c r="G88" s="707"/>
      <c r="H88" s="156"/>
      <c r="I88" s="156"/>
      <c r="J88" s="156"/>
      <c r="K88" s="157"/>
    </row>
    <row r="89" spans="1:11" ht="14.4" thickBot="1" x14ac:dyDescent="0.3">
      <c r="A89" s="81"/>
      <c r="B89" s="82"/>
      <c r="C89" s="82"/>
      <c r="D89" s="82"/>
      <c r="E89" s="82"/>
      <c r="F89" s="82"/>
      <c r="G89" s="82"/>
      <c r="H89" s="82"/>
      <c r="I89" s="82"/>
      <c r="J89" s="82"/>
      <c r="K89" s="83"/>
    </row>
    <row r="90" spans="1:11" ht="14.4" thickBot="1" x14ac:dyDescent="0.3"/>
    <row r="91" spans="1:11" ht="33.75" customHeight="1" thickBot="1" x14ac:dyDescent="0.3">
      <c r="A91" s="144" t="s">
        <v>111</v>
      </c>
      <c r="B91" s="730" t="str">
        <f>DESCRIPCION!A22</f>
        <v>e</v>
      </c>
      <c r="C91" s="731"/>
      <c r="D91" s="731"/>
      <c r="E91" s="731"/>
      <c r="F91" s="731"/>
      <c r="G91" s="731"/>
      <c r="H91" s="731"/>
      <c r="I91" s="732"/>
      <c r="J91" s="145" t="s">
        <v>343</v>
      </c>
      <c r="K91" s="143" t="str">
        <f>IF(J97="x","EXTREMA",IF(J99="x","ALTA",IF(J101="x","MODERADA",IF(J103="x","BAJA",""))))</f>
        <v/>
      </c>
    </row>
    <row r="92" spans="1:11" ht="16.2" thickBot="1" x14ac:dyDescent="0.3">
      <c r="A92" s="739" t="s">
        <v>113</v>
      </c>
      <c r="B92" s="740"/>
      <c r="C92" s="740"/>
      <c r="D92" s="741" t="str">
        <f>PROBABILIDAD!T15</f>
        <v xml:space="preserve"> </v>
      </c>
      <c r="E92" s="742"/>
      <c r="F92" s="739" t="s">
        <v>344</v>
      </c>
      <c r="G92" s="740"/>
      <c r="H92" s="740"/>
      <c r="I92" s="743"/>
      <c r="J92" s="744"/>
      <c r="K92" s="745"/>
    </row>
    <row r="93" spans="1:11" x14ac:dyDescent="0.25">
      <c r="A93" s="80"/>
      <c r="B93" s="84"/>
      <c r="C93" s="84"/>
      <c r="D93" s="84"/>
      <c r="E93" s="84"/>
      <c r="F93" s="84"/>
      <c r="G93" s="84"/>
      <c r="H93" s="84"/>
      <c r="I93" s="84"/>
      <c r="K93" s="73"/>
    </row>
    <row r="94" spans="1:11" x14ac:dyDescent="0.25">
      <c r="A94" s="177"/>
      <c r="B94" s="156"/>
      <c r="C94" s="178"/>
      <c r="D94" s="156"/>
      <c r="E94" s="156"/>
      <c r="F94" s="156"/>
      <c r="G94" s="156"/>
      <c r="H94" s="156"/>
      <c r="I94" s="156"/>
      <c r="J94" s="173"/>
      <c r="K94" s="174"/>
    </row>
    <row r="95" spans="1:11" ht="56.25" customHeight="1" x14ac:dyDescent="0.25">
      <c r="A95" s="725" t="s">
        <v>113</v>
      </c>
      <c r="B95" s="156">
        <v>5</v>
      </c>
      <c r="C95" s="726"/>
      <c r="D95" s="705"/>
      <c r="E95" s="706"/>
      <c r="F95" s="706"/>
      <c r="G95" s="706"/>
      <c r="H95" s="156"/>
      <c r="I95" s="156"/>
      <c r="J95" s="720" t="s">
        <v>112</v>
      </c>
      <c r="K95" s="721"/>
    </row>
    <row r="96" spans="1:11" ht="5.25" customHeight="1" x14ac:dyDescent="0.25">
      <c r="A96" s="725"/>
      <c r="B96" s="156" t="s">
        <v>115</v>
      </c>
      <c r="C96" s="727"/>
      <c r="D96" s="705"/>
      <c r="E96" s="706"/>
      <c r="F96" s="706"/>
      <c r="G96" s="706"/>
      <c r="H96" s="156"/>
      <c r="I96" s="156"/>
      <c r="J96" s="158"/>
      <c r="K96" s="159"/>
    </row>
    <row r="97" spans="1:11" ht="27.75" customHeight="1" x14ac:dyDescent="0.25">
      <c r="A97" s="725"/>
      <c r="B97" s="156">
        <v>4</v>
      </c>
      <c r="C97" s="728"/>
      <c r="D97" s="705"/>
      <c r="E97" s="705"/>
      <c r="F97" s="718"/>
      <c r="G97" s="706"/>
      <c r="H97" s="156"/>
      <c r="I97" s="156"/>
      <c r="J97" s="164" t="str">
        <f xml:space="preserve"> IF(OR(E95="X",F95="X",G95="x",F97="x",G97="X",F99="X",G99="X",G101="X" ),"x","")</f>
        <v/>
      </c>
      <c r="K97" s="159" t="s">
        <v>114</v>
      </c>
    </row>
    <row r="98" spans="1:11" ht="28.2" x14ac:dyDescent="0.25">
      <c r="A98" s="725"/>
      <c r="B98" s="156" t="s">
        <v>117</v>
      </c>
      <c r="C98" s="729"/>
      <c r="D98" s="705"/>
      <c r="E98" s="705"/>
      <c r="F98" s="718"/>
      <c r="G98" s="706"/>
      <c r="H98" s="156"/>
      <c r="I98" s="156"/>
      <c r="J98" s="165"/>
      <c r="K98" s="159"/>
    </row>
    <row r="99" spans="1:11" ht="27" customHeight="1" x14ac:dyDescent="0.25">
      <c r="A99" s="725"/>
      <c r="B99" s="156">
        <v>3</v>
      </c>
      <c r="C99" s="708"/>
      <c r="D99" s="703"/>
      <c r="E99" s="704"/>
      <c r="F99" s="718"/>
      <c r="G99" s="706"/>
      <c r="H99" s="156"/>
      <c r="I99" s="156"/>
      <c r="J99" s="166" t="str">
        <f xml:space="preserve"> IF(OR(C95="X",D95="X",D97="x",E97="x",E99="X",F101="X",F103="X",G103="X" ),"x","")</f>
        <v/>
      </c>
      <c r="K99" s="159" t="s">
        <v>116</v>
      </c>
    </row>
    <row r="100" spans="1:11" ht="28.2" x14ac:dyDescent="0.25">
      <c r="A100" s="725"/>
      <c r="B100" s="156" t="s">
        <v>119</v>
      </c>
      <c r="C100" s="719"/>
      <c r="D100" s="703"/>
      <c r="E100" s="705"/>
      <c r="F100" s="718"/>
      <c r="G100" s="706"/>
      <c r="H100" s="156"/>
      <c r="I100" s="156"/>
      <c r="J100" s="167"/>
      <c r="K100" s="159"/>
    </row>
    <row r="101" spans="1:11" ht="25.5" customHeight="1" x14ac:dyDescent="0.25">
      <c r="A101" s="725"/>
      <c r="B101" s="156">
        <v>2</v>
      </c>
      <c r="C101" s="708"/>
      <c r="D101" s="701"/>
      <c r="E101" s="702"/>
      <c r="F101" s="704"/>
      <c r="G101" s="706"/>
      <c r="H101" s="156"/>
      <c r="I101" s="156"/>
      <c r="J101" s="168" t="str">
        <f xml:space="preserve"> IF(OR(C97="X",D99="X",E103="x",E101="x" ),"x","")</f>
        <v/>
      </c>
      <c r="K101" s="159" t="s">
        <v>118</v>
      </c>
    </row>
    <row r="102" spans="1:11" ht="28.2" x14ac:dyDescent="0.25">
      <c r="A102" s="725"/>
      <c r="B102" s="156" t="s">
        <v>241</v>
      </c>
      <c r="C102" s="719"/>
      <c r="D102" s="701"/>
      <c r="E102" s="703"/>
      <c r="F102" s="705"/>
      <c r="G102" s="706"/>
      <c r="H102" s="156"/>
      <c r="I102" s="156"/>
      <c r="J102" s="167"/>
      <c r="K102" s="159"/>
    </row>
    <row r="103" spans="1:11" ht="29.25" customHeight="1" x14ac:dyDescent="0.25">
      <c r="A103" s="725"/>
      <c r="B103" s="156">
        <v>1</v>
      </c>
      <c r="C103" s="708"/>
      <c r="D103" s="710"/>
      <c r="E103" s="712"/>
      <c r="F103" s="714"/>
      <c r="G103" s="716"/>
      <c r="H103" s="156"/>
      <c r="I103" s="156"/>
      <c r="J103" s="169" t="str">
        <f xml:space="preserve"> IF(OR(C99="X",C101="X",C103="x",D101="x",D103="x" ),"x","")</f>
        <v/>
      </c>
      <c r="K103" s="159" t="s">
        <v>120</v>
      </c>
    </row>
    <row r="104" spans="1:11" ht="13.5" customHeight="1" x14ac:dyDescent="0.25">
      <c r="A104" s="725"/>
      <c r="B104" s="156" t="s">
        <v>121</v>
      </c>
      <c r="C104" s="709"/>
      <c r="D104" s="711"/>
      <c r="E104" s="713"/>
      <c r="F104" s="715"/>
      <c r="G104" s="717"/>
      <c r="H104" s="156"/>
      <c r="I104" s="156"/>
      <c r="J104" s="156"/>
      <c r="K104" s="157"/>
    </row>
    <row r="105" spans="1:11" x14ac:dyDescent="0.25">
      <c r="A105" s="177"/>
      <c r="B105" s="156"/>
      <c r="C105" s="156">
        <v>1</v>
      </c>
      <c r="D105" s="156">
        <v>2</v>
      </c>
      <c r="E105" s="156">
        <v>3</v>
      </c>
      <c r="F105" s="156">
        <v>4</v>
      </c>
      <c r="G105" s="156">
        <v>5</v>
      </c>
      <c r="H105" s="156"/>
      <c r="I105" s="156"/>
      <c r="J105" s="156"/>
      <c r="K105" s="157"/>
    </row>
    <row r="106" spans="1:11" x14ac:dyDescent="0.25">
      <c r="A106" s="177"/>
      <c r="B106" s="156"/>
      <c r="C106" s="156" t="s">
        <v>122</v>
      </c>
      <c r="D106" s="156" t="s">
        <v>123</v>
      </c>
      <c r="E106" s="156" t="s">
        <v>124</v>
      </c>
      <c r="F106" s="156" t="s">
        <v>125</v>
      </c>
      <c r="G106" s="156" t="s">
        <v>126</v>
      </c>
      <c r="H106" s="156"/>
      <c r="I106" s="156"/>
      <c r="J106" s="156"/>
      <c r="K106" s="157"/>
    </row>
    <row r="107" spans="1:11" x14ac:dyDescent="0.25">
      <c r="A107" s="177"/>
      <c r="B107" s="156"/>
      <c r="C107" s="707" t="s">
        <v>127</v>
      </c>
      <c r="D107" s="707"/>
      <c r="E107" s="707"/>
      <c r="F107" s="707"/>
      <c r="G107" s="707"/>
      <c r="H107" s="156"/>
      <c r="I107" s="156"/>
      <c r="J107" s="156"/>
      <c r="K107" s="157"/>
    </row>
    <row r="108" spans="1:11" x14ac:dyDescent="0.25">
      <c r="A108" s="177"/>
      <c r="B108" s="156"/>
      <c r="C108" s="707"/>
      <c r="D108" s="707"/>
      <c r="E108" s="707"/>
      <c r="F108" s="707"/>
      <c r="G108" s="707"/>
      <c r="H108" s="156"/>
      <c r="I108" s="156"/>
      <c r="J108" s="156"/>
      <c r="K108" s="157"/>
    </row>
    <row r="109" spans="1:11" ht="14.4" thickBot="1" x14ac:dyDescent="0.3">
      <c r="A109" s="81"/>
      <c r="B109" s="82"/>
      <c r="C109" s="82"/>
      <c r="D109" s="82"/>
      <c r="E109" s="82"/>
      <c r="F109" s="82"/>
      <c r="G109" s="82"/>
      <c r="H109" s="82"/>
      <c r="I109" s="82"/>
      <c r="J109" s="82"/>
      <c r="K109" s="83"/>
    </row>
    <row r="110" spans="1:11" ht="14.4" thickBot="1" x14ac:dyDescent="0.3"/>
    <row r="111" spans="1:11" ht="33.75" customHeight="1" thickBot="1" x14ac:dyDescent="0.3">
      <c r="A111" s="144" t="s">
        <v>111</v>
      </c>
      <c r="B111" s="730" t="str">
        <f>DESCRIPCION!A25</f>
        <v>f</v>
      </c>
      <c r="C111" s="731"/>
      <c r="D111" s="731"/>
      <c r="E111" s="731"/>
      <c r="F111" s="731"/>
      <c r="G111" s="731"/>
      <c r="H111" s="731"/>
      <c r="I111" s="732"/>
      <c r="J111" s="145" t="s">
        <v>343</v>
      </c>
      <c r="K111" s="143" t="str">
        <f>IF(J117="x","EXTREMA",IF(J119="x","ALTA",IF(J121="x","MODERADA",IF(J123="x","BAJA",""))))</f>
        <v/>
      </c>
    </row>
    <row r="112" spans="1:11" ht="16.2" thickBot="1" x14ac:dyDescent="0.3">
      <c r="A112" s="739" t="s">
        <v>113</v>
      </c>
      <c r="B112" s="740"/>
      <c r="C112" s="740"/>
      <c r="D112" s="741" t="str">
        <f>PROBABILIDAD!T16</f>
        <v xml:space="preserve"> </v>
      </c>
      <c r="E112" s="742"/>
      <c r="F112" s="739" t="s">
        <v>344</v>
      </c>
      <c r="G112" s="740"/>
      <c r="H112" s="740"/>
      <c r="I112" s="743"/>
      <c r="J112" s="744"/>
      <c r="K112" s="745"/>
    </row>
    <row r="113" spans="1:11" x14ac:dyDescent="0.25">
      <c r="A113" s="177"/>
      <c r="B113" s="156"/>
      <c r="C113" s="156"/>
      <c r="D113" s="156"/>
      <c r="E113" s="156"/>
      <c r="F113" s="156"/>
      <c r="G113" s="156"/>
      <c r="H113" s="156"/>
      <c r="I113" s="156"/>
      <c r="K113" s="73"/>
    </row>
    <row r="114" spans="1:11" x14ac:dyDescent="0.25">
      <c r="A114" s="177"/>
      <c r="B114" s="156"/>
      <c r="C114" s="178"/>
      <c r="D114" s="156"/>
      <c r="E114" s="156"/>
      <c r="F114" s="156"/>
      <c r="G114" s="156"/>
      <c r="H114" s="156"/>
      <c r="I114" s="156"/>
      <c r="K114" s="73"/>
    </row>
    <row r="115" spans="1:11" ht="32.4" x14ac:dyDescent="0.25">
      <c r="A115" s="725" t="s">
        <v>113</v>
      </c>
      <c r="B115" s="156">
        <v>5</v>
      </c>
      <c r="C115" s="746"/>
      <c r="D115" s="737"/>
      <c r="E115" s="738"/>
      <c r="F115" s="738"/>
      <c r="G115" s="738"/>
      <c r="H115" s="191"/>
      <c r="I115" s="156"/>
      <c r="J115" s="720" t="s">
        <v>112</v>
      </c>
      <c r="K115" s="721"/>
    </row>
    <row r="116" spans="1:11" ht="32.4" x14ac:dyDescent="0.25">
      <c r="A116" s="725"/>
      <c r="B116" s="156" t="s">
        <v>115</v>
      </c>
      <c r="C116" s="747"/>
      <c r="D116" s="737"/>
      <c r="E116" s="738"/>
      <c r="F116" s="738"/>
      <c r="G116" s="738"/>
      <c r="H116" s="191"/>
      <c r="I116" s="156"/>
      <c r="J116" s="158"/>
      <c r="K116" s="159"/>
    </row>
    <row r="117" spans="1:11" ht="32.4" x14ac:dyDescent="0.25">
      <c r="A117" s="725"/>
      <c r="B117" s="156">
        <v>4</v>
      </c>
      <c r="C117" s="748"/>
      <c r="D117" s="737"/>
      <c r="E117" s="737"/>
      <c r="F117" s="750"/>
      <c r="G117" s="738"/>
      <c r="H117" s="191"/>
      <c r="I117" s="156"/>
      <c r="J117" s="164" t="str">
        <f xml:space="preserve"> IF(OR(E115="X",F115="X",G115="x",F117="x",G117="X",F119="X",G119="X",G121="X" ),"x","")</f>
        <v/>
      </c>
      <c r="K117" s="159" t="s">
        <v>114</v>
      </c>
    </row>
    <row r="118" spans="1:11" ht="32.4" x14ac:dyDescent="0.25">
      <c r="A118" s="725"/>
      <c r="B118" s="156" t="s">
        <v>117</v>
      </c>
      <c r="C118" s="749"/>
      <c r="D118" s="737"/>
      <c r="E118" s="737"/>
      <c r="F118" s="750"/>
      <c r="G118" s="738"/>
      <c r="H118" s="191"/>
      <c r="I118" s="156"/>
      <c r="J118" s="165"/>
      <c r="K118" s="159"/>
    </row>
    <row r="119" spans="1:11" ht="32.4" x14ac:dyDescent="0.25">
      <c r="A119" s="725"/>
      <c r="B119" s="156">
        <v>3</v>
      </c>
      <c r="C119" s="751"/>
      <c r="D119" s="735"/>
      <c r="E119" s="736"/>
      <c r="F119" s="750"/>
      <c r="G119" s="738"/>
      <c r="H119" s="191"/>
      <c r="I119" s="156"/>
      <c r="J119" s="166" t="str">
        <f xml:space="preserve"> IF(OR(C115="X",D115="X",D117="x",E117="x",E119="X",F121="X",F123="X",G123="X" ),"x","")</f>
        <v/>
      </c>
      <c r="K119" s="159" t="s">
        <v>116</v>
      </c>
    </row>
    <row r="120" spans="1:11" ht="32.4" x14ac:dyDescent="0.25">
      <c r="A120" s="725"/>
      <c r="B120" s="156" t="s">
        <v>119</v>
      </c>
      <c r="C120" s="752"/>
      <c r="D120" s="735"/>
      <c r="E120" s="737"/>
      <c r="F120" s="750"/>
      <c r="G120" s="738"/>
      <c r="H120" s="191"/>
      <c r="I120" s="156"/>
      <c r="J120" s="167"/>
      <c r="K120" s="159"/>
    </row>
    <row r="121" spans="1:11" ht="32.4" x14ac:dyDescent="0.25">
      <c r="A121" s="725"/>
      <c r="B121" s="156">
        <v>2</v>
      </c>
      <c r="C121" s="751"/>
      <c r="D121" s="733"/>
      <c r="E121" s="734"/>
      <c r="F121" s="736"/>
      <c r="G121" s="738"/>
      <c r="H121" s="191"/>
      <c r="I121" s="156"/>
      <c r="J121" s="168" t="str">
        <f xml:space="preserve"> IF(OR(C117="X",D119="X",E121="x",E123="x" ),"x","")</f>
        <v/>
      </c>
      <c r="K121" s="159" t="s">
        <v>118</v>
      </c>
    </row>
    <row r="122" spans="1:11" ht="32.4" x14ac:dyDescent="0.25">
      <c r="A122" s="725"/>
      <c r="B122" s="156" t="s">
        <v>241</v>
      </c>
      <c r="C122" s="752"/>
      <c r="D122" s="733"/>
      <c r="E122" s="735"/>
      <c r="F122" s="737"/>
      <c r="G122" s="738"/>
      <c r="H122" s="191"/>
      <c r="I122" s="156"/>
      <c r="J122" s="167"/>
      <c r="K122" s="159"/>
    </row>
    <row r="123" spans="1:11" ht="32.4" x14ac:dyDescent="0.25">
      <c r="A123" s="725"/>
      <c r="B123" s="156">
        <v>1</v>
      </c>
      <c r="C123" s="751"/>
      <c r="D123" s="754"/>
      <c r="E123" s="756"/>
      <c r="F123" s="758"/>
      <c r="G123" s="760"/>
      <c r="H123" s="191"/>
      <c r="I123" s="156"/>
      <c r="J123" s="169" t="str">
        <f xml:space="preserve"> IF(OR(C119="X",C121="X",D121="x",C123="x",D123="x" ),"x","")</f>
        <v/>
      </c>
      <c r="K123" s="159" t="s">
        <v>120</v>
      </c>
    </row>
    <row r="124" spans="1:11" ht="32.4" x14ac:dyDescent="0.25">
      <c r="A124" s="725"/>
      <c r="B124" s="156" t="s">
        <v>121</v>
      </c>
      <c r="C124" s="753"/>
      <c r="D124" s="755"/>
      <c r="E124" s="757"/>
      <c r="F124" s="759"/>
      <c r="G124" s="761"/>
      <c r="H124" s="191"/>
      <c r="I124" s="156"/>
      <c r="J124" s="156"/>
      <c r="K124" s="157"/>
    </row>
    <row r="125" spans="1:11" x14ac:dyDescent="0.25">
      <c r="A125" s="177"/>
      <c r="B125" s="156"/>
      <c r="C125" s="156">
        <v>1</v>
      </c>
      <c r="D125" s="156">
        <v>2</v>
      </c>
      <c r="E125" s="156">
        <v>3</v>
      </c>
      <c r="F125" s="156">
        <v>4</v>
      </c>
      <c r="G125" s="156">
        <v>5</v>
      </c>
      <c r="H125" s="156"/>
      <c r="I125" s="156"/>
      <c r="J125" s="156"/>
      <c r="K125" s="157"/>
    </row>
    <row r="126" spans="1:11" x14ac:dyDescent="0.25">
      <c r="A126" s="177"/>
      <c r="B126" s="156"/>
      <c r="C126" s="156" t="s">
        <v>122</v>
      </c>
      <c r="D126" s="156" t="s">
        <v>123</v>
      </c>
      <c r="E126" s="156" t="s">
        <v>124</v>
      </c>
      <c r="F126" s="156" t="s">
        <v>125</v>
      </c>
      <c r="G126" s="156" t="s">
        <v>126</v>
      </c>
      <c r="H126" s="156"/>
      <c r="I126" s="156"/>
      <c r="J126" s="156"/>
      <c r="K126" s="157"/>
    </row>
    <row r="127" spans="1:11" x14ac:dyDescent="0.25">
      <c r="A127" s="177"/>
      <c r="B127" s="156"/>
      <c r="C127" s="707" t="s">
        <v>127</v>
      </c>
      <c r="D127" s="707"/>
      <c r="E127" s="707"/>
      <c r="F127" s="707"/>
      <c r="G127" s="707"/>
      <c r="H127" s="156"/>
      <c r="I127" s="156"/>
      <c r="J127" s="156"/>
      <c r="K127" s="157"/>
    </row>
    <row r="128" spans="1:11" x14ac:dyDescent="0.25">
      <c r="A128" s="177"/>
      <c r="B128" s="156"/>
      <c r="C128" s="707"/>
      <c r="D128" s="707"/>
      <c r="E128" s="707"/>
      <c r="F128" s="707"/>
      <c r="G128" s="707"/>
      <c r="H128" s="156"/>
      <c r="I128" s="156"/>
      <c r="J128" s="156"/>
      <c r="K128" s="157"/>
    </row>
    <row r="129" spans="1:11" ht="14.4" thickBot="1" x14ac:dyDescent="0.3">
      <c r="A129" s="81"/>
      <c r="B129" s="82"/>
      <c r="C129" s="82"/>
      <c r="D129" s="82"/>
      <c r="E129" s="82"/>
      <c r="F129" s="82"/>
      <c r="G129" s="82"/>
      <c r="H129" s="82"/>
      <c r="I129" s="82"/>
      <c r="J129" s="82"/>
      <c r="K129" s="83"/>
    </row>
    <row r="130" spans="1:11" ht="14.4" thickBot="1" x14ac:dyDescent="0.3"/>
    <row r="131" spans="1:11" ht="38.25" customHeight="1" thickBot="1" x14ac:dyDescent="0.3">
      <c r="A131" s="144" t="s">
        <v>111</v>
      </c>
      <c r="B131" s="730" t="str">
        <f>DESCRIPCION!A28</f>
        <v>g</v>
      </c>
      <c r="C131" s="731"/>
      <c r="D131" s="731"/>
      <c r="E131" s="731"/>
      <c r="F131" s="731"/>
      <c r="G131" s="731"/>
      <c r="H131" s="731"/>
      <c r="I131" s="732"/>
      <c r="J131" s="145" t="s">
        <v>343</v>
      </c>
      <c r="K131" s="143" t="str">
        <f>IF(J137="x","EXTREMA",IF(J139="x","ALTA",IF(J141="x","MODERADA",IF(J143="x","BAJA",""))))</f>
        <v/>
      </c>
    </row>
    <row r="132" spans="1:11" ht="16.2" thickBot="1" x14ac:dyDescent="0.3">
      <c r="A132" s="739" t="s">
        <v>113</v>
      </c>
      <c r="B132" s="740"/>
      <c r="C132" s="740"/>
      <c r="D132" s="741" t="str">
        <f>PROBABILIDAD!T17</f>
        <v xml:space="preserve"> </v>
      </c>
      <c r="E132" s="742"/>
      <c r="F132" s="739" t="s">
        <v>344</v>
      </c>
      <c r="G132" s="740"/>
      <c r="H132" s="740"/>
      <c r="I132" s="743"/>
      <c r="J132" s="744"/>
      <c r="K132" s="745"/>
    </row>
    <row r="133" spans="1:11" x14ac:dyDescent="0.25">
      <c r="A133" s="177"/>
      <c r="B133" s="156"/>
      <c r="C133" s="156"/>
      <c r="D133" s="156"/>
      <c r="E133" s="156"/>
      <c r="F133" s="156"/>
      <c r="G133" s="156"/>
      <c r="H133" s="156"/>
      <c r="I133" s="156"/>
      <c r="J133" s="173"/>
      <c r="K133" s="174"/>
    </row>
    <row r="134" spans="1:11" x14ac:dyDescent="0.25">
      <c r="A134" s="177"/>
      <c r="B134" s="156"/>
      <c r="C134" s="178"/>
      <c r="D134" s="156"/>
      <c r="E134" s="156"/>
      <c r="F134" s="156"/>
      <c r="G134" s="156"/>
      <c r="H134" s="156"/>
      <c r="I134" s="156"/>
      <c r="J134" s="173"/>
      <c r="K134" s="174"/>
    </row>
    <row r="135" spans="1:11" ht="45.75" customHeight="1" x14ac:dyDescent="0.25">
      <c r="A135" s="725" t="s">
        <v>113</v>
      </c>
      <c r="B135" s="156">
        <v>5</v>
      </c>
      <c r="C135" s="726"/>
      <c r="D135" s="705"/>
      <c r="E135" s="706"/>
      <c r="F135" s="706"/>
      <c r="G135" s="706"/>
      <c r="H135" s="156"/>
      <c r="I135" s="156"/>
      <c r="J135" s="720" t="s">
        <v>112</v>
      </c>
      <c r="K135" s="721"/>
    </row>
    <row r="136" spans="1:11" x14ac:dyDescent="0.25">
      <c r="A136" s="725"/>
      <c r="B136" s="156" t="s">
        <v>115</v>
      </c>
      <c r="C136" s="727"/>
      <c r="D136" s="705"/>
      <c r="E136" s="706"/>
      <c r="F136" s="706"/>
      <c r="G136" s="706"/>
      <c r="H136" s="156"/>
      <c r="I136" s="156"/>
      <c r="J136" s="158"/>
      <c r="K136" s="159"/>
    </row>
    <row r="137" spans="1:11" ht="27" customHeight="1" x14ac:dyDescent="0.25">
      <c r="A137" s="725"/>
      <c r="B137" s="156">
        <v>4</v>
      </c>
      <c r="C137" s="728"/>
      <c r="D137" s="705"/>
      <c r="E137" s="705"/>
      <c r="F137" s="718"/>
      <c r="G137" s="706"/>
      <c r="H137" s="156"/>
      <c r="I137" s="156"/>
      <c r="J137" s="164" t="str">
        <f xml:space="preserve"> IF(OR(E135="X",F135="X",G135="x",F137="x",G137="X",F139="X",G139="X",G141="X" ),"x","")</f>
        <v/>
      </c>
      <c r="K137" s="159" t="s">
        <v>114</v>
      </c>
    </row>
    <row r="138" spans="1:11" ht="28.2" x14ac:dyDescent="0.25">
      <c r="A138" s="725"/>
      <c r="B138" s="156" t="s">
        <v>117</v>
      </c>
      <c r="C138" s="729"/>
      <c r="D138" s="705"/>
      <c r="E138" s="705"/>
      <c r="F138" s="718"/>
      <c r="G138" s="706"/>
      <c r="H138" s="156"/>
      <c r="I138" s="156"/>
      <c r="J138" s="165"/>
      <c r="K138" s="159"/>
    </row>
    <row r="139" spans="1:11" ht="32.25" customHeight="1" x14ac:dyDescent="0.25">
      <c r="A139" s="725"/>
      <c r="B139" s="156">
        <v>3</v>
      </c>
      <c r="C139" s="708"/>
      <c r="D139" s="703"/>
      <c r="E139" s="704"/>
      <c r="F139" s="718"/>
      <c r="G139" s="706"/>
      <c r="H139" s="156"/>
      <c r="I139" s="156"/>
      <c r="J139" s="166" t="str">
        <f xml:space="preserve"> IF(OR(C135="X",D135="X",D137="x",E137="x",E139="X",F141="X",F143="X",G143="X" ),"x","")</f>
        <v/>
      </c>
      <c r="K139" s="159" t="s">
        <v>116</v>
      </c>
    </row>
    <row r="140" spans="1:11" ht="28.2" x14ac:dyDescent="0.25">
      <c r="A140" s="725"/>
      <c r="B140" s="156" t="s">
        <v>119</v>
      </c>
      <c r="C140" s="719"/>
      <c r="D140" s="703"/>
      <c r="E140" s="705"/>
      <c r="F140" s="718"/>
      <c r="G140" s="706"/>
      <c r="H140" s="156"/>
      <c r="I140" s="156"/>
      <c r="J140" s="167"/>
      <c r="K140" s="159"/>
    </row>
    <row r="141" spans="1:11" ht="27.75" customHeight="1" x14ac:dyDescent="0.25">
      <c r="A141" s="725"/>
      <c r="B141" s="156">
        <v>2</v>
      </c>
      <c r="C141" s="708"/>
      <c r="D141" s="701"/>
      <c r="E141" s="702"/>
      <c r="F141" s="704"/>
      <c r="G141" s="706"/>
      <c r="H141" s="156"/>
      <c r="I141" s="156"/>
      <c r="J141" s="168" t="str">
        <f xml:space="preserve"> IF(OR(C137="X",D139="X",E141="x",E143="x" ),"x","")</f>
        <v/>
      </c>
      <c r="K141" s="159" t="s">
        <v>118</v>
      </c>
    </row>
    <row r="142" spans="1:11" ht="28.2" x14ac:dyDescent="0.25">
      <c r="A142" s="725"/>
      <c r="B142" s="156" t="s">
        <v>241</v>
      </c>
      <c r="C142" s="719"/>
      <c r="D142" s="701"/>
      <c r="E142" s="703"/>
      <c r="F142" s="705"/>
      <c r="G142" s="706"/>
      <c r="H142" s="156"/>
      <c r="I142" s="156"/>
      <c r="J142" s="167"/>
      <c r="K142" s="159"/>
    </row>
    <row r="143" spans="1:11" ht="30" customHeight="1" x14ac:dyDescent="0.25">
      <c r="A143" s="725"/>
      <c r="B143" s="156">
        <v>1</v>
      </c>
      <c r="C143" s="708"/>
      <c r="D143" s="710"/>
      <c r="E143" s="712"/>
      <c r="F143" s="714"/>
      <c r="G143" s="716"/>
      <c r="H143" s="156"/>
      <c r="I143" s="156"/>
      <c r="J143" s="169" t="str">
        <f xml:space="preserve"> IF(OR(C139="X",C141="X",C143="x",D141="x",D143="x" ),"x","")</f>
        <v/>
      </c>
      <c r="K143" s="159" t="s">
        <v>120</v>
      </c>
    </row>
    <row r="144" spans="1:11" x14ac:dyDescent="0.25">
      <c r="A144" s="725"/>
      <c r="B144" s="156" t="s">
        <v>121</v>
      </c>
      <c r="C144" s="709"/>
      <c r="D144" s="711"/>
      <c r="E144" s="713"/>
      <c r="F144" s="715"/>
      <c r="G144" s="717"/>
      <c r="H144" s="156"/>
      <c r="I144" s="156"/>
      <c r="J144" s="156"/>
      <c r="K144" s="157"/>
    </row>
    <row r="145" spans="1:11" x14ac:dyDescent="0.25">
      <c r="A145" s="177"/>
      <c r="B145" s="156"/>
      <c r="C145" s="156">
        <v>1</v>
      </c>
      <c r="D145" s="156">
        <v>2</v>
      </c>
      <c r="E145" s="156">
        <v>3</v>
      </c>
      <c r="F145" s="156">
        <v>4</v>
      </c>
      <c r="G145" s="156">
        <v>5</v>
      </c>
      <c r="H145" s="156"/>
      <c r="I145" s="156"/>
      <c r="J145" s="156"/>
      <c r="K145" s="157"/>
    </row>
    <row r="146" spans="1:11" x14ac:dyDescent="0.25">
      <c r="A146" s="177"/>
      <c r="B146" s="156"/>
      <c r="C146" s="156" t="s">
        <v>122</v>
      </c>
      <c r="D146" s="156" t="s">
        <v>123</v>
      </c>
      <c r="E146" s="156" t="s">
        <v>124</v>
      </c>
      <c r="F146" s="156" t="s">
        <v>125</v>
      </c>
      <c r="G146" s="156" t="s">
        <v>126</v>
      </c>
      <c r="H146" s="156"/>
      <c r="I146" s="156"/>
      <c r="J146" s="156"/>
      <c r="K146" s="157"/>
    </row>
    <row r="147" spans="1:11" x14ac:dyDescent="0.25">
      <c r="A147" s="177"/>
      <c r="B147" s="156"/>
      <c r="C147" s="707" t="s">
        <v>127</v>
      </c>
      <c r="D147" s="707"/>
      <c r="E147" s="707"/>
      <c r="F147" s="707"/>
      <c r="G147" s="707"/>
      <c r="H147" s="156"/>
      <c r="I147" s="156"/>
      <c r="J147" s="156"/>
      <c r="K147" s="157"/>
    </row>
    <row r="148" spans="1:11" x14ac:dyDescent="0.25">
      <c r="A148" s="177"/>
      <c r="B148" s="156"/>
      <c r="C148" s="707"/>
      <c r="D148" s="707"/>
      <c r="E148" s="707"/>
      <c r="F148" s="707"/>
      <c r="G148" s="707"/>
      <c r="H148" s="156"/>
      <c r="I148" s="156"/>
      <c r="J148" s="156"/>
      <c r="K148" s="157"/>
    </row>
    <row r="149" spans="1:11" ht="14.4" thickBot="1" x14ac:dyDescent="0.3">
      <c r="A149" s="179"/>
      <c r="B149" s="180"/>
      <c r="C149" s="180"/>
      <c r="D149" s="180"/>
      <c r="E149" s="180"/>
      <c r="F149" s="180"/>
      <c r="G149" s="180"/>
      <c r="H149" s="180"/>
      <c r="I149" s="180"/>
      <c r="J149" s="180"/>
      <c r="K149" s="181"/>
    </row>
    <row r="150" spans="1:11" ht="14.4" thickBot="1" x14ac:dyDescent="0.3"/>
    <row r="151" spans="1:11" ht="31.5" customHeight="1" thickBot="1" x14ac:dyDescent="0.3">
      <c r="A151" s="144" t="s">
        <v>111</v>
      </c>
      <c r="B151" s="730" t="str">
        <f>DESCRIPCION!A31</f>
        <v>h</v>
      </c>
      <c r="C151" s="731"/>
      <c r="D151" s="731"/>
      <c r="E151" s="731"/>
      <c r="F151" s="731"/>
      <c r="G151" s="731"/>
      <c r="H151" s="731"/>
      <c r="I151" s="732"/>
      <c r="J151" s="145" t="s">
        <v>343</v>
      </c>
      <c r="K151" s="143" t="str">
        <f>IF(J157="x","EXTREMA",IF(J159="x","ALTA",IF(J161="x","MODERADA",IF(J163="x","BAJA",""))))</f>
        <v/>
      </c>
    </row>
    <row r="152" spans="1:11" ht="16.2" thickBot="1" x14ac:dyDescent="0.3">
      <c r="A152" s="739" t="s">
        <v>113</v>
      </c>
      <c r="B152" s="740"/>
      <c r="C152" s="740"/>
      <c r="D152" s="741" t="str">
        <f>PROBABILIDAD!T18</f>
        <v xml:space="preserve"> </v>
      </c>
      <c r="E152" s="742"/>
      <c r="F152" s="739" t="s">
        <v>344</v>
      </c>
      <c r="G152" s="740"/>
      <c r="H152" s="740"/>
      <c r="I152" s="743"/>
      <c r="J152" s="744"/>
      <c r="K152" s="745"/>
    </row>
    <row r="153" spans="1:11" x14ac:dyDescent="0.25">
      <c r="A153" s="177"/>
      <c r="B153" s="156"/>
      <c r="C153" s="156"/>
      <c r="D153" s="156"/>
      <c r="E153" s="156"/>
      <c r="F153" s="156"/>
      <c r="G153" s="156"/>
      <c r="H153" s="156"/>
      <c r="I153" s="156"/>
      <c r="J153" s="173"/>
      <c r="K153" s="174"/>
    </row>
    <row r="154" spans="1:11" x14ac:dyDescent="0.25">
      <c r="A154" s="177"/>
      <c r="B154" s="156"/>
      <c r="C154" s="178"/>
      <c r="D154" s="156"/>
      <c r="E154" s="156"/>
      <c r="F154" s="156"/>
      <c r="G154" s="156"/>
      <c r="H154" s="156"/>
      <c r="I154" s="156"/>
      <c r="J154" s="173"/>
      <c r="K154" s="174"/>
    </row>
    <row r="155" spans="1:11" ht="36" customHeight="1" x14ac:dyDescent="0.25">
      <c r="A155" s="725" t="s">
        <v>113</v>
      </c>
      <c r="B155" s="156">
        <v>5</v>
      </c>
      <c r="C155" s="726"/>
      <c r="D155" s="705"/>
      <c r="E155" s="706"/>
      <c r="F155" s="706"/>
      <c r="G155" s="706"/>
      <c r="H155" s="156"/>
      <c r="I155" s="156"/>
      <c r="J155" s="720" t="s">
        <v>112</v>
      </c>
      <c r="K155" s="721"/>
    </row>
    <row r="156" spans="1:11" x14ac:dyDescent="0.25">
      <c r="A156" s="725"/>
      <c r="B156" s="156" t="s">
        <v>115</v>
      </c>
      <c r="C156" s="727"/>
      <c r="D156" s="705"/>
      <c r="E156" s="706"/>
      <c r="F156" s="706"/>
      <c r="G156" s="706"/>
      <c r="H156" s="156"/>
      <c r="I156" s="156"/>
      <c r="J156" s="158"/>
      <c r="K156" s="159"/>
    </row>
    <row r="157" spans="1:11" ht="27" customHeight="1" x14ac:dyDescent="0.25">
      <c r="A157" s="725"/>
      <c r="B157" s="156">
        <v>4</v>
      </c>
      <c r="C157" s="728"/>
      <c r="D157" s="705"/>
      <c r="E157" s="705"/>
      <c r="F157" s="718"/>
      <c r="G157" s="706"/>
      <c r="H157" s="156"/>
      <c r="I157" s="156"/>
      <c r="J157" s="164" t="str">
        <f xml:space="preserve"> IF(OR(E155="X",F155="X",G155="x",F157="x",G157="X",F159="X",G159="X",G161="X" ),"x","")</f>
        <v/>
      </c>
      <c r="K157" s="159" t="s">
        <v>114</v>
      </c>
    </row>
    <row r="158" spans="1:11" ht="28.2" x14ac:dyDescent="0.25">
      <c r="A158" s="725"/>
      <c r="B158" s="156" t="s">
        <v>117</v>
      </c>
      <c r="C158" s="729"/>
      <c r="D158" s="705"/>
      <c r="E158" s="705"/>
      <c r="F158" s="718"/>
      <c r="G158" s="706"/>
      <c r="H158" s="156"/>
      <c r="I158" s="156"/>
      <c r="J158" s="165"/>
      <c r="K158" s="159"/>
    </row>
    <row r="159" spans="1:11" ht="27.75" customHeight="1" x14ac:dyDescent="0.25">
      <c r="A159" s="725"/>
      <c r="B159" s="156">
        <v>3</v>
      </c>
      <c r="C159" s="708"/>
      <c r="D159" s="703"/>
      <c r="E159" s="704"/>
      <c r="F159" s="718"/>
      <c r="G159" s="706"/>
      <c r="H159" s="156"/>
      <c r="I159" s="156"/>
      <c r="J159" s="166" t="str">
        <f xml:space="preserve"> IF(OR(C155="X",D155="X",D157="x",E157="x",E159="X",F161="X",F163="X",G163="X" ),"x","")</f>
        <v/>
      </c>
      <c r="K159" s="159" t="s">
        <v>116</v>
      </c>
    </row>
    <row r="160" spans="1:11" ht="28.2" x14ac:dyDescent="0.25">
      <c r="A160" s="725"/>
      <c r="B160" s="156" t="s">
        <v>119</v>
      </c>
      <c r="C160" s="719"/>
      <c r="D160" s="703"/>
      <c r="E160" s="705"/>
      <c r="F160" s="718"/>
      <c r="G160" s="706"/>
      <c r="H160" s="156"/>
      <c r="I160" s="156"/>
      <c r="J160" s="167"/>
      <c r="K160" s="159"/>
    </row>
    <row r="161" spans="1:11" ht="27.75" customHeight="1" x14ac:dyDescent="0.25">
      <c r="A161" s="725"/>
      <c r="B161" s="156">
        <v>2</v>
      </c>
      <c r="C161" s="708"/>
      <c r="D161" s="701"/>
      <c r="E161" s="702"/>
      <c r="F161" s="704"/>
      <c r="G161" s="706"/>
      <c r="H161" s="156"/>
      <c r="I161" s="156"/>
      <c r="J161" s="168" t="str">
        <f xml:space="preserve"> IF(OR(C157="X",D159="X",E161="x",E163="x" ),"x","")</f>
        <v/>
      </c>
      <c r="K161" s="159" t="s">
        <v>118</v>
      </c>
    </row>
    <row r="162" spans="1:11" ht="28.2" x14ac:dyDescent="0.25">
      <c r="A162" s="725"/>
      <c r="B162" s="156" t="s">
        <v>241</v>
      </c>
      <c r="C162" s="719"/>
      <c r="D162" s="701"/>
      <c r="E162" s="703"/>
      <c r="F162" s="705"/>
      <c r="G162" s="706"/>
      <c r="H162" s="156"/>
      <c r="I162" s="156"/>
      <c r="J162" s="167"/>
      <c r="K162" s="159"/>
    </row>
    <row r="163" spans="1:11" ht="28.2" x14ac:dyDescent="0.25">
      <c r="A163" s="725"/>
      <c r="B163" s="156">
        <v>1</v>
      </c>
      <c r="C163" s="708"/>
      <c r="D163" s="710"/>
      <c r="E163" s="712"/>
      <c r="F163" s="714"/>
      <c r="G163" s="716"/>
      <c r="H163" s="156"/>
      <c r="I163" s="156"/>
      <c r="J163" s="169" t="str">
        <f xml:space="preserve"> IF(OR(C159="X",C161="X",C163="x",D161="x",D163="x" ),"x","")</f>
        <v/>
      </c>
      <c r="K163" s="159" t="s">
        <v>120</v>
      </c>
    </row>
    <row r="164" spans="1:11" ht="26.25" customHeight="1" x14ac:dyDescent="0.25">
      <c r="A164" s="725"/>
      <c r="B164" s="156" t="s">
        <v>121</v>
      </c>
      <c r="C164" s="709"/>
      <c r="D164" s="711"/>
      <c r="E164" s="713"/>
      <c r="F164" s="715"/>
      <c r="G164" s="717"/>
      <c r="H164" s="156"/>
      <c r="I164" s="156"/>
      <c r="J164" s="156"/>
      <c r="K164" s="157"/>
    </row>
    <row r="165" spans="1:11" x14ac:dyDescent="0.25">
      <c r="A165" s="177"/>
      <c r="B165" s="156"/>
      <c r="C165" s="156">
        <v>1</v>
      </c>
      <c r="D165" s="156">
        <v>2</v>
      </c>
      <c r="E165" s="156">
        <v>3</v>
      </c>
      <c r="F165" s="156">
        <v>4</v>
      </c>
      <c r="G165" s="156">
        <v>5</v>
      </c>
      <c r="H165" s="156"/>
      <c r="I165" s="156"/>
      <c r="J165" s="156"/>
      <c r="K165" s="157"/>
    </row>
    <row r="166" spans="1:11" x14ac:dyDescent="0.25">
      <c r="A166" s="177"/>
      <c r="B166" s="156"/>
      <c r="C166" s="156" t="s">
        <v>122</v>
      </c>
      <c r="D166" s="156" t="s">
        <v>123</v>
      </c>
      <c r="E166" s="156" t="s">
        <v>124</v>
      </c>
      <c r="F166" s="156" t="s">
        <v>125</v>
      </c>
      <c r="G166" s="156" t="s">
        <v>126</v>
      </c>
      <c r="H166" s="156"/>
      <c r="I166" s="156"/>
      <c r="J166" s="156"/>
      <c r="K166" s="157"/>
    </row>
    <row r="167" spans="1:11" x14ac:dyDescent="0.25">
      <c r="A167" s="177"/>
      <c r="B167" s="156"/>
      <c r="C167" s="707" t="s">
        <v>127</v>
      </c>
      <c r="D167" s="707"/>
      <c r="E167" s="707"/>
      <c r="F167" s="707"/>
      <c r="G167" s="707"/>
      <c r="H167" s="156"/>
      <c r="I167" s="156"/>
      <c r="J167" s="156"/>
      <c r="K167" s="157"/>
    </row>
    <row r="168" spans="1:11" x14ac:dyDescent="0.25">
      <c r="A168" s="177"/>
      <c r="B168" s="156"/>
      <c r="C168" s="707"/>
      <c r="D168" s="707"/>
      <c r="E168" s="707"/>
      <c r="F168" s="707"/>
      <c r="G168" s="707"/>
      <c r="H168" s="156"/>
      <c r="I168" s="156"/>
      <c r="J168" s="156"/>
      <c r="K168" s="157"/>
    </row>
    <row r="169" spans="1:11" ht="14.4" thickBot="1" x14ac:dyDescent="0.3">
      <c r="A169" s="179"/>
      <c r="B169" s="180"/>
      <c r="C169" s="180"/>
      <c r="D169" s="180"/>
      <c r="E169" s="180"/>
      <c r="F169" s="180"/>
      <c r="G169" s="180"/>
      <c r="H169" s="180"/>
      <c r="I169" s="180"/>
      <c r="J169" s="180"/>
      <c r="K169" s="181"/>
    </row>
    <row r="171" spans="1:11" ht="14.4" thickBot="1" x14ac:dyDescent="0.3"/>
    <row r="172" spans="1:11" ht="33.75" customHeight="1" thickBot="1" x14ac:dyDescent="0.3">
      <c r="A172" s="144" t="s">
        <v>111</v>
      </c>
      <c r="B172" s="722" t="str">
        <f>DESCRIPCION!A34</f>
        <v>i</v>
      </c>
      <c r="C172" s="723"/>
      <c r="D172" s="723"/>
      <c r="E172" s="723"/>
      <c r="F172" s="723"/>
      <c r="G172" s="723"/>
      <c r="H172" s="723"/>
      <c r="I172" s="724"/>
      <c r="J172" s="145" t="s">
        <v>343</v>
      </c>
      <c r="K172" s="143" t="str">
        <f>IF(J178="x","EXTREMA",IF(J180="x","ALTA",IF(J182="x","MODERADA",IF(J184="x","BAJA",""))))</f>
        <v/>
      </c>
    </row>
    <row r="173" spans="1:11" ht="16.2" thickBot="1" x14ac:dyDescent="0.3">
      <c r="A173" s="739" t="s">
        <v>113</v>
      </c>
      <c r="B173" s="740"/>
      <c r="C173" s="740"/>
      <c r="D173" s="741" t="str">
        <f>PROBABILIDAD!T19</f>
        <v xml:space="preserve"> </v>
      </c>
      <c r="E173" s="742"/>
      <c r="F173" s="739" t="s">
        <v>344</v>
      </c>
      <c r="G173" s="740"/>
      <c r="H173" s="740"/>
      <c r="I173" s="743"/>
      <c r="J173" s="744"/>
      <c r="K173" s="745"/>
    </row>
    <row r="174" spans="1:11" x14ac:dyDescent="0.25">
      <c r="A174" s="177"/>
      <c r="B174" s="156"/>
      <c r="C174" s="156"/>
      <c r="D174" s="156"/>
      <c r="E174" s="156"/>
      <c r="F174" s="156"/>
      <c r="G174" s="156"/>
      <c r="H174" s="156"/>
      <c r="I174" s="156"/>
      <c r="J174" s="173"/>
      <c r="K174" s="174"/>
    </row>
    <row r="175" spans="1:11" x14ac:dyDescent="0.25">
      <c r="A175" s="177"/>
      <c r="B175" s="156"/>
      <c r="C175" s="178"/>
      <c r="D175" s="156"/>
      <c r="E175" s="156"/>
      <c r="F175" s="156"/>
      <c r="G175" s="156"/>
      <c r="H175" s="156"/>
      <c r="I175" s="156"/>
      <c r="J175" s="173"/>
      <c r="K175" s="174"/>
    </row>
    <row r="176" spans="1:11" ht="31.5" customHeight="1" x14ac:dyDescent="0.25">
      <c r="A176" s="725" t="s">
        <v>113</v>
      </c>
      <c r="B176" s="156">
        <v>5</v>
      </c>
      <c r="C176" s="726"/>
      <c r="D176" s="705"/>
      <c r="E176" s="706"/>
      <c r="F176" s="706"/>
      <c r="G176" s="706"/>
      <c r="H176" s="156"/>
      <c r="I176" s="156"/>
      <c r="J176" s="720" t="s">
        <v>112</v>
      </c>
      <c r="K176" s="721"/>
    </row>
    <row r="177" spans="1:11" x14ac:dyDescent="0.25">
      <c r="A177" s="725"/>
      <c r="B177" s="156" t="s">
        <v>115</v>
      </c>
      <c r="C177" s="727"/>
      <c r="D177" s="705"/>
      <c r="E177" s="706"/>
      <c r="F177" s="706"/>
      <c r="G177" s="706"/>
      <c r="H177" s="156"/>
      <c r="I177" s="156"/>
      <c r="J177" s="158"/>
      <c r="K177" s="159"/>
    </row>
    <row r="178" spans="1:11" ht="27.75" customHeight="1" x14ac:dyDescent="0.25">
      <c r="A178" s="725"/>
      <c r="B178" s="156">
        <v>4</v>
      </c>
      <c r="C178" s="728"/>
      <c r="D178" s="705"/>
      <c r="E178" s="705"/>
      <c r="F178" s="718"/>
      <c r="G178" s="706"/>
      <c r="H178" s="156"/>
      <c r="I178" s="156"/>
      <c r="J178" s="164" t="str">
        <f xml:space="preserve"> IF(OR(E176="X",F176="X",G176="x",F178="x",G178="X",F180="X",G180="X",G182="X" ),"x","")</f>
        <v/>
      </c>
      <c r="K178" s="159" t="s">
        <v>114</v>
      </c>
    </row>
    <row r="179" spans="1:11" ht="28.2" x14ac:dyDescent="0.25">
      <c r="A179" s="725"/>
      <c r="B179" s="156" t="s">
        <v>117</v>
      </c>
      <c r="C179" s="729"/>
      <c r="D179" s="705"/>
      <c r="E179" s="705"/>
      <c r="F179" s="718"/>
      <c r="G179" s="706"/>
      <c r="H179" s="156"/>
      <c r="I179" s="156"/>
      <c r="J179" s="165"/>
      <c r="K179" s="159"/>
    </row>
    <row r="180" spans="1:11" ht="32.25" customHeight="1" x14ac:dyDescent="0.25">
      <c r="A180" s="725"/>
      <c r="B180" s="156">
        <v>3</v>
      </c>
      <c r="C180" s="708"/>
      <c r="D180" s="703"/>
      <c r="E180" s="704"/>
      <c r="F180" s="718"/>
      <c r="G180" s="706"/>
      <c r="H180" s="156"/>
      <c r="I180" s="156"/>
      <c r="J180" s="166" t="str">
        <f xml:space="preserve"> IF(OR(C176="X",D176="X",D178="x",E178="x",E180="X",F182="X",F184="X",G184="X" ),"x","")</f>
        <v/>
      </c>
      <c r="K180" s="159" t="s">
        <v>116</v>
      </c>
    </row>
    <row r="181" spans="1:11" ht="28.2" x14ac:dyDescent="0.25">
      <c r="A181" s="725"/>
      <c r="B181" s="156" t="s">
        <v>119</v>
      </c>
      <c r="C181" s="719"/>
      <c r="D181" s="703"/>
      <c r="E181" s="705"/>
      <c r="F181" s="718"/>
      <c r="G181" s="706"/>
      <c r="H181" s="156"/>
      <c r="I181" s="156"/>
      <c r="J181" s="167"/>
      <c r="K181" s="159"/>
    </row>
    <row r="182" spans="1:11" ht="32.25" customHeight="1" x14ac:dyDescent="0.25">
      <c r="A182" s="725"/>
      <c r="B182" s="156">
        <v>2</v>
      </c>
      <c r="C182" s="708"/>
      <c r="D182" s="701"/>
      <c r="E182" s="702"/>
      <c r="F182" s="704"/>
      <c r="G182" s="706"/>
      <c r="H182" s="156"/>
      <c r="I182" s="156"/>
      <c r="J182" s="168" t="str">
        <f xml:space="preserve"> IF(OR(E182="X",D180="X",C178="x",E184="x" ),"x","")</f>
        <v/>
      </c>
      <c r="K182" s="159" t="s">
        <v>118</v>
      </c>
    </row>
    <row r="183" spans="1:11" ht="28.2" x14ac:dyDescent="0.25">
      <c r="A183" s="725"/>
      <c r="B183" s="156" t="s">
        <v>241</v>
      </c>
      <c r="C183" s="719"/>
      <c r="D183" s="701"/>
      <c r="E183" s="703"/>
      <c r="F183" s="705"/>
      <c r="G183" s="706"/>
      <c r="H183" s="156"/>
      <c r="I183" s="156"/>
      <c r="J183" s="167"/>
      <c r="K183" s="159"/>
    </row>
    <row r="184" spans="1:11" ht="28.2" x14ac:dyDescent="0.25">
      <c r="A184" s="725"/>
      <c r="B184" s="156">
        <v>1</v>
      </c>
      <c r="C184" s="708"/>
      <c r="D184" s="710"/>
      <c r="E184" s="712"/>
      <c r="F184" s="714"/>
      <c r="G184" s="716"/>
      <c r="H184" s="156"/>
      <c r="I184" s="156"/>
      <c r="J184" s="169" t="str">
        <f xml:space="preserve"> IF(OR(C180="X",C182="X",D182="x",D184="x",C184="x" ),"x","")</f>
        <v/>
      </c>
      <c r="K184" s="159" t="s">
        <v>120</v>
      </c>
    </row>
    <row r="185" spans="1:11" ht="24" customHeight="1" x14ac:dyDescent="0.25">
      <c r="A185" s="725"/>
      <c r="B185" s="156" t="s">
        <v>121</v>
      </c>
      <c r="C185" s="709"/>
      <c r="D185" s="711"/>
      <c r="E185" s="713"/>
      <c r="F185" s="715"/>
      <c r="G185" s="717"/>
      <c r="H185" s="156"/>
      <c r="I185" s="156"/>
      <c r="J185" s="156"/>
      <c r="K185" s="157"/>
    </row>
    <row r="186" spans="1:11" x14ac:dyDescent="0.25">
      <c r="A186" s="177"/>
      <c r="B186" s="156"/>
      <c r="C186" s="156">
        <v>1</v>
      </c>
      <c r="D186" s="156">
        <v>2</v>
      </c>
      <c r="E186" s="156">
        <v>3</v>
      </c>
      <c r="F186" s="156">
        <v>4</v>
      </c>
      <c r="G186" s="156">
        <v>5</v>
      </c>
      <c r="H186" s="156"/>
      <c r="I186" s="156"/>
      <c r="J186" s="156"/>
      <c r="K186" s="157"/>
    </row>
    <row r="187" spans="1:11" x14ac:dyDescent="0.25">
      <c r="A187" s="177"/>
      <c r="B187" s="156"/>
      <c r="C187" s="156" t="s">
        <v>122</v>
      </c>
      <c r="D187" s="156" t="s">
        <v>123</v>
      </c>
      <c r="E187" s="156" t="s">
        <v>124</v>
      </c>
      <c r="F187" s="156" t="s">
        <v>125</v>
      </c>
      <c r="G187" s="156" t="s">
        <v>126</v>
      </c>
      <c r="H187" s="156"/>
      <c r="I187" s="156"/>
      <c r="J187" s="156"/>
      <c r="K187" s="157"/>
    </row>
    <row r="188" spans="1:11" x14ac:dyDescent="0.25">
      <c r="A188" s="177"/>
      <c r="B188" s="156"/>
      <c r="C188" s="707" t="s">
        <v>127</v>
      </c>
      <c r="D188" s="707"/>
      <c r="E188" s="707"/>
      <c r="F188" s="707"/>
      <c r="G188" s="707"/>
      <c r="H188" s="156"/>
      <c r="I188" s="156"/>
      <c r="J188" s="156"/>
      <c r="K188" s="157"/>
    </row>
    <row r="189" spans="1:11" x14ac:dyDescent="0.25">
      <c r="A189" s="177"/>
      <c r="B189" s="156"/>
      <c r="C189" s="707"/>
      <c r="D189" s="707"/>
      <c r="E189" s="707"/>
      <c r="F189" s="707"/>
      <c r="G189" s="707"/>
      <c r="H189" s="156"/>
      <c r="I189" s="156"/>
      <c r="J189" s="156"/>
      <c r="K189" s="157"/>
    </row>
    <row r="190" spans="1:11" ht="14.4" thickBot="1" x14ac:dyDescent="0.3">
      <c r="A190" s="81"/>
      <c r="B190" s="82"/>
      <c r="C190" s="82"/>
      <c r="D190" s="82"/>
      <c r="E190" s="82"/>
      <c r="F190" s="82"/>
      <c r="G190" s="82"/>
      <c r="H190" s="82"/>
      <c r="I190" s="82"/>
      <c r="J190" s="82"/>
      <c r="K190" s="83"/>
    </row>
    <row r="191" spans="1:11" ht="14.4" thickBot="1" x14ac:dyDescent="0.3"/>
    <row r="192" spans="1:11" ht="33" customHeight="1" thickBot="1" x14ac:dyDescent="0.3">
      <c r="A192" s="144" t="s">
        <v>111</v>
      </c>
      <c r="B192" s="730" t="str">
        <f>DESCRIPCION!A37</f>
        <v>j</v>
      </c>
      <c r="C192" s="731"/>
      <c r="D192" s="731"/>
      <c r="E192" s="731"/>
      <c r="F192" s="731"/>
      <c r="G192" s="731"/>
      <c r="H192" s="731"/>
      <c r="I192" s="732"/>
      <c r="J192" s="145" t="s">
        <v>343</v>
      </c>
      <c r="K192" s="143" t="str">
        <f>IF(J198="x","EXTREMA",IF(J200="x","ALTA",IF(J202="x","MODERADA",IF(J204="x","BAJA",""))))</f>
        <v/>
      </c>
    </row>
    <row r="193" spans="1:11" ht="16.2" thickBot="1" x14ac:dyDescent="0.3">
      <c r="A193" s="739" t="s">
        <v>113</v>
      </c>
      <c r="B193" s="740"/>
      <c r="C193" s="740"/>
      <c r="D193" s="741" t="str">
        <f>PROBABILIDAD!T20</f>
        <v xml:space="preserve"> </v>
      </c>
      <c r="E193" s="742"/>
      <c r="F193" s="739" t="s">
        <v>344</v>
      </c>
      <c r="G193" s="740"/>
      <c r="H193" s="740"/>
      <c r="I193" s="743"/>
      <c r="J193" s="744"/>
      <c r="K193" s="745"/>
    </row>
    <row r="194" spans="1:11" x14ac:dyDescent="0.25">
      <c r="A194" s="177"/>
      <c r="B194" s="156"/>
      <c r="C194" s="156"/>
      <c r="D194" s="156"/>
      <c r="E194" s="156"/>
      <c r="F194" s="156"/>
      <c r="G194" s="156"/>
      <c r="H194" s="156"/>
      <c r="I194" s="156"/>
      <c r="J194" s="173"/>
      <c r="K194" s="174"/>
    </row>
    <row r="195" spans="1:11" x14ac:dyDescent="0.25">
      <c r="A195" s="177"/>
      <c r="B195" s="156"/>
      <c r="C195" s="178"/>
      <c r="D195" s="156"/>
      <c r="E195" s="156"/>
      <c r="F195" s="156"/>
      <c r="G195" s="156"/>
      <c r="H195" s="156"/>
      <c r="I195" s="156"/>
      <c r="J195" s="173"/>
      <c r="K195" s="174"/>
    </row>
    <row r="196" spans="1:11" ht="27" customHeight="1" x14ac:dyDescent="0.25">
      <c r="A196" s="725" t="s">
        <v>113</v>
      </c>
      <c r="B196" s="156">
        <v>5</v>
      </c>
      <c r="C196" s="726"/>
      <c r="D196" s="705"/>
      <c r="E196" s="706"/>
      <c r="F196" s="706"/>
      <c r="G196" s="706"/>
      <c r="H196" s="156"/>
      <c r="I196" s="156"/>
      <c r="J196" s="720" t="s">
        <v>112</v>
      </c>
      <c r="K196" s="721"/>
    </row>
    <row r="197" spans="1:11" x14ac:dyDescent="0.25">
      <c r="A197" s="725"/>
      <c r="B197" s="156" t="s">
        <v>115</v>
      </c>
      <c r="C197" s="727"/>
      <c r="D197" s="705"/>
      <c r="E197" s="706"/>
      <c r="F197" s="706"/>
      <c r="G197" s="706"/>
      <c r="H197" s="156"/>
      <c r="I197" s="156"/>
      <c r="J197" s="158"/>
      <c r="K197" s="159"/>
    </row>
    <row r="198" spans="1:11" ht="30.75" customHeight="1" x14ac:dyDescent="0.25">
      <c r="A198" s="725"/>
      <c r="B198" s="156">
        <v>4</v>
      </c>
      <c r="C198" s="728"/>
      <c r="D198" s="705"/>
      <c r="E198" s="705"/>
      <c r="F198" s="718"/>
      <c r="G198" s="706"/>
      <c r="H198" s="156"/>
      <c r="I198" s="156"/>
      <c r="J198" s="164" t="str">
        <f xml:space="preserve"> IF(OR(E196="X",F196="X",G196="x",F198="x",G198="X",F200="X",G200="X",G202="X" ),"x","")</f>
        <v/>
      </c>
      <c r="K198" s="159" t="s">
        <v>114</v>
      </c>
    </row>
    <row r="199" spans="1:11" ht="28.2" x14ac:dyDescent="0.25">
      <c r="A199" s="725"/>
      <c r="B199" s="156" t="s">
        <v>117</v>
      </c>
      <c r="C199" s="729"/>
      <c r="D199" s="705"/>
      <c r="E199" s="705"/>
      <c r="F199" s="718"/>
      <c r="G199" s="706"/>
      <c r="H199" s="156"/>
      <c r="I199" s="156"/>
      <c r="J199" s="165"/>
      <c r="K199" s="159"/>
    </row>
    <row r="200" spans="1:11" ht="25.5" customHeight="1" x14ac:dyDescent="0.25">
      <c r="A200" s="725"/>
      <c r="B200" s="156">
        <v>3</v>
      </c>
      <c r="C200" s="708"/>
      <c r="D200" s="703"/>
      <c r="E200" s="704"/>
      <c r="F200" s="718"/>
      <c r="G200" s="706"/>
      <c r="H200" s="156"/>
      <c r="I200" s="156"/>
      <c r="J200" s="166" t="str">
        <f xml:space="preserve"> IF(OR(C196="X",D196="X",D198="x",E198="x",E200="X",F202="X",F204="X",G204="X" ),"x","")</f>
        <v/>
      </c>
      <c r="K200" s="159" t="s">
        <v>116</v>
      </c>
    </row>
    <row r="201" spans="1:11" ht="28.2" x14ac:dyDescent="0.25">
      <c r="A201" s="725"/>
      <c r="B201" s="156" t="s">
        <v>119</v>
      </c>
      <c r="C201" s="719"/>
      <c r="D201" s="703"/>
      <c r="E201" s="705"/>
      <c r="F201" s="718"/>
      <c r="G201" s="706"/>
      <c r="H201" s="156"/>
      <c r="I201" s="156"/>
      <c r="J201" s="167"/>
      <c r="K201" s="159"/>
    </row>
    <row r="202" spans="1:11" ht="32.25" customHeight="1" x14ac:dyDescent="0.25">
      <c r="A202" s="725"/>
      <c r="B202" s="156">
        <v>2</v>
      </c>
      <c r="C202" s="708"/>
      <c r="D202" s="701"/>
      <c r="E202" s="702"/>
      <c r="F202" s="704"/>
      <c r="G202" s="706"/>
      <c r="H202" s="156"/>
      <c r="I202" s="156"/>
      <c r="J202" s="168" t="str">
        <f xml:space="preserve"> IF(OR(C198="X",D200="X",E202="x",E204="x" ),"x","")</f>
        <v/>
      </c>
      <c r="K202" s="159" t="s">
        <v>118</v>
      </c>
    </row>
    <row r="203" spans="1:11" ht="28.2" x14ac:dyDescent="0.25">
      <c r="A203" s="725"/>
      <c r="B203" s="156" t="s">
        <v>241</v>
      </c>
      <c r="C203" s="719"/>
      <c r="D203" s="701"/>
      <c r="E203" s="703"/>
      <c r="F203" s="705"/>
      <c r="G203" s="706"/>
      <c r="H203" s="156"/>
      <c r="I203" s="156"/>
      <c r="J203" s="167"/>
      <c r="K203" s="159"/>
    </row>
    <row r="204" spans="1:11" ht="28.2" x14ac:dyDescent="0.25">
      <c r="A204" s="725"/>
      <c r="B204" s="156">
        <v>1</v>
      </c>
      <c r="C204" s="708"/>
      <c r="D204" s="710"/>
      <c r="E204" s="712"/>
      <c r="F204" s="714"/>
      <c r="G204" s="716"/>
      <c r="H204" s="156"/>
      <c r="I204" s="156"/>
      <c r="J204" s="169" t="str">
        <f xml:space="preserve"> IF(OR(C200="X",C202="X",D202="x",D204="x",C204="x" ),"x","")</f>
        <v/>
      </c>
      <c r="K204" s="159" t="s">
        <v>120</v>
      </c>
    </row>
    <row r="205" spans="1:11" ht="26.25" customHeight="1" x14ac:dyDescent="0.25">
      <c r="A205" s="725"/>
      <c r="B205" s="156" t="s">
        <v>121</v>
      </c>
      <c r="C205" s="709"/>
      <c r="D205" s="711"/>
      <c r="E205" s="713"/>
      <c r="F205" s="715"/>
      <c r="G205" s="717"/>
      <c r="H205" s="156"/>
      <c r="I205" s="156"/>
      <c r="J205" s="156"/>
      <c r="K205" s="157"/>
    </row>
    <row r="206" spans="1:11" x14ac:dyDescent="0.25">
      <c r="A206" s="177"/>
      <c r="B206" s="156"/>
      <c r="C206" s="156">
        <v>1</v>
      </c>
      <c r="D206" s="156">
        <v>2</v>
      </c>
      <c r="E206" s="156">
        <v>3</v>
      </c>
      <c r="F206" s="156">
        <v>4</v>
      </c>
      <c r="G206" s="156">
        <v>5</v>
      </c>
      <c r="H206" s="156"/>
      <c r="I206" s="156"/>
      <c r="J206" s="156"/>
      <c r="K206" s="157"/>
    </row>
    <row r="207" spans="1:11" x14ac:dyDescent="0.25">
      <c r="A207" s="177"/>
      <c r="B207" s="156"/>
      <c r="C207" s="156" t="s">
        <v>122</v>
      </c>
      <c r="D207" s="156" t="s">
        <v>123</v>
      </c>
      <c r="E207" s="156" t="s">
        <v>124</v>
      </c>
      <c r="F207" s="156" t="s">
        <v>125</v>
      </c>
      <c r="G207" s="156" t="s">
        <v>126</v>
      </c>
      <c r="H207" s="156"/>
      <c r="I207" s="156"/>
      <c r="J207" s="156"/>
      <c r="K207" s="157"/>
    </row>
    <row r="208" spans="1:11" x14ac:dyDescent="0.25">
      <c r="A208" s="177"/>
      <c r="B208" s="156"/>
      <c r="C208" s="707" t="s">
        <v>127</v>
      </c>
      <c r="D208" s="707"/>
      <c r="E208" s="707"/>
      <c r="F208" s="707"/>
      <c r="G208" s="707"/>
      <c r="H208" s="156"/>
      <c r="I208" s="156"/>
      <c r="J208" s="156"/>
      <c r="K208" s="157"/>
    </row>
    <row r="209" spans="1:11" x14ac:dyDescent="0.25">
      <c r="A209" s="177"/>
      <c r="B209" s="156"/>
      <c r="C209" s="707"/>
      <c r="D209" s="707"/>
      <c r="E209" s="707"/>
      <c r="F209" s="707"/>
      <c r="G209" s="707"/>
      <c r="H209" s="156"/>
      <c r="I209" s="156"/>
      <c r="J209" s="156"/>
      <c r="K209" s="157"/>
    </row>
    <row r="210" spans="1:11" ht="14.4" thickBot="1" x14ac:dyDescent="0.3">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ColWidth="11.44140625"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0</v>
      </c>
      <c r="C36" s="24" t="s">
        <v>129</v>
      </c>
    </row>
    <row r="37" spans="1:3" x14ac:dyDescent="0.3">
      <c r="A37">
        <v>3</v>
      </c>
      <c r="B37">
        <f>IF(' IMPACTO RIESGOS CORRUPCION'!D15="X",1,0)</f>
        <v>0</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0</v>
      </c>
    </row>
    <row r="42" spans="1:3" x14ac:dyDescent="0.3">
      <c r="A42">
        <v>8</v>
      </c>
      <c r="B42">
        <f>IF(' IMPACTO RIESGOS CORRUPCION'!D20="X",1,0)</f>
        <v>1</v>
      </c>
    </row>
    <row r="43" spans="1:3" x14ac:dyDescent="0.3">
      <c r="A43">
        <v>9</v>
      </c>
      <c r="B43">
        <f>IF(' IMPACTO RIESGOS CORRUPCION'!D21="X",1,0)</f>
        <v>0</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0</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163</v>
      </c>
      <c r="B54">
        <f>SUM(B35:B53)</f>
        <v>9</v>
      </c>
    </row>
    <row r="57" spans="1:2" x14ac:dyDescent="0.3">
      <c r="A57" t="s">
        <v>164</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0</v>
      </c>
    </row>
    <row r="80" spans="1:2" x14ac:dyDescent="0.3">
      <c r="A80" t="s">
        <v>165</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0</v>
      </c>
    </row>
    <row r="103" spans="1:2" x14ac:dyDescent="0.3">
      <c r="A103" t="s">
        <v>166</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0</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ColWidth="11.44140625" defaultRowHeight="14.4" x14ac:dyDescent="0.3"/>
  <sheetData>
    <row r="1" spans="1:3" x14ac:dyDescent="0.3">
      <c r="A1" t="s">
        <v>345</v>
      </c>
      <c r="C1" t="s">
        <v>122</v>
      </c>
    </row>
    <row r="2" spans="1:3" x14ac:dyDescent="0.3">
      <c r="A2" t="s">
        <v>241</v>
      </c>
      <c r="C2" t="s">
        <v>123</v>
      </c>
    </row>
    <row r="3" spans="1:3" x14ac:dyDescent="0.3">
      <c r="A3" t="s">
        <v>119</v>
      </c>
      <c r="C3" t="s">
        <v>124</v>
      </c>
    </row>
    <row r="4" spans="1:3" x14ac:dyDescent="0.3">
      <c r="A4" t="s">
        <v>117</v>
      </c>
      <c r="C4" t="s">
        <v>125</v>
      </c>
    </row>
    <row r="5" spans="1:3" x14ac:dyDescent="0.3">
      <c r="A5" t="s">
        <v>346</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topLeftCell="D10" zoomScale="70" zoomScaleNormal="70" workbookViewId="0">
      <selection activeCell="I76" sqref="I76"/>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82"/>
      <c r="B1" s="864" t="str">
        <f>CONTEXTO!B1</f>
        <v xml:space="preserve">PROCESO:  SISTEMA INTEGRADO DE GESTIÓN </v>
      </c>
      <c r="C1" s="865"/>
      <c r="D1" s="865"/>
      <c r="E1" s="865"/>
      <c r="F1" s="865"/>
      <c r="G1" s="865"/>
      <c r="H1" s="866"/>
      <c r="I1" s="417" t="s">
        <v>388</v>
      </c>
      <c r="J1" s="350"/>
      <c r="K1" s="846"/>
    </row>
    <row r="2" spans="1:230" customFormat="1" ht="15.75" customHeight="1" x14ac:dyDescent="0.3">
      <c r="A2" s="439"/>
      <c r="B2" s="867"/>
      <c r="C2" s="868"/>
      <c r="D2" s="868"/>
      <c r="E2" s="868"/>
      <c r="F2" s="868"/>
      <c r="G2" s="868"/>
      <c r="H2" s="869"/>
      <c r="I2" s="418" t="s">
        <v>389</v>
      </c>
      <c r="J2" s="419"/>
      <c r="K2" s="847"/>
    </row>
    <row r="3" spans="1:230" customFormat="1" ht="36" customHeight="1" x14ac:dyDescent="0.3">
      <c r="A3" s="439"/>
      <c r="B3" s="870" t="s">
        <v>195</v>
      </c>
      <c r="C3" s="870"/>
      <c r="D3" s="870"/>
      <c r="E3" s="870"/>
      <c r="F3" s="870"/>
      <c r="G3" s="870"/>
      <c r="H3" s="870"/>
      <c r="I3" s="418" t="s">
        <v>390</v>
      </c>
      <c r="J3" s="419"/>
      <c r="K3" s="847"/>
    </row>
    <row r="4" spans="1:230" customFormat="1" ht="15.75" customHeight="1" thickBot="1" x14ac:dyDescent="0.35">
      <c r="A4" s="440"/>
      <c r="B4" s="871"/>
      <c r="C4" s="871"/>
      <c r="D4" s="871"/>
      <c r="E4" s="871"/>
      <c r="F4" s="871"/>
      <c r="G4" s="871"/>
      <c r="H4" s="871"/>
      <c r="I4" s="458" t="s">
        <v>384</v>
      </c>
      <c r="J4" s="321"/>
      <c r="K4" s="848"/>
    </row>
    <row r="5" spans="1:230" ht="14.4" thickBot="1" x14ac:dyDescent="0.3">
      <c r="B5" s="372"/>
      <c r="C5" s="372"/>
      <c r="D5" s="372"/>
      <c r="E5" s="372"/>
      <c r="F5" s="372"/>
      <c r="G5" s="372"/>
    </row>
    <row r="6" spans="1:230" customFormat="1" ht="24" customHeight="1" x14ac:dyDescent="0.3">
      <c r="A6" s="858" t="str">
        <f>CONTEXTO!A8</f>
        <v>PROCESO:  GESTIÓN DEL DESARROLLO ECONÓMICO Y LA COMPETITIVIDAD</v>
      </c>
      <c r="B6" s="859"/>
      <c r="C6" s="859"/>
      <c r="D6" s="859"/>
      <c r="E6" s="859"/>
      <c r="F6" s="859"/>
      <c r="G6" s="859"/>
      <c r="H6" s="859"/>
      <c r="I6" s="859"/>
      <c r="J6" s="859"/>
      <c r="K6" s="860"/>
    </row>
    <row r="7" spans="1:230" customFormat="1" ht="54.75" customHeight="1" thickBot="1" x14ac:dyDescent="0.35">
      <c r="A7" s="861"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7" s="862"/>
      <c r="C7" s="862"/>
      <c r="D7" s="862"/>
      <c r="E7" s="862"/>
      <c r="F7" s="862"/>
      <c r="G7" s="862"/>
      <c r="H7" s="862"/>
      <c r="I7" s="862"/>
      <c r="J7" s="862"/>
      <c r="K7" s="863"/>
    </row>
    <row r="8" spans="1:230" ht="14.4" thickBot="1" x14ac:dyDescent="0.3">
      <c r="C8" s="32"/>
      <c r="D8" s="32"/>
      <c r="E8" s="32"/>
      <c r="F8" s="32"/>
      <c r="G8" s="32"/>
      <c r="H8" s="32"/>
    </row>
    <row r="9" spans="1:230" s="53" customFormat="1" ht="30" customHeight="1" x14ac:dyDescent="0.3">
      <c r="A9" s="840" t="s">
        <v>82</v>
      </c>
      <c r="B9" s="821" t="s">
        <v>223</v>
      </c>
      <c r="C9" s="842" t="s">
        <v>242</v>
      </c>
      <c r="D9" s="832" t="s">
        <v>197</v>
      </c>
      <c r="E9" s="832"/>
      <c r="F9" s="832"/>
      <c r="G9" s="832"/>
      <c r="H9" s="832"/>
      <c r="I9" s="107" t="s">
        <v>198</v>
      </c>
      <c r="J9" s="833" t="s">
        <v>199</v>
      </c>
      <c r="K9" s="835"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41"/>
      <c r="B10" s="822"/>
      <c r="C10" s="843"/>
      <c r="D10" s="108" t="s">
        <v>201</v>
      </c>
      <c r="E10" s="51" t="s">
        <v>202</v>
      </c>
      <c r="F10" s="154" t="s">
        <v>203</v>
      </c>
      <c r="G10" s="154" t="s">
        <v>204</v>
      </c>
      <c r="H10" s="108" t="s">
        <v>205</v>
      </c>
      <c r="I10" s="52" t="s">
        <v>206</v>
      </c>
      <c r="J10" s="834"/>
      <c r="K10" s="836"/>
    </row>
    <row r="11" spans="1:230" ht="20.25" customHeight="1" x14ac:dyDescent="0.25">
      <c r="A11" s="806" t="str">
        <f>+DESCRIPCION!A10</f>
        <v>POSIBILIDAD DE DAÑO ECONOMICO Y REPUTACIONAL DEBIDO AL  DIRECCIONAMIENTO INDEBIDO DE LA OFERTA INSITUCIONAL PARA FAVORECER A UN TERCERO</v>
      </c>
      <c r="B11" s="811" t="str">
        <f>+DESCRIPCION!D10</f>
        <v>FALTA DE CONOCIMIENTO Y RESITENCIA AL CAMBIO POR PARTE DE LOS FUNCIONARIOS</v>
      </c>
      <c r="C11" s="856" t="s">
        <v>477</v>
      </c>
      <c r="D11" s="851" t="s">
        <v>207</v>
      </c>
      <c r="E11" s="297" t="s">
        <v>208</v>
      </c>
      <c r="F11" s="266" t="s">
        <v>468</v>
      </c>
      <c r="G11" s="298">
        <f>IF(F11="Asignado",15,0)</f>
        <v>15</v>
      </c>
      <c r="H11" s="852" t="s">
        <v>469</v>
      </c>
      <c r="I11" s="854" t="s">
        <v>470</v>
      </c>
      <c r="J11" s="849" t="s">
        <v>152</v>
      </c>
      <c r="K11" s="818" t="s">
        <v>89</v>
      </c>
      <c r="L11" s="61"/>
    </row>
    <row r="12" spans="1:230" ht="29.25" customHeight="1" x14ac:dyDescent="0.25">
      <c r="A12" s="806"/>
      <c r="B12" s="811"/>
      <c r="C12" s="856"/>
      <c r="D12" s="851"/>
      <c r="E12" s="279" t="s">
        <v>209</v>
      </c>
      <c r="F12" s="292" t="s">
        <v>471</v>
      </c>
      <c r="G12" s="290">
        <f>IF(F12="Adecuado",15,0)</f>
        <v>15</v>
      </c>
      <c r="H12" s="852"/>
      <c r="I12" s="855"/>
      <c r="J12" s="850"/>
      <c r="K12" s="831"/>
    </row>
    <row r="13" spans="1:230" ht="43.5" customHeight="1" x14ac:dyDescent="0.25">
      <c r="A13" s="806"/>
      <c r="B13" s="811"/>
      <c r="C13" s="856"/>
      <c r="D13" s="299" t="s">
        <v>210</v>
      </c>
      <c r="E13" s="279" t="s">
        <v>211</v>
      </c>
      <c r="F13" s="292" t="s">
        <v>472</v>
      </c>
      <c r="G13" s="290">
        <f>IF(F13="Oportuna",15,0)</f>
        <v>15</v>
      </c>
      <c r="H13" s="852"/>
      <c r="I13" s="855"/>
      <c r="J13" s="850"/>
      <c r="K13" s="831"/>
      <c r="N13" s="216"/>
    </row>
    <row r="14" spans="1:230" ht="43.5" customHeight="1" x14ac:dyDescent="0.25">
      <c r="A14" s="806"/>
      <c r="B14" s="811"/>
      <c r="C14" s="856"/>
      <c r="D14" s="299" t="s">
        <v>212</v>
      </c>
      <c r="E14" s="279" t="s">
        <v>213</v>
      </c>
      <c r="F14" s="300" t="s">
        <v>473</v>
      </c>
      <c r="G14" s="290">
        <f>IF(F14="Prevenir",15,IF(F14="Detectar",10,0))</f>
        <v>15</v>
      </c>
      <c r="H14" s="852"/>
      <c r="I14" s="855"/>
      <c r="J14" s="850"/>
      <c r="K14" s="831"/>
    </row>
    <row r="15" spans="1:230" ht="29.25" customHeight="1" x14ac:dyDescent="0.25">
      <c r="A15" s="806"/>
      <c r="B15" s="811"/>
      <c r="C15" s="856"/>
      <c r="D15" s="299" t="s">
        <v>214</v>
      </c>
      <c r="E15" s="279" t="s">
        <v>215</v>
      </c>
      <c r="F15" s="292" t="s">
        <v>474</v>
      </c>
      <c r="G15" s="290">
        <f>IF(F15="Confiable",15,0)</f>
        <v>15</v>
      </c>
      <c r="H15" s="852"/>
      <c r="I15" s="855"/>
      <c r="J15" s="850"/>
      <c r="K15" s="831"/>
    </row>
    <row r="16" spans="1:230" ht="43.5" customHeight="1" x14ac:dyDescent="0.25">
      <c r="A16" s="806"/>
      <c r="B16" s="811"/>
      <c r="C16" s="856"/>
      <c r="D16" s="299" t="s">
        <v>216</v>
      </c>
      <c r="E16" s="279" t="s">
        <v>217</v>
      </c>
      <c r="F16" s="300" t="s">
        <v>475</v>
      </c>
      <c r="G16" s="290">
        <f>IF(F16="Se investigan y se resuelven oportunamente",15,0)</f>
        <v>15</v>
      </c>
      <c r="H16" s="852"/>
      <c r="I16" s="855"/>
      <c r="J16" s="850"/>
      <c r="K16" s="831"/>
    </row>
    <row r="17" spans="1:76" ht="29.25" customHeight="1" x14ac:dyDescent="0.25">
      <c r="A17" s="807"/>
      <c r="B17" s="811"/>
      <c r="C17" s="857"/>
      <c r="D17" s="301" t="s">
        <v>218</v>
      </c>
      <c r="E17" s="279" t="s">
        <v>219</v>
      </c>
      <c r="F17" s="292" t="s">
        <v>476</v>
      </c>
      <c r="G17" s="290">
        <f>IF(F17="Completa",10,IF(F17="Incompleta",5,0))</f>
        <v>10</v>
      </c>
      <c r="H17" s="853"/>
      <c r="I17" s="855"/>
      <c r="J17" s="850"/>
      <c r="K17" s="831"/>
    </row>
    <row r="18" spans="1:76" ht="15" thickBot="1" x14ac:dyDescent="0.3">
      <c r="A18" s="120"/>
      <c r="B18" s="119"/>
      <c r="C18" s="118"/>
      <c r="D18" s="57"/>
      <c r="E18" s="58" t="s">
        <v>220</v>
      </c>
      <c r="F18" s="16"/>
      <c r="G18" s="130">
        <f>SUM(G11:G17)</f>
        <v>100</v>
      </c>
      <c r="H18" s="59"/>
      <c r="I18" s="121"/>
      <c r="J18" s="121"/>
      <c r="K18" s="122"/>
    </row>
    <row r="19" spans="1:76" ht="14.4" thickBot="1" x14ac:dyDescent="0.3">
      <c r="A19" s="55"/>
    </row>
    <row r="20" spans="1:76" s="54" customFormat="1" ht="30" customHeight="1" x14ac:dyDescent="0.3">
      <c r="A20" s="840" t="s">
        <v>82</v>
      </c>
      <c r="B20" s="821" t="s">
        <v>223</v>
      </c>
      <c r="C20" s="842" t="s">
        <v>196</v>
      </c>
      <c r="D20" s="832" t="s">
        <v>197</v>
      </c>
      <c r="E20" s="832"/>
      <c r="F20" s="832"/>
      <c r="G20" s="832"/>
      <c r="H20" s="832"/>
      <c r="I20" s="107" t="s">
        <v>198</v>
      </c>
      <c r="J20" s="833" t="s">
        <v>199</v>
      </c>
      <c r="K20" s="835" t="s">
        <v>200</v>
      </c>
    </row>
    <row r="21" spans="1:76" s="54" customFormat="1" ht="55.8" thickBot="1" x14ac:dyDescent="0.35">
      <c r="A21" s="841"/>
      <c r="B21" s="872"/>
      <c r="C21" s="843"/>
      <c r="D21" s="108" t="s">
        <v>201</v>
      </c>
      <c r="E21" s="51" t="s">
        <v>202</v>
      </c>
      <c r="F21" s="108" t="s">
        <v>203</v>
      </c>
      <c r="G21" s="108" t="s">
        <v>204</v>
      </c>
      <c r="H21" s="108" t="s">
        <v>221</v>
      </c>
      <c r="I21" s="52" t="s">
        <v>206</v>
      </c>
      <c r="J21" s="834"/>
      <c r="K21" s="836"/>
    </row>
    <row r="22" spans="1:76" ht="20.25" customHeight="1" x14ac:dyDescent="0.25">
      <c r="A22" s="873" t="str">
        <f>+A11</f>
        <v>POSIBILIDAD DE DAÑO ECONOMICO Y REPUTACIONAL DEBIDO AL  DIRECCIONAMIENTO INDEBIDO DE LA OFERTA INSITUCIONAL PARA FAVORECER A UN TERCERO</v>
      </c>
      <c r="B22" s="873" t="str">
        <f>+DESCRIPCION!D11</f>
        <v>FALTA DE ETICA PROFESIONAL, AMIGUISMO Y/O CLIENTELISMO</v>
      </c>
      <c r="C22" s="856" t="s">
        <v>467</v>
      </c>
      <c r="D22" s="851" t="s">
        <v>207</v>
      </c>
      <c r="E22" s="297" t="s">
        <v>208</v>
      </c>
      <c r="F22" s="266" t="s">
        <v>468</v>
      </c>
      <c r="G22" s="298">
        <f>IF(F22="Asignado",15,0)</f>
        <v>15</v>
      </c>
      <c r="H22" s="852" t="s">
        <v>469</v>
      </c>
      <c r="I22" s="854" t="s">
        <v>469</v>
      </c>
      <c r="J22" s="849" t="s">
        <v>469</v>
      </c>
      <c r="K22" s="818" t="s">
        <v>90</v>
      </c>
    </row>
    <row r="23" spans="1:76" ht="29.25" customHeight="1" x14ac:dyDescent="0.25">
      <c r="A23" s="874"/>
      <c r="B23" s="874"/>
      <c r="C23" s="856"/>
      <c r="D23" s="851"/>
      <c r="E23" s="279" t="s">
        <v>209</v>
      </c>
      <c r="F23" s="292" t="s">
        <v>471</v>
      </c>
      <c r="G23" s="290">
        <f>IF(F23="Adecuado",15,0)</f>
        <v>15</v>
      </c>
      <c r="H23" s="852"/>
      <c r="I23" s="855"/>
      <c r="J23" s="850"/>
      <c r="K23" s="831"/>
    </row>
    <row r="24" spans="1:76" ht="43.5" customHeight="1" x14ac:dyDescent="0.25">
      <c r="A24" s="874"/>
      <c r="B24" s="874"/>
      <c r="C24" s="856"/>
      <c r="D24" s="299" t="s">
        <v>210</v>
      </c>
      <c r="E24" s="279" t="s">
        <v>211</v>
      </c>
      <c r="F24" s="292" t="s">
        <v>472</v>
      </c>
      <c r="G24" s="290">
        <f>IF(F24="Oportuna",15,0)</f>
        <v>15</v>
      </c>
      <c r="H24" s="852"/>
      <c r="I24" s="855"/>
      <c r="J24" s="850"/>
      <c r="K24" s="831"/>
    </row>
    <row r="25" spans="1:76" ht="43.5" customHeight="1" x14ac:dyDescent="0.25">
      <c r="A25" s="874"/>
      <c r="B25" s="874"/>
      <c r="C25" s="856"/>
      <c r="D25" s="299" t="s">
        <v>212</v>
      </c>
      <c r="E25" s="279" t="s">
        <v>213</v>
      </c>
      <c r="F25" s="300" t="s">
        <v>473</v>
      </c>
      <c r="G25" s="290">
        <f>IF(F25="Prevenir",15,IF(F25="Detectar",10,0))</f>
        <v>15</v>
      </c>
      <c r="H25" s="852"/>
      <c r="I25" s="855"/>
      <c r="J25" s="850"/>
      <c r="K25" s="831"/>
    </row>
    <row r="26" spans="1:76" ht="29.25" customHeight="1" x14ac:dyDescent="0.25">
      <c r="A26" s="874"/>
      <c r="B26" s="874"/>
      <c r="C26" s="856"/>
      <c r="D26" s="299" t="s">
        <v>214</v>
      </c>
      <c r="E26" s="279" t="s">
        <v>215</v>
      </c>
      <c r="F26" s="292" t="s">
        <v>474</v>
      </c>
      <c r="G26" s="290">
        <f>IF(F26="Confiable",15,0)</f>
        <v>15</v>
      </c>
      <c r="H26" s="852"/>
      <c r="I26" s="855"/>
      <c r="J26" s="850"/>
      <c r="K26" s="831"/>
    </row>
    <row r="27" spans="1:76" ht="43.5" customHeight="1" x14ac:dyDescent="0.25">
      <c r="A27" s="874"/>
      <c r="B27" s="874"/>
      <c r="C27" s="856"/>
      <c r="D27" s="299" t="s">
        <v>216</v>
      </c>
      <c r="E27" s="279" t="s">
        <v>217</v>
      </c>
      <c r="F27" s="300" t="s">
        <v>475</v>
      </c>
      <c r="G27" s="290">
        <f>IF(F27="Se investigan y se resuelven oportunamente",15,0)</f>
        <v>15</v>
      </c>
      <c r="H27" s="852"/>
      <c r="I27" s="855"/>
      <c r="J27" s="850"/>
      <c r="K27" s="831"/>
    </row>
    <row r="28" spans="1:76" ht="29.25" customHeight="1" x14ac:dyDescent="0.25">
      <c r="A28" s="875"/>
      <c r="B28" s="874"/>
      <c r="C28" s="857"/>
      <c r="D28" s="301" t="s">
        <v>218</v>
      </c>
      <c r="E28" s="279" t="s">
        <v>219</v>
      </c>
      <c r="F28" s="292" t="s">
        <v>476</v>
      </c>
      <c r="G28" s="290">
        <f>IF(F28="Completa",10,IF(F28="Incompleta",5,0))</f>
        <v>10</v>
      </c>
      <c r="H28" s="853"/>
      <c r="I28" s="855"/>
      <c r="J28" s="850"/>
      <c r="K28" s="831"/>
    </row>
    <row r="29" spans="1:76" s="60" customFormat="1" ht="15" thickBot="1" x14ac:dyDescent="0.3">
      <c r="A29" s="120"/>
      <c r="B29" s="123"/>
      <c r="C29" s="56"/>
      <c r="D29" s="57"/>
      <c r="E29" s="131" t="s">
        <v>220</v>
      </c>
      <c r="F29" s="130"/>
      <c r="G29" s="130">
        <f>SUM(G22:G28)</f>
        <v>100</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40" t="s">
        <v>82</v>
      </c>
      <c r="B31" s="821" t="s">
        <v>223</v>
      </c>
      <c r="C31" s="842" t="s">
        <v>196</v>
      </c>
      <c r="D31" s="832" t="s">
        <v>197</v>
      </c>
      <c r="E31" s="832"/>
      <c r="F31" s="832"/>
      <c r="G31" s="832"/>
      <c r="H31" s="832"/>
      <c r="I31" s="107" t="s">
        <v>198</v>
      </c>
      <c r="J31" s="833" t="s">
        <v>199</v>
      </c>
      <c r="K31" s="835"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41"/>
      <c r="B32" s="822"/>
      <c r="C32" s="843"/>
      <c r="D32" s="108" t="s">
        <v>201</v>
      </c>
      <c r="E32" s="51" t="s">
        <v>202</v>
      </c>
      <c r="F32" s="108" t="s">
        <v>203</v>
      </c>
      <c r="G32" s="108" t="s">
        <v>204</v>
      </c>
      <c r="H32" s="108" t="s">
        <v>221</v>
      </c>
      <c r="I32" s="52" t="s">
        <v>206</v>
      </c>
      <c r="J32" s="834"/>
      <c r="K32" s="836"/>
    </row>
    <row r="33" spans="1:11" ht="20.25" customHeight="1" x14ac:dyDescent="0.25">
      <c r="A33" s="805"/>
      <c r="B33" s="810"/>
      <c r="C33" s="876"/>
      <c r="D33" s="809" t="s">
        <v>207</v>
      </c>
      <c r="E33" s="128" t="s">
        <v>208</v>
      </c>
      <c r="F33" s="70" t="s">
        <v>169</v>
      </c>
      <c r="G33" s="129">
        <f>IF(F33="Asignado",15,0)</f>
        <v>0</v>
      </c>
      <c r="H33" s="837"/>
      <c r="I33" s="815" t="s">
        <v>169</v>
      </c>
      <c r="J33" s="812"/>
      <c r="K33" s="818"/>
    </row>
    <row r="34" spans="1:11" ht="27.6" x14ac:dyDescent="0.25">
      <c r="A34" s="806"/>
      <c r="B34" s="811"/>
      <c r="C34" s="876"/>
      <c r="D34" s="809"/>
      <c r="E34" s="103" t="s">
        <v>209</v>
      </c>
      <c r="F34" s="67" t="s">
        <v>169</v>
      </c>
      <c r="G34" s="66">
        <f>IF(F34="Adecuado",15,0)</f>
        <v>0</v>
      </c>
      <c r="H34" s="837"/>
      <c r="I34" s="839"/>
      <c r="J34" s="830"/>
      <c r="K34" s="831"/>
    </row>
    <row r="35" spans="1:11" ht="27.6" x14ac:dyDescent="0.25">
      <c r="A35" s="806"/>
      <c r="B35" s="811"/>
      <c r="C35" s="876"/>
      <c r="D35" s="50" t="s">
        <v>210</v>
      </c>
      <c r="E35" s="103" t="s">
        <v>211</v>
      </c>
      <c r="F35" s="67" t="s">
        <v>169</v>
      </c>
      <c r="G35" s="66">
        <f>IF(F35="Oportuna",15,0)</f>
        <v>0</v>
      </c>
      <c r="H35" s="837"/>
      <c r="I35" s="839"/>
      <c r="J35" s="830"/>
      <c r="K35" s="831"/>
    </row>
    <row r="36" spans="1:11" ht="41.4" x14ac:dyDescent="0.25">
      <c r="A36" s="806"/>
      <c r="B36" s="811"/>
      <c r="C36" s="876"/>
      <c r="D36" s="50" t="s">
        <v>212</v>
      </c>
      <c r="E36" s="103" t="s">
        <v>213</v>
      </c>
      <c r="F36" s="217" t="s">
        <v>169</v>
      </c>
      <c r="G36" s="66">
        <f>IF(F36="Prevenir",15,IF(F36="Detectar",10,0))</f>
        <v>0</v>
      </c>
      <c r="H36" s="837"/>
      <c r="I36" s="839"/>
      <c r="J36" s="830"/>
      <c r="K36" s="831"/>
    </row>
    <row r="37" spans="1:11" ht="27.6" x14ac:dyDescent="0.25">
      <c r="A37" s="806"/>
      <c r="B37" s="811"/>
      <c r="C37" s="876"/>
      <c r="D37" s="50" t="s">
        <v>214</v>
      </c>
      <c r="E37" s="103" t="s">
        <v>215</v>
      </c>
      <c r="F37" s="67" t="s">
        <v>169</v>
      </c>
      <c r="G37" s="66">
        <f>IF(F37="Confiable",15,0)</f>
        <v>0</v>
      </c>
      <c r="H37" s="837"/>
      <c r="I37" s="839"/>
      <c r="J37" s="830"/>
      <c r="K37" s="831"/>
    </row>
    <row r="38" spans="1:11" ht="41.4" x14ac:dyDescent="0.25">
      <c r="A38" s="806"/>
      <c r="B38" s="811"/>
      <c r="C38" s="876"/>
      <c r="D38" s="50" t="s">
        <v>216</v>
      </c>
      <c r="E38" s="103" t="s">
        <v>217</v>
      </c>
      <c r="F38" s="217" t="s">
        <v>169</v>
      </c>
      <c r="G38" s="66">
        <f>IF(F38="Se investigan y se resuelven oportunamente",15,0)</f>
        <v>0</v>
      </c>
      <c r="H38" s="837"/>
      <c r="I38" s="839"/>
      <c r="J38" s="830"/>
      <c r="K38" s="831"/>
    </row>
    <row r="39" spans="1:11" ht="27.6" x14ac:dyDescent="0.25">
      <c r="A39" s="807"/>
      <c r="B39" s="812"/>
      <c r="C39" s="877"/>
      <c r="D39" s="45" t="s">
        <v>218</v>
      </c>
      <c r="E39" s="103" t="s">
        <v>219</v>
      </c>
      <c r="F39" s="67" t="s">
        <v>169</v>
      </c>
      <c r="G39" s="66">
        <f>IF(F39="Completa",10,IF(F39="Incompleta",5,0))</f>
        <v>0</v>
      </c>
      <c r="H39" s="838"/>
      <c r="I39" s="839"/>
      <c r="J39" s="830"/>
      <c r="K39" s="831"/>
    </row>
    <row r="40" spans="1:11" ht="15" thickBot="1" x14ac:dyDescent="0.3">
      <c r="A40" s="124"/>
      <c r="B40" s="125"/>
      <c r="C40" s="118"/>
      <c r="D40" s="57"/>
      <c r="E40" s="132" t="s">
        <v>220</v>
      </c>
      <c r="F40" s="130"/>
      <c r="G40" s="130">
        <f>SUM(G33:G39)</f>
        <v>0</v>
      </c>
      <c r="H40" s="59"/>
      <c r="I40" s="121"/>
      <c r="J40" s="121"/>
      <c r="K40" s="122"/>
    </row>
    <row r="41" spans="1:11" ht="14.4" thickBot="1" x14ac:dyDescent="0.3">
      <c r="A41" s="55"/>
    </row>
    <row r="42" spans="1:11" s="54" customFormat="1" ht="30" customHeight="1" x14ac:dyDescent="0.3">
      <c r="A42" s="840" t="s">
        <v>82</v>
      </c>
      <c r="B42" s="821" t="s">
        <v>223</v>
      </c>
      <c r="C42" s="842" t="s">
        <v>196</v>
      </c>
      <c r="D42" s="832" t="s">
        <v>197</v>
      </c>
      <c r="E42" s="832"/>
      <c r="F42" s="832"/>
      <c r="G42" s="832"/>
      <c r="H42" s="832"/>
      <c r="I42" s="107" t="s">
        <v>198</v>
      </c>
      <c r="J42" s="833" t="s">
        <v>199</v>
      </c>
      <c r="K42" s="835" t="s">
        <v>200</v>
      </c>
    </row>
    <row r="43" spans="1:11" s="54" customFormat="1" ht="55.8" thickBot="1" x14ac:dyDescent="0.35">
      <c r="A43" s="841"/>
      <c r="B43" s="822"/>
      <c r="C43" s="843"/>
      <c r="D43" s="108" t="s">
        <v>201</v>
      </c>
      <c r="E43" s="51" t="s">
        <v>202</v>
      </c>
      <c r="F43" s="108" t="s">
        <v>203</v>
      </c>
      <c r="G43" s="108" t="s">
        <v>204</v>
      </c>
      <c r="H43" s="108" t="s">
        <v>221</v>
      </c>
      <c r="I43" s="52" t="s">
        <v>206</v>
      </c>
      <c r="J43" s="834"/>
      <c r="K43" s="836"/>
    </row>
    <row r="44" spans="1:11" ht="20.25" customHeight="1" x14ac:dyDescent="0.25">
      <c r="A44" s="805"/>
      <c r="B44" s="516"/>
      <c r="C44" s="844"/>
      <c r="D44" s="809" t="s">
        <v>207</v>
      </c>
      <c r="E44" s="128" t="s">
        <v>208</v>
      </c>
      <c r="F44" s="70" t="s">
        <v>169</v>
      </c>
      <c r="G44" s="129">
        <f>IF(F44="Asignado",15,0)</f>
        <v>0</v>
      </c>
      <c r="H44" s="837" t="str">
        <f>IF(AND(G51&gt;0,G51&lt;=85),"Débil",IF(AND(G51&gt;85,G51&lt;=95),"Moderado",IF(G51&gt;96,"Fuerte"," ")))</f>
        <v xml:space="preserve"> </v>
      </c>
      <c r="I44" s="815" t="s">
        <v>169</v>
      </c>
      <c r="J44" s="81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18" t="str">
        <f>IF(J44="Fuerte","NO",IF(J44=" "," ","SI"))</f>
        <v xml:space="preserve"> </v>
      </c>
    </row>
    <row r="45" spans="1:11" ht="27.6" x14ac:dyDescent="0.25">
      <c r="A45" s="806"/>
      <c r="B45" s="517"/>
      <c r="C45" s="844"/>
      <c r="D45" s="809"/>
      <c r="E45" s="103" t="s">
        <v>209</v>
      </c>
      <c r="F45" s="67" t="s">
        <v>169</v>
      </c>
      <c r="G45" s="66">
        <f>IF(F45="Adecuado",15,0)</f>
        <v>0</v>
      </c>
      <c r="H45" s="837"/>
      <c r="I45" s="839"/>
      <c r="J45" s="830"/>
      <c r="K45" s="831"/>
    </row>
    <row r="46" spans="1:11" ht="27.6" x14ac:dyDescent="0.25">
      <c r="A46" s="806"/>
      <c r="B46" s="517"/>
      <c r="C46" s="844"/>
      <c r="D46" s="50" t="s">
        <v>210</v>
      </c>
      <c r="E46" s="103" t="s">
        <v>211</v>
      </c>
      <c r="F46" s="67" t="s">
        <v>169</v>
      </c>
      <c r="G46" s="66">
        <f>IF(F46="Oportuna",15,0)</f>
        <v>0</v>
      </c>
      <c r="H46" s="837"/>
      <c r="I46" s="839"/>
      <c r="J46" s="830"/>
      <c r="K46" s="831"/>
    </row>
    <row r="47" spans="1:11" ht="41.4" x14ac:dyDescent="0.25">
      <c r="A47" s="806"/>
      <c r="B47" s="517"/>
      <c r="C47" s="844"/>
      <c r="D47" s="50" t="s">
        <v>212</v>
      </c>
      <c r="E47" s="103" t="s">
        <v>213</v>
      </c>
      <c r="F47" s="217" t="s">
        <v>169</v>
      </c>
      <c r="G47" s="66">
        <f>IF(F47="Prevenir",15,IF(F47="Detectar",10,0))</f>
        <v>0</v>
      </c>
      <c r="H47" s="837"/>
      <c r="I47" s="839"/>
      <c r="J47" s="830"/>
      <c r="K47" s="831"/>
    </row>
    <row r="48" spans="1:11" ht="27.6" x14ac:dyDescent="0.25">
      <c r="A48" s="806"/>
      <c r="B48" s="517"/>
      <c r="C48" s="844"/>
      <c r="D48" s="50" t="s">
        <v>214</v>
      </c>
      <c r="E48" s="103" t="s">
        <v>215</v>
      </c>
      <c r="F48" s="67" t="s">
        <v>169</v>
      </c>
      <c r="G48" s="66">
        <f>IF(F48="Confiable",15,0)</f>
        <v>0</v>
      </c>
      <c r="H48" s="837"/>
      <c r="I48" s="839"/>
      <c r="J48" s="830"/>
      <c r="K48" s="831"/>
    </row>
    <row r="49" spans="1:77" ht="41.4" x14ac:dyDescent="0.25">
      <c r="A49" s="806"/>
      <c r="B49" s="517"/>
      <c r="C49" s="844"/>
      <c r="D49" s="50" t="s">
        <v>216</v>
      </c>
      <c r="E49" s="103" t="s">
        <v>217</v>
      </c>
      <c r="F49" s="217" t="s">
        <v>169</v>
      </c>
      <c r="G49" s="66">
        <f>IF(F49="Se investigan y se resuelven oportunamente",15,0)</f>
        <v>0</v>
      </c>
      <c r="H49" s="837"/>
      <c r="I49" s="839"/>
      <c r="J49" s="830"/>
      <c r="K49" s="831"/>
    </row>
    <row r="50" spans="1:77" ht="27.6" x14ac:dyDescent="0.25">
      <c r="A50" s="807"/>
      <c r="B50" s="517"/>
      <c r="C50" s="845"/>
      <c r="D50" s="45" t="s">
        <v>218</v>
      </c>
      <c r="E50" s="103" t="s">
        <v>219</v>
      </c>
      <c r="F50" s="67" t="s">
        <v>169</v>
      </c>
      <c r="G50" s="66">
        <f>IF(F50="Completa",10,IF(F50="Incompleta",5,0))</f>
        <v>0</v>
      </c>
      <c r="H50" s="838"/>
      <c r="I50" s="839"/>
      <c r="J50" s="830"/>
      <c r="K50" s="831"/>
    </row>
    <row r="51" spans="1:77" s="60" customFormat="1" ht="15" thickBot="1" x14ac:dyDescent="0.3">
      <c r="A51" s="124"/>
      <c r="B51" s="126"/>
      <c r="C51" s="56"/>
      <c r="D51" s="57"/>
      <c r="E51" s="132" t="s">
        <v>220</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40" t="s">
        <v>82</v>
      </c>
      <c r="B53" s="821" t="s">
        <v>223</v>
      </c>
      <c r="C53" s="842" t="s">
        <v>196</v>
      </c>
      <c r="D53" s="832" t="s">
        <v>197</v>
      </c>
      <c r="E53" s="832"/>
      <c r="F53" s="832"/>
      <c r="G53" s="832"/>
      <c r="H53" s="832"/>
      <c r="I53" s="107" t="s">
        <v>198</v>
      </c>
      <c r="J53" s="833" t="s">
        <v>199</v>
      </c>
      <c r="K53" s="835"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41"/>
      <c r="B54" s="822"/>
      <c r="C54" s="843"/>
      <c r="D54" s="108" t="s">
        <v>201</v>
      </c>
      <c r="E54" s="51" t="s">
        <v>202</v>
      </c>
      <c r="F54" s="108" t="s">
        <v>203</v>
      </c>
      <c r="G54" s="108" t="s">
        <v>204</v>
      </c>
      <c r="H54" s="108" t="s">
        <v>221</v>
      </c>
      <c r="I54" s="52" t="s">
        <v>206</v>
      </c>
      <c r="J54" s="834"/>
      <c r="K54" s="836"/>
    </row>
    <row r="55" spans="1:77" ht="20.25" customHeight="1" x14ac:dyDescent="0.25">
      <c r="A55" s="805"/>
      <c r="B55" s="516"/>
      <c r="C55" s="878"/>
      <c r="D55" s="809" t="s">
        <v>207</v>
      </c>
      <c r="E55" s="128" t="s">
        <v>208</v>
      </c>
      <c r="F55" s="70" t="s">
        <v>169</v>
      </c>
      <c r="G55" s="129">
        <f>IF(F55="Asignado",15,0)</f>
        <v>0</v>
      </c>
      <c r="H55" s="837" t="str">
        <f>IF(AND(G62&gt;0,G62&lt;=85),"Débil",IF(AND(G62&gt;85,G62&lt;=95),"Moderado",IF(G62&gt;96,"Fuerte"," ")))</f>
        <v xml:space="preserve"> </v>
      </c>
      <c r="I55" s="815" t="s">
        <v>169</v>
      </c>
      <c r="J55" s="81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18" t="str">
        <f>IF(J55="Fuerte","NO",IF(J55=" "," ","SI"))</f>
        <v xml:space="preserve"> </v>
      </c>
    </row>
    <row r="56" spans="1:77" ht="27.6" x14ac:dyDescent="0.25">
      <c r="A56" s="806"/>
      <c r="B56" s="517"/>
      <c r="C56" s="844"/>
      <c r="D56" s="809"/>
      <c r="E56" s="103" t="s">
        <v>209</v>
      </c>
      <c r="F56" s="67" t="s">
        <v>169</v>
      </c>
      <c r="G56" s="66">
        <f>IF(F56="Adecuado",15,0)</f>
        <v>0</v>
      </c>
      <c r="H56" s="837"/>
      <c r="I56" s="839"/>
      <c r="J56" s="830"/>
      <c r="K56" s="831"/>
    </row>
    <row r="57" spans="1:77" ht="27.6" x14ac:dyDescent="0.25">
      <c r="A57" s="806"/>
      <c r="B57" s="517"/>
      <c r="C57" s="844"/>
      <c r="D57" s="50" t="s">
        <v>210</v>
      </c>
      <c r="E57" s="103" t="s">
        <v>211</v>
      </c>
      <c r="F57" s="67" t="s">
        <v>169</v>
      </c>
      <c r="G57" s="66">
        <f>IF(F57="Oportuna",15,0)</f>
        <v>0</v>
      </c>
      <c r="H57" s="837"/>
      <c r="I57" s="839"/>
      <c r="J57" s="830"/>
      <c r="K57" s="831"/>
    </row>
    <row r="58" spans="1:77" ht="41.4" x14ac:dyDescent="0.25">
      <c r="A58" s="806"/>
      <c r="B58" s="517"/>
      <c r="C58" s="844"/>
      <c r="D58" s="50" t="s">
        <v>212</v>
      </c>
      <c r="E58" s="103" t="s">
        <v>213</v>
      </c>
      <c r="F58" s="217" t="s">
        <v>169</v>
      </c>
      <c r="G58" s="66">
        <f>IF(F58="Prevenir",15,IF(F58="Detectar",10,0))</f>
        <v>0</v>
      </c>
      <c r="H58" s="837"/>
      <c r="I58" s="839"/>
      <c r="J58" s="830"/>
      <c r="K58" s="831"/>
    </row>
    <row r="59" spans="1:77" ht="27.6" x14ac:dyDescent="0.25">
      <c r="A59" s="806"/>
      <c r="B59" s="517"/>
      <c r="C59" s="844"/>
      <c r="D59" s="50" t="s">
        <v>214</v>
      </c>
      <c r="E59" s="103" t="s">
        <v>215</v>
      </c>
      <c r="F59" s="67" t="s">
        <v>169</v>
      </c>
      <c r="G59" s="66">
        <f>IF(F59="Confiable",15,0)</f>
        <v>0</v>
      </c>
      <c r="H59" s="837"/>
      <c r="I59" s="839"/>
      <c r="J59" s="830"/>
      <c r="K59" s="831"/>
    </row>
    <row r="60" spans="1:77" ht="41.4" x14ac:dyDescent="0.25">
      <c r="A60" s="806"/>
      <c r="B60" s="517"/>
      <c r="C60" s="844"/>
      <c r="D60" s="50" t="s">
        <v>216</v>
      </c>
      <c r="E60" s="103" t="s">
        <v>217</v>
      </c>
      <c r="F60" s="217" t="s">
        <v>169</v>
      </c>
      <c r="G60" s="66">
        <f>IF(F60="Se investigan y se resuelven oportunamente",15,0)</f>
        <v>0</v>
      </c>
      <c r="H60" s="837"/>
      <c r="I60" s="839"/>
      <c r="J60" s="830"/>
      <c r="K60" s="831"/>
    </row>
    <row r="61" spans="1:77" ht="27.6" x14ac:dyDescent="0.25">
      <c r="A61" s="807"/>
      <c r="B61" s="518"/>
      <c r="C61" s="844"/>
      <c r="D61" s="45" t="s">
        <v>218</v>
      </c>
      <c r="E61" s="103" t="s">
        <v>219</v>
      </c>
      <c r="F61" s="67" t="s">
        <v>169</v>
      </c>
      <c r="G61" s="66">
        <f>IF(F61="Completa",10,IF(F61="Incompleta",5,0))</f>
        <v>0</v>
      </c>
      <c r="H61" s="838"/>
      <c r="I61" s="839"/>
      <c r="J61" s="830"/>
      <c r="K61" s="831"/>
    </row>
    <row r="62" spans="1:77" ht="15" thickBot="1" x14ac:dyDescent="0.3">
      <c r="A62" s="124"/>
      <c r="B62" s="125"/>
      <c r="C62" s="127"/>
      <c r="D62" s="57"/>
      <c r="E62" s="58" t="s">
        <v>220</v>
      </c>
      <c r="F62" s="16"/>
      <c r="G62" s="16">
        <f>SUM(G55:G61)</f>
        <v>0</v>
      </c>
      <c r="H62" s="59"/>
      <c r="I62" s="121"/>
      <c r="J62" s="121"/>
      <c r="K62" s="122"/>
    </row>
    <row r="63" spans="1:77" ht="14.4" thickBot="1" x14ac:dyDescent="0.3">
      <c r="A63" s="55"/>
    </row>
    <row r="64" spans="1:77" ht="27" customHeight="1" x14ac:dyDescent="0.25">
      <c r="A64" s="840" t="s">
        <v>82</v>
      </c>
      <c r="B64" s="821" t="s">
        <v>223</v>
      </c>
      <c r="C64" s="842" t="s">
        <v>196</v>
      </c>
      <c r="D64" s="832" t="s">
        <v>197</v>
      </c>
      <c r="E64" s="832"/>
      <c r="F64" s="832"/>
      <c r="G64" s="832"/>
      <c r="H64" s="832"/>
      <c r="I64" s="107" t="s">
        <v>198</v>
      </c>
      <c r="J64" s="833" t="s">
        <v>199</v>
      </c>
      <c r="K64" s="835" t="s">
        <v>200</v>
      </c>
    </row>
    <row r="65" spans="1:11" ht="37.5" customHeight="1" thickBot="1" x14ac:dyDescent="0.3">
      <c r="A65" s="841"/>
      <c r="B65" s="822"/>
      <c r="C65" s="843"/>
      <c r="D65" s="108" t="s">
        <v>201</v>
      </c>
      <c r="E65" s="51" t="s">
        <v>202</v>
      </c>
      <c r="F65" s="108" t="s">
        <v>203</v>
      </c>
      <c r="G65" s="108" t="s">
        <v>204</v>
      </c>
      <c r="H65" s="108" t="s">
        <v>221</v>
      </c>
      <c r="I65" s="52" t="s">
        <v>206</v>
      </c>
      <c r="J65" s="834"/>
      <c r="K65" s="836"/>
    </row>
    <row r="66" spans="1:11" ht="28.5" customHeight="1" x14ac:dyDescent="0.25">
      <c r="A66" s="805"/>
      <c r="B66" s="516"/>
      <c r="C66" s="878"/>
      <c r="D66" s="809" t="s">
        <v>207</v>
      </c>
      <c r="E66" s="128" t="s">
        <v>208</v>
      </c>
      <c r="F66" s="70" t="s">
        <v>170</v>
      </c>
      <c r="G66" s="129">
        <f>IF(F66="Asignado",15,0)</f>
        <v>15</v>
      </c>
      <c r="H66" s="837" t="str">
        <f>IF(AND(G73&gt;0,G73&lt;=85),"Débil",IF(AND(G73&gt;85,G73&lt;=95),"Moderado",IF(G73&gt;96,"Fuerte"," ")))</f>
        <v>Fuerte</v>
      </c>
      <c r="I66" s="815" t="s">
        <v>192</v>
      </c>
      <c r="J66" s="81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18" t="str">
        <f>IF(J66="Fuerte","NO",IF(J66=" "," ","SI"))</f>
        <v>NO</v>
      </c>
    </row>
    <row r="67" spans="1:11" ht="31.5" customHeight="1" x14ac:dyDescent="0.25">
      <c r="A67" s="806"/>
      <c r="B67" s="517"/>
      <c r="C67" s="844"/>
      <c r="D67" s="809"/>
      <c r="E67" s="103" t="s">
        <v>209</v>
      </c>
      <c r="F67" s="67" t="s">
        <v>172</v>
      </c>
      <c r="G67" s="66">
        <f>IF(F67="Adecuado",15,0)</f>
        <v>15</v>
      </c>
      <c r="H67" s="837"/>
      <c r="I67" s="839"/>
      <c r="J67" s="830"/>
      <c r="K67" s="831"/>
    </row>
    <row r="68" spans="1:11" ht="34.5" customHeight="1" x14ac:dyDescent="0.25">
      <c r="A68" s="806"/>
      <c r="B68" s="517"/>
      <c r="C68" s="844"/>
      <c r="D68" s="50" t="s">
        <v>210</v>
      </c>
      <c r="E68" s="103" t="s">
        <v>211</v>
      </c>
      <c r="F68" s="67" t="s">
        <v>175</v>
      </c>
      <c r="G68" s="66">
        <f>IF(F68="Oportuna",15,0)</f>
        <v>15</v>
      </c>
      <c r="H68" s="837"/>
      <c r="I68" s="839"/>
      <c r="J68" s="830"/>
      <c r="K68" s="831"/>
    </row>
    <row r="69" spans="1:11" ht="46.5" customHeight="1" x14ac:dyDescent="0.25">
      <c r="A69" s="806"/>
      <c r="B69" s="517"/>
      <c r="C69" s="844"/>
      <c r="D69" s="50" t="s">
        <v>212</v>
      </c>
      <c r="E69" s="103" t="s">
        <v>213</v>
      </c>
      <c r="F69" s="217" t="s">
        <v>178</v>
      </c>
      <c r="G69" s="66">
        <f>IF(F69="Prevenir",15,IF(F69="Detectar",10,0))</f>
        <v>15</v>
      </c>
      <c r="H69" s="837"/>
      <c r="I69" s="839"/>
      <c r="J69" s="830"/>
      <c r="K69" s="831"/>
    </row>
    <row r="70" spans="1:11" ht="42.75" customHeight="1" x14ac:dyDescent="0.25">
      <c r="A70" s="806"/>
      <c r="B70" s="517"/>
      <c r="C70" s="844"/>
      <c r="D70" s="50" t="s">
        <v>214</v>
      </c>
      <c r="E70" s="103" t="s">
        <v>215</v>
      </c>
      <c r="F70" s="67" t="s">
        <v>182</v>
      </c>
      <c r="G70" s="66">
        <f>IF(F70="Confiable",15,0)</f>
        <v>15</v>
      </c>
      <c r="H70" s="837"/>
      <c r="I70" s="839"/>
      <c r="J70" s="830"/>
      <c r="K70" s="831"/>
    </row>
    <row r="71" spans="1:11" ht="47.25" customHeight="1" x14ac:dyDescent="0.25">
      <c r="A71" s="806"/>
      <c r="B71" s="517"/>
      <c r="C71" s="844"/>
      <c r="D71" s="50" t="s">
        <v>216</v>
      </c>
      <c r="E71" s="103" t="s">
        <v>217</v>
      </c>
      <c r="F71" s="217" t="s">
        <v>185</v>
      </c>
      <c r="G71" s="66">
        <f>IF(F71="Se investigan y se resuelven oportunamente",15,0)</f>
        <v>15</v>
      </c>
      <c r="H71" s="837"/>
      <c r="I71" s="839"/>
      <c r="J71" s="830"/>
      <c r="K71" s="831"/>
    </row>
    <row r="72" spans="1:11" ht="48" customHeight="1" x14ac:dyDescent="0.25">
      <c r="A72" s="807"/>
      <c r="B72" s="518"/>
      <c r="C72" s="844"/>
      <c r="D72" s="45" t="s">
        <v>218</v>
      </c>
      <c r="E72" s="103" t="s">
        <v>219</v>
      </c>
      <c r="F72" s="67" t="s">
        <v>188</v>
      </c>
      <c r="G72" s="66">
        <f>IF(F72="Completa",10,IF(F72="Incompleta",5,0))</f>
        <v>10</v>
      </c>
      <c r="H72" s="838"/>
      <c r="I72" s="839"/>
      <c r="J72" s="830"/>
      <c r="K72" s="831"/>
    </row>
    <row r="73" spans="1:11" ht="29.25" customHeight="1" thickBot="1" x14ac:dyDescent="0.3">
      <c r="A73" s="124"/>
      <c r="B73" s="125"/>
      <c r="C73" s="127"/>
      <c r="D73" s="57"/>
      <c r="E73" s="132" t="s">
        <v>220</v>
      </c>
      <c r="F73" s="130"/>
      <c r="G73" s="130">
        <f>SUM(G66:G72)</f>
        <v>100</v>
      </c>
      <c r="H73" s="59"/>
      <c r="I73" s="121"/>
      <c r="J73" s="121"/>
      <c r="K73" s="122"/>
    </row>
    <row r="74" spans="1:11" ht="18.75" customHeight="1" thickBot="1" x14ac:dyDescent="0.3">
      <c r="A74" s="55"/>
    </row>
    <row r="75" spans="1:11" s="54" customFormat="1" ht="30" customHeight="1" x14ac:dyDescent="0.3">
      <c r="A75" s="840" t="s">
        <v>82</v>
      </c>
      <c r="B75" s="821" t="s">
        <v>223</v>
      </c>
      <c r="C75" s="842" t="s">
        <v>196</v>
      </c>
      <c r="D75" s="832" t="s">
        <v>197</v>
      </c>
      <c r="E75" s="832"/>
      <c r="F75" s="832"/>
      <c r="G75" s="832"/>
      <c r="H75" s="832"/>
      <c r="I75" s="107" t="s">
        <v>198</v>
      </c>
      <c r="J75" s="833" t="s">
        <v>199</v>
      </c>
      <c r="K75" s="835" t="s">
        <v>200</v>
      </c>
    </row>
    <row r="76" spans="1:11" s="54" customFormat="1" ht="55.8" thickBot="1" x14ac:dyDescent="0.35">
      <c r="A76" s="841"/>
      <c r="B76" s="822"/>
      <c r="C76" s="843"/>
      <c r="D76" s="108" t="s">
        <v>201</v>
      </c>
      <c r="E76" s="51" t="s">
        <v>202</v>
      </c>
      <c r="F76" s="108" t="s">
        <v>203</v>
      </c>
      <c r="G76" s="108" t="s">
        <v>204</v>
      </c>
      <c r="H76" s="108" t="s">
        <v>221</v>
      </c>
      <c r="I76" s="52" t="s">
        <v>206</v>
      </c>
      <c r="J76" s="834"/>
      <c r="K76" s="836"/>
    </row>
    <row r="77" spans="1:11" ht="20.25" customHeight="1" x14ac:dyDescent="0.25">
      <c r="A77" s="805"/>
      <c r="B77" s="516"/>
      <c r="C77" s="844"/>
      <c r="D77" s="809" t="s">
        <v>207</v>
      </c>
      <c r="E77" s="128" t="s">
        <v>208</v>
      </c>
      <c r="F77" s="70" t="s">
        <v>170</v>
      </c>
      <c r="G77" s="129">
        <f>IF(F77="Asignado",15,0)</f>
        <v>15</v>
      </c>
      <c r="H77" s="837" t="str">
        <f>IF(AND(G84&gt;0,G84&lt;=85),"Débil",IF(AND(G84&gt;85,G84&lt;=95),"Moderado",IF(G84&gt;96,"Fuerte"," ")))</f>
        <v>Fuerte</v>
      </c>
      <c r="I77" s="815" t="s">
        <v>192</v>
      </c>
      <c r="J77" s="81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18" t="str">
        <f>IF(J77="Fuerte","NO",IF(J77=" "," ","SI"))</f>
        <v>NO</v>
      </c>
    </row>
    <row r="78" spans="1:11" ht="27.6" x14ac:dyDescent="0.25">
      <c r="A78" s="806"/>
      <c r="B78" s="517"/>
      <c r="C78" s="844"/>
      <c r="D78" s="809"/>
      <c r="E78" s="103" t="s">
        <v>209</v>
      </c>
      <c r="F78" s="67" t="s">
        <v>172</v>
      </c>
      <c r="G78" s="66">
        <f>IF(F78="Adecuado",15,0)</f>
        <v>15</v>
      </c>
      <c r="H78" s="837"/>
      <c r="I78" s="839"/>
      <c r="J78" s="830"/>
      <c r="K78" s="831"/>
    </row>
    <row r="79" spans="1:11" ht="27.6" x14ac:dyDescent="0.25">
      <c r="A79" s="806"/>
      <c r="B79" s="517"/>
      <c r="C79" s="844"/>
      <c r="D79" s="50" t="s">
        <v>210</v>
      </c>
      <c r="E79" s="103" t="s">
        <v>211</v>
      </c>
      <c r="F79" s="67" t="s">
        <v>175</v>
      </c>
      <c r="G79" s="66">
        <f>IF(F79="Oportuna",15,0)</f>
        <v>15</v>
      </c>
      <c r="H79" s="837"/>
      <c r="I79" s="839"/>
      <c r="J79" s="830"/>
      <c r="K79" s="831"/>
    </row>
    <row r="80" spans="1:11" ht="41.4" x14ac:dyDescent="0.25">
      <c r="A80" s="806"/>
      <c r="B80" s="517"/>
      <c r="C80" s="844"/>
      <c r="D80" s="50" t="s">
        <v>212</v>
      </c>
      <c r="E80" s="103" t="s">
        <v>213</v>
      </c>
      <c r="F80" s="217" t="s">
        <v>178</v>
      </c>
      <c r="G80" s="66">
        <f>IF(F80="Prevenir",15,IF(F80="Detectar",10,0))</f>
        <v>15</v>
      </c>
      <c r="H80" s="837"/>
      <c r="I80" s="839"/>
      <c r="J80" s="830"/>
      <c r="K80" s="831"/>
    </row>
    <row r="81" spans="1:78" ht="27.6" x14ac:dyDescent="0.25">
      <c r="A81" s="806"/>
      <c r="B81" s="517"/>
      <c r="C81" s="844"/>
      <c r="D81" s="50" t="s">
        <v>214</v>
      </c>
      <c r="E81" s="103" t="s">
        <v>215</v>
      </c>
      <c r="F81" s="67" t="s">
        <v>182</v>
      </c>
      <c r="G81" s="66">
        <f>IF(F81="Confiable",15,0)</f>
        <v>15</v>
      </c>
      <c r="H81" s="837"/>
      <c r="I81" s="839"/>
      <c r="J81" s="830"/>
      <c r="K81" s="831"/>
    </row>
    <row r="82" spans="1:78" ht="41.4" x14ac:dyDescent="0.25">
      <c r="A82" s="806"/>
      <c r="B82" s="517"/>
      <c r="C82" s="844"/>
      <c r="D82" s="50" t="s">
        <v>216</v>
      </c>
      <c r="E82" s="103" t="s">
        <v>217</v>
      </c>
      <c r="F82" s="217" t="s">
        <v>185</v>
      </c>
      <c r="G82" s="66">
        <f>IF(F82="Se investigan y se resuelven oportunamente",15,0)</f>
        <v>15</v>
      </c>
      <c r="H82" s="837"/>
      <c r="I82" s="839"/>
      <c r="J82" s="830"/>
      <c r="K82" s="831"/>
    </row>
    <row r="83" spans="1:78" ht="27.6" x14ac:dyDescent="0.25">
      <c r="A83" s="807"/>
      <c r="B83" s="518"/>
      <c r="C83" s="845"/>
      <c r="D83" s="45" t="s">
        <v>218</v>
      </c>
      <c r="E83" s="103" t="s">
        <v>219</v>
      </c>
      <c r="F83" s="67" t="s">
        <v>188</v>
      </c>
      <c r="G83" s="66">
        <f>IF(F83="Completa",10,IF(F83="Incompleta",5,0))</f>
        <v>10</v>
      </c>
      <c r="H83" s="838"/>
      <c r="I83" s="839"/>
      <c r="J83" s="830"/>
      <c r="K83" s="831"/>
    </row>
    <row r="84" spans="1:78" s="60" customFormat="1" ht="15" thickBot="1" x14ac:dyDescent="0.3">
      <c r="A84" s="124"/>
      <c r="B84" s="125"/>
      <c r="C84" s="56" t="s">
        <v>243</v>
      </c>
      <c r="D84" s="57"/>
      <c r="E84" s="132" t="s">
        <v>220</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40" t="s">
        <v>82</v>
      </c>
      <c r="B86" s="821" t="s">
        <v>223</v>
      </c>
      <c r="C86" s="842" t="s">
        <v>196</v>
      </c>
      <c r="D86" s="832" t="s">
        <v>197</v>
      </c>
      <c r="E86" s="832"/>
      <c r="F86" s="832"/>
      <c r="G86" s="832"/>
      <c r="H86" s="832"/>
      <c r="I86" s="107" t="s">
        <v>198</v>
      </c>
      <c r="J86" s="833" t="s">
        <v>199</v>
      </c>
      <c r="K86" s="835"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41"/>
      <c r="B87" s="822"/>
      <c r="C87" s="843"/>
      <c r="D87" s="108" t="s">
        <v>201</v>
      </c>
      <c r="E87" s="51" t="s">
        <v>202</v>
      </c>
      <c r="F87" s="108" t="s">
        <v>203</v>
      </c>
      <c r="G87" s="108" t="s">
        <v>204</v>
      </c>
      <c r="H87" s="108" t="s">
        <v>221</v>
      </c>
      <c r="I87" s="52" t="s">
        <v>206</v>
      </c>
      <c r="J87" s="834"/>
      <c r="K87" s="836"/>
    </row>
    <row r="88" spans="1:78" ht="20.25" customHeight="1" x14ac:dyDescent="0.25">
      <c r="A88" s="805" t="str">
        <f>DESCRIPCION!A16</f>
        <v>c</v>
      </c>
      <c r="B88" s="516">
        <f>DESCRIPCION!D17</f>
        <v>0</v>
      </c>
      <c r="C88" s="844" t="s">
        <v>244</v>
      </c>
      <c r="D88" s="809" t="s">
        <v>207</v>
      </c>
      <c r="E88" s="128" t="s">
        <v>208</v>
      </c>
      <c r="F88" s="70" t="s">
        <v>169</v>
      </c>
      <c r="G88" s="129">
        <f>IF(F88="Asignado",15,0)</f>
        <v>0</v>
      </c>
      <c r="H88" s="837" t="str">
        <f>IF(AND(G95&gt;0,G95&lt;=85),"Débil",IF(AND(G95&gt;85,G95&lt;=95),"Moderado",IF(G95&gt;96,"Fuerte"," ")))</f>
        <v xml:space="preserve"> </v>
      </c>
      <c r="I88" s="815" t="s">
        <v>169</v>
      </c>
      <c r="J88" s="812"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18" t="str">
        <f>IF(J88="Fuerte","NO",IF(J88=" "," ","SI"))</f>
        <v xml:space="preserve"> </v>
      </c>
    </row>
    <row r="89" spans="1:78" ht="27.6" x14ac:dyDescent="0.25">
      <c r="A89" s="806"/>
      <c r="B89" s="517"/>
      <c r="C89" s="844"/>
      <c r="D89" s="809"/>
      <c r="E89" s="103" t="s">
        <v>209</v>
      </c>
      <c r="F89" s="67" t="s">
        <v>169</v>
      </c>
      <c r="G89" s="66">
        <f>IF(F89="Adecuado",15,0)</f>
        <v>0</v>
      </c>
      <c r="H89" s="837"/>
      <c r="I89" s="839"/>
      <c r="J89" s="830"/>
      <c r="K89" s="831"/>
    </row>
    <row r="90" spans="1:78" ht="27.6" x14ac:dyDescent="0.25">
      <c r="A90" s="806"/>
      <c r="B90" s="517"/>
      <c r="C90" s="844"/>
      <c r="D90" s="50" t="s">
        <v>210</v>
      </c>
      <c r="E90" s="103" t="s">
        <v>211</v>
      </c>
      <c r="F90" s="67" t="s">
        <v>169</v>
      </c>
      <c r="G90" s="66">
        <f>IF(F90="Oportuna",15,0)</f>
        <v>0</v>
      </c>
      <c r="H90" s="837"/>
      <c r="I90" s="839"/>
      <c r="J90" s="830"/>
      <c r="K90" s="831"/>
    </row>
    <row r="91" spans="1:78" ht="41.4" x14ac:dyDescent="0.25">
      <c r="A91" s="806"/>
      <c r="B91" s="517"/>
      <c r="C91" s="844"/>
      <c r="D91" s="50" t="s">
        <v>212</v>
      </c>
      <c r="E91" s="103" t="s">
        <v>213</v>
      </c>
      <c r="F91" s="217" t="s">
        <v>169</v>
      </c>
      <c r="G91" s="66">
        <f>IF(F91="Prevenir",15,IF(F91="Detectar",10,0))</f>
        <v>0</v>
      </c>
      <c r="H91" s="837"/>
      <c r="I91" s="839"/>
      <c r="J91" s="830"/>
      <c r="K91" s="831"/>
    </row>
    <row r="92" spans="1:78" ht="27.6" x14ac:dyDescent="0.25">
      <c r="A92" s="806"/>
      <c r="B92" s="517"/>
      <c r="C92" s="844"/>
      <c r="D92" s="50" t="s">
        <v>214</v>
      </c>
      <c r="E92" s="103" t="s">
        <v>215</v>
      </c>
      <c r="F92" s="67" t="s">
        <v>169</v>
      </c>
      <c r="G92" s="66">
        <f>IF(F92="Confiable",15,0)</f>
        <v>0</v>
      </c>
      <c r="H92" s="837"/>
      <c r="I92" s="839"/>
      <c r="J92" s="830"/>
      <c r="K92" s="831"/>
    </row>
    <row r="93" spans="1:78" ht="41.4" x14ac:dyDescent="0.25">
      <c r="A93" s="806"/>
      <c r="B93" s="517"/>
      <c r="C93" s="844"/>
      <c r="D93" s="50" t="s">
        <v>216</v>
      </c>
      <c r="E93" s="103" t="s">
        <v>217</v>
      </c>
      <c r="F93" s="217" t="s">
        <v>169</v>
      </c>
      <c r="G93" s="66">
        <f>IF(F93="Se investigan y se resuelven oportunamente",15,0)</f>
        <v>0</v>
      </c>
      <c r="H93" s="837"/>
      <c r="I93" s="839"/>
      <c r="J93" s="830"/>
      <c r="K93" s="831"/>
    </row>
    <row r="94" spans="1:78" ht="27.6" x14ac:dyDescent="0.25">
      <c r="A94" s="807"/>
      <c r="B94" s="518"/>
      <c r="C94" s="845"/>
      <c r="D94" s="45" t="s">
        <v>218</v>
      </c>
      <c r="E94" s="103" t="s">
        <v>219</v>
      </c>
      <c r="F94" s="67" t="s">
        <v>169</v>
      </c>
      <c r="G94" s="66">
        <f>IF(F94="Completa",10,IF(F94="Incompleta",5,0))</f>
        <v>0</v>
      </c>
      <c r="H94" s="838"/>
      <c r="I94" s="839"/>
      <c r="J94" s="830"/>
      <c r="K94" s="831"/>
    </row>
    <row r="95" spans="1:78" ht="15" thickBot="1" x14ac:dyDescent="0.3">
      <c r="A95" s="124"/>
      <c r="B95" s="125"/>
      <c r="C95" s="56"/>
      <c r="D95" s="57"/>
      <c r="E95" s="58" t="s">
        <v>220</v>
      </c>
      <c r="F95" s="16"/>
      <c r="G95" s="16">
        <f>SUM(G88:G94)</f>
        <v>0</v>
      </c>
      <c r="H95" s="59"/>
      <c r="I95" s="121"/>
      <c r="J95" s="121"/>
      <c r="K95" s="122"/>
    </row>
    <row r="96" spans="1:78" ht="14.4" thickBot="1" x14ac:dyDescent="0.3">
      <c r="A96" s="55"/>
    </row>
    <row r="97" spans="1:78" s="54" customFormat="1" ht="30" customHeight="1" x14ac:dyDescent="0.3">
      <c r="A97" s="840" t="s">
        <v>82</v>
      </c>
      <c r="B97" s="821" t="s">
        <v>223</v>
      </c>
      <c r="C97" s="842" t="s">
        <v>196</v>
      </c>
      <c r="D97" s="832" t="s">
        <v>197</v>
      </c>
      <c r="E97" s="832"/>
      <c r="F97" s="832"/>
      <c r="G97" s="832"/>
      <c r="H97" s="832"/>
      <c r="I97" s="107" t="s">
        <v>198</v>
      </c>
      <c r="J97" s="833" t="s">
        <v>199</v>
      </c>
      <c r="K97" s="835" t="s">
        <v>200</v>
      </c>
    </row>
    <row r="98" spans="1:78" s="54" customFormat="1" ht="55.8" thickBot="1" x14ac:dyDescent="0.35">
      <c r="A98" s="841"/>
      <c r="B98" s="822"/>
      <c r="C98" s="843"/>
      <c r="D98" s="108" t="s">
        <v>201</v>
      </c>
      <c r="E98" s="51" t="s">
        <v>202</v>
      </c>
      <c r="F98" s="108" t="s">
        <v>203</v>
      </c>
      <c r="G98" s="108" t="s">
        <v>204</v>
      </c>
      <c r="H98" s="108" t="s">
        <v>221</v>
      </c>
      <c r="I98" s="52" t="s">
        <v>206</v>
      </c>
      <c r="J98" s="834"/>
      <c r="K98" s="836"/>
    </row>
    <row r="99" spans="1:78" ht="20.25" customHeight="1" x14ac:dyDescent="0.25">
      <c r="A99" s="805" t="str">
        <f>DESCRIPCION!A16</f>
        <v>c</v>
      </c>
      <c r="B99" s="516">
        <f>DESCRIPCION!D18</f>
        <v>0</v>
      </c>
      <c r="C99" s="844" t="s">
        <v>244</v>
      </c>
      <c r="D99" s="809" t="s">
        <v>207</v>
      </c>
      <c r="E99" s="128" t="s">
        <v>208</v>
      </c>
      <c r="F99" s="70" t="s">
        <v>169</v>
      </c>
      <c r="G99" s="129">
        <f>IF(F99="Asignado",15,0)</f>
        <v>0</v>
      </c>
      <c r="H99" s="837" t="str">
        <f>IF(AND(G106&gt;0,G106&lt;=85),"Débil",IF(AND(G106&gt;85,G106&lt;=95),"Moderado",IF(G106&gt;96,"Fuerte"," ")))</f>
        <v xml:space="preserve"> </v>
      </c>
      <c r="I99" s="815" t="s">
        <v>169</v>
      </c>
      <c r="J99" s="812"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18" t="str">
        <f>IF(J99="Fuerte","NO",IF(J99=" "," ","SI"))</f>
        <v xml:space="preserve"> </v>
      </c>
    </row>
    <row r="100" spans="1:78" ht="27.6" x14ac:dyDescent="0.25">
      <c r="A100" s="806"/>
      <c r="B100" s="517"/>
      <c r="C100" s="844"/>
      <c r="D100" s="809"/>
      <c r="E100" s="103" t="s">
        <v>209</v>
      </c>
      <c r="F100" s="67" t="s">
        <v>169</v>
      </c>
      <c r="G100" s="66">
        <f>IF(F100="Adecuado",15,0)</f>
        <v>0</v>
      </c>
      <c r="H100" s="837"/>
      <c r="I100" s="839"/>
      <c r="J100" s="830"/>
      <c r="K100" s="831"/>
    </row>
    <row r="101" spans="1:78" ht="42.75" customHeight="1" x14ac:dyDescent="0.25">
      <c r="A101" s="806"/>
      <c r="B101" s="517"/>
      <c r="C101" s="844"/>
      <c r="D101" s="50" t="s">
        <v>210</v>
      </c>
      <c r="E101" s="103" t="s">
        <v>211</v>
      </c>
      <c r="F101" s="67" t="s">
        <v>169</v>
      </c>
      <c r="G101" s="66">
        <f>IF(F101="Oportuna",15,0)</f>
        <v>0</v>
      </c>
      <c r="H101" s="837"/>
      <c r="I101" s="839"/>
      <c r="J101" s="830"/>
      <c r="K101" s="831"/>
    </row>
    <row r="102" spans="1:78" ht="41.4" x14ac:dyDescent="0.25">
      <c r="A102" s="806"/>
      <c r="B102" s="517"/>
      <c r="C102" s="844"/>
      <c r="D102" s="50" t="s">
        <v>212</v>
      </c>
      <c r="E102" s="103" t="s">
        <v>213</v>
      </c>
      <c r="F102" s="217" t="s">
        <v>169</v>
      </c>
      <c r="G102" s="66">
        <f>IF(F102="Prevenir",15,IF(F102="Detectar",10,0))</f>
        <v>0</v>
      </c>
      <c r="H102" s="837"/>
      <c r="I102" s="839"/>
      <c r="J102" s="830"/>
      <c r="K102" s="831"/>
    </row>
    <row r="103" spans="1:78" ht="27.6" x14ac:dyDescent="0.25">
      <c r="A103" s="806"/>
      <c r="B103" s="517"/>
      <c r="C103" s="844"/>
      <c r="D103" s="50" t="s">
        <v>214</v>
      </c>
      <c r="E103" s="103" t="s">
        <v>215</v>
      </c>
      <c r="F103" s="67" t="s">
        <v>169</v>
      </c>
      <c r="G103" s="66">
        <f>IF(F103="Confiable",15,0)</f>
        <v>0</v>
      </c>
      <c r="H103" s="837"/>
      <c r="I103" s="839"/>
      <c r="J103" s="830"/>
      <c r="K103" s="831"/>
    </row>
    <row r="104" spans="1:78" ht="41.4" x14ac:dyDescent="0.25">
      <c r="A104" s="806"/>
      <c r="B104" s="517"/>
      <c r="C104" s="844"/>
      <c r="D104" s="50" t="s">
        <v>216</v>
      </c>
      <c r="E104" s="103" t="s">
        <v>217</v>
      </c>
      <c r="F104" s="217" t="s">
        <v>169</v>
      </c>
      <c r="G104" s="66">
        <f>IF(F104="Se investigan y se resuelven oportunamente",15,0)</f>
        <v>0</v>
      </c>
      <c r="H104" s="837"/>
      <c r="I104" s="839"/>
      <c r="J104" s="830"/>
      <c r="K104" s="831"/>
    </row>
    <row r="105" spans="1:78" ht="27.6" x14ac:dyDescent="0.25">
      <c r="A105" s="807"/>
      <c r="B105" s="518"/>
      <c r="C105" s="845"/>
      <c r="D105" s="45" t="s">
        <v>218</v>
      </c>
      <c r="E105" s="103" t="s">
        <v>219</v>
      </c>
      <c r="F105" s="67" t="s">
        <v>169</v>
      </c>
      <c r="G105" s="66">
        <f>IF(F105="Completa",10,IF(F105="Incompleta",5,0))</f>
        <v>0</v>
      </c>
      <c r="H105" s="838"/>
      <c r="I105" s="839"/>
      <c r="J105" s="830"/>
      <c r="K105" s="831"/>
    </row>
    <row r="106" spans="1:78" s="60" customFormat="1" ht="15" thickBot="1" x14ac:dyDescent="0.3">
      <c r="A106" s="124"/>
      <c r="B106" s="125"/>
      <c r="C106" s="56"/>
      <c r="D106" s="57"/>
      <c r="E106" s="58" t="s">
        <v>220</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40" t="s">
        <v>82</v>
      </c>
      <c r="B108" s="821" t="s">
        <v>223</v>
      </c>
      <c r="C108" s="842" t="s">
        <v>196</v>
      </c>
      <c r="D108" s="832" t="s">
        <v>197</v>
      </c>
      <c r="E108" s="832"/>
      <c r="F108" s="832"/>
      <c r="G108" s="832"/>
      <c r="H108" s="832"/>
      <c r="I108" s="107" t="s">
        <v>198</v>
      </c>
      <c r="J108" s="833" t="s">
        <v>199</v>
      </c>
      <c r="K108" s="835"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41"/>
      <c r="B109" s="822"/>
      <c r="C109" s="843"/>
      <c r="D109" s="108" t="s">
        <v>201</v>
      </c>
      <c r="E109" s="51" t="s">
        <v>202</v>
      </c>
      <c r="F109" s="108" t="s">
        <v>203</v>
      </c>
      <c r="G109" s="108" t="s">
        <v>204</v>
      </c>
      <c r="H109" s="108" t="s">
        <v>221</v>
      </c>
      <c r="I109" s="52" t="s">
        <v>206</v>
      </c>
      <c r="J109" s="834"/>
      <c r="K109" s="836"/>
    </row>
    <row r="110" spans="1:78" ht="20.25" customHeight="1" x14ac:dyDescent="0.25">
      <c r="A110" s="805" t="str">
        <f>DESCRIPCION!A19</f>
        <v>d</v>
      </c>
      <c r="B110" s="516">
        <f>DESCRIPCION!D19</f>
        <v>0</v>
      </c>
      <c r="C110" s="806"/>
      <c r="D110" s="809" t="s">
        <v>207</v>
      </c>
      <c r="E110" s="128" t="s">
        <v>208</v>
      </c>
      <c r="F110" s="70" t="s">
        <v>169</v>
      </c>
      <c r="G110" s="129">
        <f>IF(F110="Asignado",15,0)</f>
        <v>0</v>
      </c>
      <c r="H110" s="837" t="str">
        <f>IF(AND(G117&gt;0,G117&lt;=85),"Débil",IF(AND(G117&gt;85,G117&lt;=95),"Moderado",IF(G117&gt;96,"Fuerte"," ")))</f>
        <v xml:space="preserve"> </v>
      </c>
      <c r="I110" s="815" t="s">
        <v>169</v>
      </c>
      <c r="J110" s="812"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18" t="str">
        <f>IF(J110="Fuerte","NO",IF(J110=" "," ","SI"))</f>
        <v xml:space="preserve"> </v>
      </c>
    </row>
    <row r="111" spans="1:78" ht="27.6" x14ac:dyDescent="0.25">
      <c r="A111" s="806"/>
      <c r="B111" s="517"/>
      <c r="C111" s="806"/>
      <c r="D111" s="809"/>
      <c r="E111" s="103" t="s">
        <v>209</v>
      </c>
      <c r="F111" s="67" t="s">
        <v>169</v>
      </c>
      <c r="G111" s="66">
        <f>IF(F111="Adecuado",15,0)</f>
        <v>0</v>
      </c>
      <c r="H111" s="837"/>
      <c r="I111" s="839"/>
      <c r="J111" s="830"/>
      <c r="K111" s="831"/>
    </row>
    <row r="112" spans="1:78" ht="42.75" customHeight="1" x14ac:dyDescent="0.25">
      <c r="A112" s="806"/>
      <c r="B112" s="517"/>
      <c r="C112" s="806"/>
      <c r="D112" s="50" t="s">
        <v>210</v>
      </c>
      <c r="E112" s="103" t="s">
        <v>211</v>
      </c>
      <c r="F112" s="67" t="s">
        <v>169</v>
      </c>
      <c r="G112" s="66">
        <f>IF(F112="Oportuna",15,0)</f>
        <v>0</v>
      </c>
      <c r="H112" s="837"/>
      <c r="I112" s="839"/>
      <c r="J112" s="830"/>
      <c r="K112" s="831"/>
    </row>
    <row r="113" spans="1:78" ht="41.4" x14ac:dyDescent="0.25">
      <c r="A113" s="806"/>
      <c r="B113" s="517"/>
      <c r="C113" s="806"/>
      <c r="D113" s="50" t="s">
        <v>212</v>
      </c>
      <c r="E113" s="103" t="s">
        <v>213</v>
      </c>
      <c r="F113" s="217" t="s">
        <v>169</v>
      </c>
      <c r="G113" s="66">
        <f>IF(F113="Prevenir",15,IF(F113="Detectar",10,0))</f>
        <v>0</v>
      </c>
      <c r="H113" s="837"/>
      <c r="I113" s="839"/>
      <c r="J113" s="830"/>
      <c r="K113" s="831"/>
    </row>
    <row r="114" spans="1:78" ht="27.6" x14ac:dyDescent="0.25">
      <c r="A114" s="806"/>
      <c r="B114" s="517"/>
      <c r="C114" s="806"/>
      <c r="D114" s="50" t="s">
        <v>214</v>
      </c>
      <c r="E114" s="103" t="s">
        <v>215</v>
      </c>
      <c r="F114" s="67" t="s">
        <v>169</v>
      </c>
      <c r="G114" s="66">
        <f>IF(F114="Confiable",15,0)</f>
        <v>0</v>
      </c>
      <c r="H114" s="837"/>
      <c r="I114" s="839"/>
      <c r="J114" s="830"/>
      <c r="K114" s="831"/>
    </row>
    <row r="115" spans="1:78" ht="41.4" x14ac:dyDescent="0.25">
      <c r="A115" s="806"/>
      <c r="B115" s="517"/>
      <c r="C115" s="806"/>
      <c r="D115" s="50" t="s">
        <v>216</v>
      </c>
      <c r="E115" s="103" t="s">
        <v>217</v>
      </c>
      <c r="F115" s="217" t="s">
        <v>169</v>
      </c>
      <c r="G115" s="66">
        <f>IF(F115="Se investigan y se resuelven oportunamente",15,0)</f>
        <v>0</v>
      </c>
      <c r="H115" s="837"/>
      <c r="I115" s="839"/>
      <c r="J115" s="830"/>
      <c r="K115" s="831"/>
    </row>
    <row r="116" spans="1:78" ht="27.6" x14ac:dyDescent="0.25">
      <c r="A116" s="807"/>
      <c r="B116" s="518"/>
      <c r="C116" s="807"/>
      <c r="D116" s="45" t="s">
        <v>218</v>
      </c>
      <c r="E116" s="103" t="s">
        <v>219</v>
      </c>
      <c r="F116" s="67" t="s">
        <v>169</v>
      </c>
      <c r="G116" s="66">
        <f>IF(F116="Completa",10,IF(F116="Incompleta",5,0))</f>
        <v>0</v>
      </c>
      <c r="H116" s="838"/>
      <c r="I116" s="881"/>
      <c r="J116" s="879"/>
      <c r="K116" s="880"/>
    </row>
    <row r="117" spans="1:78" ht="15" thickBot="1" x14ac:dyDescent="0.3">
      <c r="A117" s="124"/>
      <c r="B117" s="125"/>
      <c r="C117" s="56"/>
      <c r="D117" s="57"/>
      <c r="E117" s="58" t="s">
        <v>220</v>
      </c>
      <c r="F117" s="16"/>
      <c r="G117" s="16">
        <f>SUM(G110:G116)</f>
        <v>0</v>
      </c>
      <c r="H117" s="133"/>
      <c r="I117" s="134"/>
      <c r="J117" s="134"/>
      <c r="K117" s="135"/>
    </row>
    <row r="118" spans="1:78" ht="14.4" thickBot="1" x14ac:dyDescent="0.3">
      <c r="A118" s="55"/>
    </row>
    <row r="119" spans="1:78" s="54" customFormat="1" ht="30" customHeight="1" x14ac:dyDescent="0.3">
      <c r="A119" s="819" t="s">
        <v>82</v>
      </c>
      <c r="B119" s="821" t="s">
        <v>223</v>
      </c>
      <c r="C119" s="823" t="s">
        <v>196</v>
      </c>
      <c r="D119" s="825" t="s">
        <v>197</v>
      </c>
      <c r="E119" s="826"/>
      <c r="F119" s="826"/>
      <c r="G119" s="826"/>
      <c r="H119" s="827"/>
      <c r="I119" s="107" t="s">
        <v>198</v>
      </c>
      <c r="J119" s="828" t="s">
        <v>199</v>
      </c>
      <c r="K119" s="803" t="s">
        <v>200</v>
      </c>
    </row>
    <row r="120" spans="1:78" s="54" customFormat="1" ht="55.8" thickBot="1" x14ac:dyDescent="0.35">
      <c r="A120" s="820"/>
      <c r="B120" s="822"/>
      <c r="C120" s="824"/>
      <c r="D120" s="108" t="s">
        <v>201</v>
      </c>
      <c r="E120" s="51" t="s">
        <v>202</v>
      </c>
      <c r="F120" s="108" t="s">
        <v>203</v>
      </c>
      <c r="G120" s="108" t="s">
        <v>204</v>
      </c>
      <c r="H120" s="108" t="s">
        <v>221</v>
      </c>
      <c r="I120" s="52" t="s">
        <v>206</v>
      </c>
      <c r="J120" s="829"/>
      <c r="K120" s="804"/>
    </row>
    <row r="121" spans="1:78" ht="20.25" customHeight="1" x14ac:dyDescent="0.25">
      <c r="A121" s="805" t="str">
        <f>DESCRIPCION!A19</f>
        <v>d</v>
      </c>
      <c r="B121" s="516">
        <f>DESCRIPCION!D20</f>
        <v>0</v>
      </c>
      <c r="C121" s="805"/>
      <c r="D121" s="808" t="s">
        <v>207</v>
      </c>
      <c r="E121" s="128" t="s">
        <v>208</v>
      </c>
      <c r="F121" s="70" t="s">
        <v>169</v>
      </c>
      <c r="G121" s="129">
        <f>IF(F121="Asignado",15,0)</f>
        <v>0</v>
      </c>
      <c r="H121" s="810" t="str">
        <f>IF(AND(G128&gt;0,G128&lt;=85),"Débil",IF(AND(G128&gt;85,G128&lt;=95),"Moderado",IF(G128&gt;96,"Fuerte"," ")))</f>
        <v xml:space="preserve"> </v>
      </c>
      <c r="I121" s="813" t="s">
        <v>169</v>
      </c>
      <c r="J121" s="810"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16" t="str">
        <f>IF(J121="Fuerte","NO",IF(J121=" "," ","SI"))</f>
        <v xml:space="preserve"> </v>
      </c>
    </row>
    <row r="122" spans="1:78" ht="27.6" x14ac:dyDescent="0.25">
      <c r="A122" s="806"/>
      <c r="B122" s="517"/>
      <c r="C122" s="806"/>
      <c r="D122" s="809"/>
      <c r="E122" s="103" t="s">
        <v>209</v>
      </c>
      <c r="F122" s="67" t="s">
        <v>169</v>
      </c>
      <c r="G122" s="66">
        <f>IF(F122="Adecuado",15,0)</f>
        <v>0</v>
      </c>
      <c r="H122" s="811"/>
      <c r="I122" s="814"/>
      <c r="J122" s="811"/>
      <c r="K122" s="817"/>
    </row>
    <row r="123" spans="1:78" ht="27.6" x14ac:dyDescent="0.25">
      <c r="A123" s="806"/>
      <c r="B123" s="517"/>
      <c r="C123" s="806"/>
      <c r="D123" s="50" t="s">
        <v>210</v>
      </c>
      <c r="E123" s="103" t="s">
        <v>211</v>
      </c>
      <c r="F123" s="67" t="s">
        <v>169</v>
      </c>
      <c r="G123" s="66">
        <f>IF(F123="Oportuna",15,0)</f>
        <v>0</v>
      </c>
      <c r="H123" s="811"/>
      <c r="I123" s="814"/>
      <c r="J123" s="811"/>
      <c r="K123" s="817"/>
    </row>
    <row r="124" spans="1:78" ht="41.4" x14ac:dyDescent="0.25">
      <c r="A124" s="806"/>
      <c r="B124" s="517"/>
      <c r="C124" s="806"/>
      <c r="D124" s="50" t="s">
        <v>212</v>
      </c>
      <c r="E124" s="103" t="s">
        <v>213</v>
      </c>
      <c r="F124" s="217" t="s">
        <v>169</v>
      </c>
      <c r="G124" s="66">
        <f>IF(F124="Prevenir",15,IF(F124="Detectar",10,0))</f>
        <v>0</v>
      </c>
      <c r="H124" s="811"/>
      <c r="I124" s="814"/>
      <c r="J124" s="811"/>
      <c r="K124" s="817"/>
    </row>
    <row r="125" spans="1:78" ht="27.6" x14ac:dyDescent="0.25">
      <c r="A125" s="806"/>
      <c r="B125" s="517"/>
      <c r="C125" s="806"/>
      <c r="D125" s="50" t="s">
        <v>214</v>
      </c>
      <c r="E125" s="103" t="s">
        <v>215</v>
      </c>
      <c r="F125" s="67" t="s">
        <v>169</v>
      </c>
      <c r="G125" s="66">
        <f>IF(F125="Confiable",15,0)</f>
        <v>0</v>
      </c>
      <c r="H125" s="811"/>
      <c r="I125" s="814"/>
      <c r="J125" s="811"/>
      <c r="K125" s="817"/>
    </row>
    <row r="126" spans="1:78" ht="41.4" x14ac:dyDescent="0.25">
      <c r="A126" s="806"/>
      <c r="B126" s="517"/>
      <c r="C126" s="806"/>
      <c r="D126" s="50" t="s">
        <v>216</v>
      </c>
      <c r="E126" s="103" t="s">
        <v>217</v>
      </c>
      <c r="F126" s="217" t="s">
        <v>169</v>
      </c>
      <c r="G126" s="66">
        <f>IF(F126="Se investigan y se resuelven oportunamente",15,0)</f>
        <v>0</v>
      </c>
      <c r="H126" s="811"/>
      <c r="I126" s="814"/>
      <c r="J126" s="811"/>
      <c r="K126" s="817"/>
    </row>
    <row r="127" spans="1:78" ht="27.6" x14ac:dyDescent="0.25">
      <c r="A127" s="807"/>
      <c r="B127" s="518"/>
      <c r="C127" s="807"/>
      <c r="D127" s="45" t="s">
        <v>218</v>
      </c>
      <c r="E127" s="103" t="s">
        <v>219</v>
      </c>
      <c r="F127" s="67" t="s">
        <v>169</v>
      </c>
      <c r="G127" s="66">
        <f>IF(F127="Completa",10,IF(F127="Incompleta",5,0))</f>
        <v>0</v>
      </c>
      <c r="H127" s="812"/>
      <c r="I127" s="815"/>
      <c r="J127" s="812"/>
      <c r="K127" s="818"/>
    </row>
    <row r="128" spans="1:78" s="60" customFormat="1" ht="15" thickBot="1" x14ac:dyDescent="0.3">
      <c r="A128" s="124"/>
      <c r="B128" s="125"/>
      <c r="C128" s="56"/>
      <c r="D128" s="57"/>
      <c r="E128" s="58" t="s">
        <v>220</v>
      </c>
      <c r="F128" s="16"/>
      <c r="G128" s="16">
        <f>SUM(G121:G127)</f>
        <v>0</v>
      </c>
      <c r="H128" s="133"/>
      <c r="I128" s="134"/>
      <c r="J128" s="134"/>
      <c r="K128" s="13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819" t="s">
        <v>82</v>
      </c>
      <c r="B130" s="821" t="s">
        <v>223</v>
      </c>
      <c r="C130" s="823" t="s">
        <v>196</v>
      </c>
      <c r="D130" s="825" t="s">
        <v>197</v>
      </c>
      <c r="E130" s="826"/>
      <c r="F130" s="826"/>
      <c r="G130" s="826"/>
      <c r="H130" s="827"/>
      <c r="I130" s="107" t="s">
        <v>198</v>
      </c>
      <c r="J130" s="828" t="s">
        <v>199</v>
      </c>
      <c r="K130" s="803"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820"/>
      <c r="B131" s="822"/>
      <c r="C131" s="824"/>
      <c r="D131" s="108" t="s">
        <v>201</v>
      </c>
      <c r="E131" s="51" t="s">
        <v>202</v>
      </c>
      <c r="F131" s="108" t="s">
        <v>203</v>
      </c>
      <c r="G131" s="108" t="s">
        <v>204</v>
      </c>
      <c r="H131" s="108" t="s">
        <v>221</v>
      </c>
      <c r="I131" s="52" t="s">
        <v>206</v>
      </c>
      <c r="J131" s="829"/>
      <c r="K131" s="804"/>
    </row>
    <row r="132" spans="1:78" ht="20.25" customHeight="1" x14ac:dyDescent="0.25">
      <c r="A132" s="805" t="str">
        <f>DESCRIPCION!A19</f>
        <v>d</v>
      </c>
      <c r="B132" s="516">
        <f>DESCRIPCION!D21</f>
        <v>0</v>
      </c>
      <c r="C132" s="805"/>
      <c r="D132" s="808" t="s">
        <v>207</v>
      </c>
      <c r="E132" s="128" t="s">
        <v>208</v>
      </c>
      <c r="F132" s="70" t="s">
        <v>169</v>
      </c>
      <c r="G132" s="129">
        <f>IF(F132="Asignado",15,0)</f>
        <v>0</v>
      </c>
      <c r="H132" s="810" t="str">
        <f>IF(AND(G139&gt;0,G139&lt;=85),"Débil",IF(AND(G139&gt;85,G139&lt;=95),"Moderado",IF(G139&gt;96,"Fuerte"," ")))</f>
        <v xml:space="preserve"> </v>
      </c>
      <c r="I132" s="813" t="s">
        <v>169</v>
      </c>
      <c r="J132" s="810"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16" t="str">
        <f>IF(J132="Fuerte","NO",IF(J132=" "," ","SI"))</f>
        <v xml:space="preserve"> </v>
      </c>
    </row>
    <row r="133" spans="1:78" ht="27.6" x14ac:dyDescent="0.25">
      <c r="A133" s="806"/>
      <c r="B133" s="517"/>
      <c r="C133" s="806"/>
      <c r="D133" s="809"/>
      <c r="E133" s="103" t="s">
        <v>209</v>
      </c>
      <c r="F133" s="67" t="s">
        <v>169</v>
      </c>
      <c r="G133" s="66">
        <f>IF(F133="Adecuado",15,0)</f>
        <v>0</v>
      </c>
      <c r="H133" s="811"/>
      <c r="I133" s="814"/>
      <c r="J133" s="811"/>
      <c r="K133" s="817"/>
    </row>
    <row r="134" spans="1:78" ht="27.6" x14ac:dyDescent="0.25">
      <c r="A134" s="806"/>
      <c r="B134" s="517"/>
      <c r="C134" s="806"/>
      <c r="D134" s="50" t="s">
        <v>210</v>
      </c>
      <c r="E134" s="103" t="s">
        <v>211</v>
      </c>
      <c r="F134" s="67" t="s">
        <v>169</v>
      </c>
      <c r="G134" s="66">
        <f>IF(F134="Oportuna",15,0)</f>
        <v>0</v>
      </c>
      <c r="H134" s="811"/>
      <c r="I134" s="814"/>
      <c r="J134" s="811"/>
      <c r="K134" s="817"/>
    </row>
    <row r="135" spans="1:78" ht="41.4" x14ac:dyDescent="0.25">
      <c r="A135" s="806"/>
      <c r="B135" s="517"/>
      <c r="C135" s="806"/>
      <c r="D135" s="50" t="s">
        <v>212</v>
      </c>
      <c r="E135" s="103" t="s">
        <v>213</v>
      </c>
      <c r="F135" s="217" t="s">
        <v>169</v>
      </c>
      <c r="G135" s="66">
        <f>IF(F135="Prevenir",15,IF(F135="Detectar",10,0))</f>
        <v>0</v>
      </c>
      <c r="H135" s="811"/>
      <c r="I135" s="814"/>
      <c r="J135" s="811"/>
      <c r="K135" s="817"/>
    </row>
    <row r="136" spans="1:78" ht="27.6" x14ac:dyDescent="0.25">
      <c r="A136" s="806"/>
      <c r="B136" s="517"/>
      <c r="C136" s="806"/>
      <c r="D136" s="50" t="s">
        <v>214</v>
      </c>
      <c r="E136" s="103" t="s">
        <v>215</v>
      </c>
      <c r="F136" s="67" t="s">
        <v>169</v>
      </c>
      <c r="G136" s="66">
        <f>IF(F136="Confiable",15,0)</f>
        <v>0</v>
      </c>
      <c r="H136" s="811"/>
      <c r="I136" s="814"/>
      <c r="J136" s="811"/>
      <c r="K136" s="817"/>
    </row>
    <row r="137" spans="1:78" ht="41.4" x14ac:dyDescent="0.25">
      <c r="A137" s="806"/>
      <c r="B137" s="517"/>
      <c r="C137" s="806"/>
      <c r="D137" s="50" t="s">
        <v>216</v>
      </c>
      <c r="E137" s="103" t="s">
        <v>217</v>
      </c>
      <c r="F137" s="217" t="s">
        <v>169</v>
      </c>
      <c r="G137" s="66">
        <f>IF(F137="Se investigan y se resuelven oportunamente",15,0)</f>
        <v>0</v>
      </c>
      <c r="H137" s="811"/>
      <c r="I137" s="814"/>
      <c r="J137" s="811"/>
      <c r="K137" s="817"/>
    </row>
    <row r="138" spans="1:78" ht="27.6" x14ac:dyDescent="0.25">
      <c r="A138" s="807"/>
      <c r="B138" s="518"/>
      <c r="C138" s="807"/>
      <c r="D138" s="45" t="s">
        <v>218</v>
      </c>
      <c r="E138" s="103" t="s">
        <v>219</v>
      </c>
      <c r="F138" s="67" t="s">
        <v>169</v>
      </c>
      <c r="G138" s="66">
        <f>IF(F138="Completa",10,IF(F138="Incompleta",5,0))</f>
        <v>0</v>
      </c>
      <c r="H138" s="812"/>
      <c r="I138" s="815"/>
      <c r="J138" s="812"/>
      <c r="K138" s="818"/>
    </row>
    <row r="139" spans="1:78" ht="15" thickBot="1" x14ac:dyDescent="0.3">
      <c r="A139" s="124"/>
      <c r="B139" s="125"/>
      <c r="C139" s="56"/>
      <c r="D139" s="57"/>
      <c r="E139" s="58" t="s">
        <v>220</v>
      </c>
      <c r="F139" s="16"/>
      <c r="G139" s="16">
        <f>SUM(G132:G138)</f>
        <v>0</v>
      </c>
      <c r="H139" s="133"/>
      <c r="I139" s="134"/>
      <c r="J139" s="134"/>
      <c r="K139" s="135"/>
    </row>
    <row r="140" spans="1:78" ht="14.4" thickBot="1" x14ac:dyDescent="0.3">
      <c r="A140" s="55"/>
    </row>
    <row r="141" spans="1:78" s="54" customFormat="1" ht="30" customHeight="1" x14ac:dyDescent="0.3">
      <c r="A141" s="819" t="s">
        <v>82</v>
      </c>
      <c r="B141" s="821" t="s">
        <v>223</v>
      </c>
      <c r="C141" s="823" t="s">
        <v>196</v>
      </c>
      <c r="D141" s="825" t="s">
        <v>197</v>
      </c>
      <c r="E141" s="826"/>
      <c r="F141" s="826"/>
      <c r="G141" s="826"/>
      <c r="H141" s="827"/>
      <c r="I141" s="107" t="s">
        <v>198</v>
      </c>
      <c r="J141" s="828" t="s">
        <v>199</v>
      </c>
      <c r="K141" s="803" t="s">
        <v>200</v>
      </c>
    </row>
    <row r="142" spans="1:78" s="54" customFormat="1" ht="55.8" thickBot="1" x14ac:dyDescent="0.35">
      <c r="A142" s="820"/>
      <c r="B142" s="822"/>
      <c r="C142" s="824"/>
      <c r="D142" s="108" t="s">
        <v>201</v>
      </c>
      <c r="E142" s="51" t="s">
        <v>202</v>
      </c>
      <c r="F142" s="108" t="s">
        <v>203</v>
      </c>
      <c r="G142" s="108" t="s">
        <v>204</v>
      </c>
      <c r="H142" s="108" t="s">
        <v>221</v>
      </c>
      <c r="I142" s="52" t="s">
        <v>206</v>
      </c>
      <c r="J142" s="829"/>
      <c r="K142" s="804"/>
    </row>
    <row r="143" spans="1:78" ht="20.25" customHeight="1" x14ac:dyDescent="0.25">
      <c r="A143" s="805" t="str">
        <f>DESCRIPCION!A22</f>
        <v>e</v>
      </c>
      <c r="B143" s="516">
        <f>DESCRIPCION!D22</f>
        <v>0</v>
      </c>
      <c r="C143" s="805"/>
      <c r="D143" s="808" t="s">
        <v>207</v>
      </c>
      <c r="E143" s="128" t="s">
        <v>208</v>
      </c>
      <c r="F143" s="70" t="s">
        <v>169</v>
      </c>
      <c r="G143" s="129">
        <f>IF(F143="Asignado",15,0)</f>
        <v>0</v>
      </c>
      <c r="H143" s="810" t="str">
        <f>IF(AND(G150&gt;0,G150&lt;=85),"Débil",IF(AND(G150&gt;85,G150&lt;=95),"Moderado",IF(G150&gt;96,"Fuerte"," ")))</f>
        <v xml:space="preserve"> </v>
      </c>
      <c r="I143" s="813" t="s">
        <v>169</v>
      </c>
      <c r="J143" s="810"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16" t="str">
        <f>IF(J143="Fuerte","NO",IF(J143=" "," ","SI"))</f>
        <v xml:space="preserve"> </v>
      </c>
    </row>
    <row r="144" spans="1:78" ht="27.6" x14ac:dyDescent="0.25">
      <c r="A144" s="806"/>
      <c r="B144" s="517"/>
      <c r="C144" s="806"/>
      <c r="D144" s="809"/>
      <c r="E144" s="103" t="s">
        <v>209</v>
      </c>
      <c r="F144" s="67" t="s">
        <v>169</v>
      </c>
      <c r="G144" s="66">
        <f>IF(F144="Adecuado",15,0)</f>
        <v>0</v>
      </c>
      <c r="H144" s="811"/>
      <c r="I144" s="814"/>
      <c r="J144" s="811"/>
      <c r="K144" s="817"/>
    </row>
    <row r="145" spans="1:98" ht="27.6" x14ac:dyDescent="0.25">
      <c r="A145" s="806"/>
      <c r="B145" s="517"/>
      <c r="C145" s="806"/>
      <c r="D145" s="50" t="s">
        <v>210</v>
      </c>
      <c r="E145" s="103" t="s">
        <v>211</v>
      </c>
      <c r="F145" s="67" t="s">
        <v>169</v>
      </c>
      <c r="G145" s="66">
        <f>IF(F145="Oportuna",15,0)</f>
        <v>0</v>
      </c>
      <c r="H145" s="811"/>
      <c r="I145" s="814"/>
      <c r="J145" s="811"/>
      <c r="K145" s="817"/>
    </row>
    <row r="146" spans="1:98" ht="41.4" x14ac:dyDescent="0.25">
      <c r="A146" s="806"/>
      <c r="B146" s="517"/>
      <c r="C146" s="806"/>
      <c r="D146" s="50" t="s">
        <v>212</v>
      </c>
      <c r="E146" s="103" t="s">
        <v>213</v>
      </c>
      <c r="F146" s="217" t="s">
        <v>169</v>
      </c>
      <c r="G146" s="66">
        <f>IF(F146="Prevenir",15,IF(F146="Detectar",10,0))</f>
        <v>0</v>
      </c>
      <c r="H146" s="811"/>
      <c r="I146" s="814"/>
      <c r="J146" s="811"/>
      <c r="K146" s="817"/>
    </row>
    <row r="147" spans="1:98" ht="27.6" x14ac:dyDescent="0.25">
      <c r="A147" s="806"/>
      <c r="B147" s="517"/>
      <c r="C147" s="806"/>
      <c r="D147" s="50" t="s">
        <v>214</v>
      </c>
      <c r="E147" s="103" t="s">
        <v>215</v>
      </c>
      <c r="F147" s="67" t="s">
        <v>169</v>
      </c>
      <c r="G147" s="66">
        <f>IF(F147="Confiable",15,0)</f>
        <v>0</v>
      </c>
      <c r="H147" s="811"/>
      <c r="I147" s="814"/>
      <c r="J147" s="811"/>
      <c r="K147" s="817"/>
    </row>
    <row r="148" spans="1:98" ht="41.4" x14ac:dyDescent="0.25">
      <c r="A148" s="806"/>
      <c r="B148" s="517"/>
      <c r="C148" s="806"/>
      <c r="D148" s="50" t="s">
        <v>216</v>
      </c>
      <c r="E148" s="103" t="s">
        <v>217</v>
      </c>
      <c r="F148" s="217" t="s">
        <v>169</v>
      </c>
      <c r="G148" s="66">
        <f>IF(F148="Se investigan y se resuelven oportunamente",15,0)</f>
        <v>0</v>
      </c>
      <c r="H148" s="811"/>
      <c r="I148" s="814"/>
      <c r="J148" s="811"/>
      <c r="K148" s="817"/>
    </row>
    <row r="149" spans="1:98" ht="27.6" x14ac:dyDescent="0.25">
      <c r="A149" s="807"/>
      <c r="B149" s="518"/>
      <c r="C149" s="807"/>
      <c r="D149" s="45" t="s">
        <v>218</v>
      </c>
      <c r="E149" s="103" t="s">
        <v>219</v>
      </c>
      <c r="F149" s="67" t="s">
        <v>169</v>
      </c>
      <c r="G149" s="66">
        <f>IF(F149="Completa",10,IF(F149="Incompleta",5,0))</f>
        <v>0</v>
      </c>
      <c r="H149" s="812"/>
      <c r="I149" s="815"/>
      <c r="J149" s="812"/>
      <c r="K149" s="818"/>
    </row>
    <row r="150" spans="1:98" s="60" customFormat="1" ht="15" thickBot="1" x14ac:dyDescent="0.3">
      <c r="A150" s="124"/>
      <c r="B150" s="125"/>
      <c r="C150" s="56"/>
      <c r="D150" s="57"/>
      <c r="E150" s="58" t="s">
        <v>220</v>
      </c>
      <c r="F150" s="16"/>
      <c r="G150" s="16">
        <f>SUM(G143:G149)</f>
        <v>0</v>
      </c>
      <c r="H150" s="133"/>
      <c r="I150" s="134"/>
      <c r="J150" s="134"/>
      <c r="K150" s="13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819" t="s">
        <v>82</v>
      </c>
      <c r="B152" s="821" t="s">
        <v>223</v>
      </c>
      <c r="C152" s="823" t="s">
        <v>196</v>
      </c>
      <c r="D152" s="825" t="s">
        <v>197</v>
      </c>
      <c r="E152" s="826"/>
      <c r="F152" s="826"/>
      <c r="G152" s="826"/>
      <c r="H152" s="827"/>
      <c r="I152" s="107" t="s">
        <v>198</v>
      </c>
      <c r="J152" s="828" t="s">
        <v>199</v>
      </c>
      <c r="K152" s="803" t="s">
        <v>200</v>
      </c>
    </row>
    <row r="153" spans="1:98" ht="55.8" thickBot="1" x14ac:dyDescent="0.3">
      <c r="A153" s="820"/>
      <c r="B153" s="822"/>
      <c r="C153" s="824"/>
      <c r="D153" s="108" t="s">
        <v>201</v>
      </c>
      <c r="E153" s="51" t="s">
        <v>202</v>
      </c>
      <c r="F153" s="108" t="s">
        <v>203</v>
      </c>
      <c r="G153" s="108" t="s">
        <v>204</v>
      </c>
      <c r="H153" s="108" t="s">
        <v>221</v>
      </c>
      <c r="I153" s="52" t="s">
        <v>206</v>
      </c>
      <c r="J153" s="829"/>
      <c r="K153" s="804"/>
    </row>
    <row r="154" spans="1:98" x14ac:dyDescent="0.25">
      <c r="A154" s="805" t="str">
        <f>DESCRIPCION!A22</f>
        <v>e</v>
      </c>
      <c r="B154" s="516">
        <f>DESCRIPCION!D23</f>
        <v>0</v>
      </c>
      <c r="C154" s="805"/>
      <c r="D154" s="808" t="s">
        <v>207</v>
      </c>
      <c r="E154" s="128" t="s">
        <v>208</v>
      </c>
      <c r="F154" s="70" t="s">
        <v>169</v>
      </c>
      <c r="G154" s="129">
        <f>IF(F154="Asignado",15,0)</f>
        <v>0</v>
      </c>
      <c r="H154" s="810" t="str">
        <f>IF(AND(G161&gt;0,G161&lt;=85),"Débil",IF(AND(G161&gt;85,G161&lt;=95),"Moderado",IF(G161&gt;96,"Fuerte"," ")))</f>
        <v xml:space="preserve"> </v>
      </c>
      <c r="I154" s="813" t="s">
        <v>169</v>
      </c>
      <c r="J154" s="810"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16" t="str">
        <f>IF(J154="Fuerte","NO",IF(J154=" "," ","SI"))</f>
        <v xml:space="preserve"> </v>
      </c>
    </row>
    <row r="155" spans="1:98" ht="27.6" x14ac:dyDescent="0.25">
      <c r="A155" s="806"/>
      <c r="B155" s="517"/>
      <c r="C155" s="806"/>
      <c r="D155" s="809"/>
      <c r="E155" s="103" t="s">
        <v>209</v>
      </c>
      <c r="F155" s="67" t="s">
        <v>169</v>
      </c>
      <c r="G155" s="66">
        <f>IF(F155="Adecuado",15,0)</f>
        <v>0</v>
      </c>
      <c r="H155" s="811"/>
      <c r="I155" s="814"/>
      <c r="J155" s="811"/>
      <c r="K155" s="817"/>
    </row>
    <row r="156" spans="1:98" ht="27.6" x14ac:dyDescent="0.25">
      <c r="A156" s="806"/>
      <c r="B156" s="517"/>
      <c r="C156" s="806"/>
      <c r="D156" s="50" t="s">
        <v>210</v>
      </c>
      <c r="E156" s="103" t="s">
        <v>211</v>
      </c>
      <c r="F156" s="67" t="s">
        <v>169</v>
      </c>
      <c r="G156" s="66">
        <f>IF(F156="Oportuna",15,0)</f>
        <v>0</v>
      </c>
      <c r="H156" s="811"/>
      <c r="I156" s="814"/>
      <c r="J156" s="811"/>
      <c r="K156" s="817"/>
    </row>
    <row r="157" spans="1:98" ht="41.4" x14ac:dyDescent="0.25">
      <c r="A157" s="806"/>
      <c r="B157" s="517"/>
      <c r="C157" s="806"/>
      <c r="D157" s="50" t="s">
        <v>212</v>
      </c>
      <c r="E157" s="103" t="s">
        <v>213</v>
      </c>
      <c r="F157" s="217" t="s">
        <v>169</v>
      </c>
      <c r="G157" s="66">
        <f>IF(F157="Prevenir",15,IF(F157="Detectar",10,0))</f>
        <v>0</v>
      </c>
      <c r="H157" s="811"/>
      <c r="I157" s="814"/>
      <c r="J157" s="811"/>
      <c r="K157" s="817"/>
    </row>
    <row r="158" spans="1:98" ht="27.6" x14ac:dyDescent="0.25">
      <c r="A158" s="806"/>
      <c r="B158" s="517"/>
      <c r="C158" s="806"/>
      <c r="D158" s="50" t="s">
        <v>214</v>
      </c>
      <c r="E158" s="103" t="s">
        <v>215</v>
      </c>
      <c r="F158" s="67" t="s">
        <v>169</v>
      </c>
      <c r="G158" s="66">
        <f>IF(F158="Confiable",15,0)</f>
        <v>0</v>
      </c>
      <c r="H158" s="811"/>
      <c r="I158" s="814"/>
      <c r="J158" s="811"/>
      <c r="K158" s="817"/>
    </row>
    <row r="159" spans="1:98" ht="41.4" x14ac:dyDescent="0.25">
      <c r="A159" s="806"/>
      <c r="B159" s="517"/>
      <c r="C159" s="806"/>
      <c r="D159" s="50" t="s">
        <v>216</v>
      </c>
      <c r="E159" s="103" t="s">
        <v>217</v>
      </c>
      <c r="F159" s="217" t="s">
        <v>169</v>
      </c>
      <c r="G159" s="66">
        <f>IF(F159="Se investigan y se resuelven oportunamente",15,0)</f>
        <v>0</v>
      </c>
      <c r="H159" s="811"/>
      <c r="I159" s="814"/>
      <c r="J159" s="811"/>
      <c r="K159" s="817"/>
    </row>
    <row r="160" spans="1:98" ht="27.6" x14ac:dyDescent="0.25">
      <c r="A160" s="807"/>
      <c r="B160" s="518"/>
      <c r="C160" s="807"/>
      <c r="D160" s="45" t="s">
        <v>218</v>
      </c>
      <c r="E160" s="103" t="s">
        <v>219</v>
      </c>
      <c r="F160" s="67" t="s">
        <v>169</v>
      </c>
      <c r="G160" s="66">
        <f>IF(F160="Completa",10,IF(F160="Incompleta",5,0))</f>
        <v>0</v>
      </c>
      <c r="H160" s="812"/>
      <c r="I160" s="815"/>
      <c r="J160" s="812"/>
      <c r="K160" s="818"/>
    </row>
    <row r="161" spans="1:11" ht="15" thickBot="1" x14ac:dyDescent="0.3">
      <c r="A161" s="124"/>
      <c r="B161" s="125"/>
      <c r="C161" s="56"/>
      <c r="D161" s="57"/>
      <c r="E161" s="58" t="s">
        <v>220</v>
      </c>
      <c r="F161" s="16"/>
      <c r="G161" s="16">
        <f>SUM(G154:G160)</f>
        <v>0</v>
      </c>
      <c r="H161" s="133"/>
      <c r="I161" s="134"/>
      <c r="J161" s="134"/>
      <c r="K161" s="135"/>
    </row>
    <row r="162" spans="1:11" ht="14.4" thickBot="1" x14ac:dyDescent="0.3"/>
    <row r="163" spans="1:11" ht="30" customHeight="1" x14ac:dyDescent="0.25">
      <c r="A163" s="819" t="s">
        <v>82</v>
      </c>
      <c r="B163" s="821" t="s">
        <v>223</v>
      </c>
      <c r="C163" s="823" t="s">
        <v>196</v>
      </c>
      <c r="D163" s="825" t="s">
        <v>197</v>
      </c>
      <c r="E163" s="826"/>
      <c r="F163" s="826"/>
      <c r="G163" s="826"/>
      <c r="H163" s="827"/>
      <c r="I163" s="107" t="s">
        <v>198</v>
      </c>
      <c r="J163" s="828" t="s">
        <v>199</v>
      </c>
      <c r="K163" s="803" t="s">
        <v>200</v>
      </c>
    </row>
    <row r="164" spans="1:11" ht="55.8" thickBot="1" x14ac:dyDescent="0.3">
      <c r="A164" s="820"/>
      <c r="B164" s="822"/>
      <c r="C164" s="824"/>
      <c r="D164" s="108" t="s">
        <v>201</v>
      </c>
      <c r="E164" s="51" t="s">
        <v>202</v>
      </c>
      <c r="F164" s="108" t="s">
        <v>203</v>
      </c>
      <c r="G164" s="108" t="s">
        <v>204</v>
      </c>
      <c r="H164" s="108" t="s">
        <v>221</v>
      </c>
      <c r="I164" s="52" t="s">
        <v>206</v>
      </c>
      <c r="J164" s="829"/>
      <c r="K164" s="804"/>
    </row>
    <row r="165" spans="1:11" ht="14.25" customHeight="1" x14ac:dyDescent="0.25">
      <c r="A165" s="805" t="str">
        <f>DESCRIPCION!A22</f>
        <v>e</v>
      </c>
      <c r="B165" s="516">
        <f>DESCRIPCION!D24</f>
        <v>0</v>
      </c>
      <c r="C165" s="805"/>
      <c r="D165" s="808" t="s">
        <v>207</v>
      </c>
      <c r="E165" s="128" t="s">
        <v>208</v>
      </c>
      <c r="F165" s="70" t="s">
        <v>169</v>
      </c>
      <c r="G165" s="129">
        <f>IF(F165="Asignado",15,0)</f>
        <v>0</v>
      </c>
      <c r="H165" s="810" t="str">
        <f>IF(AND(G172&gt;0,G172&lt;=85),"Débil",IF(AND(G172&gt;85,G172&lt;=95),"Moderado",IF(G172&gt;96,"Fuerte"," ")))</f>
        <v xml:space="preserve"> </v>
      </c>
      <c r="I165" s="813" t="s">
        <v>169</v>
      </c>
      <c r="J165" s="810"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16" t="str">
        <f>IF(J165="Fuerte","NO",IF(J165=" "," ","SI"))</f>
        <v xml:space="preserve"> </v>
      </c>
    </row>
    <row r="166" spans="1:11" ht="27.6" x14ac:dyDescent="0.25">
      <c r="A166" s="806"/>
      <c r="B166" s="517"/>
      <c r="C166" s="806"/>
      <c r="D166" s="809"/>
      <c r="E166" s="103" t="s">
        <v>209</v>
      </c>
      <c r="F166" s="67" t="s">
        <v>169</v>
      </c>
      <c r="G166" s="66">
        <f>IF(F166="Adecuado",15,0)</f>
        <v>0</v>
      </c>
      <c r="H166" s="811"/>
      <c r="I166" s="814"/>
      <c r="J166" s="811"/>
      <c r="K166" s="817"/>
    </row>
    <row r="167" spans="1:11" ht="27.6" x14ac:dyDescent="0.25">
      <c r="A167" s="806"/>
      <c r="B167" s="517"/>
      <c r="C167" s="806"/>
      <c r="D167" s="50" t="s">
        <v>210</v>
      </c>
      <c r="E167" s="103" t="s">
        <v>211</v>
      </c>
      <c r="F167" s="67" t="s">
        <v>169</v>
      </c>
      <c r="G167" s="66">
        <f>IF(F167="Oportuna",15,0)</f>
        <v>0</v>
      </c>
      <c r="H167" s="811"/>
      <c r="I167" s="814"/>
      <c r="J167" s="811"/>
      <c r="K167" s="817"/>
    </row>
    <row r="168" spans="1:11" ht="41.4" x14ac:dyDescent="0.25">
      <c r="A168" s="806"/>
      <c r="B168" s="517"/>
      <c r="C168" s="806"/>
      <c r="D168" s="50" t="s">
        <v>212</v>
      </c>
      <c r="E168" s="103" t="s">
        <v>213</v>
      </c>
      <c r="F168" s="217" t="s">
        <v>169</v>
      </c>
      <c r="G168" s="66">
        <f>IF(F168="Prevenir",15,IF(F168="Detectar",10,0))</f>
        <v>0</v>
      </c>
      <c r="H168" s="811"/>
      <c r="I168" s="814"/>
      <c r="J168" s="811"/>
      <c r="K168" s="817"/>
    </row>
    <row r="169" spans="1:11" ht="27.6" x14ac:dyDescent="0.25">
      <c r="A169" s="806"/>
      <c r="B169" s="517"/>
      <c r="C169" s="806"/>
      <c r="D169" s="50" t="s">
        <v>214</v>
      </c>
      <c r="E169" s="103" t="s">
        <v>215</v>
      </c>
      <c r="F169" s="67" t="s">
        <v>169</v>
      </c>
      <c r="G169" s="66">
        <f>IF(F169="Confiable",15,0)</f>
        <v>0</v>
      </c>
      <c r="H169" s="811"/>
      <c r="I169" s="814"/>
      <c r="J169" s="811"/>
      <c r="K169" s="817"/>
    </row>
    <row r="170" spans="1:11" ht="41.4" x14ac:dyDescent="0.25">
      <c r="A170" s="806"/>
      <c r="B170" s="517"/>
      <c r="C170" s="806"/>
      <c r="D170" s="50" t="s">
        <v>216</v>
      </c>
      <c r="E170" s="103" t="s">
        <v>217</v>
      </c>
      <c r="F170" s="217" t="s">
        <v>169</v>
      </c>
      <c r="G170" s="66">
        <f>IF(F170="Se investigan y se resuelven oportunamente",15,0)</f>
        <v>0</v>
      </c>
      <c r="H170" s="811"/>
      <c r="I170" s="814"/>
      <c r="J170" s="811"/>
      <c r="K170" s="817"/>
    </row>
    <row r="171" spans="1:11" ht="27.6" x14ac:dyDescent="0.25">
      <c r="A171" s="807"/>
      <c r="B171" s="518"/>
      <c r="C171" s="807"/>
      <c r="D171" s="45" t="s">
        <v>218</v>
      </c>
      <c r="E171" s="103" t="s">
        <v>219</v>
      </c>
      <c r="F171" s="67" t="s">
        <v>169</v>
      </c>
      <c r="G171" s="66">
        <f>IF(F171="Completa",10,IF(F171="Incompleta",5,0))</f>
        <v>0</v>
      </c>
      <c r="H171" s="812"/>
      <c r="I171" s="815"/>
      <c r="J171" s="812"/>
      <c r="K171" s="818"/>
    </row>
    <row r="172" spans="1:11" ht="15" thickBot="1" x14ac:dyDescent="0.3">
      <c r="A172" s="124"/>
      <c r="B172" s="125"/>
      <c r="C172" s="56"/>
      <c r="D172" s="57"/>
      <c r="E172" s="58" t="s">
        <v>220</v>
      </c>
      <c r="F172" s="16"/>
      <c r="G172" s="16">
        <f>SUM(G165:G171)</f>
        <v>0</v>
      </c>
      <c r="H172" s="133"/>
      <c r="I172" s="134"/>
      <c r="J172" s="134"/>
      <c r="K172" s="135"/>
    </row>
    <row r="173" spans="1:11" ht="14.4" thickBot="1" x14ac:dyDescent="0.3"/>
    <row r="174" spans="1:11" ht="27.6" x14ac:dyDescent="0.25">
      <c r="A174" s="819" t="s">
        <v>82</v>
      </c>
      <c r="B174" s="821" t="s">
        <v>223</v>
      </c>
      <c r="C174" s="823" t="s">
        <v>196</v>
      </c>
      <c r="D174" s="825" t="s">
        <v>197</v>
      </c>
      <c r="E174" s="826"/>
      <c r="F174" s="826"/>
      <c r="G174" s="826"/>
      <c r="H174" s="827"/>
      <c r="I174" s="107" t="s">
        <v>198</v>
      </c>
      <c r="J174" s="828" t="s">
        <v>199</v>
      </c>
      <c r="K174" s="803" t="s">
        <v>200</v>
      </c>
    </row>
    <row r="175" spans="1:11" ht="55.8" thickBot="1" x14ac:dyDescent="0.3">
      <c r="A175" s="820"/>
      <c r="B175" s="822"/>
      <c r="C175" s="824"/>
      <c r="D175" s="108" t="s">
        <v>201</v>
      </c>
      <c r="E175" s="51" t="s">
        <v>202</v>
      </c>
      <c r="F175" s="108" t="s">
        <v>203</v>
      </c>
      <c r="G175" s="108" t="s">
        <v>204</v>
      </c>
      <c r="H175" s="108" t="s">
        <v>221</v>
      </c>
      <c r="I175" s="52" t="s">
        <v>206</v>
      </c>
      <c r="J175" s="829"/>
      <c r="K175" s="804"/>
    </row>
    <row r="176" spans="1:11" x14ac:dyDescent="0.25">
      <c r="A176" s="805" t="str">
        <f>DESCRIPCION!A25</f>
        <v>f</v>
      </c>
      <c r="B176" s="516">
        <f>DESCRIPCION!D25</f>
        <v>0</v>
      </c>
      <c r="C176" s="805"/>
      <c r="D176" s="808" t="s">
        <v>207</v>
      </c>
      <c r="E176" s="128" t="s">
        <v>208</v>
      </c>
      <c r="F176" s="70" t="s">
        <v>171</v>
      </c>
      <c r="G176" s="129">
        <f>IF(F176="Asignado",15,0)</f>
        <v>0</v>
      </c>
      <c r="H176" s="810" t="str">
        <f>IF(AND(G183&gt;0,G183&lt;=85),"Débil",IF(AND(G183&gt;85,G183&lt;=95),"Moderado",IF(G183&gt;96,"Fuerte"," ")))</f>
        <v>Débil</v>
      </c>
      <c r="I176" s="813" t="s">
        <v>192</v>
      </c>
      <c r="J176" s="810"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16" t="str">
        <f>IF(J176="Fuerte","NO",IF(J176=" "," ","SI"))</f>
        <v>SI</v>
      </c>
    </row>
    <row r="177" spans="1:11" ht="27.6" x14ac:dyDescent="0.25">
      <c r="A177" s="806"/>
      <c r="B177" s="517"/>
      <c r="C177" s="806"/>
      <c r="D177" s="809"/>
      <c r="E177" s="103" t="s">
        <v>209</v>
      </c>
      <c r="F177" s="67" t="s">
        <v>172</v>
      </c>
      <c r="G177" s="66">
        <f>IF(F177="Adecuado",15,0)</f>
        <v>15</v>
      </c>
      <c r="H177" s="811"/>
      <c r="I177" s="814"/>
      <c r="J177" s="811"/>
      <c r="K177" s="817"/>
    </row>
    <row r="178" spans="1:11" ht="27.6" x14ac:dyDescent="0.25">
      <c r="A178" s="806"/>
      <c r="B178" s="517"/>
      <c r="C178" s="806"/>
      <c r="D178" s="50" t="s">
        <v>210</v>
      </c>
      <c r="E178" s="103" t="s">
        <v>211</v>
      </c>
      <c r="F178" s="67" t="s">
        <v>175</v>
      </c>
      <c r="G178" s="66">
        <f>IF(F178="Oportuna",15,0)</f>
        <v>15</v>
      </c>
      <c r="H178" s="811"/>
      <c r="I178" s="814"/>
      <c r="J178" s="811"/>
      <c r="K178" s="817"/>
    </row>
    <row r="179" spans="1:11" ht="41.4" x14ac:dyDescent="0.25">
      <c r="A179" s="806"/>
      <c r="B179" s="517"/>
      <c r="C179" s="806"/>
      <c r="D179" s="50" t="s">
        <v>212</v>
      </c>
      <c r="E179" s="103" t="s">
        <v>213</v>
      </c>
      <c r="F179" s="217" t="s">
        <v>169</v>
      </c>
      <c r="G179" s="66">
        <f>IF(F179="Prevenir",15,IF(F179="Detectar",10,0))</f>
        <v>0</v>
      </c>
      <c r="H179" s="811"/>
      <c r="I179" s="814"/>
      <c r="J179" s="811"/>
      <c r="K179" s="817"/>
    </row>
    <row r="180" spans="1:11" ht="27.6" x14ac:dyDescent="0.25">
      <c r="A180" s="806"/>
      <c r="B180" s="517"/>
      <c r="C180" s="806"/>
      <c r="D180" s="50" t="s">
        <v>214</v>
      </c>
      <c r="E180" s="103" t="s">
        <v>215</v>
      </c>
      <c r="F180" s="67" t="s">
        <v>169</v>
      </c>
      <c r="G180" s="66">
        <f>IF(F180="Confiable",15,0)</f>
        <v>0</v>
      </c>
      <c r="H180" s="811"/>
      <c r="I180" s="814"/>
      <c r="J180" s="811"/>
      <c r="K180" s="817"/>
    </row>
    <row r="181" spans="1:11" ht="41.4" x14ac:dyDescent="0.25">
      <c r="A181" s="806"/>
      <c r="B181" s="517"/>
      <c r="C181" s="806"/>
      <c r="D181" s="50" t="s">
        <v>216</v>
      </c>
      <c r="E181" s="103" t="s">
        <v>217</v>
      </c>
      <c r="F181" s="217" t="s">
        <v>169</v>
      </c>
      <c r="G181" s="66">
        <f>IF(F181="Se investigan y se resuelven oportunamente",15,0)</f>
        <v>0</v>
      </c>
      <c r="H181" s="811"/>
      <c r="I181" s="814"/>
      <c r="J181" s="811"/>
      <c r="K181" s="817"/>
    </row>
    <row r="182" spans="1:11" ht="27.6" x14ac:dyDescent="0.25">
      <c r="A182" s="807"/>
      <c r="B182" s="518"/>
      <c r="C182" s="807"/>
      <c r="D182" s="45" t="s">
        <v>218</v>
      </c>
      <c r="E182" s="103" t="s">
        <v>219</v>
      </c>
      <c r="F182" s="67" t="s">
        <v>169</v>
      </c>
      <c r="G182" s="66">
        <f>IF(F182="Completa",10,IF(F182="Incompleta",5,0))</f>
        <v>0</v>
      </c>
      <c r="H182" s="812"/>
      <c r="I182" s="815"/>
      <c r="J182" s="812"/>
      <c r="K182" s="818"/>
    </row>
    <row r="183" spans="1:11" ht="15" thickBot="1" x14ac:dyDescent="0.3">
      <c r="A183" s="124"/>
      <c r="B183" s="125"/>
      <c r="C183" s="56"/>
      <c r="D183" s="57"/>
      <c r="E183" s="58" t="s">
        <v>220</v>
      </c>
      <c r="F183" s="16"/>
      <c r="G183" s="16">
        <f>SUM(G176:G182)</f>
        <v>30</v>
      </c>
      <c r="H183" s="133"/>
      <c r="I183" s="134"/>
      <c r="J183" s="134"/>
      <c r="K183" s="135"/>
    </row>
    <row r="184" spans="1:11" ht="14.4" thickBot="1" x14ac:dyDescent="0.3"/>
    <row r="185" spans="1:11" ht="27.6" x14ac:dyDescent="0.25">
      <c r="A185" s="819" t="s">
        <v>82</v>
      </c>
      <c r="B185" s="821" t="s">
        <v>223</v>
      </c>
      <c r="C185" s="823" t="s">
        <v>196</v>
      </c>
      <c r="D185" s="825" t="s">
        <v>197</v>
      </c>
      <c r="E185" s="826"/>
      <c r="F185" s="826"/>
      <c r="G185" s="826"/>
      <c r="H185" s="827"/>
      <c r="I185" s="107" t="s">
        <v>198</v>
      </c>
      <c r="J185" s="828" t="s">
        <v>199</v>
      </c>
      <c r="K185" s="803" t="s">
        <v>200</v>
      </c>
    </row>
    <row r="186" spans="1:11" ht="55.8" thickBot="1" x14ac:dyDescent="0.3">
      <c r="A186" s="820"/>
      <c r="B186" s="822"/>
      <c r="C186" s="824"/>
      <c r="D186" s="108" t="s">
        <v>201</v>
      </c>
      <c r="E186" s="51" t="s">
        <v>202</v>
      </c>
      <c r="F186" s="108" t="s">
        <v>203</v>
      </c>
      <c r="G186" s="108" t="s">
        <v>204</v>
      </c>
      <c r="H186" s="108" t="s">
        <v>221</v>
      </c>
      <c r="I186" s="52" t="s">
        <v>206</v>
      </c>
      <c r="J186" s="829"/>
      <c r="K186" s="804"/>
    </row>
    <row r="187" spans="1:11" x14ac:dyDescent="0.25">
      <c r="A187" s="805" t="str">
        <f>DESCRIPCION!A25</f>
        <v>f</v>
      </c>
      <c r="B187" s="516">
        <f>DESCRIPCION!D26</f>
        <v>0</v>
      </c>
      <c r="C187" s="805"/>
      <c r="D187" s="808" t="s">
        <v>207</v>
      </c>
      <c r="E187" s="128" t="s">
        <v>208</v>
      </c>
      <c r="F187" s="70" t="s">
        <v>169</v>
      </c>
      <c r="G187" s="129">
        <f>IF(F187="Asignado",15,0)</f>
        <v>0</v>
      </c>
      <c r="H187" s="810" t="str">
        <f>IF(AND(G194&gt;0,G194&lt;=85),"Débil",IF(AND(G194&gt;85,G194&lt;=95),"Moderado",IF(G194&gt;96,"Fuerte"," ")))</f>
        <v xml:space="preserve"> </v>
      </c>
      <c r="I187" s="813" t="s">
        <v>169</v>
      </c>
      <c r="J187" s="810"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16" t="str">
        <f>IF(J187="Fuerte","NO",IF(J187=" "," ","SI"))</f>
        <v xml:space="preserve"> </v>
      </c>
    </row>
    <row r="188" spans="1:11" ht="27.6" x14ac:dyDescent="0.25">
      <c r="A188" s="806"/>
      <c r="B188" s="517"/>
      <c r="C188" s="806"/>
      <c r="D188" s="809"/>
      <c r="E188" s="103" t="s">
        <v>209</v>
      </c>
      <c r="F188" s="67" t="s">
        <v>169</v>
      </c>
      <c r="G188" s="66">
        <f>IF(F188="Adecuado",15,0)</f>
        <v>0</v>
      </c>
      <c r="H188" s="811"/>
      <c r="I188" s="814"/>
      <c r="J188" s="811"/>
      <c r="K188" s="817"/>
    </row>
    <row r="189" spans="1:11" ht="27.6" x14ac:dyDescent="0.25">
      <c r="A189" s="806"/>
      <c r="B189" s="517"/>
      <c r="C189" s="806"/>
      <c r="D189" s="50" t="s">
        <v>210</v>
      </c>
      <c r="E189" s="103" t="s">
        <v>211</v>
      </c>
      <c r="F189" s="67" t="s">
        <v>169</v>
      </c>
      <c r="G189" s="66">
        <f>IF(F189="Oportuna",15,0)</f>
        <v>0</v>
      </c>
      <c r="H189" s="811"/>
      <c r="I189" s="814"/>
      <c r="J189" s="811"/>
      <c r="K189" s="817"/>
    </row>
    <row r="190" spans="1:11" ht="41.4" x14ac:dyDescent="0.25">
      <c r="A190" s="806"/>
      <c r="B190" s="517"/>
      <c r="C190" s="806"/>
      <c r="D190" s="50" t="s">
        <v>212</v>
      </c>
      <c r="E190" s="103" t="s">
        <v>213</v>
      </c>
      <c r="F190" s="217" t="s">
        <v>169</v>
      </c>
      <c r="G190" s="66">
        <f>IF(F190="Prevenir",15,IF(F190="Detectar",10,0))</f>
        <v>0</v>
      </c>
      <c r="H190" s="811"/>
      <c r="I190" s="814"/>
      <c r="J190" s="811"/>
      <c r="K190" s="817"/>
    </row>
    <row r="191" spans="1:11" ht="27.6" x14ac:dyDescent="0.25">
      <c r="A191" s="806"/>
      <c r="B191" s="517"/>
      <c r="C191" s="806"/>
      <c r="D191" s="50" t="s">
        <v>214</v>
      </c>
      <c r="E191" s="103" t="s">
        <v>215</v>
      </c>
      <c r="F191" s="67" t="s">
        <v>169</v>
      </c>
      <c r="G191" s="66">
        <f>IF(F191="Confiable",15,0)</f>
        <v>0</v>
      </c>
      <c r="H191" s="811"/>
      <c r="I191" s="814"/>
      <c r="J191" s="811"/>
      <c r="K191" s="817"/>
    </row>
    <row r="192" spans="1:11" ht="41.4" x14ac:dyDescent="0.25">
      <c r="A192" s="806"/>
      <c r="B192" s="517"/>
      <c r="C192" s="806"/>
      <c r="D192" s="50" t="s">
        <v>216</v>
      </c>
      <c r="E192" s="103" t="s">
        <v>217</v>
      </c>
      <c r="F192" s="217" t="s">
        <v>169</v>
      </c>
      <c r="G192" s="66">
        <f>IF(F192="Se investigan y se resuelven oportunamente",15,0)</f>
        <v>0</v>
      </c>
      <c r="H192" s="811"/>
      <c r="I192" s="814"/>
      <c r="J192" s="811"/>
      <c r="K192" s="817"/>
    </row>
    <row r="193" spans="1:11" ht="27.6" x14ac:dyDescent="0.25">
      <c r="A193" s="807"/>
      <c r="B193" s="518"/>
      <c r="C193" s="807"/>
      <c r="D193" s="45" t="s">
        <v>218</v>
      </c>
      <c r="E193" s="103" t="s">
        <v>219</v>
      </c>
      <c r="F193" s="67" t="s">
        <v>169</v>
      </c>
      <c r="G193" s="66">
        <f>IF(F193="Completa",10,IF(F193="Incompleta",5,0))</f>
        <v>0</v>
      </c>
      <c r="H193" s="812"/>
      <c r="I193" s="815"/>
      <c r="J193" s="812"/>
      <c r="K193" s="818"/>
    </row>
    <row r="194" spans="1:11" ht="15" thickBot="1" x14ac:dyDescent="0.3">
      <c r="A194" s="124"/>
      <c r="B194" s="125"/>
      <c r="C194" s="56"/>
      <c r="D194" s="57"/>
      <c r="E194" s="58" t="s">
        <v>220</v>
      </c>
      <c r="F194" s="16"/>
      <c r="G194" s="16">
        <f>SUM(G187:G193)</f>
        <v>0</v>
      </c>
      <c r="H194" s="133"/>
      <c r="I194" s="134"/>
      <c r="J194" s="134"/>
      <c r="K194" s="135"/>
    </row>
    <row r="195" spans="1:11" ht="14.4" thickBot="1" x14ac:dyDescent="0.3"/>
    <row r="196" spans="1:11" ht="27.6" x14ac:dyDescent="0.25">
      <c r="A196" s="819" t="s">
        <v>82</v>
      </c>
      <c r="B196" s="821" t="s">
        <v>223</v>
      </c>
      <c r="C196" s="823" t="s">
        <v>196</v>
      </c>
      <c r="D196" s="825" t="s">
        <v>197</v>
      </c>
      <c r="E196" s="826"/>
      <c r="F196" s="826"/>
      <c r="G196" s="826"/>
      <c r="H196" s="827"/>
      <c r="I196" s="107" t="s">
        <v>198</v>
      </c>
      <c r="J196" s="828" t="s">
        <v>199</v>
      </c>
      <c r="K196" s="803" t="s">
        <v>200</v>
      </c>
    </row>
    <row r="197" spans="1:11" ht="55.8" thickBot="1" x14ac:dyDescent="0.3">
      <c r="A197" s="820"/>
      <c r="B197" s="822"/>
      <c r="C197" s="824"/>
      <c r="D197" s="108" t="s">
        <v>201</v>
      </c>
      <c r="E197" s="51" t="s">
        <v>202</v>
      </c>
      <c r="F197" s="108" t="s">
        <v>203</v>
      </c>
      <c r="G197" s="108" t="s">
        <v>204</v>
      </c>
      <c r="H197" s="108" t="s">
        <v>221</v>
      </c>
      <c r="I197" s="52" t="s">
        <v>206</v>
      </c>
      <c r="J197" s="829"/>
      <c r="K197" s="804"/>
    </row>
    <row r="198" spans="1:11" x14ac:dyDescent="0.25">
      <c r="A198" s="805" t="str">
        <f>DESCRIPCION!A25</f>
        <v>f</v>
      </c>
      <c r="B198" s="516">
        <f>DESCRIPCION!D27</f>
        <v>0</v>
      </c>
      <c r="C198" s="805"/>
      <c r="D198" s="808" t="s">
        <v>207</v>
      </c>
      <c r="E198" s="128" t="s">
        <v>208</v>
      </c>
      <c r="F198" s="70" t="s">
        <v>169</v>
      </c>
      <c r="G198" s="129">
        <f>IF(F198="Asignado",15,0)</f>
        <v>0</v>
      </c>
      <c r="H198" s="810" t="str">
        <f>IF(AND(G205&gt;0,G205&lt;=85),"Débil",IF(AND(G205&gt;85,G205&lt;=95),"Moderado",IF(G205&gt;96,"Fuerte"," ")))</f>
        <v xml:space="preserve"> </v>
      </c>
      <c r="I198" s="813" t="s">
        <v>169</v>
      </c>
      <c r="J198" s="810"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16" t="str">
        <f>IF(J198="Fuerte","NO",IF(J198=" "," ","SI"))</f>
        <v xml:space="preserve"> </v>
      </c>
    </row>
    <row r="199" spans="1:11" ht="27.6" x14ac:dyDescent="0.25">
      <c r="A199" s="806"/>
      <c r="B199" s="517"/>
      <c r="C199" s="806"/>
      <c r="D199" s="809"/>
      <c r="E199" s="103" t="s">
        <v>209</v>
      </c>
      <c r="F199" s="67" t="s">
        <v>169</v>
      </c>
      <c r="G199" s="66">
        <f>IF(F199="Adecuado",15,0)</f>
        <v>0</v>
      </c>
      <c r="H199" s="811"/>
      <c r="I199" s="814"/>
      <c r="J199" s="811"/>
      <c r="K199" s="817"/>
    </row>
    <row r="200" spans="1:11" ht="27.6" x14ac:dyDescent="0.25">
      <c r="A200" s="806"/>
      <c r="B200" s="517"/>
      <c r="C200" s="806"/>
      <c r="D200" s="50" t="s">
        <v>210</v>
      </c>
      <c r="E200" s="103" t="s">
        <v>211</v>
      </c>
      <c r="F200" s="67" t="s">
        <v>169</v>
      </c>
      <c r="G200" s="66">
        <f>IF(F200="Oportuna",15,0)</f>
        <v>0</v>
      </c>
      <c r="H200" s="811"/>
      <c r="I200" s="814"/>
      <c r="J200" s="811"/>
      <c r="K200" s="817"/>
    </row>
    <row r="201" spans="1:11" ht="41.4" x14ac:dyDescent="0.25">
      <c r="A201" s="806"/>
      <c r="B201" s="517"/>
      <c r="C201" s="806"/>
      <c r="D201" s="50" t="s">
        <v>212</v>
      </c>
      <c r="E201" s="103" t="s">
        <v>213</v>
      </c>
      <c r="F201" s="217" t="s">
        <v>169</v>
      </c>
      <c r="G201" s="66">
        <f>IF(F201="Prevenir",15,IF(F201="Detectar",10,0))</f>
        <v>0</v>
      </c>
      <c r="H201" s="811"/>
      <c r="I201" s="814"/>
      <c r="J201" s="811"/>
      <c r="K201" s="817"/>
    </row>
    <row r="202" spans="1:11" ht="27.6" x14ac:dyDescent="0.25">
      <c r="A202" s="806"/>
      <c r="B202" s="517"/>
      <c r="C202" s="806"/>
      <c r="D202" s="50" t="s">
        <v>214</v>
      </c>
      <c r="E202" s="103" t="s">
        <v>215</v>
      </c>
      <c r="F202" s="67" t="s">
        <v>169</v>
      </c>
      <c r="G202" s="66">
        <f>IF(F202="Confiable",15,0)</f>
        <v>0</v>
      </c>
      <c r="H202" s="811"/>
      <c r="I202" s="814"/>
      <c r="J202" s="811"/>
      <c r="K202" s="817"/>
    </row>
    <row r="203" spans="1:11" ht="41.4" x14ac:dyDescent="0.25">
      <c r="A203" s="806"/>
      <c r="B203" s="517"/>
      <c r="C203" s="806"/>
      <c r="D203" s="50" t="s">
        <v>216</v>
      </c>
      <c r="E203" s="103" t="s">
        <v>217</v>
      </c>
      <c r="F203" s="217" t="s">
        <v>169</v>
      </c>
      <c r="G203" s="66">
        <f>IF(F203="Se investigan y se resuelven oportunamente",15,0)</f>
        <v>0</v>
      </c>
      <c r="H203" s="811"/>
      <c r="I203" s="814"/>
      <c r="J203" s="811"/>
      <c r="K203" s="817"/>
    </row>
    <row r="204" spans="1:11" ht="27.6" x14ac:dyDescent="0.25">
      <c r="A204" s="807"/>
      <c r="B204" s="518"/>
      <c r="C204" s="807"/>
      <c r="D204" s="45" t="s">
        <v>218</v>
      </c>
      <c r="E204" s="103" t="s">
        <v>219</v>
      </c>
      <c r="F204" s="67" t="s">
        <v>169</v>
      </c>
      <c r="G204" s="66">
        <f>IF(F204="Completa",10,IF(F204="Incompleta",5,0))</f>
        <v>0</v>
      </c>
      <c r="H204" s="812"/>
      <c r="I204" s="815"/>
      <c r="J204" s="812"/>
      <c r="K204" s="818"/>
    </row>
    <row r="205" spans="1:11" ht="15" thickBot="1" x14ac:dyDescent="0.3">
      <c r="A205" s="124"/>
      <c r="B205" s="125"/>
      <c r="C205" s="56"/>
      <c r="D205" s="57"/>
      <c r="E205" s="58" t="s">
        <v>220</v>
      </c>
      <c r="F205" s="16"/>
      <c r="G205" s="16">
        <f>SUM(G198:G204)</f>
        <v>0</v>
      </c>
      <c r="H205" s="133"/>
      <c r="I205" s="134"/>
      <c r="J205" s="134"/>
      <c r="K205" s="135"/>
    </row>
    <row r="206" spans="1:11" ht="14.4" thickBot="1" x14ac:dyDescent="0.3"/>
    <row r="207" spans="1:11" ht="27.6" x14ac:dyDescent="0.25">
      <c r="A207" s="819" t="s">
        <v>82</v>
      </c>
      <c r="B207" s="821" t="s">
        <v>223</v>
      </c>
      <c r="C207" s="823" t="s">
        <v>196</v>
      </c>
      <c r="D207" s="825" t="s">
        <v>197</v>
      </c>
      <c r="E207" s="826"/>
      <c r="F207" s="826"/>
      <c r="G207" s="826"/>
      <c r="H207" s="827"/>
      <c r="I207" s="107" t="s">
        <v>198</v>
      </c>
      <c r="J207" s="828" t="s">
        <v>199</v>
      </c>
      <c r="K207" s="803" t="s">
        <v>200</v>
      </c>
    </row>
    <row r="208" spans="1:11" ht="55.8" thickBot="1" x14ac:dyDescent="0.3">
      <c r="A208" s="820"/>
      <c r="B208" s="822"/>
      <c r="C208" s="824"/>
      <c r="D208" s="108" t="s">
        <v>201</v>
      </c>
      <c r="E208" s="51" t="s">
        <v>202</v>
      </c>
      <c r="F208" s="108" t="s">
        <v>203</v>
      </c>
      <c r="G208" s="108" t="s">
        <v>204</v>
      </c>
      <c r="H208" s="108" t="s">
        <v>221</v>
      </c>
      <c r="I208" s="52" t="s">
        <v>206</v>
      </c>
      <c r="J208" s="829"/>
      <c r="K208" s="804"/>
    </row>
    <row r="209" spans="1:11" x14ac:dyDescent="0.25">
      <c r="A209" s="805" t="str">
        <f>DESCRIPCION!A28</f>
        <v>g</v>
      </c>
      <c r="B209" s="516">
        <f>DESCRIPCION!D28</f>
        <v>0</v>
      </c>
      <c r="C209" s="805"/>
      <c r="D209" s="808" t="s">
        <v>207</v>
      </c>
      <c r="E209" s="128" t="s">
        <v>208</v>
      </c>
      <c r="F209" s="70" t="s">
        <v>169</v>
      </c>
      <c r="G209" s="129">
        <f>IF(F209="Asignado",15,0)</f>
        <v>0</v>
      </c>
      <c r="H209" s="810" t="str">
        <f>IF(AND(G216&gt;0,G216&lt;=85),"Débil",IF(AND(G216&gt;85,G216&lt;=95),"Moderado",IF(G216&gt;96,"Fuerte"," ")))</f>
        <v xml:space="preserve"> </v>
      </c>
      <c r="I209" s="813" t="s">
        <v>169</v>
      </c>
      <c r="J209" s="810"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16" t="str">
        <f>IF(J209="Fuerte","NO",IF(J209=" "," ","SI"))</f>
        <v xml:space="preserve"> </v>
      </c>
    </row>
    <row r="210" spans="1:11" ht="27.6" x14ac:dyDescent="0.25">
      <c r="A210" s="806"/>
      <c r="B210" s="517"/>
      <c r="C210" s="806"/>
      <c r="D210" s="809"/>
      <c r="E210" s="103" t="s">
        <v>209</v>
      </c>
      <c r="F210" s="67" t="s">
        <v>169</v>
      </c>
      <c r="G210" s="66">
        <f>IF(F210="Adecuado",15,0)</f>
        <v>0</v>
      </c>
      <c r="H210" s="811"/>
      <c r="I210" s="814"/>
      <c r="J210" s="811"/>
      <c r="K210" s="817"/>
    </row>
    <row r="211" spans="1:11" ht="27.6" x14ac:dyDescent="0.25">
      <c r="A211" s="806"/>
      <c r="B211" s="517"/>
      <c r="C211" s="806"/>
      <c r="D211" s="50" t="s">
        <v>210</v>
      </c>
      <c r="E211" s="103" t="s">
        <v>211</v>
      </c>
      <c r="F211" s="67" t="s">
        <v>169</v>
      </c>
      <c r="G211" s="66">
        <f>IF(F211="Oportuna",15,0)</f>
        <v>0</v>
      </c>
      <c r="H211" s="811"/>
      <c r="I211" s="814"/>
      <c r="J211" s="811"/>
      <c r="K211" s="817"/>
    </row>
    <row r="212" spans="1:11" ht="41.4" x14ac:dyDescent="0.25">
      <c r="A212" s="806"/>
      <c r="B212" s="517"/>
      <c r="C212" s="806"/>
      <c r="D212" s="50" t="s">
        <v>212</v>
      </c>
      <c r="E212" s="103" t="s">
        <v>213</v>
      </c>
      <c r="F212" s="217" t="s">
        <v>169</v>
      </c>
      <c r="G212" s="66">
        <f>IF(F212="Prevenir",15,IF(F212="Detectar",10,0))</f>
        <v>0</v>
      </c>
      <c r="H212" s="811"/>
      <c r="I212" s="814"/>
      <c r="J212" s="811"/>
      <c r="K212" s="817"/>
    </row>
    <row r="213" spans="1:11" ht="27.6" x14ac:dyDescent="0.25">
      <c r="A213" s="806"/>
      <c r="B213" s="517"/>
      <c r="C213" s="806"/>
      <c r="D213" s="50" t="s">
        <v>214</v>
      </c>
      <c r="E213" s="103" t="s">
        <v>215</v>
      </c>
      <c r="F213" s="67" t="s">
        <v>169</v>
      </c>
      <c r="G213" s="66">
        <f>IF(F213="Confiable",15,0)</f>
        <v>0</v>
      </c>
      <c r="H213" s="811"/>
      <c r="I213" s="814"/>
      <c r="J213" s="811"/>
      <c r="K213" s="817"/>
    </row>
    <row r="214" spans="1:11" ht="41.4" x14ac:dyDescent="0.25">
      <c r="A214" s="806"/>
      <c r="B214" s="517"/>
      <c r="C214" s="806"/>
      <c r="D214" s="50" t="s">
        <v>216</v>
      </c>
      <c r="E214" s="103" t="s">
        <v>217</v>
      </c>
      <c r="F214" s="217" t="s">
        <v>169</v>
      </c>
      <c r="G214" s="66">
        <f>IF(F214="Se investigan y se resuelven oportunamente",15,0)</f>
        <v>0</v>
      </c>
      <c r="H214" s="811"/>
      <c r="I214" s="814"/>
      <c r="J214" s="811"/>
      <c r="K214" s="817"/>
    </row>
    <row r="215" spans="1:11" ht="27.6" x14ac:dyDescent="0.25">
      <c r="A215" s="807"/>
      <c r="B215" s="518"/>
      <c r="C215" s="807"/>
      <c r="D215" s="45" t="s">
        <v>218</v>
      </c>
      <c r="E215" s="103" t="s">
        <v>219</v>
      </c>
      <c r="F215" s="67" t="s">
        <v>169</v>
      </c>
      <c r="G215" s="66">
        <f>IF(F215="Completa",10,IF(F215="Incompleta",5,0))</f>
        <v>0</v>
      </c>
      <c r="H215" s="812"/>
      <c r="I215" s="815"/>
      <c r="J215" s="812"/>
      <c r="K215" s="818"/>
    </row>
    <row r="216" spans="1:11" ht="15" thickBot="1" x14ac:dyDescent="0.3">
      <c r="A216" s="124"/>
      <c r="B216" s="125"/>
      <c r="C216" s="56"/>
      <c r="D216" s="57"/>
      <c r="E216" s="58" t="s">
        <v>220</v>
      </c>
      <c r="F216" s="16"/>
      <c r="G216" s="16">
        <f>SUM(G209:G215)</f>
        <v>0</v>
      </c>
      <c r="H216" s="133"/>
      <c r="I216" s="134"/>
      <c r="J216" s="134"/>
      <c r="K216" s="135"/>
    </row>
    <row r="217" spans="1:11" ht="14.4" thickBot="1" x14ac:dyDescent="0.3"/>
    <row r="218" spans="1:11" ht="27.6" x14ac:dyDescent="0.25">
      <c r="A218" s="819" t="s">
        <v>82</v>
      </c>
      <c r="B218" s="821" t="s">
        <v>223</v>
      </c>
      <c r="C218" s="823" t="s">
        <v>196</v>
      </c>
      <c r="D218" s="825" t="s">
        <v>197</v>
      </c>
      <c r="E218" s="826"/>
      <c r="F218" s="826"/>
      <c r="G218" s="826"/>
      <c r="H218" s="827"/>
      <c r="I218" s="107" t="s">
        <v>198</v>
      </c>
      <c r="J218" s="828" t="s">
        <v>199</v>
      </c>
      <c r="K218" s="803" t="s">
        <v>200</v>
      </c>
    </row>
    <row r="219" spans="1:11" ht="55.8" thickBot="1" x14ac:dyDescent="0.3">
      <c r="A219" s="820"/>
      <c r="B219" s="822"/>
      <c r="C219" s="824"/>
      <c r="D219" s="108" t="s">
        <v>201</v>
      </c>
      <c r="E219" s="51" t="s">
        <v>202</v>
      </c>
      <c r="F219" s="108" t="s">
        <v>203</v>
      </c>
      <c r="G219" s="108" t="s">
        <v>204</v>
      </c>
      <c r="H219" s="108" t="s">
        <v>221</v>
      </c>
      <c r="I219" s="52" t="s">
        <v>206</v>
      </c>
      <c r="J219" s="829"/>
      <c r="K219" s="804"/>
    </row>
    <row r="220" spans="1:11" x14ac:dyDescent="0.25">
      <c r="A220" s="805" t="str">
        <f>DESCRIPCION!A28</f>
        <v>g</v>
      </c>
      <c r="B220" s="516">
        <f>DESCRIPCION!D29</f>
        <v>0</v>
      </c>
      <c r="C220" s="805"/>
      <c r="D220" s="808" t="s">
        <v>207</v>
      </c>
      <c r="E220" s="128" t="s">
        <v>208</v>
      </c>
      <c r="F220" s="70" t="s">
        <v>169</v>
      </c>
      <c r="G220" s="129">
        <f>IF(F220="Asignado",15,0)</f>
        <v>0</v>
      </c>
      <c r="H220" s="810" t="str">
        <f>IF(AND(G227&gt;0,G227&lt;=85),"Débil",IF(AND(G227&gt;85,G227&lt;=95),"Moderado",IF(G227&gt;96,"Fuerte"," ")))</f>
        <v xml:space="preserve"> </v>
      </c>
      <c r="I220" s="813" t="s">
        <v>193</v>
      </c>
      <c r="J220" s="810"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16" t="str">
        <f>IF(J220="Fuerte","NO",IF(J220=" "," ","SI"))</f>
        <v xml:space="preserve"> </v>
      </c>
    </row>
    <row r="221" spans="1:11" ht="27.6" x14ac:dyDescent="0.25">
      <c r="A221" s="806"/>
      <c r="B221" s="517"/>
      <c r="C221" s="806"/>
      <c r="D221" s="809"/>
      <c r="E221" s="103" t="s">
        <v>209</v>
      </c>
      <c r="F221" s="67" t="s">
        <v>169</v>
      </c>
      <c r="G221" s="66">
        <f>IF(F221="Adecuado",15,0)</f>
        <v>0</v>
      </c>
      <c r="H221" s="811"/>
      <c r="I221" s="814"/>
      <c r="J221" s="811"/>
      <c r="K221" s="817"/>
    </row>
    <row r="222" spans="1:11" ht="27.6" x14ac:dyDescent="0.25">
      <c r="A222" s="806"/>
      <c r="B222" s="517"/>
      <c r="C222" s="806"/>
      <c r="D222" s="50" t="s">
        <v>210</v>
      </c>
      <c r="E222" s="103" t="s">
        <v>211</v>
      </c>
      <c r="F222" s="67" t="s">
        <v>169</v>
      </c>
      <c r="G222" s="66">
        <f>IF(F222="Oportuna",15,0)</f>
        <v>0</v>
      </c>
      <c r="H222" s="811"/>
      <c r="I222" s="814"/>
      <c r="J222" s="811"/>
      <c r="K222" s="817"/>
    </row>
    <row r="223" spans="1:11" ht="41.4" x14ac:dyDescent="0.25">
      <c r="A223" s="806"/>
      <c r="B223" s="517"/>
      <c r="C223" s="806"/>
      <c r="D223" s="50" t="s">
        <v>212</v>
      </c>
      <c r="E223" s="103" t="s">
        <v>213</v>
      </c>
      <c r="F223" s="217" t="s">
        <v>169</v>
      </c>
      <c r="G223" s="66">
        <f>IF(F223="Prevenir",15,IF(F223="Detectar",10,0))</f>
        <v>0</v>
      </c>
      <c r="H223" s="811"/>
      <c r="I223" s="814"/>
      <c r="J223" s="811"/>
      <c r="K223" s="817"/>
    </row>
    <row r="224" spans="1:11" ht="27.6" x14ac:dyDescent="0.25">
      <c r="A224" s="806"/>
      <c r="B224" s="517"/>
      <c r="C224" s="806"/>
      <c r="D224" s="50" t="s">
        <v>214</v>
      </c>
      <c r="E224" s="103" t="s">
        <v>215</v>
      </c>
      <c r="F224" s="67" t="s">
        <v>169</v>
      </c>
      <c r="G224" s="66">
        <f>IF(F224="Confiable",15,0)</f>
        <v>0</v>
      </c>
      <c r="H224" s="811"/>
      <c r="I224" s="814"/>
      <c r="J224" s="811"/>
      <c r="K224" s="817"/>
    </row>
    <row r="225" spans="1:11" ht="41.4" x14ac:dyDescent="0.25">
      <c r="A225" s="806"/>
      <c r="B225" s="517"/>
      <c r="C225" s="806"/>
      <c r="D225" s="50" t="s">
        <v>216</v>
      </c>
      <c r="E225" s="103" t="s">
        <v>217</v>
      </c>
      <c r="F225" s="217" t="s">
        <v>169</v>
      </c>
      <c r="G225" s="66">
        <f>IF(F225="Se investigan y se resuelven oportunamente",15,0)</f>
        <v>0</v>
      </c>
      <c r="H225" s="811"/>
      <c r="I225" s="814"/>
      <c r="J225" s="811"/>
      <c r="K225" s="817"/>
    </row>
    <row r="226" spans="1:11" ht="27.6" x14ac:dyDescent="0.25">
      <c r="A226" s="807"/>
      <c r="B226" s="518"/>
      <c r="C226" s="807"/>
      <c r="D226" s="45" t="s">
        <v>218</v>
      </c>
      <c r="E226" s="103" t="s">
        <v>219</v>
      </c>
      <c r="F226" s="67" t="s">
        <v>169</v>
      </c>
      <c r="G226" s="66">
        <f>IF(F226="Completa",10,IF(F226="Incompleta",5,0))</f>
        <v>0</v>
      </c>
      <c r="H226" s="812"/>
      <c r="I226" s="815"/>
      <c r="J226" s="812"/>
      <c r="K226" s="818"/>
    </row>
    <row r="227" spans="1:11" ht="15" thickBot="1" x14ac:dyDescent="0.3">
      <c r="A227" s="124"/>
      <c r="B227" s="125"/>
      <c r="C227" s="56"/>
      <c r="D227" s="57"/>
      <c r="E227" s="58" t="s">
        <v>220</v>
      </c>
      <c r="F227" s="16"/>
      <c r="G227" s="16">
        <f>SUM(G220:G226)</f>
        <v>0</v>
      </c>
      <c r="H227" s="133"/>
      <c r="I227" s="134"/>
      <c r="J227" s="134"/>
      <c r="K227" s="135"/>
    </row>
    <row r="228" spans="1:11" ht="14.4" thickBot="1" x14ac:dyDescent="0.3"/>
    <row r="229" spans="1:11" ht="27.6" x14ac:dyDescent="0.25">
      <c r="A229" s="819" t="s">
        <v>82</v>
      </c>
      <c r="B229" s="821" t="s">
        <v>223</v>
      </c>
      <c r="C229" s="823" t="s">
        <v>196</v>
      </c>
      <c r="D229" s="825" t="s">
        <v>197</v>
      </c>
      <c r="E229" s="826"/>
      <c r="F229" s="826"/>
      <c r="G229" s="826"/>
      <c r="H229" s="827"/>
      <c r="I229" s="107" t="s">
        <v>198</v>
      </c>
      <c r="J229" s="828" t="s">
        <v>199</v>
      </c>
      <c r="K229" s="803" t="s">
        <v>200</v>
      </c>
    </row>
    <row r="230" spans="1:11" ht="55.8" thickBot="1" x14ac:dyDescent="0.3">
      <c r="A230" s="820"/>
      <c r="B230" s="822"/>
      <c r="C230" s="824"/>
      <c r="D230" s="108" t="s">
        <v>201</v>
      </c>
      <c r="E230" s="51" t="s">
        <v>202</v>
      </c>
      <c r="F230" s="108" t="s">
        <v>203</v>
      </c>
      <c r="G230" s="108" t="s">
        <v>204</v>
      </c>
      <c r="H230" s="108" t="s">
        <v>221</v>
      </c>
      <c r="I230" s="52" t="s">
        <v>206</v>
      </c>
      <c r="J230" s="829"/>
      <c r="K230" s="804"/>
    </row>
    <row r="231" spans="1:11" x14ac:dyDescent="0.25">
      <c r="A231" s="805" t="str">
        <f>DESCRIPCION!A28</f>
        <v>g</v>
      </c>
      <c r="B231" s="516">
        <f>DESCRIPCION!D30</f>
        <v>0</v>
      </c>
      <c r="C231" s="805"/>
      <c r="D231" s="808" t="s">
        <v>207</v>
      </c>
      <c r="E231" s="128" t="s">
        <v>208</v>
      </c>
      <c r="F231" s="70" t="s">
        <v>169</v>
      </c>
      <c r="G231" s="129">
        <f>IF(F231="Asignado",15,0)</f>
        <v>0</v>
      </c>
      <c r="H231" s="810" t="str">
        <f>IF(AND(G238&gt;0,G238&lt;=85),"Débil",IF(AND(G238&gt;85,G238&lt;=95),"Moderado",IF(G238&gt;96,"Fuerte"," ")))</f>
        <v xml:space="preserve"> </v>
      </c>
      <c r="I231" s="813" t="s">
        <v>169</v>
      </c>
      <c r="J231" s="810"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16" t="str">
        <f>IF(J231="Fuerte","NO",IF(J231=" "," ","SI"))</f>
        <v xml:space="preserve"> </v>
      </c>
    </row>
    <row r="232" spans="1:11" ht="27.6" x14ac:dyDescent="0.25">
      <c r="A232" s="806"/>
      <c r="B232" s="517"/>
      <c r="C232" s="806"/>
      <c r="D232" s="809"/>
      <c r="E232" s="103" t="s">
        <v>209</v>
      </c>
      <c r="F232" s="67" t="s">
        <v>169</v>
      </c>
      <c r="G232" s="66">
        <f>IF(F232="Adecuado",15,0)</f>
        <v>0</v>
      </c>
      <c r="H232" s="811"/>
      <c r="I232" s="814"/>
      <c r="J232" s="811"/>
      <c r="K232" s="817"/>
    </row>
    <row r="233" spans="1:11" ht="27.6" x14ac:dyDescent="0.25">
      <c r="A233" s="806"/>
      <c r="B233" s="517"/>
      <c r="C233" s="806"/>
      <c r="D233" s="50" t="s">
        <v>210</v>
      </c>
      <c r="E233" s="103" t="s">
        <v>211</v>
      </c>
      <c r="F233" s="67" t="s">
        <v>169</v>
      </c>
      <c r="G233" s="66">
        <f>IF(F233="Oportuna",15,0)</f>
        <v>0</v>
      </c>
      <c r="H233" s="811"/>
      <c r="I233" s="814"/>
      <c r="J233" s="811"/>
      <c r="K233" s="817"/>
    </row>
    <row r="234" spans="1:11" ht="41.4" x14ac:dyDescent="0.25">
      <c r="A234" s="806"/>
      <c r="B234" s="517"/>
      <c r="C234" s="806"/>
      <c r="D234" s="50" t="s">
        <v>212</v>
      </c>
      <c r="E234" s="103" t="s">
        <v>213</v>
      </c>
      <c r="F234" s="217" t="s">
        <v>169</v>
      </c>
      <c r="G234" s="66">
        <f>IF(F234="Prevenir",15,IF(F234="Detectar",10,0))</f>
        <v>0</v>
      </c>
      <c r="H234" s="811"/>
      <c r="I234" s="814"/>
      <c r="J234" s="811"/>
      <c r="K234" s="817"/>
    </row>
    <row r="235" spans="1:11" ht="27.6" x14ac:dyDescent="0.25">
      <c r="A235" s="806"/>
      <c r="B235" s="517"/>
      <c r="C235" s="806"/>
      <c r="D235" s="50" t="s">
        <v>214</v>
      </c>
      <c r="E235" s="103" t="s">
        <v>215</v>
      </c>
      <c r="F235" s="67" t="s">
        <v>169</v>
      </c>
      <c r="G235" s="66">
        <f>IF(F235="Confiable",15,0)</f>
        <v>0</v>
      </c>
      <c r="H235" s="811"/>
      <c r="I235" s="814"/>
      <c r="J235" s="811"/>
      <c r="K235" s="817"/>
    </row>
    <row r="236" spans="1:11" ht="41.4" x14ac:dyDescent="0.25">
      <c r="A236" s="806"/>
      <c r="B236" s="517"/>
      <c r="C236" s="806"/>
      <c r="D236" s="50" t="s">
        <v>216</v>
      </c>
      <c r="E236" s="103" t="s">
        <v>217</v>
      </c>
      <c r="F236" s="217" t="s">
        <v>169</v>
      </c>
      <c r="G236" s="66">
        <f>IF(F236="Se investigan y se resuelven oportunamente",15,0)</f>
        <v>0</v>
      </c>
      <c r="H236" s="811"/>
      <c r="I236" s="814"/>
      <c r="J236" s="811"/>
      <c r="K236" s="817"/>
    </row>
    <row r="237" spans="1:11" ht="27.6" x14ac:dyDescent="0.25">
      <c r="A237" s="807"/>
      <c r="B237" s="518"/>
      <c r="C237" s="807"/>
      <c r="D237" s="45" t="s">
        <v>218</v>
      </c>
      <c r="E237" s="103" t="s">
        <v>219</v>
      </c>
      <c r="F237" s="67" t="s">
        <v>169</v>
      </c>
      <c r="G237" s="66">
        <f>IF(F237="Completa",10,IF(F237="Incompleta",5,0))</f>
        <v>0</v>
      </c>
      <c r="H237" s="812"/>
      <c r="I237" s="815"/>
      <c r="J237" s="812"/>
      <c r="K237" s="818"/>
    </row>
    <row r="238" spans="1:11" ht="15" thickBot="1" x14ac:dyDescent="0.3">
      <c r="A238" s="124"/>
      <c r="B238" s="125"/>
      <c r="C238" s="56"/>
      <c r="D238" s="57"/>
      <c r="E238" s="58" t="s">
        <v>220</v>
      </c>
      <c r="F238" s="16"/>
      <c r="G238" s="16">
        <f>SUM(G231:G237)</f>
        <v>0</v>
      </c>
      <c r="H238" s="133"/>
      <c r="I238" s="134"/>
      <c r="J238" s="134"/>
      <c r="K238" s="135"/>
    </row>
    <row r="239" spans="1:11" ht="14.4" thickBot="1" x14ac:dyDescent="0.3"/>
    <row r="240" spans="1:11" ht="27.6" x14ac:dyDescent="0.25">
      <c r="A240" s="819" t="s">
        <v>82</v>
      </c>
      <c r="B240" s="821" t="s">
        <v>223</v>
      </c>
      <c r="C240" s="823" t="s">
        <v>196</v>
      </c>
      <c r="D240" s="825" t="s">
        <v>197</v>
      </c>
      <c r="E240" s="826"/>
      <c r="F240" s="826"/>
      <c r="G240" s="826"/>
      <c r="H240" s="827"/>
      <c r="I240" s="107" t="s">
        <v>198</v>
      </c>
      <c r="J240" s="828" t="s">
        <v>199</v>
      </c>
      <c r="K240" s="803" t="s">
        <v>200</v>
      </c>
    </row>
    <row r="241" spans="1:11" ht="55.8" thickBot="1" x14ac:dyDescent="0.3">
      <c r="A241" s="820"/>
      <c r="B241" s="822"/>
      <c r="C241" s="824"/>
      <c r="D241" s="108" t="s">
        <v>201</v>
      </c>
      <c r="E241" s="51" t="s">
        <v>202</v>
      </c>
      <c r="F241" s="108" t="s">
        <v>203</v>
      </c>
      <c r="G241" s="108" t="s">
        <v>204</v>
      </c>
      <c r="H241" s="108" t="s">
        <v>221</v>
      </c>
      <c r="I241" s="52" t="s">
        <v>206</v>
      </c>
      <c r="J241" s="829"/>
      <c r="K241" s="804"/>
    </row>
    <row r="242" spans="1:11" x14ac:dyDescent="0.25">
      <c r="A242" s="805" t="str">
        <f>DESCRIPCION!A31</f>
        <v>h</v>
      </c>
      <c r="B242" s="516">
        <f>DESCRIPCION!D31</f>
        <v>0</v>
      </c>
      <c r="C242" s="805"/>
      <c r="D242" s="808" t="s">
        <v>207</v>
      </c>
      <c r="E242" s="128" t="s">
        <v>208</v>
      </c>
      <c r="F242" s="70" t="s">
        <v>169</v>
      </c>
      <c r="G242" s="129">
        <f>IF(F242="Asignado",15,0)</f>
        <v>0</v>
      </c>
      <c r="H242" s="810" t="str">
        <f>IF(AND(G249&gt;0,G249&lt;=85),"Débil",IF(AND(G249&gt;85,G249&lt;=95),"Moderado",IF(G249&gt;96,"Fuerte"," ")))</f>
        <v xml:space="preserve"> </v>
      </c>
      <c r="I242" s="813" t="s">
        <v>169</v>
      </c>
      <c r="J242" s="810"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16" t="str">
        <f>IF(J242="Fuerte","NO",IF(J242=" "," ","SI"))</f>
        <v xml:space="preserve"> </v>
      </c>
    </row>
    <row r="243" spans="1:11" ht="27.6" x14ac:dyDescent="0.25">
      <c r="A243" s="806"/>
      <c r="B243" s="517"/>
      <c r="C243" s="806"/>
      <c r="D243" s="809"/>
      <c r="E243" s="103" t="s">
        <v>209</v>
      </c>
      <c r="F243" s="67" t="s">
        <v>169</v>
      </c>
      <c r="G243" s="66">
        <f>IF(F243="Adecuado",15,0)</f>
        <v>0</v>
      </c>
      <c r="H243" s="811"/>
      <c r="I243" s="814"/>
      <c r="J243" s="811"/>
      <c r="K243" s="817"/>
    </row>
    <row r="244" spans="1:11" ht="27.6" x14ac:dyDescent="0.25">
      <c r="A244" s="806"/>
      <c r="B244" s="517"/>
      <c r="C244" s="806"/>
      <c r="D244" s="50" t="s">
        <v>210</v>
      </c>
      <c r="E244" s="103" t="s">
        <v>211</v>
      </c>
      <c r="F244" s="67" t="s">
        <v>169</v>
      </c>
      <c r="G244" s="66">
        <f>IF(F244="Oportuna",15,0)</f>
        <v>0</v>
      </c>
      <c r="H244" s="811"/>
      <c r="I244" s="814"/>
      <c r="J244" s="811"/>
      <c r="K244" s="817"/>
    </row>
    <row r="245" spans="1:11" ht="41.4" x14ac:dyDescent="0.25">
      <c r="A245" s="806"/>
      <c r="B245" s="517"/>
      <c r="C245" s="806"/>
      <c r="D245" s="50" t="s">
        <v>212</v>
      </c>
      <c r="E245" s="103" t="s">
        <v>213</v>
      </c>
      <c r="F245" s="217" t="s">
        <v>169</v>
      </c>
      <c r="G245" s="66">
        <f>IF(F245="Prevenir",15,IF(F245="Detectar",10,0))</f>
        <v>0</v>
      </c>
      <c r="H245" s="811"/>
      <c r="I245" s="814"/>
      <c r="J245" s="811"/>
      <c r="K245" s="817"/>
    </row>
    <row r="246" spans="1:11" ht="27.6" x14ac:dyDescent="0.25">
      <c r="A246" s="806"/>
      <c r="B246" s="517"/>
      <c r="C246" s="806"/>
      <c r="D246" s="50" t="s">
        <v>214</v>
      </c>
      <c r="E246" s="103" t="s">
        <v>215</v>
      </c>
      <c r="F246" s="67" t="s">
        <v>169</v>
      </c>
      <c r="G246" s="66">
        <f>IF(F246="Confiable",15,0)</f>
        <v>0</v>
      </c>
      <c r="H246" s="811"/>
      <c r="I246" s="814"/>
      <c r="J246" s="811"/>
      <c r="K246" s="817"/>
    </row>
    <row r="247" spans="1:11" ht="41.4" x14ac:dyDescent="0.25">
      <c r="A247" s="806"/>
      <c r="B247" s="517"/>
      <c r="C247" s="806"/>
      <c r="D247" s="50" t="s">
        <v>216</v>
      </c>
      <c r="E247" s="103" t="s">
        <v>217</v>
      </c>
      <c r="F247" s="217" t="s">
        <v>169</v>
      </c>
      <c r="G247" s="66">
        <f>IF(F247="Se investigan y se resuelven oportunamente",15,0)</f>
        <v>0</v>
      </c>
      <c r="H247" s="811"/>
      <c r="I247" s="814"/>
      <c r="J247" s="811"/>
      <c r="K247" s="817"/>
    </row>
    <row r="248" spans="1:11" ht="27.6" x14ac:dyDescent="0.25">
      <c r="A248" s="807"/>
      <c r="B248" s="518"/>
      <c r="C248" s="807"/>
      <c r="D248" s="45" t="s">
        <v>218</v>
      </c>
      <c r="E248" s="103" t="s">
        <v>219</v>
      </c>
      <c r="F248" s="67" t="s">
        <v>169</v>
      </c>
      <c r="G248" s="66">
        <f>IF(F248="Completa",10,IF(F248="Incompleta",5,0))</f>
        <v>0</v>
      </c>
      <c r="H248" s="812"/>
      <c r="I248" s="815"/>
      <c r="J248" s="812"/>
      <c r="K248" s="818"/>
    </row>
    <row r="249" spans="1:11" ht="15" thickBot="1" x14ac:dyDescent="0.3">
      <c r="A249" s="124"/>
      <c r="B249" s="125"/>
      <c r="C249" s="56"/>
      <c r="D249" s="57"/>
      <c r="E249" s="58" t="s">
        <v>220</v>
      </c>
      <c r="F249" s="16"/>
      <c r="G249" s="16">
        <f>SUM(G242:G248)</f>
        <v>0</v>
      </c>
      <c r="H249" s="133"/>
      <c r="I249" s="134"/>
      <c r="J249" s="134"/>
      <c r="K249" s="135"/>
    </row>
    <row r="250" spans="1:11" ht="14.4" thickBot="1" x14ac:dyDescent="0.3"/>
    <row r="251" spans="1:11" ht="27.6" x14ac:dyDescent="0.25">
      <c r="A251" s="819" t="s">
        <v>82</v>
      </c>
      <c r="B251" s="821" t="s">
        <v>223</v>
      </c>
      <c r="C251" s="823" t="s">
        <v>196</v>
      </c>
      <c r="D251" s="825" t="s">
        <v>197</v>
      </c>
      <c r="E251" s="826"/>
      <c r="F251" s="826"/>
      <c r="G251" s="826"/>
      <c r="H251" s="827"/>
      <c r="I251" s="107" t="s">
        <v>198</v>
      </c>
      <c r="J251" s="828" t="s">
        <v>199</v>
      </c>
      <c r="K251" s="803" t="s">
        <v>200</v>
      </c>
    </row>
    <row r="252" spans="1:11" ht="55.8" thickBot="1" x14ac:dyDescent="0.3">
      <c r="A252" s="820"/>
      <c r="B252" s="822"/>
      <c r="C252" s="824"/>
      <c r="D252" s="108" t="s">
        <v>201</v>
      </c>
      <c r="E252" s="51" t="s">
        <v>202</v>
      </c>
      <c r="F252" s="108" t="s">
        <v>203</v>
      </c>
      <c r="G252" s="108" t="s">
        <v>204</v>
      </c>
      <c r="H252" s="108" t="s">
        <v>221</v>
      </c>
      <c r="I252" s="52" t="s">
        <v>206</v>
      </c>
      <c r="J252" s="829"/>
      <c r="K252" s="804"/>
    </row>
    <row r="253" spans="1:11" x14ac:dyDescent="0.25">
      <c r="A253" s="805" t="str">
        <f>DESCRIPCION!A31</f>
        <v>h</v>
      </c>
      <c r="B253" s="516">
        <f>DESCRIPCION!D32</f>
        <v>0</v>
      </c>
      <c r="C253" s="805"/>
      <c r="D253" s="808" t="s">
        <v>207</v>
      </c>
      <c r="E253" s="128" t="s">
        <v>208</v>
      </c>
      <c r="F253" s="70" t="s">
        <v>169</v>
      </c>
      <c r="G253" s="129">
        <f>IF(F253="Asignado",15,0)</f>
        <v>0</v>
      </c>
      <c r="H253" s="810" t="str">
        <f>IF(AND(G260&gt;0,G260&lt;=85),"Débil",IF(AND(G260&gt;85,G260&lt;=95),"Moderado",IF(G260&gt;96,"Fuerte"," ")))</f>
        <v xml:space="preserve"> </v>
      </c>
      <c r="I253" s="813" t="s">
        <v>169</v>
      </c>
      <c r="J253" s="810"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16" t="str">
        <f>IF(J253="Fuerte","NO",IF(J253=" "," ","SI"))</f>
        <v xml:space="preserve"> </v>
      </c>
    </row>
    <row r="254" spans="1:11" ht="27.6" x14ac:dyDescent="0.25">
      <c r="A254" s="806"/>
      <c r="B254" s="517"/>
      <c r="C254" s="806"/>
      <c r="D254" s="809"/>
      <c r="E254" s="103" t="s">
        <v>209</v>
      </c>
      <c r="F254" s="67" t="s">
        <v>169</v>
      </c>
      <c r="G254" s="66">
        <f>IF(F254="Adecuado",15,0)</f>
        <v>0</v>
      </c>
      <c r="H254" s="811"/>
      <c r="I254" s="814"/>
      <c r="J254" s="811"/>
      <c r="K254" s="817"/>
    </row>
    <row r="255" spans="1:11" ht="27.6" x14ac:dyDescent="0.25">
      <c r="A255" s="806"/>
      <c r="B255" s="517"/>
      <c r="C255" s="806"/>
      <c r="D255" s="50" t="s">
        <v>210</v>
      </c>
      <c r="E255" s="103" t="s">
        <v>211</v>
      </c>
      <c r="F255" s="67" t="s">
        <v>169</v>
      </c>
      <c r="G255" s="66">
        <f>IF(F255="Oportuna",15,0)</f>
        <v>0</v>
      </c>
      <c r="H255" s="811"/>
      <c r="I255" s="814"/>
      <c r="J255" s="811"/>
      <c r="K255" s="817"/>
    </row>
    <row r="256" spans="1:11" ht="41.4" x14ac:dyDescent="0.25">
      <c r="A256" s="806"/>
      <c r="B256" s="517"/>
      <c r="C256" s="806"/>
      <c r="D256" s="50" t="s">
        <v>212</v>
      </c>
      <c r="E256" s="103" t="s">
        <v>213</v>
      </c>
      <c r="F256" s="217" t="s">
        <v>169</v>
      </c>
      <c r="G256" s="66">
        <f>IF(F256="Prevenir",15,IF(F256="Detectar",10,0))</f>
        <v>0</v>
      </c>
      <c r="H256" s="811"/>
      <c r="I256" s="814"/>
      <c r="J256" s="811"/>
      <c r="K256" s="817"/>
    </row>
    <row r="257" spans="1:11" ht="27.6" x14ac:dyDescent="0.25">
      <c r="A257" s="806"/>
      <c r="B257" s="517"/>
      <c r="C257" s="806"/>
      <c r="D257" s="50" t="s">
        <v>214</v>
      </c>
      <c r="E257" s="103" t="s">
        <v>215</v>
      </c>
      <c r="F257" s="67" t="s">
        <v>169</v>
      </c>
      <c r="G257" s="66">
        <f>IF(F257="Confiable",15,0)</f>
        <v>0</v>
      </c>
      <c r="H257" s="811"/>
      <c r="I257" s="814"/>
      <c r="J257" s="811"/>
      <c r="K257" s="817"/>
    </row>
    <row r="258" spans="1:11" ht="41.4" x14ac:dyDescent="0.25">
      <c r="A258" s="806"/>
      <c r="B258" s="517"/>
      <c r="C258" s="806"/>
      <c r="D258" s="50" t="s">
        <v>216</v>
      </c>
      <c r="E258" s="103" t="s">
        <v>217</v>
      </c>
      <c r="F258" s="217" t="s">
        <v>169</v>
      </c>
      <c r="G258" s="66">
        <f>IF(F258="Se investigan y se resuelven oportunamente",15,0)</f>
        <v>0</v>
      </c>
      <c r="H258" s="811"/>
      <c r="I258" s="814"/>
      <c r="J258" s="811"/>
      <c r="K258" s="817"/>
    </row>
    <row r="259" spans="1:11" ht="27.6" x14ac:dyDescent="0.25">
      <c r="A259" s="807"/>
      <c r="B259" s="518"/>
      <c r="C259" s="807"/>
      <c r="D259" s="45" t="s">
        <v>218</v>
      </c>
      <c r="E259" s="103" t="s">
        <v>219</v>
      </c>
      <c r="F259" s="67" t="s">
        <v>169</v>
      </c>
      <c r="G259" s="66">
        <f>IF(F259="Completa",10,IF(F259="Incompleta",5,0))</f>
        <v>0</v>
      </c>
      <c r="H259" s="812"/>
      <c r="I259" s="815"/>
      <c r="J259" s="812"/>
      <c r="K259" s="818"/>
    </row>
    <row r="260" spans="1:11" ht="15" thickBot="1" x14ac:dyDescent="0.3">
      <c r="A260" s="124"/>
      <c r="B260" s="125"/>
      <c r="C260" s="56"/>
      <c r="D260" s="57"/>
      <c r="E260" s="58" t="s">
        <v>220</v>
      </c>
      <c r="F260" s="16"/>
      <c r="G260" s="16">
        <f>SUM(G253:G259)</f>
        <v>0</v>
      </c>
      <c r="H260" s="133"/>
      <c r="I260" s="134"/>
      <c r="J260" s="134"/>
      <c r="K260" s="135"/>
    </row>
    <row r="261" spans="1:11" ht="14.4" thickBot="1" x14ac:dyDescent="0.3"/>
    <row r="262" spans="1:11" ht="27.6" x14ac:dyDescent="0.25">
      <c r="A262" s="819" t="s">
        <v>82</v>
      </c>
      <c r="B262" s="821" t="s">
        <v>223</v>
      </c>
      <c r="C262" s="823" t="s">
        <v>196</v>
      </c>
      <c r="D262" s="825" t="s">
        <v>197</v>
      </c>
      <c r="E262" s="826"/>
      <c r="F262" s="826"/>
      <c r="G262" s="826"/>
      <c r="H262" s="827"/>
      <c r="I262" s="107" t="s">
        <v>198</v>
      </c>
      <c r="J262" s="828" t="s">
        <v>199</v>
      </c>
      <c r="K262" s="803" t="s">
        <v>200</v>
      </c>
    </row>
    <row r="263" spans="1:11" ht="55.8" thickBot="1" x14ac:dyDescent="0.3">
      <c r="A263" s="820"/>
      <c r="B263" s="822"/>
      <c r="C263" s="824"/>
      <c r="D263" s="108" t="s">
        <v>201</v>
      </c>
      <c r="E263" s="51" t="s">
        <v>202</v>
      </c>
      <c r="F263" s="108" t="s">
        <v>203</v>
      </c>
      <c r="G263" s="108" t="s">
        <v>204</v>
      </c>
      <c r="H263" s="108" t="s">
        <v>221</v>
      </c>
      <c r="I263" s="52" t="s">
        <v>206</v>
      </c>
      <c r="J263" s="829"/>
      <c r="K263" s="804"/>
    </row>
    <row r="264" spans="1:11" x14ac:dyDescent="0.25">
      <c r="A264" s="805" t="str">
        <f>DESCRIPCION!A31</f>
        <v>h</v>
      </c>
      <c r="B264" s="516">
        <f>DESCRIPCION!D33</f>
        <v>0</v>
      </c>
      <c r="C264" s="805"/>
      <c r="D264" s="808" t="s">
        <v>207</v>
      </c>
      <c r="E264" s="128" t="s">
        <v>208</v>
      </c>
      <c r="F264" s="70" t="s">
        <v>169</v>
      </c>
      <c r="G264" s="129">
        <f>IF(F264="Asignado",15,0)</f>
        <v>0</v>
      </c>
      <c r="H264" s="810" t="str">
        <f>IF(AND(G271&gt;0,G271&lt;=85),"Débil",IF(AND(G271&gt;85,G271&lt;=95),"Moderado",IF(G271&gt;96,"Fuerte"," ")))</f>
        <v xml:space="preserve"> </v>
      </c>
      <c r="I264" s="813" t="s">
        <v>169</v>
      </c>
      <c r="J264" s="810"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16" t="str">
        <f>IF(J264="Fuerte","NO",IF(J264=" "," ","SI"))</f>
        <v xml:space="preserve"> </v>
      </c>
    </row>
    <row r="265" spans="1:11" ht="27.6" x14ac:dyDescent="0.25">
      <c r="A265" s="806"/>
      <c r="B265" s="517"/>
      <c r="C265" s="806"/>
      <c r="D265" s="809"/>
      <c r="E265" s="103" t="s">
        <v>209</v>
      </c>
      <c r="F265" s="67" t="s">
        <v>169</v>
      </c>
      <c r="G265" s="66">
        <f>IF(F265="Adecuado",15,0)</f>
        <v>0</v>
      </c>
      <c r="H265" s="811"/>
      <c r="I265" s="814"/>
      <c r="J265" s="811"/>
      <c r="K265" s="817"/>
    </row>
    <row r="266" spans="1:11" ht="27.6" x14ac:dyDescent="0.25">
      <c r="A266" s="806"/>
      <c r="B266" s="517"/>
      <c r="C266" s="806"/>
      <c r="D266" s="50" t="s">
        <v>210</v>
      </c>
      <c r="E266" s="103" t="s">
        <v>211</v>
      </c>
      <c r="F266" s="67" t="s">
        <v>169</v>
      </c>
      <c r="G266" s="66">
        <f>IF(F266="Oportuna",15,0)</f>
        <v>0</v>
      </c>
      <c r="H266" s="811"/>
      <c r="I266" s="814"/>
      <c r="J266" s="811"/>
      <c r="K266" s="817"/>
    </row>
    <row r="267" spans="1:11" ht="41.4" x14ac:dyDescent="0.25">
      <c r="A267" s="806"/>
      <c r="B267" s="517"/>
      <c r="C267" s="806"/>
      <c r="D267" s="50" t="s">
        <v>212</v>
      </c>
      <c r="E267" s="103" t="s">
        <v>213</v>
      </c>
      <c r="F267" s="217" t="s">
        <v>169</v>
      </c>
      <c r="G267" s="66">
        <f>IF(F267="Prevenir",15,IF(F267="Detectar",10,0))</f>
        <v>0</v>
      </c>
      <c r="H267" s="811"/>
      <c r="I267" s="814"/>
      <c r="J267" s="811"/>
      <c r="K267" s="817"/>
    </row>
    <row r="268" spans="1:11" ht="27.6" x14ac:dyDescent="0.25">
      <c r="A268" s="806"/>
      <c r="B268" s="517"/>
      <c r="C268" s="806"/>
      <c r="D268" s="50" t="s">
        <v>214</v>
      </c>
      <c r="E268" s="103" t="s">
        <v>215</v>
      </c>
      <c r="F268" s="67" t="s">
        <v>169</v>
      </c>
      <c r="G268" s="66">
        <f>IF(F268="Confiable",15,0)</f>
        <v>0</v>
      </c>
      <c r="H268" s="811"/>
      <c r="I268" s="814"/>
      <c r="J268" s="811"/>
      <c r="K268" s="817"/>
    </row>
    <row r="269" spans="1:11" ht="41.4" x14ac:dyDescent="0.25">
      <c r="A269" s="806"/>
      <c r="B269" s="517"/>
      <c r="C269" s="806"/>
      <c r="D269" s="50" t="s">
        <v>216</v>
      </c>
      <c r="E269" s="103" t="s">
        <v>217</v>
      </c>
      <c r="F269" s="217" t="s">
        <v>169</v>
      </c>
      <c r="G269" s="66">
        <f>IF(F269="Se investigan y se resuelven oportunamente",15,0)</f>
        <v>0</v>
      </c>
      <c r="H269" s="811"/>
      <c r="I269" s="814"/>
      <c r="J269" s="811"/>
      <c r="K269" s="817"/>
    </row>
    <row r="270" spans="1:11" ht="27.6" x14ac:dyDescent="0.25">
      <c r="A270" s="807"/>
      <c r="B270" s="518"/>
      <c r="C270" s="807"/>
      <c r="D270" s="45" t="s">
        <v>218</v>
      </c>
      <c r="E270" s="103" t="s">
        <v>219</v>
      </c>
      <c r="F270" s="67" t="s">
        <v>169</v>
      </c>
      <c r="G270" s="66">
        <f>IF(F270="Completa",10,IF(F270="Incompleta",5,0))</f>
        <v>0</v>
      </c>
      <c r="H270" s="812"/>
      <c r="I270" s="815"/>
      <c r="J270" s="812"/>
      <c r="K270" s="818"/>
    </row>
    <row r="271" spans="1:11" ht="15" thickBot="1" x14ac:dyDescent="0.3">
      <c r="A271" s="124"/>
      <c r="B271" s="125"/>
      <c r="C271" s="56"/>
      <c r="D271" s="57"/>
      <c r="E271" s="58" t="s">
        <v>220</v>
      </c>
      <c r="F271" s="16"/>
      <c r="G271" s="16">
        <f>SUM(G264:G270)</f>
        <v>0</v>
      </c>
      <c r="H271" s="133"/>
      <c r="I271" s="134"/>
      <c r="J271" s="134"/>
      <c r="K271" s="135"/>
    </row>
    <row r="272" spans="1:11" ht="14.4" thickBot="1" x14ac:dyDescent="0.3"/>
    <row r="273" spans="1:11" ht="27.6" x14ac:dyDescent="0.25">
      <c r="A273" s="819" t="s">
        <v>82</v>
      </c>
      <c r="B273" s="821" t="s">
        <v>223</v>
      </c>
      <c r="C273" s="823" t="s">
        <v>196</v>
      </c>
      <c r="D273" s="825" t="s">
        <v>197</v>
      </c>
      <c r="E273" s="826"/>
      <c r="F273" s="826"/>
      <c r="G273" s="826"/>
      <c r="H273" s="827"/>
      <c r="I273" s="107" t="s">
        <v>198</v>
      </c>
      <c r="J273" s="828" t="s">
        <v>199</v>
      </c>
      <c r="K273" s="803" t="s">
        <v>200</v>
      </c>
    </row>
    <row r="274" spans="1:11" ht="55.8" thickBot="1" x14ac:dyDescent="0.3">
      <c r="A274" s="820"/>
      <c r="B274" s="822"/>
      <c r="C274" s="824"/>
      <c r="D274" s="108" t="s">
        <v>201</v>
      </c>
      <c r="E274" s="51" t="s">
        <v>202</v>
      </c>
      <c r="F274" s="108" t="s">
        <v>203</v>
      </c>
      <c r="G274" s="108" t="s">
        <v>204</v>
      </c>
      <c r="H274" s="108" t="s">
        <v>221</v>
      </c>
      <c r="I274" s="52" t="s">
        <v>206</v>
      </c>
      <c r="J274" s="829"/>
      <c r="K274" s="804"/>
    </row>
    <row r="275" spans="1:11" x14ac:dyDescent="0.25">
      <c r="A275" s="805" t="str">
        <f>DESCRIPCION!A34</f>
        <v>i</v>
      </c>
      <c r="B275" s="516">
        <f>DESCRIPCION!D34</f>
        <v>0</v>
      </c>
      <c r="C275" s="805"/>
      <c r="D275" s="808" t="s">
        <v>207</v>
      </c>
      <c r="E275" s="128" t="s">
        <v>208</v>
      </c>
      <c r="F275" s="70" t="s">
        <v>169</v>
      </c>
      <c r="G275" s="129">
        <f>IF(F275="Asignado",15,0)</f>
        <v>0</v>
      </c>
      <c r="H275" s="810" t="str">
        <f>IF(AND(G282&gt;0,G282&lt;=85),"Débil",IF(AND(G282&gt;85,G282&lt;=95),"Moderado",IF(G282&gt;96,"Fuerte"," ")))</f>
        <v xml:space="preserve"> </v>
      </c>
      <c r="I275" s="813" t="s">
        <v>169</v>
      </c>
      <c r="J275" s="810"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16" t="str">
        <f>IF(J275="Fuerte","NO",IF(J275=" "," ","SI"))</f>
        <v xml:space="preserve"> </v>
      </c>
    </row>
    <row r="276" spans="1:11" ht="27.6" x14ac:dyDescent="0.25">
      <c r="A276" s="806"/>
      <c r="B276" s="517"/>
      <c r="C276" s="806"/>
      <c r="D276" s="809"/>
      <c r="E276" s="103" t="s">
        <v>209</v>
      </c>
      <c r="F276" s="67" t="s">
        <v>169</v>
      </c>
      <c r="G276" s="66">
        <f>IF(F276="Adecuado",15,0)</f>
        <v>0</v>
      </c>
      <c r="H276" s="811"/>
      <c r="I276" s="814"/>
      <c r="J276" s="811"/>
      <c r="K276" s="817"/>
    </row>
    <row r="277" spans="1:11" ht="27.6" x14ac:dyDescent="0.25">
      <c r="A277" s="806"/>
      <c r="B277" s="517"/>
      <c r="C277" s="806"/>
      <c r="D277" s="50" t="s">
        <v>210</v>
      </c>
      <c r="E277" s="103" t="s">
        <v>211</v>
      </c>
      <c r="F277" s="67" t="s">
        <v>169</v>
      </c>
      <c r="G277" s="66">
        <f>IF(F277="Oportuna",15,0)</f>
        <v>0</v>
      </c>
      <c r="H277" s="811"/>
      <c r="I277" s="814"/>
      <c r="J277" s="811"/>
      <c r="K277" s="817"/>
    </row>
    <row r="278" spans="1:11" ht="41.4" x14ac:dyDescent="0.25">
      <c r="A278" s="806"/>
      <c r="B278" s="517"/>
      <c r="C278" s="806"/>
      <c r="D278" s="50" t="s">
        <v>212</v>
      </c>
      <c r="E278" s="103" t="s">
        <v>213</v>
      </c>
      <c r="F278" s="217" t="s">
        <v>169</v>
      </c>
      <c r="G278" s="66">
        <f>IF(F278="Prevenir",15,IF(F278="Detectar",10,0))</f>
        <v>0</v>
      </c>
      <c r="H278" s="811"/>
      <c r="I278" s="814"/>
      <c r="J278" s="811"/>
      <c r="K278" s="817"/>
    </row>
    <row r="279" spans="1:11" ht="27.6" x14ac:dyDescent="0.25">
      <c r="A279" s="806"/>
      <c r="B279" s="517"/>
      <c r="C279" s="806"/>
      <c r="D279" s="50" t="s">
        <v>214</v>
      </c>
      <c r="E279" s="103" t="s">
        <v>215</v>
      </c>
      <c r="F279" s="67" t="s">
        <v>169</v>
      </c>
      <c r="G279" s="66">
        <f>IF(F279="Confiable",15,0)</f>
        <v>0</v>
      </c>
      <c r="H279" s="811"/>
      <c r="I279" s="814"/>
      <c r="J279" s="811"/>
      <c r="K279" s="817"/>
    </row>
    <row r="280" spans="1:11" ht="41.4" x14ac:dyDescent="0.25">
      <c r="A280" s="806"/>
      <c r="B280" s="517"/>
      <c r="C280" s="806"/>
      <c r="D280" s="50" t="s">
        <v>216</v>
      </c>
      <c r="E280" s="103" t="s">
        <v>217</v>
      </c>
      <c r="F280" s="217" t="s">
        <v>169</v>
      </c>
      <c r="G280" s="66">
        <f>IF(F280="Se investigan y se resuelven oportunamente",15,0)</f>
        <v>0</v>
      </c>
      <c r="H280" s="811"/>
      <c r="I280" s="814"/>
      <c r="J280" s="811"/>
      <c r="K280" s="817"/>
    </row>
    <row r="281" spans="1:11" ht="27.6" x14ac:dyDescent="0.25">
      <c r="A281" s="807"/>
      <c r="B281" s="518"/>
      <c r="C281" s="807"/>
      <c r="D281" s="45" t="s">
        <v>218</v>
      </c>
      <c r="E281" s="103" t="s">
        <v>219</v>
      </c>
      <c r="F281" s="67" t="s">
        <v>169</v>
      </c>
      <c r="G281" s="66">
        <f>IF(F281="Completa",10,IF(F281="Incompleta",5,0))</f>
        <v>0</v>
      </c>
      <c r="H281" s="812"/>
      <c r="I281" s="815"/>
      <c r="J281" s="812"/>
      <c r="K281" s="818"/>
    </row>
    <row r="282" spans="1:11" ht="15" thickBot="1" x14ac:dyDescent="0.3">
      <c r="A282" s="124"/>
      <c r="B282" s="125"/>
      <c r="C282" s="56"/>
      <c r="D282" s="57"/>
      <c r="E282" s="58" t="s">
        <v>220</v>
      </c>
      <c r="F282" s="16"/>
      <c r="G282" s="16">
        <f>SUM(G275:G281)</f>
        <v>0</v>
      </c>
      <c r="H282" s="133"/>
      <c r="I282" s="134"/>
      <c r="J282" s="134"/>
      <c r="K282" s="135"/>
    </row>
    <row r="283" spans="1:11" ht="14.4" thickBot="1" x14ac:dyDescent="0.3"/>
    <row r="284" spans="1:11" ht="27.6" x14ac:dyDescent="0.25">
      <c r="A284" s="819" t="s">
        <v>82</v>
      </c>
      <c r="B284" s="821" t="s">
        <v>223</v>
      </c>
      <c r="C284" s="823" t="s">
        <v>196</v>
      </c>
      <c r="D284" s="825" t="s">
        <v>197</v>
      </c>
      <c r="E284" s="826"/>
      <c r="F284" s="826"/>
      <c r="G284" s="826"/>
      <c r="H284" s="827"/>
      <c r="I284" s="107" t="s">
        <v>198</v>
      </c>
      <c r="J284" s="828" t="s">
        <v>199</v>
      </c>
      <c r="K284" s="803" t="s">
        <v>200</v>
      </c>
    </row>
    <row r="285" spans="1:11" ht="55.8" thickBot="1" x14ac:dyDescent="0.3">
      <c r="A285" s="820"/>
      <c r="B285" s="822"/>
      <c r="C285" s="824"/>
      <c r="D285" s="108" t="s">
        <v>201</v>
      </c>
      <c r="E285" s="51" t="s">
        <v>202</v>
      </c>
      <c r="F285" s="108" t="s">
        <v>203</v>
      </c>
      <c r="G285" s="108" t="s">
        <v>204</v>
      </c>
      <c r="H285" s="108" t="s">
        <v>221</v>
      </c>
      <c r="I285" s="52" t="s">
        <v>206</v>
      </c>
      <c r="J285" s="829"/>
      <c r="K285" s="804"/>
    </row>
    <row r="286" spans="1:11" x14ac:dyDescent="0.25">
      <c r="A286" s="805" t="str">
        <f>DESCRIPCION!A34</f>
        <v>i</v>
      </c>
      <c r="B286" s="516">
        <f>DESCRIPCION!D35</f>
        <v>0</v>
      </c>
      <c r="C286" s="805"/>
      <c r="D286" s="808" t="s">
        <v>207</v>
      </c>
      <c r="E286" s="128" t="s">
        <v>208</v>
      </c>
      <c r="F286" s="70" t="s">
        <v>169</v>
      </c>
      <c r="G286" s="129">
        <f>IF(F286="Asignado",15,0)</f>
        <v>0</v>
      </c>
      <c r="H286" s="810" t="str">
        <f>IF(AND(G293&gt;0,G293&lt;=85),"Débil",IF(AND(G293&gt;85,G293&lt;=95),"Moderado",IF(G293&gt;96,"Fuerte"," ")))</f>
        <v xml:space="preserve"> </v>
      </c>
      <c r="I286" s="813" t="s">
        <v>169</v>
      </c>
      <c r="J286" s="810"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16" t="str">
        <f>IF(J286="Fuerte","NO",IF(J286=" "," ","SI"))</f>
        <v xml:space="preserve"> </v>
      </c>
    </row>
    <row r="287" spans="1:11" ht="27.6" x14ac:dyDescent="0.25">
      <c r="A287" s="806"/>
      <c r="B287" s="517"/>
      <c r="C287" s="806"/>
      <c r="D287" s="809"/>
      <c r="E287" s="103" t="s">
        <v>209</v>
      </c>
      <c r="F287" s="67" t="s">
        <v>169</v>
      </c>
      <c r="G287" s="66">
        <f>IF(F287="Adecuado",15,0)</f>
        <v>0</v>
      </c>
      <c r="H287" s="811"/>
      <c r="I287" s="814"/>
      <c r="J287" s="811"/>
      <c r="K287" s="817"/>
    </row>
    <row r="288" spans="1:11" ht="27.6" x14ac:dyDescent="0.25">
      <c r="A288" s="806"/>
      <c r="B288" s="517"/>
      <c r="C288" s="806"/>
      <c r="D288" s="50" t="s">
        <v>210</v>
      </c>
      <c r="E288" s="103" t="s">
        <v>211</v>
      </c>
      <c r="F288" s="67" t="s">
        <v>169</v>
      </c>
      <c r="G288" s="66">
        <f>IF(F288="Oportuna",15,0)</f>
        <v>0</v>
      </c>
      <c r="H288" s="811"/>
      <c r="I288" s="814"/>
      <c r="J288" s="811"/>
      <c r="K288" s="817"/>
    </row>
    <row r="289" spans="1:11" ht="41.4" x14ac:dyDescent="0.25">
      <c r="A289" s="806"/>
      <c r="B289" s="517"/>
      <c r="C289" s="806"/>
      <c r="D289" s="50" t="s">
        <v>212</v>
      </c>
      <c r="E289" s="103" t="s">
        <v>213</v>
      </c>
      <c r="F289" s="217" t="s">
        <v>169</v>
      </c>
      <c r="G289" s="66">
        <f>IF(F289="Prevenir",15,IF(F289="Detectar",10,0))</f>
        <v>0</v>
      </c>
      <c r="H289" s="811"/>
      <c r="I289" s="814"/>
      <c r="J289" s="811"/>
      <c r="K289" s="817"/>
    </row>
    <row r="290" spans="1:11" ht="27.6" x14ac:dyDescent="0.25">
      <c r="A290" s="806"/>
      <c r="B290" s="517"/>
      <c r="C290" s="806"/>
      <c r="D290" s="50" t="s">
        <v>214</v>
      </c>
      <c r="E290" s="103" t="s">
        <v>215</v>
      </c>
      <c r="F290" s="67" t="s">
        <v>169</v>
      </c>
      <c r="G290" s="66">
        <f>IF(F290="Confiable",15,0)</f>
        <v>0</v>
      </c>
      <c r="H290" s="811"/>
      <c r="I290" s="814"/>
      <c r="J290" s="811"/>
      <c r="K290" s="817"/>
    </row>
    <row r="291" spans="1:11" ht="41.4" x14ac:dyDescent="0.25">
      <c r="A291" s="806"/>
      <c r="B291" s="517"/>
      <c r="C291" s="806"/>
      <c r="D291" s="50" t="s">
        <v>216</v>
      </c>
      <c r="E291" s="103" t="s">
        <v>217</v>
      </c>
      <c r="F291" s="217" t="s">
        <v>169</v>
      </c>
      <c r="G291" s="66">
        <f>IF(F291="Se investigan y se resuelven oportunamente",15,0)</f>
        <v>0</v>
      </c>
      <c r="H291" s="811"/>
      <c r="I291" s="814"/>
      <c r="J291" s="811"/>
      <c r="K291" s="817"/>
    </row>
    <row r="292" spans="1:11" ht="27.6" x14ac:dyDescent="0.25">
      <c r="A292" s="807"/>
      <c r="B292" s="518"/>
      <c r="C292" s="807"/>
      <c r="D292" s="45" t="s">
        <v>218</v>
      </c>
      <c r="E292" s="103" t="s">
        <v>219</v>
      </c>
      <c r="F292" s="67" t="s">
        <v>169</v>
      </c>
      <c r="G292" s="66">
        <f>IF(F292="Completa",10,IF(F292="Incompleta",5,0))</f>
        <v>0</v>
      </c>
      <c r="H292" s="812"/>
      <c r="I292" s="815"/>
      <c r="J292" s="812"/>
      <c r="K292" s="818"/>
    </row>
    <row r="293" spans="1:11" ht="15" thickBot="1" x14ac:dyDescent="0.3">
      <c r="A293" s="124"/>
      <c r="B293" s="125"/>
      <c r="C293" s="56"/>
      <c r="D293" s="57"/>
      <c r="E293" s="58" t="s">
        <v>220</v>
      </c>
      <c r="F293" s="16"/>
      <c r="G293" s="16">
        <f>SUM(G286:G292)</f>
        <v>0</v>
      </c>
      <c r="H293" s="133"/>
      <c r="I293" s="134"/>
      <c r="J293" s="134"/>
      <c r="K293" s="135"/>
    </row>
    <row r="294" spans="1:11" ht="14.4" thickBot="1" x14ac:dyDescent="0.3"/>
    <row r="295" spans="1:11" ht="27.6" x14ac:dyDescent="0.25">
      <c r="A295" s="819" t="s">
        <v>82</v>
      </c>
      <c r="B295" s="821" t="s">
        <v>223</v>
      </c>
      <c r="C295" s="823" t="s">
        <v>196</v>
      </c>
      <c r="D295" s="825" t="s">
        <v>197</v>
      </c>
      <c r="E295" s="826"/>
      <c r="F295" s="826"/>
      <c r="G295" s="826"/>
      <c r="H295" s="827"/>
      <c r="I295" s="107" t="s">
        <v>198</v>
      </c>
      <c r="J295" s="828" t="s">
        <v>199</v>
      </c>
      <c r="K295" s="803" t="s">
        <v>200</v>
      </c>
    </row>
    <row r="296" spans="1:11" ht="55.8" thickBot="1" x14ac:dyDescent="0.3">
      <c r="A296" s="820"/>
      <c r="B296" s="822"/>
      <c r="C296" s="824"/>
      <c r="D296" s="108" t="s">
        <v>201</v>
      </c>
      <c r="E296" s="51" t="s">
        <v>202</v>
      </c>
      <c r="F296" s="108" t="s">
        <v>203</v>
      </c>
      <c r="G296" s="108" t="s">
        <v>204</v>
      </c>
      <c r="H296" s="108" t="s">
        <v>221</v>
      </c>
      <c r="I296" s="52" t="s">
        <v>206</v>
      </c>
      <c r="J296" s="829"/>
      <c r="K296" s="804"/>
    </row>
    <row r="297" spans="1:11" x14ac:dyDescent="0.25">
      <c r="A297" s="805" t="str">
        <f>DESCRIPCION!A34</f>
        <v>i</v>
      </c>
      <c r="B297" s="516">
        <f>DESCRIPCION!D36</f>
        <v>0</v>
      </c>
      <c r="C297" s="805"/>
      <c r="D297" s="808" t="s">
        <v>207</v>
      </c>
      <c r="E297" s="128" t="s">
        <v>208</v>
      </c>
      <c r="F297" s="70" t="s">
        <v>169</v>
      </c>
      <c r="G297" s="129">
        <f>IF(F297="Asignado",15,0)</f>
        <v>0</v>
      </c>
      <c r="H297" s="810" t="str">
        <f>IF(AND(G304&gt;0,G304&lt;=85),"Débil",IF(AND(G304&gt;85,G304&lt;=95),"Moderado",IF(G304&gt;96,"Fuerte"," ")))</f>
        <v xml:space="preserve"> </v>
      </c>
      <c r="I297" s="813" t="s">
        <v>169</v>
      </c>
      <c r="J297" s="810"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16" t="str">
        <f>IF(J297="Fuerte","NO",IF(J297=" "," ","SI"))</f>
        <v xml:space="preserve"> </v>
      </c>
    </row>
    <row r="298" spans="1:11" ht="27.6" x14ac:dyDescent="0.25">
      <c r="A298" s="806"/>
      <c r="B298" s="517"/>
      <c r="C298" s="806"/>
      <c r="D298" s="809"/>
      <c r="E298" s="103" t="s">
        <v>209</v>
      </c>
      <c r="F298" s="67" t="s">
        <v>169</v>
      </c>
      <c r="G298" s="66">
        <f>IF(F298="Adecuado",15,0)</f>
        <v>0</v>
      </c>
      <c r="H298" s="811"/>
      <c r="I298" s="814"/>
      <c r="J298" s="811"/>
      <c r="K298" s="817"/>
    </row>
    <row r="299" spans="1:11" ht="27.6" x14ac:dyDescent="0.25">
      <c r="A299" s="806"/>
      <c r="B299" s="517"/>
      <c r="C299" s="806"/>
      <c r="D299" s="50" t="s">
        <v>210</v>
      </c>
      <c r="E299" s="103" t="s">
        <v>211</v>
      </c>
      <c r="F299" s="67" t="s">
        <v>169</v>
      </c>
      <c r="G299" s="66">
        <f>IF(F299="Oportuna",15,0)</f>
        <v>0</v>
      </c>
      <c r="H299" s="811"/>
      <c r="I299" s="814"/>
      <c r="J299" s="811"/>
      <c r="K299" s="817"/>
    </row>
    <row r="300" spans="1:11" ht="41.4" x14ac:dyDescent="0.25">
      <c r="A300" s="806"/>
      <c r="B300" s="517"/>
      <c r="C300" s="806"/>
      <c r="D300" s="50" t="s">
        <v>212</v>
      </c>
      <c r="E300" s="103" t="s">
        <v>213</v>
      </c>
      <c r="F300" s="217" t="s">
        <v>169</v>
      </c>
      <c r="G300" s="66">
        <f>IF(F300="Prevenir",15,IF(F300="Detectar",10,0))</f>
        <v>0</v>
      </c>
      <c r="H300" s="811"/>
      <c r="I300" s="814"/>
      <c r="J300" s="811"/>
      <c r="K300" s="817"/>
    </row>
    <row r="301" spans="1:11" ht="27.6" x14ac:dyDescent="0.25">
      <c r="A301" s="806"/>
      <c r="B301" s="517"/>
      <c r="C301" s="806"/>
      <c r="D301" s="50" t="s">
        <v>214</v>
      </c>
      <c r="E301" s="103" t="s">
        <v>215</v>
      </c>
      <c r="F301" s="67" t="s">
        <v>169</v>
      </c>
      <c r="G301" s="66">
        <f>IF(F301="Confiable",15,0)</f>
        <v>0</v>
      </c>
      <c r="H301" s="811"/>
      <c r="I301" s="814"/>
      <c r="J301" s="811"/>
      <c r="K301" s="817"/>
    </row>
    <row r="302" spans="1:11" ht="41.4" x14ac:dyDescent="0.25">
      <c r="A302" s="806"/>
      <c r="B302" s="517"/>
      <c r="C302" s="806"/>
      <c r="D302" s="50" t="s">
        <v>216</v>
      </c>
      <c r="E302" s="103" t="s">
        <v>217</v>
      </c>
      <c r="F302" s="217" t="s">
        <v>169</v>
      </c>
      <c r="G302" s="66">
        <f>IF(F302="Se investigan y se resuelven oportunamente",15,0)</f>
        <v>0</v>
      </c>
      <c r="H302" s="811"/>
      <c r="I302" s="814"/>
      <c r="J302" s="811"/>
      <c r="K302" s="817"/>
    </row>
    <row r="303" spans="1:11" ht="27.6" x14ac:dyDescent="0.25">
      <c r="A303" s="807"/>
      <c r="B303" s="518"/>
      <c r="C303" s="807"/>
      <c r="D303" s="45" t="s">
        <v>218</v>
      </c>
      <c r="E303" s="103" t="s">
        <v>219</v>
      </c>
      <c r="F303" s="67" t="s">
        <v>169</v>
      </c>
      <c r="G303" s="66">
        <f>IF(F303="Completa",10,IF(F303="Incompleta",5,0))</f>
        <v>0</v>
      </c>
      <c r="H303" s="812"/>
      <c r="I303" s="815"/>
      <c r="J303" s="812"/>
      <c r="K303" s="818"/>
    </row>
    <row r="304" spans="1:11" ht="15" thickBot="1" x14ac:dyDescent="0.3">
      <c r="A304" s="124"/>
      <c r="B304" s="125"/>
      <c r="C304" s="56"/>
      <c r="D304" s="57"/>
      <c r="E304" s="58" t="s">
        <v>220</v>
      </c>
      <c r="F304" s="16"/>
      <c r="G304" s="16">
        <f>SUM(G297:G303)</f>
        <v>0</v>
      </c>
      <c r="H304" s="133"/>
      <c r="I304" s="134"/>
      <c r="J304" s="134"/>
      <c r="K304" s="135"/>
    </row>
    <row r="305" spans="1:11" ht="14.4" thickBot="1" x14ac:dyDescent="0.3"/>
    <row r="306" spans="1:11" ht="27.6" x14ac:dyDescent="0.25">
      <c r="A306" s="819" t="s">
        <v>82</v>
      </c>
      <c r="B306" s="821" t="s">
        <v>223</v>
      </c>
      <c r="C306" s="823" t="s">
        <v>196</v>
      </c>
      <c r="D306" s="825" t="s">
        <v>197</v>
      </c>
      <c r="E306" s="826"/>
      <c r="F306" s="826"/>
      <c r="G306" s="826"/>
      <c r="H306" s="827"/>
      <c r="I306" s="107" t="s">
        <v>198</v>
      </c>
      <c r="J306" s="828" t="s">
        <v>199</v>
      </c>
      <c r="K306" s="803" t="s">
        <v>200</v>
      </c>
    </row>
    <row r="307" spans="1:11" ht="55.8" thickBot="1" x14ac:dyDescent="0.3">
      <c r="A307" s="820"/>
      <c r="B307" s="822"/>
      <c r="C307" s="824"/>
      <c r="D307" s="108" t="s">
        <v>201</v>
      </c>
      <c r="E307" s="51" t="s">
        <v>202</v>
      </c>
      <c r="F307" s="108" t="s">
        <v>203</v>
      </c>
      <c r="G307" s="108" t="s">
        <v>204</v>
      </c>
      <c r="H307" s="108" t="s">
        <v>221</v>
      </c>
      <c r="I307" s="52" t="s">
        <v>206</v>
      </c>
      <c r="J307" s="829"/>
      <c r="K307" s="804"/>
    </row>
    <row r="308" spans="1:11" x14ac:dyDescent="0.25">
      <c r="A308" s="805" t="str">
        <f>DESCRIPCION!A37</f>
        <v>j</v>
      </c>
      <c r="B308" s="516">
        <f>DESCRIPCION!D37</f>
        <v>0</v>
      </c>
      <c r="C308" s="805"/>
      <c r="D308" s="808" t="s">
        <v>207</v>
      </c>
      <c r="E308" s="128" t="s">
        <v>208</v>
      </c>
      <c r="F308" s="70" t="s">
        <v>169</v>
      </c>
      <c r="G308" s="129">
        <f>IF(F308="Asignado",15,0)</f>
        <v>0</v>
      </c>
      <c r="H308" s="810" t="str">
        <f>IF(AND(G315&gt;0,G315&lt;=85),"Débil",IF(AND(G315&gt;85,G315&lt;=95),"Moderado",IF(G315&gt;96,"Fuerte"," ")))</f>
        <v xml:space="preserve"> </v>
      </c>
      <c r="I308" s="813" t="s">
        <v>169</v>
      </c>
      <c r="J308" s="810"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16" t="str">
        <f>IF(J308="Fuerte","NO",IF(J308=" "," ","SI"))</f>
        <v xml:space="preserve"> </v>
      </c>
    </row>
    <row r="309" spans="1:11" ht="27.6" x14ac:dyDescent="0.25">
      <c r="A309" s="806"/>
      <c r="B309" s="517"/>
      <c r="C309" s="806"/>
      <c r="D309" s="809"/>
      <c r="E309" s="103" t="s">
        <v>209</v>
      </c>
      <c r="F309" s="67" t="s">
        <v>169</v>
      </c>
      <c r="G309" s="66">
        <f>IF(F309="Adecuado",15,0)</f>
        <v>0</v>
      </c>
      <c r="H309" s="811"/>
      <c r="I309" s="814"/>
      <c r="J309" s="811"/>
      <c r="K309" s="817"/>
    </row>
    <row r="310" spans="1:11" ht="27.6" x14ac:dyDescent="0.25">
      <c r="A310" s="806"/>
      <c r="B310" s="517"/>
      <c r="C310" s="806"/>
      <c r="D310" s="50" t="s">
        <v>210</v>
      </c>
      <c r="E310" s="103" t="s">
        <v>211</v>
      </c>
      <c r="F310" s="67" t="s">
        <v>169</v>
      </c>
      <c r="G310" s="66">
        <f>IF(F310="Oportuna",15,0)</f>
        <v>0</v>
      </c>
      <c r="H310" s="811"/>
      <c r="I310" s="814"/>
      <c r="J310" s="811"/>
      <c r="K310" s="817"/>
    </row>
    <row r="311" spans="1:11" ht="41.4" x14ac:dyDescent="0.25">
      <c r="A311" s="806"/>
      <c r="B311" s="517"/>
      <c r="C311" s="806"/>
      <c r="D311" s="50" t="s">
        <v>212</v>
      </c>
      <c r="E311" s="103" t="s">
        <v>213</v>
      </c>
      <c r="F311" s="217" t="s">
        <v>169</v>
      </c>
      <c r="G311" s="66">
        <f>IF(F311="Prevenir",15,IF(F311="Detectar",10,0))</f>
        <v>0</v>
      </c>
      <c r="H311" s="811"/>
      <c r="I311" s="814"/>
      <c r="J311" s="811"/>
      <c r="K311" s="817"/>
    </row>
    <row r="312" spans="1:11" ht="27.6" x14ac:dyDescent="0.25">
      <c r="A312" s="806"/>
      <c r="B312" s="517"/>
      <c r="C312" s="806"/>
      <c r="D312" s="50" t="s">
        <v>214</v>
      </c>
      <c r="E312" s="103" t="s">
        <v>215</v>
      </c>
      <c r="F312" s="67" t="s">
        <v>169</v>
      </c>
      <c r="G312" s="66">
        <f>IF(F312="Confiable",15,0)</f>
        <v>0</v>
      </c>
      <c r="H312" s="811"/>
      <c r="I312" s="814"/>
      <c r="J312" s="811"/>
      <c r="K312" s="817"/>
    </row>
    <row r="313" spans="1:11" ht="41.4" x14ac:dyDescent="0.25">
      <c r="A313" s="806"/>
      <c r="B313" s="517"/>
      <c r="C313" s="806"/>
      <c r="D313" s="50" t="s">
        <v>216</v>
      </c>
      <c r="E313" s="103" t="s">
        <v>217</v>
      </c>
      <c r="F313" s="217" t="s">
        <v>169</v>
      </c>
      <c r="G313" s="66">
        <f>IF(F313="Se investigan y se resuelven oportunamente",15,0)</f>
        <v>0</v>
      </c>
      <c r="H313" s="811"/>
      <c r="I313" s="814"/>
      <c r="J313" s="811"/>
      <c r="K313" s="817"/>
    </row>
    <row r="314" spans="1:11" ht="27.6" x14ac:dyDescent="0.25">
      <c r="A314" s="807"/>
      <c r="B314" s="518"/>
      <c r="C314" s="807"/>
      <c r="D314" s="45" t="s">
        <v>218</v>
      </c>
      <c r="E314" s="103" t="s">
        <v>219</v>
      </c>
      <c r="F314" s="67" t="s">
        <v>169</v>
      </c>
      <c r="G314" s="66">
        <f>IF(F314="Completa",10,IF(F314="Incompleta",5,0))</f>
        <v>0</v>
      </c>
      <c r="H314" s="812"/>
      <c r="I314" s="815"/>
      <c r="J314" s="812"/>
      <c r="K314" s="818"/>
    </row>
    <row r="315" spans="1:11" ht="15" thickBot="1" x14ac:dyDescent="0.3">
      <c r="A315" s="124"/>
      <c r="B315" s="125"/>
      <c r="C315" s="56"/>
      <c r="D315" s="57"/>
      <c r="E315" s="58" t="s">
        <v>220</v>
      </c>
      <c r="F315" s="16"/>
      <c r="G315" s="16">
        <f>SUM(G308:G314)</f>
        <v>0</v>
      </c>
      <c r="H315" s="133"/>
      <c r="I315" s="134"/>
      <c r="J315" s="134"/>
      <c r="K315" s="135"/>
    </row>
    <row r="316" spans="1:11" ht="14.4" thickBot="1" x14ac:dyDescent="0.3"/>
    <row r="317" spans="1:11" ht="27.6" x14ac:dyDescent="0.25">
      <c r="A317" s="819" t="s">
        <v>82</v>
      </c>
      <c r="B317" s="821" t="s">
        <v>223</v>
      </c>
      <c r="C317" s="823" t="s">
        <v>196</v>
      </c>
      <c r="D317" s="825" t="s">
        <v>197</v>
      </c>
      <c r="E317" s="826"/>
      <c r="F317" s="826"/>
      <c r="G317" s="826"/>
      <c r="H317" s="827"/>
      <c r="I317" s="107" t="s">
        <v>198</v>
      </c>
      <c r="J317" s="828" t="s">
        <v>199</v>
      </c>
      <c r="K317" s="803" t="s">
        <v>200</v>
      </c>
    </row>
    <row r="318" spans="1:11" ht="55.8" thickBot="1" x14ac:dyDescent="0.3">
      <c r="A318" s="820"/>
      <c r="B318" s="822"/>
      <c r="C318" s="824"/>
      <c r="D318" s="108" t="s">
        <v>201</v>
      </c>
      <c r="E318" s="51" t="s">
        <v>202</v>
      </c>
      <c r="F318" s="108" t="s">
        <v>203</v>
      </c>
      <c r="G318" s="108" t="s">
        <v>204</v>
      </c>
      <c r="H318" s="108" t="s">
        <v>221</v>
      </c>
      <c r="I318" s="52" t="s">
        <v>206</v>
      </c>
      <c r="J318" s="829"/>
      <c r="K318" s="804"/>
    </row>
    <row r="319" spans="1:11" x14ac:dyDescent="0.25">
      <c r="A319" s="805" t="str">
        <f>DESCRIPCION!A37</f>
        <v>j</v>
      </c>
      <c r="B319" s="516">
        <f>DESCRIPCION!D38</f>
        <v>0</v>
      </c>
      <c r="C319" s="805"/>
      <c r="D319" s="808" t="s">
        <v>207</v>
      </c>
      <c r="E319" s="128" t="s">
        <v>208</v>
      </c>
      <c r="F319" s="70" t="s">
        <v>169</v>
      </c>
      <c r="G319" s="129">
        <f>IF(F319="Asignado",15,0)</f>
        <v>0</v>
      </c>
      <c r="H319" s="810" t="str">
        <f>IF(AND(G326&gt;0,G326&lt;=85),"Débil",IF(AND(G326&gt;85,G326&lt;=95),"Moderado",IF(G326&gt;96,"Fuerte"," ")))</f>
        <v xml:space="preserve"> </v>
      </c>
      <c r="I319" s="813" t="s">
        <v>192</v>
      </c>
      <c r="J319" s="810"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16" t="str">
        <f>IF(J319="Fuerte","NO",IF(J319=" "," ","SI"))</f>
        <v xml:space="preserve"> </v>
      </c>
    </row>
    <row r="320" spans="1:11" ht="27.6" x14ac:dyDescent="0.25">
      <c r="A320" s="806"/>
      <c r="B320" s="517"/>
      <c r="C320" s="806"/>
      <c r="D320" s="809"/>
      <c r="E320" s="103" t="s">
        <v>209</v>
      </c>
      <c r="F320" s="67" t="s">
        <v>169</v>
      </c>
      <c r="G320" s="66">
        <f>IF(F320="Adecuado",15,0)</f>
        <v>0</v>
      </c>
      <c r="H320" s="811"/>
      <c r="I320" s="814"/>
      <c r="J320" s="811"/>
      <c r="K320" s="817"/>
    </row>
    <row r="321" spans="1:11" ht="27.6" x14ac:dyDescent="0.25">
      <c r="A321" s="806"/>
      <c r="B321" s="517"/>
      <c r="C321" s="806"/>
      <c r="D321" s="50" t="s">
        <v>210</v>
      </c>
      <c r="E321" s="103" t="s">
        <v>211</v>
      </c>
      <c r="F321" s="67" t="s">
        <v>169</v>
      </c>
      <c r="G321" s="66">
        <f>IF(F321="Oportuna",15,0)</f>
        <v>0</v>
      </c>
      <c r="H321" s="811"/>
      <c r="I321" s="814"/>
      <c r="J321" s="811"/>
      <c r="K321" s="817"/>
    </row>
    <row r="322" spans="1:11" ht="41.4" x14ac:dyDescent="0.25">
      <c r="A322" s="806"/>
      <c r="B322" s="517"/>
      <c r="C322" s="806"/>
      <c r="D322" s="50" t="s">
        <v>212</v>
      </c>
      <c r="E322" s="103" t="s">
        <v>213</v>
      </c>
      <c r="F322" s="217" t="s">
        <v>169</v>
      </c>
      <c r="G322" s="66">
        <f>IF(F322="Prevenir",15,IF(F322="Detectar",10,0))</f>
        <v>0</v>
      </c>
      <c r="H322" s="811"/>
      <c r="I322" s="814"/>
      <c r="J322" s="811"/>
      <c r="K322" s="817"/>
    </row>
    <row r="323" spans="1:11" ht="27.6" x14ac:dyDescent="0.25">
      <c r="A323" s="806"/>
      <c r="B323" s="517"/>
      <c r="C323" s="806"/>
      <c r="D323" s="50" t="s">
        <v>214</v>
      </c>
      <c r="E323" s="103" t="s">
        <v>215</v>
      </c>
      <c r="F323" s="67" t="s">
        <v>169</v>
      </c>
      <c r="G323" s="66">
        <f>IF(F323="Confiable",15,0)</f>
        <v>0</v>
      </c>
      <c r="H323" s="811"/>
      <c r="I323" s="814"/>
      <c r="J323" s="811"/>
      <c r="K323" s="817"/>
    </row>
    <row r="324" spans="1:11" ht="41.4" x14ac:dyDescent="0.25">
      <c r="A324" s="806"/>
      <c r="B324" s="517"/>
      <c r="C324" s="806"/>
      <c r="D324" s="50" t="s">
        <v>216</v>
      </c>
      <c r="E324" s="103" t="s">
        <v>217</v>
      </c>
      <c r="F324" s="217" t="s">
        <v>169</v>
      </c>
      <c r="G324" s="66">
        <f>IF(F324="Se investigan y se resuelven oportunamente",15,0)</f>
        <v>0</v>
      </c>
      <c r="H324" s="811"/>
      <c r="I324" s="814"/>
      <c r="J324" s="811"/>
      <c r="K324" s="817"/>
    </row>
    <row r="325" spans="1:11" ht="27.6" x14ac:dyDescent="0.25">
      <c r="A325" s="807"/>
      <c r="B325" s="518"/>
      <c r="C325" s="807"/>
      <c r="D325" s="45" t="s">
        <v>218</v>
      </c>
      <c r="E325" s="103" t="s">
        <v>219</v>
      </c>
      <c r="F325" s="67" t="s">
        <v>169</v>
      </c>
      <c r="G325" s="66">
        <f>IF(F325="Completa",10,IF(F325="Incompleta",5,0))</f>
        <v>0</v>
      </c>
      <c r="H325" s="812"/>
      <c r="I325" s="815"/>
      <c r="J325" s="812"/>
      <c r="K325" s="818"/>
    </row>
    <row r="326" spans="1:11" ht="15" thickBot="1" x14ac:dyDescent="0.3">
      <c r="A326" s="124"/>
      <c r="B326" s="125"/>
      <c r="C326" s="56"/>
      <c r="D326" s="57"/>
      <c r="E326" s="58" t="s">
        <v>220</v>
      </c>
      <c r="F326" s="16"/>
      <c r="G326" s="16">
        <f>SUM(G319:G325)</f>
        <v>0</v>
      </c>
      <c r="H326" s="133"/>
      <c r="I326" s="134"/>
      <c r="J326" s="134"/>
      <c r="K326" s="135"/>
    </row>
    <row r="327" spans="1:11" ht="14.4" thickBot="1" x14ac:dyDescent="0.3"/>
    <row r="328" spans="1:11" ht="27.6" x14ac:dyDescent="0.25">
      <c r="A328" s="819" t="s">
        <v>82</v>
      </c>
      <c r="B328" s="821" t="s">
        <v>223</v>
      </c>
      <c r="C328" s="823" t="s">
        <v>196</v>
      </c>
      <c r="D328" s="825" t="s">
        <v>197</v>
      </c>
      <c r="E328" s="826"/>
      <c r="F328" s="826"/>
      <c r="G328" s="826"/>
      <c r="H328" s="827"/>
      <c r="I328" s="107" t="s">
        <v>198</v>
      </c>
      <c r="J328" s="828" t="s">
        <v>199</v>
      </c>
      <c r="K328" s="803" t="s">
        <v>200</v>
      </c>
    </row>
    <row r="329" spans="1:11" ht="55.8" thickBot="1" x14ac:dyDescent="0.3">
      <c r="A329" s="820"/>
      <c r="B329" s="822"/>
      <c r="C329" s="824"/>
      <c r="D329" s="108" t="s">
        <v>201</v>
      </c>
      <c r="E329" s="51" t="s">
        <v>202</v>
      </c>
      <c r="F329" s="108" t="s">
        <v>203</v>
      </c>
      <c r="G329" s="108" t="s">
        <v>204</v>
      </c>
      <c r="H329" s="108" t="s">
        <v>221</v>
      </c>
      <c r="I329" s="52" t="s">
        <v>206</v>
      </c>
      <c r="J329" s="829"/>
      <c r="K329" s="804"/>
    </row>
    <row r="330" spans="1:11" x14ac:dyDescent="0.25">
      <c r="A330" s="805" t="str">
        <f>DESCRIPCION!A37</f>
        <v>j</v>
      </c>
      <c r="B330" s="516">
        <f>DESCRIPCION!D39</f>
        <v>0</v>
      </c>
      <c r="C330" s="805"/>
      <c r="D330" s="808" t="s">
        <v>207</v>
      </c>
      <c r="E330" s="128" t="s">
        <v>208</v>
      </c>
      <c r="F330" s="70" t="s">
        <v>169</v>
      </c>
      <c r="G330" s="129">
        <f>IF(F330="Asignado",15,0)</f>
        <v>0</v>
      </c>
      <c r="H330" s="810" t="str">
        <f>IF(AND(G337&gt;0,G337&lt;=85),"Débil",IF(AND(G337&gt;85,G337&lt;=95),"Moderado",IF(G337&gt;96,"Fuerte"," ")))</f>
        <v xml:space="preserve"> </v>
      </c>
      <c r="I330" s="813" t="s">
        <v>169</v>
      </c>
      <c r="J330" s="810"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16" t="str">
        <f>IF(J330="Fuerte","NO",IF(J330=" "," ","SI"))</f>
        <v xml:space="preserve"> </v>
      </c>
    </row>
    <row r="331" spans="1:11" ht="27.6" x14ac:dyDescent="0.25">
      <c r="A331" s="806"/>
      <c r="B331" s="517"/>
      <c r="C331" s="806"/>
      <c r="D331" s="809"/>
      <c r="E331" s="103" t="s">
        <v>209</v>
      </c>
      <c r="F331" s="67" t="s">
        <v>169</v>
      </c>
      <c r="G331" s="66">
        <f>IF(F331="Adecuado",15,0)</f>
        <v>0</v>
      </c>
      <c r="H331" s="811"/>
      <c r="I331" s="814"/>
      <c r="J331" s="811"/>
      <c r="K331" s="817"/>
    </row>
    <row r="332" spans="1:11" ht="27.6" x14ac:dyDescent="0.25">
      <c r="A332" s="806"/>
      <c r="B332" s="517"/>
      <c r="C332" s="806"/>
      <c r="D332" s="50" t="s">
        <v>210</v>
      </c>
      <c r="E332" s="103" t="s">
        <v>211</v>
      </c>
      <c r="F332" s="67" t="s">
        <v>169</v>
      </c>
      <c r="G332" s="66">
        <f>IF(F332="Oportuna",15,0)</f>
        <v>0</v>
      </c>
      <c r="H332" s="811"/>
      <c r="I332" s="814"/>
      <c r="J332" s="811"/>
      <c r="K332" s="817"/>
    </row>
    <row r="333" spans="1:11" ht="41.4" x14ac:dyDescent="0.25">
      <c r="A333" s="806"/>
      <c r="B333" s="517"/>
      <c r="C333" s="806"/>
      <c r="D333" s="50" t="s">
        <v>212</v>
      </c>
      <c r="E333" s="103" t="s">
        <v>213</v>
      </c>
      <c r="F333" s="217" t="s">
        <v>169</v>
      </c>
      <c r="G333" s="66">
        <f>IF(F333="Prevenir",15,IF(F333="Detectar",10,0))</f>
        <v>0</v>
      </c>
      <c r="H333" s="811"/>
      <c r="I333" s="814"/>
      <c r="J333" s="811"/>
      <c r="K333" s="817"/>
    </row>
    <row r="334" spans="1:11" ht="27.6" x14ac:dyDescent="0.25">
      <c r="A334" s="806"/>
      <c r="B334" s="517"/>
      <c r="C334" s="806"/>
      <c r="D334" s="50" t="s">
        <v>214</v>
      </c>
      <c r="E334" s="103" t="s">
        <v>215</v>
      </c>
      <c r="F334" s="67" t="s">
        <v>169</v>
      </c>
      <c r="G334" s="66">
        <f>IF(F334="Confiable",15,0)</f>
        <v>0</v>
      </c>
      <c r="H334" s="811"/>
      <c r="I334" s="814"/>
      <c r="J334" s="811"/>
      <c r="K334" s="817"/>
    </row>
    <row r="335" spans="1:11" ht="41.4" x14ac:dyDescent="0.25">
      <c r="A335" s="806"/>
      <c r="B335" s="517"/>
      <c r="C335" s="806"/>
      <c r="D335" s="50" t="s">
        <v>216</v>
      </c>
      <c r="E335" s="103" t="s">
        <v>217</v>
      </c>
      <c r="F335" s="217" t="s">
        <v>169</v>
      </c>
      <c r="G335" s="66">
        <f>IF(F335="Se investigan y se resuelven oportunamente",15,0)</f>
        <v>0</v>
      </c>
      <c r="H335" s="811"/>
      <c r="I335" s="814"/>
      <c r="J335" s="811"/>
      <c r="K335" s="817"/>
    </row>
    <row r="336" spans="1:11" ht="27.6" x14ac:dyDescent="0.25">
      <c r="A336" s="807"/>
      <c r="B336" s="518"/>
      <c r="C336" s="807"/>
      <c r="D336" s="45" t="s">
        <v>218</v>
      </c>
      <c r="E336" s="103" t="s">
        <v>219</v>
      </c>
      <c r="F336" s="67" t="s">
        <v>169</v>
      </c>
      <c r="G336" s="66">
        <f>IF(F336="Completa",10,IF(F336="Incompleta",5,0))</f>
        <v>0</v>
      </c>
      <c r="H336" s="812"/>
      <c r="I336" s="815"/>
      <c r="J336" s="812"/>
      <c r="K336" s="818"/>
    </row>
    <row r="337" spans="1:11" ht="15" thickBot="1" x14ac:dyDescent="0.3">
      <c r="A337" s="124"/>
      <c r="B337" s="125"/>
      <c r="C337" s="56"/>
      <c r="D337" s="57"/>
      <c r="E337" s="58" t="s">
        <v>220</v>
      </c>
      <c r="F337" s="16"/>
      <c r="G337" s="16">
        <f>SUM(G330:G336)</f>
        <v>0</v>
      </c>
      <c r="H337" s="133"/>
      <c r="I337" s="134"/>
      <c r="J337" s="134"/>
      <c r="K337" s="135"/>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F330 F319 F33 F44 F55 F77 F88 F99 F110 F66 F121 F132 F143 F154 F165 F176 F187 F198 F209 F220 F231 F242 F253 F264 F275 F286 F297 F308</xm:sqref>
        </x14:dataValidation>
        <x14:dataValidation type="list" allowBlank="1" showInputMessage="1" showErrorMessage="1" xr:uid="{00000000-0002-0000-1A00-000001000000}">
          <x14:formula1>
            <xm:f>NOOO!$A$155:$A$157</xm:f>
          </x14:formula1>
          <xm:sqref>F331 F320 F34 F45 F56 F78 F89 F100 F111 F67 F122 F133 F144 F155 F166 F177 F188 F199 F210 F221 F232 F243 F254 F265 F276 F287 F298 F309</xm:sqref>
        </x14:dataValidation>
        <x14:dataValidation type="list" allowBlank="1" showInputMessage="1" showErrorMessage="1" xr:uid="{00000000-0002-0000-1A00-000002000000}">
          <x14:formula1>
            <xm:f>NOOO!$A$160:$A$162</xm:f>
          </x14:formula1>
          <xm:sqref>F332 F321 F35 F46 F57 F79 F90 F101 F112 F68 F123 F134 F145 F156 F167 F178 F189 F200 F211 F222 F233 F244 F255 F266 F277 F288 F299 F310</xm:sqref>
        </x14:dataValidation>
        <x14:dataValidation type="list" allowBlank="1" showInputMessage="1" showErrorMessage="1" xr:uid="{00000000-0002-0000-1A00-000003000000}">
          <x14:formula1>
            <xm:f>NOOO!$A$165:$A$168</xm:f>
          </x14:formula1>
          <xm:sqref>F333 F322 F36 F47 F58 F80 F91 F102 F113 F69 F124 F135 F146 F157 F168 F179 F190 F201 F212 F223 F234 F245 F256 F267 F278 F289 F300 F311</xm:sqref>
        </x14:dataValidation>
        <x14:dataValidation type="list" allowBlank="1" showInputMessage="1" showErrorMessage="1" xr:uid="{00000000-0002-0000-1A00-000004000000}">
          <x14:formula1>
            <xm:f>NOOO!$A$171:$A$173</xm:f>
          </x14:formula1>
          <xm:sqref>F334 F323 F37 F48 F59 F81 F92 F103 F114 F70 F125 F136 F147 F158 F169 F180 F191 F202 F213 F224 F235 F246 F257 F268 F279 F290 F301 F312</xm:sqref>
        </x14:dataValidation>
        <x14:dataValidation type="list" allowBlank="1" showInputMessage="1" showErrorMessage="1" xr:uid="{00000000-0002-0000-1A00-000005000000}">
          <x14:formula1>
            <xm:f>NOOO!$A$176:$A$178</xm:f>
          </x14:formula1>
          <xm:sqref>F335 F324 F38 F49 F60 F82 F93 F104 F115 F71 F126 F137 F148 F159 F170 F181 F192 F203 F214 F225 F236 F247 F258 F269 F280 F291 F302 F313</xm:sqref>
        </x14:dataValidation>
        <x14:dataValidation type="list" allowBlank="1" showInputMessage="1" showErrorMessage="1" xr:uid="{00000000-0002-0000-1A00-000006000000}">
          <x14:formula1>
            <xm:f>NOOO!$A$181:$A$184</xm:f>
          </x14:formula1>
          <xm:sqref>F336 F325 F39 F50 F61 F83 F94 F105 F116 F72 F127 F138 F149 F160 F171 F182 F193 F204 F215 F226 F237 F248 F259 F270 F281 F292 F303 F314</xm:sqref>
        </x14:dataValidation>
        <x14:dataValidation type="list" allowBlank="1" showInputMessage="1" showErrorMessage="1" xr:uid="{00000000-0002-0000-1A00-000007000000}">
          <x14:formula1>
            <xm:f>NOOO!$A$187:$A$190</xm:f>
          </x14:formula1>
          <xm:sqref>I330:I336 I319:I325 I33:I39 I44:I50 I55:I61 I77:I83 I88:I94 I99:I105 I110:I116 I66:I72 I121:I127 I132:I138 I143:I149 I154:I160 I165:I171 I176:I182 I187:I193 I198:I204 I209:I215 I220:I226 I231:I237 I242:I248 I253:I259 I264:I270 I275:I281 I286:I292 I297:I303 I308:I314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topLeftCell="A11" zoomScale="60" zoomScaleNormal="60" workbookViewId="0">
      <selection activeCell="C12" sqref="C12"/>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82"/>
      <c r="B1" s="902" t="str">
        <f>CONTEXTO!B1</f>
        <v xml:space="preserve">PROCESO:  SISTEMA INTEGRADO DE GESTIÓN </v>
      </c>
      <c r="C1" s="903"/>
      <c r="D1" s="904"/>
      <c r="E1" s="417" t="s">
        <v>388</v>
      </c>
      <c r="F1" s="350"/>
      <c r="G1" s="350"/>
      <c r="H1" s="516"/>
    </row>
    <row r="2" spans="1:111" customFormat="1" ht="15.75" customHeight="1" x14ac:dyDescent="0.3">
      <c r="A2" s="439"/>
      <c r="B2" s="905"/>
      <c r="C2" s="906"/>
      <c r="D2" s="907"/>
      <c r="E2" s="418" t="s">
        <v>389</v>
      </c>
      <c r="F2" s="419"/>
      <c r="G2" s="419"/>
      <c r="H2" s="517"/>
    </row>
    <row r="3" spans="1:111" customFormat="1" ht="36" customHeight="1" x14ac:dyDescent="0.3">
      <c r="A3" s="439"/>
      <c r="B3" s="905" t="s">
        <v>222</v>
      </c>
      <c r="C3" s="906"/>
      <c r="D3" s="907"/>
      <c r="E3" s="418" t="s">
        <v>390</v>
      </c>
      <c r="F3" s="419"/>
      <c r="G3" s="419"/>
      <c r="H3" s="517"/>
    </row>
    <row r="4" spans="1:111" customFormat="1" ht="15.75" customHeight="1" thickBot="1" x14ac:dyDescent="0.35">
      <c r="A4" s="440"/>
      <c r="B4" s="908"/>
      <c r="C4" s="909"/>
      <c r="D4" s="910"/>
      <c r="E4" s="458" t="s">
        <v>385</v>
      </c>
      <c r="F4" s="321"/>
      <c r="G4" s="321"/>
      <c r="H4" s="899"/>
    </row>
    <row r="5" spans="1:111" ht="14.4" thickBot="1" x14ac:dyDescent="0.3">
      <c r="A5" s="55"/>
      <c r="C5" s="32"/>
      <c r="D5" s="32"/>
      <c r="E5" s="32"/>
      <c r="F5" s="32"/>
      <c r="G5" s="32"/>
      <c r="H5" s="73"/>
    </row>
    <row r="6" spans="1:111" customFormat="1" ht="24" customHeight="1" x14ac:dyDescent="0.3">
      <c r="A6" s="889" t="str">
        <f>+CONTEXTO!A8</f>
        <v>PROCESO:  GESTIÓN DEL DESARROLLO ECONÓMICO Y LA COMPETITIVIDAD</v>
      </c>
      <c r="B6" s="890"/>
      <c r="C6" s="890"/>
      <c r="D6" s="890"/>
      <c r="E6" s="890"/>
      <c r="F6" s="890"/>
      <c r="G6" s="890"/>
      <c r="H6" s="891"/>
    </row>
    <row r="7" spans="1:111" customFormat="1" ht="72" customHeight="1" thickBot="1" x14ac:dyDescent="0.35">
      <c r="A7" s="892"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7" s="893"/>
      <c r="C7" s="893"/>
      <c r="D7" s="893"/>
      <c r="E7" s="893"/>
      <c r="F7" s="893"/>
      <c r="G7" s="893"/>
      <c r="H7" s="894"/>
    </row>
    <row r="8" spans="1:111" ht="14.4" thickBot="1" x14ac:dyDescent="0.3">
      <c r="A8" s="55"/>
      <c r="C8" s="32"/>
      <c r="D8" s="32"/>
      <c r="E8" s="32"/>
      <c r="F8" s="32"/>
      <c r="G8" s="32"/>
      <c r="H8" s="73"/>
    </row>
    <row r="9" spans="1:111" s="53" customFormat="1" ht="30" customHeight="1" x14ac:dyDescent="0.3">
      <c r="A9" s="911" t="s">
        <v>82</v>
      </c>
      <c r="B9" s="900" t="s">
        <v>223</v>
      </c>
      <c r="C9" s="901" t="s">
        <v>196</v>
      </c>
      <c r="D9" s="901" t="s">
        <v>205</v>
      </c>
      <c r="E9" s="901" t="s">
        <v>224</v>
      </c>
      <c r="F9" s="912" t="s">
        <v>225</v>
      </c>
      <c r="G9" s="912"/>
      <c r="H9" s="913"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911"/>
      <c r="B10" s="900"/>
      <c r="C10" s="901"/>
      <c r="D10" s="901"/>
      <c r="E10" s="901"/>
      <c r="F10" s="912"/>
      <c r="G10" s="912"/>
      <c r="H10" s="913"/>
    </row>
    <row r="11" spans="1:111" s="54" customFormat="1" ht="151.5" customHeight="1" x14ac:dyDescent="0.3">
      <c r="A11" s="895" t="str">
        <f>DESCRIPCION!A10</f>
        <v>POSIBILIDAD DE DAÑO ECONOMICO Y REPUTACIONAL DEBIDO AL  DIRECCIONAMIENTO INDEBIDO DE LA OFERTA INSITUCIONAL PARA FAVORECER A UN TERCERO</v>
      </c>
      <c r="B11" s="103" t="str">
        <f>DESCRIPCION!D10</f>
        <v>FALTA DE CONOCIMIENTO Y RESITENCIA AL CAMBIO POR PARTE DE LOS FUNCIONARIOS</v>
      </c>
      <c r="C11" s="137" t="str">
        <f>'CONTROLES Y EVALUACIÓN'!C11:C17</f>
        <v>El profesional universitario de manera trimestral, realiza capacitaciones sobre las particularidades del proceso y del SIGAMI incluyendo codigo de integridad y buen gobierno con el fin de que los funcionarios de planta y contratistas conozcan el proceso al cual pertenecen y las responsabilidades eticas de cada uno.</v>
      </c>
      <c r="D11" s="263" t="str">
        <f>'CONTROLES Y EVALUACIÓN'!H11:H17</f>
        <v>FUERTE</v>
      </c>
      <c r="E11" s="263" t="str">
        <f>'CONTROLES Y EVALUACIÓN'!I11:I17</f>
        <v>MODERADO(ALGUINA VECES SE EJECUTAN)</v>
      </c>
      <c r="F11" s="136" t="str">
        <f>+'CONTROLES Y EVALUACIÓN'!J11:J17</f>
        <v>MODERADO</v>
      </c>
      <c r="G11" s="290">
        <f>IF(F11="Fuerte",100,IF(F11="Moderado",50,IF(F11="Débil",0," ")))</f>
        <v>50</v>
      </c>
      <c r="H11" s="684" t="str">
        <f>IF(G14=100,"Fuerte",IF(AND(G14&gt;=50,G14&lt;=99),"Moderado",IF(AND(G14&gt;0,G14&lt;=49),"Débil"," ")))</f>
        <v>Moderado</v>
      </c>
    </row>
    <row r="12" spans="1:111" s="54" customFormat="1" ht="182.25" customHeight="1" x14ac:dyDescent="0.3">
      <c r="A12" s="806"/>
      <c r="B12" s="103" t="str">
        <f>DESCRIPCION!D11</f>
        <v>FALTA DE ETICA PROFESIONAL, AMIGUISMO Y/O CLIENTELISMO</v>
      </c>
      <c r="C12" s="137" t="str">
        <f>'CONTROLES Y EVALUACIÓN'!C22</f>
        <v xml:space="preserve">Para la Secretaría Desarrollo económico y Secretaría de agricultura y desarrollo rural semestralmente se realiza socialización del código de integridad y buen gobierno a las personas que conforman las secretarías y se les recuerda que en el contrato de prestación de servicios queda estipulado que se acogen a este código, con el fin de generar conciencia en los funionarios y que el codigo sea aplicado en sus actividades diarias,  como soportede la evidencia se deja registro fotografico, envio de correos electronicos y/o planillas de asistencia interna de la socializaciòn. </v>
      </c>
      <c r="D12" s="104" t="str">
        <f>'CONTROLES Y EVALUACIÓN'!H22</f>
        <v>FUERTE</v>
      </c>
      <c r="E12" s="104" t="str">
        <f>'CONTROLES Y EVALUACIÓN'!I22</f>
        <v>FUERTE</v>
      </c>
      <c r="F12" s="136" t="str">
        <f>+E12</f>
        <v>FUERTE</v>
      </c>
      <c r="G12" s="66">
        <f t="shared" ref="G12" si="0">IF(F12="Fuerte",100,IF(F12="Moderado",50,IF(F12="Débil",0," ")))</f>
        <v>100</v>
      </c>
      <c r="H12" s="685"/>
    </row>
    <row r="13" spans="1:111" s="54" customFormat="1" ht="126" customHeight="1" x14ac:dyDescent="0.3">
      <c r="A13" s="807"/>
      <c r="B13" s="103">
        <f>DESCRIPCION!D12</f>
        <v>0</v>
      </c>
      <c r="C13" s="137">
        <f>'CONTROLES Y EVALUACIÓN'!C33</f>
        <v>0</v>
      </c>
      <c r="D13" s="104">
        <f>'CONTROLES Y EVALUACIÓN'!H33</f>
        <v>0</v>
      </c>
      <c r="E13" s="104" t="str">
        <f>'CONTROLES Y EVALUACIÓN'!I33</f>
        <v>Seleccionar</v>
      </c>
      <c r="F13" s="136" t="str">
        <f t="shared" ref="F13" si="1">IF(AND(D13="Fuerte",E13="Fuerte (Siempre se Ejecuta)"),"Fuerte",IF(AND(D13="Fuerte",E13="Moderado (Algunas veces se ejecuta)"),"Moderado",IF(AND(D13="Fuerte",E13="Débil (No se ejecuta)"),"Débil",IF(AND(D13="Moderado",E13="Fuerte (Siempre se Ejecuta)"),"Moderado",IF(AND(D13="Moderado",E13="Moderado (Algunas veces se ejecuta)"),"Moderado",IF(AND(D13="Moderado",E13="Débil (No se ejecuta)"),"Débil",IF(AND(D13="Débil",E13="Fuerte (Siempre se Ejecuta)"),"Débil",IF(AND(D13="Débil",E13="Moderado (Algunas veces se ejecuta)"),"Débil",IF(AND(D13="Débil",E13="Débil (No se ejecuta)"),"Débil"," ")))))))))</f>
        <v xml:space="preserve"> </v>
      </c>
      <c r="G13" s="66" t="str">
        <f>IF(F13="Fuerte",100,IF(F13="Moderado",50,IF(F13="Débil",0," ")))</f>
        <v xml:space="preserve"> </v>
      </c>
      <c r="H13" s="685"/>
    </row>
    <row r="14" spans="1:111" s="54" customFormat="1" ht="30.75" customHeight="1" x14ac:dyDescent="0.3">
      <c r="A14" s="915"/>
      <c r="B14" s="916"/>
      <c r="C14" s="916"/>
      <c r="D14" s="916"/>
      <c r="E14" s="916"/>
      <c r="F14" s="917"/>
      <c r="G14" s="265">
        <f>AVERAGE(G11:G13)</f>
        <v>75</v>
      </c>
      <c r="H14" s="914"/>
    </row>
    <row r="15" spans="1:111" s="54" customFormat="1" ht="153.75" customHeight="1" x14ac:dyDescent="0.3">
      <c r="A15" s="830" t="str">
        <f>DESCRIPCION!A13</f>
        <v>b</v>
      </c>
      <c r="B15" s="103">
        <f>DESCRIPCION!D13</f>
        <v>0</v>
      </c>
      <c r="C15" s="137">
        <f>'CONTROLES Y EVALUACIÓN'!C44</f>
        <v>0</v>
      </c>
      <c r="D15" s="104" t="str">
        <f>'CONTROLES Y EVALUACIÓN'!H44</f>
        <v xml:space="preserve"> </v>
      </c>
      <c r="E15" s="104" t="str">
        <f>'CONTROLES Y EVALUACIÓN'!I44</f>
        <v>Seleccionar</v>
      </c>
      <c r="F15" s="136" t="str">
        <f>'CONTROLES Y EVALUACIÓN'!J44</f>
        <v xml:space="preserve"> </v>
      </c>
      <c r="G15" s="66" t="str">
        <f>IF(F15="Fuerte",100,IF(F15="Moderado",50,IF(F15="Débil",0," ")))</f>
        <v xml:space="preserve"> </v>
      </c>
      <c r="H15" s="684" t="str">
        <f>IF(G18=100,"Fuerte",IF(AND(G18&gt;=50,G18&lt;=99),"Moderado",IF(AND(G18&gt;0,G18&lt;=49),"Débil"," ")))</f>
        <v>Fuerte</v>
      </c>
    </row>
    <row r="16" spans="1:111" s="54" customFormat="1" ht="153.75" customHeight="1" x14ac:dyDescent="0.3">
      <c r="A16" s="830"/>
      <c r="B16" s="103">
        <f>DESCRIPCION!D14</f>
        <v>0</v>
      </c>
      <c r="C16" s="137">
        <f>'CONTROLES Y EVALUACIÓN'!C55</f>
        <v>0</v>
      </c>
      <c r="D16" s="104" t="str">
        <f>'CONTROLES Y EVALUACIÓN'!H55</f>
        <v xml:space="preserve"> </v>
      </c>
      <c r="E16" s="104" t="str">
        <f>'CONTROLES Y EVALUACIÓN'!I55</f>
        <v>Seleccionar</v>
      </c>
      <c r="F16" s="136" t="str">
        <f>'CONTROLES Y EVALUACIÓN'!J55</f>
        <v xml:space="preserve"> </v>
      </c>
      <c r="G16" s="66" t="str">
        <f t="shared" ref="G16:G17" si="2">IF(F16="Fuerte",100,IF(F16="Moderado",50,IF(F16="Débil",0," ")))</f>
        <v xml:space="preserve"> </v>
      </c>
      <c r="H16" s="685"/>
    </row>
    <row r="17" spans="1:8" s="54" customFormat="1" ht="162" customHeight="1" x14ac:dyDescent="0.3">
      <c r="A17" s="830"/>
      <c r="B17" s="103">
        <f>DESCRIPCION!D15</f>
        <v>0</v>
      </c>
      <c r="C17" s="137">
        <f>+('CONTROLES Y EVALUACIÓN'!C66)</f>
        <v>0</v>
      </c>
      <c r="D17" s="104" t="str">
        <f>'CONTROLES Y EVALUACIÓN'!H66</f>
        <v>Fuerte</v>
      </c>
      <c r="E17" s="104" t="str">
        <f>'CONTROLES Y EVALUACIÓN'!I66</f>
        <v>Fuerte (Siempre se Ejecuta)</v>
      </c>
      <c r="F17" s="136" t="str">
        <f>'CONTROLES Y EVALUACIÓN'!J66</f>
        <v>Fuerte</v>
      </c>
      <c r="G17" s="66">
        <f t="shared" si="2"/>
        <v>100</v>
      </c>
      <c r="H17" s="685"/>
    </row>
    <row r="18" spans="1:8" s="54" customFormat="1" ht="36" customHeight="1" x14ac:dyDescent="0.3">
      <c r="A18" s="918"/>
      <c r="B18" s="919"/>
      <c r="C18" s="919"/>
      <c r="D18" s="919"/>
      <c r="E18" s="919"/>
      <c r="F18" s="920"/>
      <c r="G18" s="138">
        <f>AVERAGE(G15:G17)</f>
        <v>100</v>
      </c>
      <c r="H18" s="914"/>
    </row>
    <row r="19" spans="1:8" s="54" customFormat="1" ht="135" customHeight="1" x14ac:dyDescent="0.3">
      <c r="A19" s="895" t="str">
        <f>DESCRIPCION!A16</f>
        <v>c</v>
      </c>
      <c r="B19" s="103">
        <f>DESCRIPCION!D16</f>
        <v>0</v>
      </c>
      <c r="C19" s="137">
        <f>'CONTROLES Y EVALUACIÓN'!C77</f>
        <v>0</v>
      </c>
      <c r="D19" s="104" t="str">
        <f>'CONTROLES Y EVALUACIÓN'!H77</f>
        <v>Fuerte</v>
      </c>
      <c r="E19" s="104" t="str">
        <f>'CONTROLES Y EVALUACIÓN'!I77</f>
        <v>Fuerte (Siempre se Ejecuta)</v>
      </c>
      <c r="F19" s="136" t="str">
        <f>'CONTROLES Y EVALUACIÓN'!J77</f>
        <v>Fuerte</v>
      </c>
      <c r="G19" s="66">
        <f>IF(F19="Fuerte",100,IF(F19="Moderado",50,IF(F19="Débil",0," ")))</f>
        <v>100</v>
      </c>
      <c r="H19" s="684" t="str">
        <f>IF(G22=100,"Fuerte",IF(AND(G22&gt;=50,G22&lt;=99),"Moderado",IF(AND(G22&gt;0,G22&lt;=49),"Débil"," ")))</f>
        <v>Fuerte</v>
      </c>
    </row>
    <row r="20" spans="1:8" s="54" customFormat="1" ht="114" customHeight="1" x14ac:dyDescent="0.3">
      <c r="A20" s="806"/>
      <c r="B20" s="103">
        <f>DESCRIPCION!D17</f>
        <v>0</v>
      </c>
      <c r="C20" s="137"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6" t="str">
        <f>'CONTROLES Y EVALUACIÓN'!J88</f>
        <v xml:space="preserve"> </v>
      </c>
      <c r="G20" s="66" t="str">
        <f t="shared" ref="G20:G21" si="3">IF(F20="Fuerte",100,IF(F20="Moderado",50,IF(F20="Débil",0," ")))</f>
        <v xml:space="preserve"> </v>
      </c>
      <c r="H20" s="685"/>
    </row>
    <row r="21" spans="1:8" s="54" customFormat="1" ht="114" customHeight="1" x14ac:dyDescent="0.3">
      <c r="A21" s="807"/>
      <c r="B21" s="103">
        <f>DESCRIPCION!D18</f>
        <v>0</v>
      </c>
      <c r="C21" s="137"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6" t="str">
        <f>'CONTROLES Y EVALUACIÓN'!J99</f>
        <v xml:space="preserve"> </v>
      </c>
      <c r="G21" s="66" t="str">
        <f t="shared" si="3"/>
        <v xml:space="preserve"> </v>
      </c>
      <c r="H21" s="685"/>
    </row>
    <row r="22" spans="1:8" s="54" customFormat="1" ht="33.75" customHeight="1" x14ac:dyDescent="0.3">
      <c r="A22" s="896"/>
      <c r="B22" s="897"/>
      <c r="C22" s="897"/>
      <c r="D22" s="897"/>
      <c r="E22" s="897"/>
      <c r="F22" s="898"/>
      <c r="G22" s="139">
        <f>AVERAGE(G19:G21)</f>
        <v>100</v>
      </c>
      <c r="H22" s="685"/>
    </row>
    <row r="23" spans="1:8" s="54" customFormat="1" ht="113.25" customHeight="1" x14ac:dyDescent="0.3">
      <c r="A23" s="895" t="str">
        <f>DESCRIPCION!A19</f>
        <v>d</v>
      </c>
      <c r="B23" s="103">
        <f>DESCRIPCION!D19</f>
        <v>0</v>
      </c>
      <c r="C23" s="137">
        <f>'CONTROLES Y EVALUACIÓN'!C110</f>
        <v>0</v>
      </c>
      <c r="D23" s="104" t="str">
        <f>'CONTROLES Y EVALUACIÓN'!H110</f>
        <v xml:space="preserve"> </v>
      </c>
      <c r="E23" s="104" t="str">
        <f>'CONTROLES Y EVALUACIÓN'!I110</f>
        <v>Seleccionar</v>
      </c>
      <c r="F23" s="136" t="str">
        <f>'CONTROLES Y EVALUACIÓN'!J110</f>
        <v xml:space="preserve"> </v>
      </c>
      <c r="G23" s="66" t="str">
        <f>IF(F23="Fuerte",100,IF(F23="Moderado",50,IF(F23="Débil",0," ")))</f>
        <v xml:space="preserve"> </v>
      </c>
      <c r="H23" s="684" t="e">
        <f>IF(G26=100,"Fuerte",IF(AND(G26&gt;=50,G26&lt;=99),"Moderado",IF(AND(G26&gt;0,G26&lt;=49),"Débil"," ")))</f>
        <v>#DIV/0!</v>
      </c>
    </row>
    <row r="24" spans="1:8" ht="113.25" customHeight="1" x14ac:dyDescent="0.25">
      <c r="A24" s="806"/>
      <c r="B24" s="103">
        <f>DESCRIPCION!D20</f>
        <v>0</v>
      </c>
      <c r="C24" s="137">
        <f>'CONTROLES Y EVALUACIÓN'!C121</f>
        <v>0</v>
      </c>
      <c r="D24" s="104" t="str">
        <f>'CONTROLES Y EVALUACIÓN'!H121</f>
        <v xml:space="preserve"> </v>
      </c>
      <c r="E24" s="104" t="str">
        <f>'CONTROLES Y EVALUACIÓN'!I121</f>
        <v>Seleccionar</v>
      </c>
      <c r="F24" s="136" t="str">
        <f>'CONTROLES Y EVALUACIÓN'!J121</f>
        <v xml:space="preserve"> </v>
      </c>
      <c r="G24" s="66" t="str">
        <f t="shared" ref="G24:G25" si="4">IF(F24="Fuerte",100,IF(F24="Moderado",50,IF(F24="Débil",0," ")))</f>
        <v xml:space="preserve"> </v>
      </c>
      <c r="H24" s="685"/>
    </row>
    <row r="25" spans="1:8" ht="123.75" customHeight="1" x14ac:dyDescent="0.25">
      <c r="A25" s="807"/>
      <c r="B25" s="103">
        <f>DESCRIPCION!D21</f>
        <v>0</v>
      </c>
      <c r="C25" s="137">
        <f>'CONTROLES Y EVALUACIÓN'!C132</f>
        <v>0</v>
      </c>
      <c r="D25" s="104" t="str">
        <f>'CONTROLES Y EVALUACIÓN'!H132</f>
        <v xml:space="preserve"> </v>
      </c>
      <c r="E25" s="104" t="str">
        <f>'CONTROLES Y EVALUACIÓN'!I132</f>
        <v>Seleccionar</v>
      </c>
      <c r="F25" s="136" t="str">
        <f>'CONTROLES Y EVALUACIÓN'!J132</f>
        <v xml:space="preserve"> </v>
      </c>
      <c r="G25" s="66" t="str">
        <f t="shared" si="4"/>
        <v xml:space="preserve"> </v>
      </c>
      <c r="H25" s="685"/>
    </row>
    <row r="26" spans="1:8" ht="31.5" customHeight="1" x14ac:dyDescent="0.25">
      <c r="A26" s="896"/>
      <c r="B26" s="897"/>
      <c r="C26" s="897"/>
      <c r="D26" s="897"/>
      <c r="E26" s="897"/>
      <c r="F26" s="898"/>
      <c r="G26" s="139" t="e">
        <f>AVERAGE(G23:G25)</f>
        <v>#DIV/0!</v>
      </c>
      <c r="H26" s="685"/>
    </row>
    <row r="27" spans="1:8" ht="112.5" customHeight="1" x14ac:dyDescent="0.25">
      <c r="A27" s="895" t="str">
        <f>DESCRIPCION!A22</f>
        <v>e</v>
      </c>
      <c r="B27" s="103">
        <f>DESCRIPCION!D22</f>
        <v>0</v>
      </c>
      <c r="C27" s="137">
        <f>'CONTROLES Y EVALUACIÓN'!C143</f>
        <v>0</v>
      </c>
      <c r="D27" s="104" t="str">
        <f>'CONTROLES Y EVALUACIÓN'!H143</f>
        <v xml:space="preserve"> </v>
      </c>
      <c r="E27" s="104" t="str">
        <f>'CONTROLES Y EVALUACIÓN'!I143</f>
        <v>Seleccionar</v>
      </c>
      <c r="F27" s="136" t="str">
        <f>'CONTROLES Y EVALUACIÓN'!J143</f>
        <v xml:space="preserve"> </v>
      </c>
      <c r="G27" s="66" t="str">
        <f>IF(F27="Fuerte",100,IF(F27="Moderado",50,IF(F27="Débil",0," ")))</f>
        <v xml:space="preserve"> </v>
      </c>
      <c r="H27" s="684" t="e">
        <f>IF(G30=100,"Fuerte",IF(AND(G30&gt;=50,G30&lt;=99),"Moderado",IF(AND(G30&gt;0,G30&lt;=49),"Débil"," ")))</f>
        <v>#DIV/0!</v>
      </c>
    </row>
    <row r="28" spans="1:8" ht="99.75" customHeight="1" x14ac:dyDescent="0.25">
      <c r="A28" s="806"/>
      <c r="B28" s="103">
        <f>DESCRIPCION!D23</f>
        <v>0</v>
      </c>
      <c r="C28" s="137">
        <f>'CONTROLES Y EVALUACIÓN'!C154</f>
        <v>0</v>
      </c>
      <c r="D28" s="104" t="str">
        <f>'CONTROLES Y EVALUACIÓN'!H154</f>
        <v xml:space="preserve"> </v>
      </c>
      <c r="E28" s="104" t="str">
        <f>'CONTROLES Y EVALUACIÓN'!I154</f>
        <v>Seleccionar</v>
      </c>
      <c r="F28" s="136" t="str">
        <f>'CONTROLES Y EVALUACIÓN'!J154</f>
        <v xml:space="preserve"> </v>
      </c>
      <c r="G28" s="66" t="str">
        <f t="shared" ref="G28:G29" si="5">IF(F28="Fuerte",100,IF(F28="Moderado",50,IF(F28="Débil",0," ")))</f>
        <v xml:space="preserve"> </v>
      </c>
      <c r="H28" s="685"/>
    </row>
    <row r="29" spans="1:8" ht="96.75" customHeight="1" x14ac:dyDescent="0.25">
      <c r="A29" s="807"/>
      <c r="B29" s="103">
        <f>DESCRIPCION!D24</f>
        <v>0</v>
      </c>
      <c r="C29" s="137">
        <f>'CONTROLES Y EVALUACIÓN'!C165</f>
        <v>0</v>
      </c>
      <c r="D29" s="104" t="str">
        <f>'CONTROLES Y EVALUACIÓN'!H165</f>
        <v xml:space="preserve"> </v>
      </c>
      <c r="E29" s="104" t="str">
        <f>'CONTROLES Y EVALUACIÓN'!I165</f>
        <v>Seleccionar</v>
      </c>
      <c r="F29" s="136" t="str">
        <f>'CONTROLES Y EVALUACIÓN'!J165</f>
        <v xml:space="preserve"> </v>
      </c>
      <c r="G29" s="66" t="str">
        <f t="shared" si="5"/>
        <v xml:space="preserve"> </v>
      </c>
      <c r="H29" s="685"/>
    </row>
    <row r="30" spans="1:8" ht="24" customHeight="1" x14ac:dyDescent="0.25">
      <c r="A30" s="896"/>
      <c r="B30" s="897"/>
      <c r="C30" s="897"/>
      <c r="D30" s="897"/>
      <c r="E30" s="897"/>
      <c r="F30" s="898"/>
      <c r="G30" s="139" t="e">
        <f>AVERAGE(G27:G29)</f>
        <v>#DIV/0!</v>
      </c>
      <c r="H30" s="685"/>
    </row>
    <row r="31" spans="1:8" ht="120" customHeight="1" x14ac:dyDescent="0.25">
      <c r="A31" s="895" t="str">
        <f>DESCRIPCION!A25</f>
        <v>f</v>
      </c>
      <c r="B31" s="103">
        <f>DESCRIPCION!D25</f>
        <v>0</v>
      </c>
      <c r="C31" s="137">
        <f>'CONTROLES Y EVALUACIÓN'!C176</f>
        <v>0</v>
      </c>
      <c r="D31" s="104" t="str">
        <f>'CONTROLES Y EVALUACIÓN'!H176</f>
        <v>Débil</v>
      </c>
      <c r="E31" s="104" t="str">
        <f>'CONTROLES Y EVALUACIÓN'!I176</f>
        <v>Fuerte (Siempre se Ejecuta)</v>
      </c>
      <c r="F31" s="136" t="str">
        <f>'CONTROLES Y EVALUACIÓN'!J176</f>
        <v>Débil</v>
      </c>
      <c r="G31" s="66">
        <f>IF(F31="Fuerte",100,IF(F31="Moderado",50,IF(F31="Débil",0," ")))</f>
        <v>0</v>
      </c>
      <c r="H31" s="684" t="str">
        <f>IF(G34=100,"Fuerte",IF(AND(G34&gt;=50,G34&lt;=99),"Moderado",IF(AND(G34&gt;0,G34&lt;=49),"Débil"," ")))</f>
        <v xml:space="preserve"> </v>
      </c>
    </row>
    <row r="32" spans="1:8" ht="114" customHeight="1" x14ac:dyDescent="0.25">
      <c r="A32" s="806"/>
      <c r="B32" s="103">
        <f>DESCRIPCION!B26</f>
        <v>0</v>
      </c>
      <c r="C32" s="137">
        <f>'CONTROLES Y EVALUACIÓN'!C187</f>
        <v>0</v>
      </c>
      <c r="D32" s="104" t="str">
        <f>'CONTROLES Y EVALUACIÓN'!H187</f>
        <v xml:space="preserve"> </v>
      </c>
      <c r="E32" s="104" t="str">
        <f>'CONTROLES Y EVALUACIÓN'!I187</f>
        <v>Seleccionar</v>
      </c>
      <c r="F32" s="136" t="str">
        <f>'CONTROLES Y EVALUACIÓN'!J187</f>
        <v xml:space="preserve"> </v>
      </c>
      <c r="G32" s="66" t="str">
        <f t="shared" ref="G32:G33" si="6">IF(F32="Fuerte",100,IF(F32="Moderado",50,IF(F32="Débil",0," ")))</f>
        <v xml:space="preserve"> </v>
      </c>
      <c r="H32" s="685"/>
    </row>
    <row r="33" spans="1:8" ht="100.5" customHeight="1" x14ac:dyDescent="0.25">
      <c r="A33" s="807"/>
      <c r="B33" s="103">
        <f>DESCRIPCION!B27</f>
        <v>0</v>
      </c>
      <c r="C33" s="137">
        <f>'CONTROLES Y EVALUACIÓN'!C198</f>
        <v>0</v>
      </c>
      <c r="D33" s="104" t="str">
        <f>'CONTROLES Y EVALUACIÓN'!H198</f>
        <v xml:space="preserve"> </v>
      </c>
      <c r="E33" s="104" t="str">
        <f>'CONTROLES Y EVALUACIÓN'!I198</f>
        <v>Seleccionar</v>
      </c>
      <c r="F33" s="136" t="str">
        <f>'CONTROLES Y EVALUACIÓN'!J198</f>
        <v xml:space="preserve"> </v>
      </c>
      <c r="G33" s="66" t="str">
        <f t="shared" si="6"/>
        <v xml:space="preserve"> </v>
      </c>
      <c r="H33" s="685"/>
    </row>
    <row r="34" spans="1:8" ht="30" customHeight="1" x14ac:dyDescent="0.25">
      <c r="A34" s="896"/>
      <c r="B34" s="897"/>
      <c r="C34" s="897"/>
      <c r="D34" s="897"/>
      <c r="E34" s="897"/>
      <c r="F34" s="898"/>
      <c r="G34" s="139">
        <f>AVERAGE(G31:G33)</f>
        <v>0</v>
      </c>
      <c r="H34" s="685"/>
    </row>
    <row r="35" spans="1:8" ht="107.25" customHeight="1" x14ac:dyDescent="0.25">
      <c r="A35" s="895" t="str">
        <f>DESCRIPCION!A28</f>
        <v>g</v>
      </c>
      <c r="B35" s="103">
        <f>DESCRIPCION!D28</f>
        <v>0</v>
      </c>
      <c r="C35" s="137">
        <f>'CONTROLES Y EVALUACIÓN'!C209</f>
        <v>0</v>
      </c>
      <c r="D35" s="104" t="str">
        <f>'CONTROLES Y EVALUACIÓN'!H209</f>
        <v xml:space="preserve"> </v>
      </c>
      <c r="E35" s="104" t="str">
        <f>'CONTROLES Y EVALUACIÓN'!I209</f>
        <v>Seleccionar</v>
      </c>
      <c r="F35" s="136" t="str">
        <f>'CONTROLES Y EVALUACIÓN'!J209</f>
        <v xml:space="preserve"> </v>
      </c>
      <c r="G35" s="66" t="str">
        <f>IF(F35="Fuerte",100,IF(F35="Moderado",50,IF(F35="Débil",0," ")))</f>
        <v xml:space="preserve"> </v>
      </c>
      <c r="H35" s="684" t="e">
        <f>IF(G38=100,"Fuerte",IF(AND(G38&gt;=50,G38&lt;=99),"Moderado",IF(AND(G38&gt;0,G38&lt;=49),"Débil"," ")))</f>
        <v>#DIV/0!</v>
      </c>
    </row>
    <row r="36" spans="1:8" ht="108.75" customHeight="1" x14ac:dyDescent="0.25">
      <c r="A36" s="806"/>
      <c r="B36" s="103">
        <f>DESCRIPCION!D29</f>
        <v>0</v>
      </c>
      <c r="C36" s="137">
        <f>'CONTROLES Y EVALUACIÓN'!C220</f>
        <v>0</v>
      </c>
      <c r="D36" s="104" t="str">
        <f>'CONTROLES Y EVALUACIÓN'!H220</f>
        <v xml:space="preserve"> </v>
      </c>
      <c r="E36" s="104" t="str">
        <f>'CONTROLES Y EVALUACIÓN'!I220</f>
        <v>Moderado (Algunas veces se ejecuta)</v>
      </c>
      <c r="F36" s="136" t="str">
        <f>'CONTROLES Y EVALUACIÓN'!J220</f>
        <v xml:space="preserve"> </v>
      </c>
      <c r="G36" s="66" t="str">
        <f t="shared" ref="G36:G37" si="7">IF(F36="Fuerte",100,IF(F36="Moderado",50,IF(F36="Débil",0," ")))</f>
        <v xml:space="preserve"> </v>
      </c>
      <c r="H36" s="685"/>
    </row>
    <row r="37" spans="1:8" ht="111" customHeight="1" x14ac:dyDescent="0.25">
      <c r="A37" s="807"/>
      <c r="B37" s="103">
        <f>DESCRIPCION!D30</f>
        <v>0</v>
      </c>
      <c r="C37" s="137">
        <f>'CONTROLES Y EVALUACIÓN'!C231</f>
        <v>0</v>
      </c>
      <c r="D37" s="104" t="str">
        <f>'CONTROLES Y EVALUACIÓN'!H231</f>
        <v xml:space="preserve"> </v>
      </c>
      <c r="E37" s="104" t="str">
        <f>'CONTROLES Y EVALUACIÓN'!I231</f>
        <v>Seleccionar</v>
      </c>
      <c r="F37" s="136" t="str">
        <f>'CONTROLES Y EVALUACIÓN'!J231</f>
        <v xml:space="preserve"> </v>
      </c>
      <c r="G37" s="66" t="str">
        <f t="shared" si="7"/>
        <v xml:space="preserve"> </v>
      </c>
      <c r="H37" s="685"/>
    </row>
    <row r="38" spans="1:8" ht="31.5" customHeight="1" x14ac:dyDescent="0.25">
      <c r="A38" s="896"/>
      <c r="B38" s="897"/>
      <c r="C38" s="897"/>
      <c r="D38" s="897"/>
      <c r="E38" s="897"/>
      <c r="F38" s="898"/>
      <c r="G38" s="139" t="e">
        <f>AVERAGE(G35:G37)</f>
        <v>#DIV/0!</v>
      </c>
      <c r="H38" s="685"/>
    </row>
    <row r="39" spans="1:8" ht="85.5" customHeight="1" x14ac:dyDescent="0.25">
      <c r="A39" s="895" t="str">
        <f>DESCRIPCION!A31</f>
        <v>h</v>
      </c>
      <c r="B39" s="103">
        <f>DESCRIPCION!D31</f>
        <v>0</v>
      </c>
      <c r="C39" s="137">
        <f>'CONTROLES Y EVALUACIÓN'!C242</f>
        <v>0</v>
      </c>
      <c r="D39" s="104" t="str">
        <f>'CONTROLES Y EVALUACIÓN'!H242</f>
        <v xml:space="preserve"> </v>
      </c>
      <c r="E39" s="104" t="str">
        <f>'CONTROLES Y EVALUACIÓN'!I242</f>
        <v>Seleccionar</v>
      </c>
      <c r="F39" s="136" t="str">
        <f>'CONTROLES Y EVALUACIÓN'!J242</f>
        <v xml:space="preserve"> </v>
      </c>
      <c r="G39" s="66" t="str">
        <f>IF(F39="Fuerte",100,IF(F39="Moderado",50,IF(F39="Débil",0," ")))</f>
        <v xml:space="preserve"> </v>
      </c>
      <c r="H39" s="684" t="e">
        <f>IF(G42=100,"Fuerte",IF(AND(G42&gt;=50,G42&lt;=99),"Moderado",IF(AND(G42&gt;0,G42&lt;=49),"Débil"," ")))</f>
        <v>#DIV/0!</v>
      </c>
    </row>
    <row r="40" spans="1:8" ht="92.25" customHeight="1" x14ac:dyDescent="0.25">
      <c r="A40" s="806"/>
      <c r="B40" s="103">
        <f>DESCRIPCION!D32</f>
        <v>0</v>
      </c>
      <c r="C40" s="137">
        <f>'CONTROLES Y EVALUACIÓN'!C253</f>
        <v>0</v>
      </c>
      <c r="D40" s="104" t="str">
        <f>'CONTROLES Y EVALUACIÓN'!H253</f>
        <v xml:space="preserve"> </v>
      </c>
      <c r="E40" s="104" t="str">
        <f>'CONTROLES Y EVALUACIÓN'!I253</f>
        <v>Seleccionar</v>
      </c>
      <c r="F40" s="136" t="str">
        <f>'CONTROLES Y EVALUACIÓN'!J253</f>
        <v xml:space="preserve"> </v>
      </c>
      <c r="G40" s="66" t="str">
        <f t="shared" ref="G40" si="8">IF(F40="Fuerte",100,IF(F40="Moderado",50,IF(F40="Débil",0," ")))</f>
        <v xml:space="preserve"> </v>
      </c>
      <c r="H40" s="685"/>
    </row>
    <row r="41" spans="1:8" ht="86.25" customHeight="1" x14ac:dyDescent="0.25">
      <c r="A41" s="807"/>
      <c r="B41" s="103">
        <f>DESCRIPCION!D33</f>
        <v>0</v>
      </c>
      <c r="C41" s="137">
        <f>'CONTROLES Y EVALUACIÓN'!C264</f>
        <v>0</v>
      </c>
      <c r="D41" s="104" t="str">
        <f>'CONTROLES Y EVALUACIÓN'!H264</f>
        <v xml:space="preserve"> </v>
      </c>
      <c r="E41" s="104" t="str">
        <f>'CONTROLES Y EVALUACIÓN'!I264</f>
        <v>Seleccionar</v>
      </c>
      <c r="F41" s="136" t="str">
        <f>'CONTROLES Y EVALUACIÓN'!J264</f>
        <v xml:space="preserve"> </v>
      </c>
      <c r="G41" s="66" t="str">
        <f>IF(F41="Fuerte",100,IF(F41="Moderado",50,IF(F41="Débil",0," ")))</f>
        <v xml:space="preserve"> </v>
      </c>
      <c r="H41" s="685"/>
    </row>
    <row r="42" spans="1:8" ht="28.5" customHeight="1" x14ac:dyDescent="0.25">
      <c r="A42" s="896"/>
      <c r="B42" s="897"/>
      <c r="C42" s="897"/>
      <c r="D42" s="897"/>
      <c r="E42" s="897"/>
      <c r="F42" s="898"/>
      <c r="G42" s="139" t="e">
        <f>AVERAGE(G39:G41)</f>
        <v>#DIV/0!</v>
      </c>
      <c r="H42" s="685"/>
    </row>
    <row r="43" spans="1:8" ht="71.25" customHeight="1" x14ac:dyDescent="0.25">
      <c r="A43" s="895" t="str">
        <f>DESCRIPCION!A34</f>
        <v>i</v>
      </c>
      <c r="B43" s="103">
        <f>DESCRIPCION!D34</f>
        <v>0</v>
      </c>
      <c r="C43" s="137">
        <f>'CONTROLES Y EVALUACIÓN'!C275</f>
        <v>0</v>
      </c>
      <c r="D43" s="104" t="str">
        <f>'CONTROLES Y EVALUACIÓN'!H275</f>
        <v xml:space="preserve"> </v>
      </c>
      <c r="E43" s="104" t="str">
        <f>'CONTROLES Y EVALUACIÓN'!I275</f>
        <v>Seleccionar</v>
      </c>
      <c r="F43" s="136" t="str">
        <f>'CONTROLES Y EVALUACIÓN'!J275</f>
        <v xml:space="preserve"> </v>
      </c>
      <c r="G43" s="66" t="str">
        <f>IF(F43="Fuerte",100,IF(F43="Moderado",50,IF(F43="Débil",0," ")))</f>
        <v xml:space="preserve"> </v>
      </c>
      <c r="H43" s="684" t="e">
        <f>IF(G46=100,"Fuerte",IF(AND(G46&gt;=50,G46&lt;=99),"Moderado",IF(AND(G46&gt;0,G46&lt;=49),"Débil"," ")))</f>
        <v>#DIV/0!</v>
      </c>
    </row>
    <row r="44" spans="1:8" ht="91.5" customHeight="1" x14ac:dyDescent="0.25">
      <c r="A44" s="806"/>
      <c r="B44" s="103">
        <f>DESCRIPCION!D35</f>
        <v>0</v>
      </c>
      <c r="C44" s="137">
        <f>'CONTROLES Y EVALUACIÓN'!C286</f>
        <v>0</v>
      </c>
      <c r="D44" s="104" t="str">
        <f>'CONTROLES Y EVALUACIÓN'!H286</f>
        <v xml:space="preserve"> </v>
      </c>
      <c r="E44" s="104" t="str">
        <f>'CONTROLES Y EVALUACIÓN'!I286</f>
        <v>Seleccionar</v>
      </c>
      <c r="F44" s="136" t="str">
        <f>'CONTROLES Y EVALUACIÓN'!J286</f>
        <v xml:space="preserve"> </v>
      </c>
      <c r="G44" s="66" t="str">
        <f t="shared" ref="G44:G45" si="9">IF(F44="Fuerte",100,IF(F44="Moderado",50,IF(F44="Débil",0," ")))</f>
        <v xml:space="preserve"> </v>
      </c>
      <c r="H44" s="685"/>
    </row>
    <row r="45" spans="1:8" ht="85.5" customHeight="1" x14ac:dyDescent="0.25">
      <c r="A45" s="807"/>
      <c r="B45" s="103">
        <f>DESCRIPCION!D36</f>
        <v>0</v>
      </c>
      <c r="C45" s="137">
        <f>'CONTROLES Y EVALUACIÓN'!C297</f>
        <v>0</v>
      </c>
      <c r="D45" s="104" t="str">
        <f>'CONTROLES Y EVALUACIÓN'!H297</f>
        <v xml:space="preserve"> </v>
      </c>
      <c r="E45" s="104" t="str">
        <f>'CONTROLES Y EVALUACIÓN'!I297</f>
        <v>Seleccionar</v>
      </c>
      <c r="F45" s="136" t="str">
        <f>'CONTROLES Y EVALUACIÓN'!J297</f>
        <v xml:space="preserve"> </v>
      </c>
      <c r="G45" s="66" t="str">
        <f t="shared" si="9"/>
        <v xml:space="preserve"> </v>
      </c>
      <c r="H45" s="685"/>
    </row>
    <row r="46" spans="1:8" ht="33.75" customHeight="1" x14ac:dyDescent="0.25">
      <c r="A46" s="896"/>
      <c r="B46" s="897"/>
      <c r="C46" s="897"/>
      <c r="D46" s="897"/>
      <c r="E46" s="897"/>
      <c r="F46" s="898"/>
      <c r="G46" s="139" t="e">
        <f>AVERAGE(G43:G45)</f>
        <v>#DIV/0!</v>
      </c>
      <c r="H46" s="685"/>
    </row>
    <row r="47" spans="1:8" ht="107.25" customHeight="1" x14ac:dyDescent="0.25">
      <c r="A47" s="883" t="str">
        <f>DESCRIPCION!A37</f>
        <v>j</v>
      </c>
      <c r="B47" s="103">
        <f>DESCRIPCION!D37</f>
        <v>0</v>
      </c>
      <c r="C47" s="137">
        <f>'CONTROLES Y EVALUACIÓN'!C308</f>
        <v>0</v>
      </c>
      <c r="D47" s="104" t="str">
        <f>'CONTROLES Y EVALUACIÓN'!H308</f>
        <v xml:space="preserve"> </v>
      </c>
      <c r="E47" s="104" t="str">
        <f>'CONTROLES Y EVALUACIÓN'!I308</f>
        <v>Seleccionar</v>
      </c>
      <c r="F47" s="136" t="str">
        <f>'CONTROLES Y EVALUACIÓN'!J308</f>
        <v xml:space="preserve"> </v>
      </c>
      <c r="G47" s="66" t="str">
        <f>IF(F47="Fuerte",100,IF(F47="Moderado",50,IF(F47="Débil",0," ")))</f>
        <v xml:space="preserve"> </v>
      </c>
      <c r="H47" s="684" t="e">
        <f>IF(G50=100,"Fuerte",IF(AND(G50&gt;=50,G50&lt;=99),"Moderado",IF(AND(G50&gt;0,G50&lt;=49),"Débil"," ")))</f>
        <v>#DIV/0!</v>
      </c>
    </row>
    <row r="48" spans="1:8" ht="99.75" customHeight="1" x14ac:dyDescent="0.25">
      <c r="A48" s="884"/>
      <c r="B48" s="103">
        <f>DESCRIPCION!D38</f>
        <v>0</v>
      </c>
      <c r="C48" s="137">
        <f>'CONTROLES Y EVALUACIÓN'!C319</f>
        <v>0</v>
      </c>
      <c r="D48" s="104" t="str">
        <f>'CONTROLES Y EVALUACIÓN'!H319</f>
        <v xml:space="preserve"> </v>
      </c>
      <c r="E48" s="104" t="str">
        <f>'CONTROLES Y EVALUACIÓN'!I319</f>
        <v>Fuerte (Siempre se Ejecuta)</v>
      </c>
      <c r="F48" s="136" t="str">
        <f>'CONTROLES Y EVALUACIÓN'!J319</f>
        <v xml:space="preserve"> </v>
      </c>
      <c r="G48" s="66" t="str">
        <f t="shared" ref="G48:G49" si="10">IF(F48="Fuerte",100,IF(F48="Moderado",50,IF(F48="Débil",0," ")))</f>
        <v xml:space="preserve"> </v>
      </c>
      <c r="H48" s="685"/>
    </row>
    <row r="49" spans="1:8" ht="96" customHeight="1" x14ac:dyDescent="0.25">
      <c r="A49" s="885"/>
      <c r="B49" s="103">
        <f>DESCRIPCION!D39</f>
        <v>0</v>
      </c>
      <c r="C49" s="137">
        <f>'CONTROLES Y EVALUACIÓN'!C330</f>
        <v>0</v>
      </c>
      <c r="D49" s="104" t="str">
        <f>'CONTROLES Y EVALUACIÓN'!H330</f>
        <v xml:space="preserve"> </v>
      </c>
      <c r="E49" s="104" t="str">
        <f>'CONTROLES Y EVALUACIÓN'!I330</f>
        <v>Seleccionar</v>
      </c>
      <c r="F49" s="136" t="str">
        <f>'CONTROLES Y EVALUACIÓN'!J330</f>
        <v xml:space="preserve"> </v>
      </c>
      <c r="G49" s="66" t="str">
        <f t="shared" si="10"/>
        <v xml:space="preserve"> </v>
      </c>
      <c r="H49" s="685"/>
    </row>
    <row r="50" spans="1:8" ht="30.75" customHeight="1" thickBot="1" x14ac:dyDescent="0.3">
      <c r="A50" s="886"/>
      <c r="B50" s="887"/>
      <c r="C50" s="887"/>
      <c r="D50" s="887"/>
      <c r="E50" s="887"/>
      <c r="F50" s="888"/>
      <c r="G50" s="140" t="e">
        <f>AVERAGE(G47:G49)</f>
        <v>#DIV/0!</v>
      </c>
      <c r="H50" s="686"/>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9" zoomScale="70" zoomScaleNormal="70" workbookViewId="0">
      <selection activeCell="Q9" sqref="Q9"/>
    </sheetView>
  </sheetViews>
  <sheetFormatPr baseColWidth="10" defaultColWidth="11.44140625" defaultRowHeight="14.4" x14ac:dyDescent="0.3"/>
  <cols>
    <col min="8" max="8" width="10.5546875" customWidth="1"/>
    <col min="9" max="9" width="10.44140625" customWidth="1"/>
    <col min="11" max="11" width="16" customWidth="1"/>
  </cols>
  <sheetData>
    <row r="1" spans="1:12" x14ac:dyDescent="0.3">
      <c r="A1" s="441"/>
      <c r="B1" s="788"/>
      <c r="C1" s="411" t="str">
        <f>CONTEXTO!B1</f>
        <v xml:space="preserve">PROCESO:  SISTEMA INTEGRADO DE GESTIÓN </v>
      </c>
      <c r="D1" s="411"/>
      <c r="E1" s="411"/>
      <c r="F1" s="411"/>
      <c r="G1" s="417" t="s">
        <v>391</v>
      </c>
      <c r="H1" s="350"/>
      <c r="I1" s="350"/>
      <c r="J1" s="786"/>
      <c r="K1" s="335"/>
      <c r="L1" s="1"/>
    </row>
    <row r="2" spans="1:12" x14ac:dyDescent="0.3">
      <c r="A2" s="442"/>
      <c r="B2" s="436"/>
      <c r="C2" s="412"/>
      <c r="D2" s="412"/>
      <c r="E2" s="412"/>
      <c r="F2" s="412"/>
      <c r="G2" s="418" t="s">
        <v>396</v>
      </c>
      <c r="H2" s="419"/>
      <c r="I2" s="419"/>
      <c r="J2" s="787"/>
      <c r="K2" s="336"/>
      <c r="L2" s="1"/>
    </row>
    <row r="3" spans="1:12" x14ac:dyDescent="0.3">
      <c r="A3" s="442"/>
      <c r="B3" s="436"/>
      <c r="C3" s="412" t="s">
        <v>32</v>
      </c>
      <c r="D3" s="412"/>
      <c r="E3" s="412"/>
      <c r="F3" s="412"/>
      <c r="G3" s="418" t="s">
        <v>390</v>
      </c>
      <c r="H3" s="419"/>
      <c r="I3" s="419"/>
      <c r="J3" s="787"/>
      <c r="K3" s="336"/>
      <c r="L3" s="1"/>
    </row>
    <row r="4" spans="1:12" x14ac:dyDescent="0.3">
      <c r="A4" s="442"/>
      <c r="B4" s="436"/>
      <c r="C4" s="412"/>
      <c r="D4" s="412"/>
      <c r="E4" s="412"/>
      <c r="F4" s="412"/>
      <c r="G4" s="418" t="s">
        <v>386</v>
      </c>
      <c r="H4" s="419"/>
      <c r="I4" s="419"/>
      <c r="J4" s="787"/>
      <c r="K4" s="336"/>
      <c r="L4" s="1"/>
    </row>
    <row r="5" spans="1:12" ht="15.6" x14ac:dyDescent="0.3">
      <c r="A5" s="398"/>
      <c r="B5" s="399"/>
      <c r="C5" s="399"/>
      <c r="D5" s="399"/>
      <c r="E5" s="399"/>
      <c r="F5" s="399"/>
      <c r="G5" s="399"/>
      <c r="H5" s="399"/>
      <c r="I5" s="399"/>
      <c r="J5" s="399"/>
      <c r="K5" s="400"/>
      <c r="L5" s="1"/>
    </row>
    <row r="6" spans="1:12" x14ac:dyDescent="0.3">
      <c r="A6" s="797" t="s">
        <v>110</v>
      </c>
      <c r="B6" s="798"/>
      <c r="C6" s="798"/>
      <c r="D6" s="798"/>
      <c r="E6" s="798"/>
      <c r="F6" s="798"/>
      <c r="G6" s="798"/>
      <c r="H6" s="798"/>
      <c r="I6" s="798"/>
      <c r="J6" s="798"/>
      <c r="K6" s="799"/>
      <c r="L6" s="1"/>
    </row>
    <row r="7" spans="1:12" x14ac:dyDescent="0.3">
      <c r="A7" s="797"/>
      <c r="B7" s="798"/>
      <c r="C7" s="798"/>
      <c r="D7" s="798"/>
      <c r="E7" s="798"/>
      <c r="F7" s="798"/>
      <c r="G7" s="798"/>
      <c r="H7" s="798"/>
      <c r="I7" s="798"/>
      <c r="J7" s="798"/>
      <c r="K7" s="799"/>
      <c r="L7" s="1"/>
    </row>
    <row r="8" spans="1:12" x14ac:dyDescent="0.3">
      <c r="A8" s="791" t="str">
        <f>CONTEXTO!A8</f>
        <v>PROCESO:  GESTIÓN DEL DESARROLLO ECONÓMICO Y LA COMPETITIVIDAD</v>
      </c>
      <c r="B8" s="792"/>
      <c r="C8" s="792"/>
      <c r="D8" s="792"/>
      <c r="E8" s="792"/>
      <c r="F8" s="792"/>
      <c r="G8" s="792"/>
      <c r="H8" s="792"/>
      <c r="I8" s="792"/>
      <c r="J8" s="792"/>
      <c r="K8" s="793"/>
      <c r="L8" s="1"/>
    </row>
    <row r="9" spans="1:12" ht="56.25" customHeight="1" thickBot="1" x14ac:dyDescent="0.35">
      <c r="A9" s="794"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9" s="795"/>
      <c r="C9" s="795"/>
      <c r="D9" s="795"/>
      <c r="E9" s="795"/>
      <c r="F9" s="795"/>
      <c r="G9" s="795"/>
      <c r="H9" s="795"/>
      <c r="I9" s="795"/>
      <c r="J9" s="795"/>
      <c r="K9" s="796"/>
      <c r="L9" s="1"/>
    </row>
    <row r="10" spans="1:12" ht="15" thickBot="1" x14ac:dyDescent="0.35">
      <c r="A10" s="789"/>
      <c r="B10" s="790"/>
      <c r="C10" s="790"/>
      <c r="D10" s="790"/>
      <c r="E10" s="790"/>
      <c r="F10" s="790"/>
      <c r="G10" s="790"/>
      <c r="H10" s="790"/>
      <c r="I10" s="790"/>
      <c r="J10" s="790"/>
      <c r="K10" s="790"/>
      <c r="L10" s="1"/>
    </row>
    <row r="11" spans="1:12" ht="15.75" customHeight="1" thickBot="1" x14ac:dyDescent="0.35">
      <c r="A11" s="934" t="s">
        <v>111</v>
      </c>
      <c r="B11" s="928" t="str">
        <f>DESCRIPCION!A10</f>
        <v>POSIBILIDAD DE DAÑO ECONOMICO Y REPUTACIONAL DEBIDO AL  DIRECCIONAMIENTO INDEBIDO DE LA OFERTA INSITUCIONAL PARA FAVORECER A UN TERCERO</v>
      </c>
      <c r="C11" s="928"/>
      <c r="D11" s="928"/>
      <c r="E11" s="928"/>
      <c r="F11" s="928"/>
      <c r="G11" s="928"/>
      <c r="H11" s="929"/>
      <c r="I11" s="926" t="s">
        <v>341</v>
      </c>
      <c r="J11" s="927"/>
      <c r="K11" s="148" t="str">
        <f>IF(J18="x","EXTREMA",IF(J20="x","ALTA",IF(J22="x","MODERADA",IF(J24="x","BAJA",""))))</f>
        <v>EXTREMA</v>
      </c>
      <c r="L11" s="1"/>
    </row>
    <row r="12" spans="1:12" ht="16.2" thickBot="1" x14ac:dyDescent="0.35">
      <c r="A12" s="935"/>
      <c r="B12" s="930"/>
      <c r="C12" s="930"/>
      <c r="D12" s="930"/>
      <c r="E12" s="930"/>
      <c r="F12" s="930"/>
      <c r="G12" s="930"/>
      <c r="H12" s="931"/>
      <c r="I12" s="921" t="s">
        <v>342</v>
      </c>
      <c r="J12" s="922"/>
      <c r="K12" s="193" t="str">
        <f>'VALORACION RIESGOS INHERENTES'!K11</f>
        <v>EXTREMA</v>
      </c>
      <c r="L12" s="1"/>
    </row>
    <row r="13" spans="1:12" ht="16.2" thickBot="1" x14ac:dyDescent="0.35">
      <c r="A13" s="936"/>
      <c r="B13" s="739" t="s">
        <v>292</v>
      </c>
      <c r="C13" s="740"/>
      <c r="D13" s="740"/>
      <c r="E13" s="740"/>
      <c r="F13" s="740"/>
      <c r="G13" s="740"/>
      <c r="H13" s="740"/>
      <c r="I13" s="740"/>
      <c r="J13" s="743"/>
      <c r="K13" s="267" t="str">
        <f>'EVALUACIÓN SOLIDEZ CONTROLES'!H11</f>
        <v>Moderado</v>
      </c>
      <c r="L13" s="1"/>
    </row>
    <row r="14" spans="1:12" ht="16.2" thickBot="1" x14ac:dyDescent="0.35">
      <c r="A14" s="195" t="s">
        <v>113</v>
      </c>
      <c r="B14" s="196"/>
      <c r="C14" s="196"/>
      <c r="D14" s="264"/>
      <c r="E14" s="923" t="s">
        <v>117</v>
      </c>
      <c r="F14" s="924"/>
      <c r="G14" s="925"/>
      <c r="H14" s="739" t="s">
        <v>344</v>
      </c>
      <c r="I14" s="743"/>
      <c r="J14" s="744" t="s">
        <v>125</v>
      </c>
      <c r="K14" s="745"/>
      <c r="L14" s="1"/>
    </row>
    <row r="15" spans="1:12" ht="47.25" customHeight="1" x14ac:dyDescent="0.3">
      <c r="A15" s="177"/>
      <c r="B15" s="156"/>
      <c r="C15" s="178"/>
      <c r="D15" s="156"/>
      <c r="E15" s="156"/>
      <c r="F15" s="156"/>
      <c r="G15" s="156"/>
      <c r="H15" s="156"/>
      <c r="I15" s="156"/>
      <c r="J15" s="173"/>
      <c r="K15" s="174"/>
      <c r="L15" s="1"/>
    </row>
    <row r="16" spans="1:12" ht="39" customHeight="1" x14ac:dyDescent="0.3">
      <c r="A16" s="725" t="s">
        <v>113</v>
      </c>
      <c r="B16" s="156">
        <v>5</v>
      </c>
      <c r="C16" s="726"/>
      <c r="D16" s="705"/>
      <c r="E16" s="706"/>
      <c r="F16" s="706"/>
      <c r="G16" s="706"/>
      <c r="H16" s="156"/>
      <c r="I16" s="156"/>
      <c r="J16" s="720" t="s">
        <v>112</v>
      </c>
      <c r="K16" s="721"/>
      <c r="L16" s="1"/>
    </row>
    <row r="17" spans="1:24" x14ac:dyDescent="0.3">
      <c r="A17" s="725"/>
      <c r="B17" s="156" t="s">
        <v>115</v>
      </c>
      <c r="C17" s="727"/>
      <c r="D17" s="705"/>
      <c r="E17" s="706"/>
      <c r="F17" s="706"/>
      <c r="G17" s="706"/>
      <c r="H17" s="156"/>
      <c r="I17" s="156"/>
      <c r="J17" s="158"/>
      <c r="K17" s="159"/>
      <c r="L17" s="1"/>
    </row>
    <row r="18" spans="1:24" ht="28.2" x14ac:dyDescent="0.3">
      <c r="A18" s="725"/>
      <c r="B18" s="156">
        <v>4</v>
      </c>
      <c r="C18" s="728"/>
      <c r="D18" s="705"/>
      <c r="E18" s="705"/>
      <c r="F18" s="718" t="s">
        <v>340</v>
      </c>
      <c r="G18" s="706"/>
      <c r="H18" s="156"/>
      <c r="I18" s="156"/>
      <c r="J18" s="164" t="str">
        <f xml:space="preserve"> IF(OR(E16="X",F16="X",G16="x",F18="x",G18="X",F20="X",G20="X",G22="X" ),"x","")</f>
        <v>x</v>
      </c>
      <c r="K18" s="159" t="s">
        <v>114</v>
      </c>
      <c r="L18" s="1"/>
    </row>
    <row r="19" spans="1:24" ht="28.2" x14ac:dyDescent="0.3">
      <c r="A19" s="725"/>
      <c r="B19" s="156" t="s">
        <v>117</v>
      </c>
      <c r="C19" s="729"/>
      <c r="D19" s="705"/>
      <c r="E19" s="705"/>
      <c r="F19" s="718"/>
      <c r="G19" s="706"/>
      <c r="H19" s="156"/>
      <c r="I19" s="156"/>
      <c r="J19" s="165"/>
      <c r="K19" s="159"/>
      <c r="L19" s="1"/>
    </row>
    <row r="20" spans="1:24" ht="28.2" x14ac:dyDescent="0.3">
      <c r="A20" s="725"/>
      <c r="B20" s="156">
        <v>3</v>
      </c>
      <c r="C20" s="708"/>
      <c r="D20" s="703"/>
      <c r="E20" s="704"/>
      <c r="F20" s="718"/>
      <c r="G20" s="706"/>
      <c r="H20" s="156"/>
      <c r="I20" s="156"/>
      <c r="J20" s="166" t="str">
        <f xml:space="preserve"> IF(OR(C16="X",D16="X",D18="x",E18="x",E20="X",F22="X",F24="X",G24="X" ),"x","")</f>
        <v/>
      </c>
      <c r="K20" s="159" t="s">
        <v>116</v>
      </c>
      <c r="L20" s="1"/>
      <c r="X20" s="41"/>
    </row>
    <row r="21" spans="1:24" ht="28.2" x14ac:dyDescent="0.3">
      <c r="A21" s="725"/>
      <c r="B21" s="156" t="s">
        <v>119</v>
      </c>
      <c r="C21" s="719"/>
      <c r="D21" s="703"/>
      <c r="E21" s="705"/>
      <c r="F21" s="718"/>
      <c r="G21" s="706"/>
      <c r="H21" s="156"/>
      <c r="I21" s="156"/>
      <c r="J21" s="167"/>
      <c r="K21" s="159"/>
      <c r="L21" s="1"/>
    </row>
    <row r="22" spans="1:24" ht="28.2" x14ac:dyDescent="0.3">
      <c r="A22" s="725"/>
      <c r="B22" s="156">
        <v>2</v>
      </c>
      <c r="C22" s="708"/>
      <c r="D22" s="701"/>
      <c r="E22" s="702"/>
      <c r="F22" s="704"/>
      <c r="G22" s="706"/>
      <c r="H22" s="156"/>
      <c r="I22" s="156"/>
      <c r="J22" s="168" t="str">
        <f xml:space="preserve"> IF(OR(C18="X",D20="X",E22="x",E24="x" ),"x","")</f>
        <v/>
      </c>
      <c r="K22" s="159" t="s">
        <v>118</v>
      </c>
      <c r="L22" s="1"/>
    </row>
    <row r="23" spans="1:24" ht="28.2" x14ac:dyDescent="0.3">
      <c r="A23" s="725"/>
      <c r="B23" s="156" t="s">
        <v>241</v>
      </c>
      <c r="C23" s="719"/>
      <c r="D23" s="701"/>
      <c r="E23" s="703"/>
      <c r="F23" s="705"/>
      <c r="G23" s="706"/>
      <c r="H23" s="156"/>
      <c r="I23" s="156"/>
      <c r="J23" s="167"/>
      <c r="K23" s="159"/>
      <c r="L23" s="1"/>
    </row>
    <row r="24" spans="1:24" ht="28.2" x14ac:dyDescent="0.3">
      <c r="A24" s="725"/>
      <c r="B24" s="156">
        <v>1</v>
      </c>
      <c r="C24" s="708"/>
      <c r="D24" s="710"/>
      <c r="E24" s="712"/>
      <c r="F24" s="714"/>
      <c r="G24" s="716"/>
      <c r="H24" s="156"/>
      <c r="I24" s="156"/>
      <c r="J24" s="169" t="str">
        <f xml:space="preserve"> IF(OR(C20="X",C22="X",C24="x",D22="x",D24="x" ),"x","")</f>
        <v/>
      </c>
      <c r="K24" s="159" t="s">
        <v>120</v>
      </c>
      <c r="L24" s="1"/>
    </row>
    <row r="25" spans="1:24" x14ac:dyDescent="0.3">
      <c r="A25" s="725"/>
      <c r="B25" s="156" t="s">
        <v>121</v>
      </c>
      <c r="C25" s="709"/>
      <c r="D25" s="711"/>
      <c r="E25" s="713"/>
      <c r="F25" s="715"/>
      <c r="G25" s="717"/>
      <c r="H25" s="156"/>
      <c r="I25" s="156"/>
      <c r="J25" s="146"/>
      <c r="K25" s="147"/>
      <c r="L25" s="1"/>
    </row>
    <row r="26" spans="1:24" x14ac:dyDescent="0.3">
      <c r="A26" s="177"/>
      <c r="B26" s="156"/>
      <c r="C26" s="156">
        <v>1</v>
      </c>
      <c r="D26" s="156">
        <v>2</v>
      </c>
      <c r="E26" s="156">
        <v>3</v>
      </c>
      <c r="F26" s="156">
        <v>4</v>
      </c>
      <c r="G26" s="156">
        <v>5</v>
      </c>
      <c r="H26" s="156"/>
      <c r="I26" s="156"/>
      <c r="J26" s="801"/>
      <c r="K26" s="802"/>
      <c r="L26" s="1"/>
    </row>
    <row r="27" spans="1:24" x14ac:dyDescent="0.3">
      <c r="A27" s="177"/>
      <c r="B27" s="156"/>
      <c r="C27" s="156" t="s">
        <v>122</v>
      </c>
      <c r="D27" s="156" t="s">
        <v>123</v>
      </c>
      <c r="E27" s="156" t="s">
        <v>124</v>
      </c>
      <c r="F27" s="156" t="s">
        <v>125</v>
      </c>
      <c r="G27" s="156" t="s">
        <v>126</v>
      </c>
      <c r="H27" s="156"/>
      <c r="I27" s="156"/>
      <c r="J27" s="156"/>
      <c r="K27" s="174"/>
      <c r="L27" s="1"/>
    </row>
    <row r="28" spans="1:24" ht="15" customHeight="1" x14ac:dyDescent="0.3">
      <c r="A28" s="177"/>
      <c r="B28" s="156"/>
      <c r="C28" s="707" t="s">
        <v>127</v>
      </c>
      <c r="D28" s="707"/>
      <c r="E28" s="707"/>
      <c r="F28" s="707"/>
      <c r="G28" s="707"/>
      <c r="H28" s="156"/>
      <c r="I28" s="156"/>
      <c r="J28" s="156"/>
      <c r="K28" s="174"/>
      <c r="L28" s="1"/>
    </row>
    <row r="29" spans="1:24" ht="15" customHeight="1" x14ac:dyDescent="0.3">
      <c r="A29" s="177"/>
      <c r="B29" s="156"/>
      <c r="C29" s="707"/>
      <c r="D29" s="707"/>
      <c r="E29" s="707"/>
      <c r="F29" s="707"/>
      <c r="G29" s="707"/>
      <c r="H29" s="156"/>
      <c r="I29" s="156"/>
      <c r="J29" s="156"/>
      <c r="K29" s="174"/>
      <c r="L29" s="1"/>
    </row>
    <row r="30" spans="1:24" ht="15" thickBot="1" x14ac:dyDescent="0.35">
      <c r="A30" s="179"/>
      <c r="B30" s="180"/>
      <c r="C30" s="180"/>
      <c r="D30" s="180"/>
      <c r="E30" s="180"/>
      <c r="F30" s="180"/>
      <c r="G30" s="180"/>
      <c r="H30" s="180"/>
      <c r="I30" s="180"/>
      <c r="J30" s="180"/>
      <c r="K30" s="181"/>
      <c r="L30" s="1"/>
    </row>
    <row r="31" spans="1:24" ht="15" thickBot="1" x14ac:dyDescent="0.35">
      <c r="A31" s="1"/>
      <c r="B31" s="1"/>
      <c r="C31" s="1"/>
      <c r="D31" s="1"/>
      <c r="E31" s="1"/>
      <c r="F31" s="1"/>
      <c r="G31" s="1"/>
      <c r="H31" s="1"/>
      <c r="I31" s="1"/>
      <c r="J31" s="1"/>
      <c r="K31" s="1"/>
      <c r="L31" s="1"/>
    </row>
    <row r="32" spans="1:24" ht="15.75" customHeight="1" thickBot="1" x14ac:dyDescent="0.35">
      <c r="A32" s="934" t="s">
        <v>111</v>
      </c>
      <c r="B32" s="932" t="str">
        <f>DESCRIPCION!A13</f>
        <v>b</v>
      </c>
      <c r="C32" s="928"/>
      <c r="D32" s="928"/>
      <c r="E32" s="928"/>
      <c r="F32" s="928"/>
      <c r="G32" s="928"/>
      <c r="H32" s="929"/>
      <c r="I32" s="926" t="s">
        <v>341</v>
      </c>
      <c r="J32" s="927"/>
      <c r="K32" s="143" t="str">
        <f>IF(J39="x","EXTREMA",IF(J41="x","ALTA",IF(J43="x","MODERADA",IF(J45="x","BAJA",""))))</f>
        <v/>
      </c>
      <c r="L32" s="1"/>
    </row>
    <row r="33" spans="1:12" ht="16.2" thickBot="1" x14ac:dyDescent="0.35">
      <c r="A33" s="935"/>
      <c r="B33" s="933"/>
      <c r="C33" s="930"/>
      <c r="D33" s="930"/>
      <c r="E33" s="930"/>
      <c r="F33" s="930"/>
      <c r="G33" s="930"/>
      <c r="H33" s="931"/>
      <c r="I33" s="921" t="s">
        <v>342</v>
      </c>
      <c r="J33" s="922"/>
      <c r="K33" s="194" t="str">
        <f>'VALORACION RIESGOS INHERENTES'!K31</f>
        <v/>
      </c>
      <c r="L33" s="1"/>
    </row>
    <row r="34" spans="1:12" ht="16.2" thickBot="1" x14ac:dyDescent="0.35">
      <c r="A34" s="936"/>
      <c r="B34" s="739" t="s">
        <v>292</v>
      </c>
      <c r="C34" s="740"/>
      <c r="D34" s="740"/>
      <c r="E34" s="740"/>
      <c r="F34" s="740"/>
      <c r="G34" s="740"/>
      <c r="H34" s="740"/>
      <c r="I34" s="740"/>
      <c r="J34" s="743"/>
      <c r="K34" s="267" t="str">
        <f>'EVALUACIÓN SOLIDEZ CONTROLES'!H15</f>
        <v>Fuerte</v>
      </c>
      <c r="L34" s="1"/>
    </row>
    <row r="35" spans="1:12" ht="16.2" thickBot="1" x14ac:dyDescent="0.35">
      <c r="A35" s="195" t="s">
        <v>113</v>
      </c>
      <c r="B35" s="196"/>
      <c r="C35" s="196"/>
      <c r="D35" s="264"/>
      <c r="E35" s="923"/>
      <c r="F35" s="924"/>
      <c r="G35" s="925"/>
      <c r="H35" s="739" t="s">
        <v>344</v>
      </c>
      <c r="I35" s="743"/>
      <c r="J35" s="744"/>
      <c r="K35" s="745"/>
      <c r="L35" s="1"/>
    </row>
    <row r="36" spans="1:12" ht="39" customHeight="1" thickBot="1" x14ac:dyDescent="0.35">
      <c r="A36" s="172"/>
      <c r="B36" s="171"/>
      <c r="C36" s="171"/>
      <c r="D36" s="171"/>
      <c r="E36" s="171"/>
      <c r="F36" s="171"/>
      <c r="G36" s="171"/>
      <c r="H36" s="171"/>
      <c r="I36" s="171"/>
      <c r="J36" s="173"/>
      <c r="K36" s="174"/>
      <c r="L36" s="1"/>
    </row>
    <row r="37" spans="1:12" ht="28.5" customHeight="1" thickBot="1" x14ac:dyDescent="0.35">
      <c r="A37" s="770" t="s">
        <v>113</v>
      </c>
      <c r="B37" s="170">
        <v>5</v>
      </c>
      <c r="C37" s="937"/>
      <c r="D37" s="772"/>
      <c r="E37" s="766"/>
      <c r="F37" s="766"/>
      <c r="G37" s="766"/>
      <c r="H37" s="171"/>
      <c r="I37" s="171"/>
      <c r="J37" s="768" t="s">
        <v>112</v>
      </c>
      <c r="K37" s="769"/>
      <c r="L37" s="1"/>
    </row>
    <row r="38" spans="1:12" ht="15" thickBot="1" x14ac:dyDescent="0.35">
      <c r="A38" s="770"/>
      <c r="B38" s="170" t="s">
        <v>115</v>
      </c>
      <c r="C38" s="771"/>
      <c r="D38" s="772"/>
      <c r="E38" s="766"/>
      <c r="F38" s="766"/>
      <c r="G38" s="766"/>
      <c r="H38" s="171"/>
      <c r="I38" s="171"/>
      <c r="J38" s="175"/>
      <c r="K38" s="20"/>
      <c r="L38" s="1"/>
    </row>
    <row r="39" spans="1:12" ht="29.4" thickBot="1" x14ac:dyDescent="0.35">
      <c r="A39" s="770"/>
      <c r="B39" s="170">
        <v>4</v>
      </c>
      <c r="C39" s="773"/>
      <c r="D39" s="772"/>
      <c r="E39" s="772"/>
      <c r="F39" s="774"/>
      <c r="G39" s="766"/>
      <c r="H39" s="171"/>
      <c r="I39" s="171"/>
      <c r="J39" s="185" t="str">
        <f xml:space="preserve"> IF(OR(E37="X",F37="X",G37="x",F39="x",G39="X",F41="X",G41="X",G43="X" ),"x","")</f>
        <v/>
      </c>
      <c r="K39" s="20" t="s">
        <v>114</v>
      </c>
      <c r="L39" s="1"/>
    </row>
    <row r="40" spans="1:12" ht="29.4" thickBot="1" x14ac:dyDescent="0.35">
      <c r="A40" s="770"/>
      <c r="B40" s="170" t="s">
        <v>117</v>
      </c>
      <c r="C40" s="773"/>
      <c r="D40" s="772"/>
      <c r="E40" s="772"/>
      <c r="F40" s="775"/>
      <c r="G40" s="766"/>
      <c r="H40" s="171"/>
      <c r="I40" s="171"/>
      <c r="J40" s="186"/>
      <c r="K40" s="20"/>
      <c r="L40" s="1"/>
    </row>
    <row r="41" spans="1:12" ht="29.4" thickBot="1" x14ac:dyDescent="0.35">
      <c r="A41" s="770"/>
      <c r="B41" s="170">
        <v>3</v>
      </c>
      <c r="C41" s="776"/>
      <c r="D41" s="763"/>
      <c r="E41" s="777"/>
      <c r="F41" s="774"/>
      <c r="G41" s="766"/>
      <c r="H41" s="171"/>
      <c r="I41" s="171"/>
      <c r="J41" s="187" t="str">
        <f xml:space="preserve"> IF(OR(C37="X",D37="X",D39="x",E39="x",E41="X",F43="X",F45="X",G45="X" ),"x","")</f>
        <v/>
      </c>
      <c r="K41" s="20" t="s">
        <v>116</v>
      </c>
      <c r="L41" s="1"/>
    </row>
    <row r="42" spans="1:12" ht="29.4" thickBot="1" x14ac:dyDescent="0.35">
      <c r="A42" s="770"/>
      <c r="B42" s="170" t="s">
        <v>119</v>
      </c>
      <c r="C42" s="776"/>
      <c r="D42" s="763"/>
      <c r="E42" s="772"/>
      <c r="F42" s="775"/>
      <c r="G42" s="766"/>
      <c r="H42" s="171"/>
      <c r="I42" s="171"/>
      <c r="J42" s="188"/>
      <c r="K42" s="20"/>
      <c r="L42" s="1"/>
    </row>
    <row r="43" spans="1:12" ht="29.4" thickBot="1" x14ac:dyDescent="0.35">
      <c r="A43" s="770"/>
      <c r="B43" s="170">
        <v>2</v>
      </c>
      <c r="C43" s="776"/>
      <c r="D43" s="779"/>
      <c r="E43" s="762"/>
      <c r="F43" s="764"/>
      <c r="G43" s="766"/>
      <c r="H43" s="171"/>
      <c r="I43" s="171"/>
      <c r="J43" s="189" t="str">
        <f xml:space="preserve"> IF(OR(C39="X",D41="X",E43="x",E45="x" ),"x","")</f>
        <v/>
      </c>
      <c r="K43" s="20" t="s">
        <v>118</v>
      </c>
      <c r="L43" s="1"/>
    </row>
    <row r="44" spans="1:12" ht="29.4" thickBot="1" x14ac:dyDescent="0.35">
      <c r="A44" s="770"/>
      <c r="B44" s="170" t="s">
        <v>241</v>
      </c>
      <c r="C44" s="776"/>
      <c r="D44" s="779"/>
      <c r="E44" s="763"/>
      <c r="F44" s="765"/>
      <c r="G44" s="766"/>
      <c r="H44" s="171"/>
      <c r="I44" s="171"/>
      <c r="J44" s="188"/>
      <c r="K44" s="20"/>
      <c r="L44" s="1"/>
    </row>
    <row r="45" spans="1:12" ht="29.4" thickBot="1" x14ac:dyDescent="0.35">
      <c r="A45" s="770"/>
      <c r="B45" s="170">
        <v>1</v>
      </c>
      <c r="C45" s="776"/>
      <c r="D45" s="779"/>
      <c r="E45" s="783"/>
      <c r="F45" s="784"/>
      <c r="G45" s="772"/>
      <c r="H45" s="171"/>
      <c r="I45" s="171"/>
      <c r="J45" s="190" t="str">
        <f xml:space="preserve"> IF(OR(C41="X",C43="X",D43="x",C45="x",D45="x" ),"x","")</f>
        <v/>
      </c>
      <c r="K45" s="20" t="s">
        <v>120</v>
      </c>
      <c r="L45" s="1"/>
    </row>
    <row r="46" spans="1:12" ht="15" thickBot="1" x14ac:dyDescent="0.35">
      <c r="A46" s="770"/>
      <c r="B46" s="170" t="s">
        <v>121</v>
      </c>
      <c r="C46" s="778"/>
      <c r="D46" s="780"/>
      <c r="E46" s="781"/>
      <c r="F46" s="785"/>
      <c r="G46" s="782"/>
      <c r="H46" s="176"/>
      <c r="I46" s="171"/>
      <c r="J46" s="171"/>
      <c r="K46" s="170"/>
      <c r="L46" s="1"/>
    </row>
    <row r="47" spans="1:12" x14ac:dyDescent="0.3">
      <c r="A47" s="172"/>
      <c r="B47" s="171"/>
      <c r="C47" s="171">
        <v>1</v>
      </c>
      <c r="D47" s="171">
        <v>2</v>
      </c>
      <c r="E47" s="171">
        <v>3</v>
      </c>
      <c r="F47" s="171">
        <v>4</v>
      </c>
      <c r="G47" s="171">
        <v>5</v>
      </c>
      <c r="H47" s="171"/>
      <c r="I47" s="171"/>
      <c r="J47" s="171"/>
      <c r="K47" s="170"/>
      <c r="L47" s="1"/>
    </row>
    <row r="48" spans="1:12" x14ac:dyDescent="0.3">
      <c r="A48" s="172"/>
      <c r="B48" s="171"/>
      <c r="C48" s="171" t="s">
        <v>122</v>
      </c>
      <c r="D48" s="171" t="s">
        <v>123</v>
      </c>
      <c r="E48" s="171" t="s">
        <v>124</v>
      </c>
      <c r="F48" s="171" t="s">
        <v>125</v>
      </c>
      <c r="G48" s="171" t="s">
        <v>126</v>
      </c>
      <c r="H48" s="171"/>
      <c r="I48" s="171"/>
      <c r="J48" s="171"/>
      <c r="K48" s="170"/>
      <c r="L48" s="1"/>
    </row>
    <row r="49" spans="1:12" ht="15" customHeight="1" x14ac:dyDescent="0.3">
      <c r="A49" s="172"/>
      <c r="B49" s="171"/>
      <c r="C49" s="767" t="s">
        <v>127</v>
      </c>
      <c r="D49" s="767"/>
      <c r="E49" s="767"/>
      <c r="F49" s="767"/>
      <c r="G49" s="767"/>
      <c r="H49" s="171"/>
      <c r="I49" s="171"/>
      <c r="J49" s="171"/>
      <c r="K49" s="170"/>
      <c r="L49" s="1"/>
    </row>
    <row r="50" spans="1:12" ht="15" customHeight="1" x14ac:dyDescent="0.3">
      <c r="A50" s="172"/>
      <c r="B50" s="171"/>
      <c r="C50" s="767"/>
      <c r="D50" s="767"/>
      <c r="E50" s="767"/>
      <c r="F50" s="767"/>
      <c r="G50" s="767"/>
      <c r="H50" s="171"/>
      <c r="I50" s="171"/>
      <c r="J50" s="171"/>
      <c r="K50" s="170"/>
      <c r="L50" s="1"/>
    </row>
    <row r="51" spans="1:12" ht="15" thickBot="1" x14ac:dyDescent="0.35">
      <c r="A51" s="21"/>
      <c r="B51" s="19"/>
      <c r="C51" s="19"/>
      <c r="D51" s="19"/>
      <c r="E51" s="19"/>
      <c r="F51" s="19"/>
      <c r="G51" s="19"/>
      <c r="H51" s="19"/>
      <c r="I51" s="19"/>
      <c r="J51" s="19"/>
      <c r="K51" s="142"/>
      <c r="L51" s="1"/>
    </row>
    <row r="52" spans="1:12" ht="15" thickBot="1" x14ac:dyDescent="0.35">
      <c r="A52" s="1"/>
      <c r="B52" s="1"/>
      <c r="C52" s="1"/>
      <c r="D52" s="1"/>
      <c r="E52" s="1"/>
      <c r="F52" s="1"/>
      <c r="G52" s="1"/>
      <c r="H52" s="1"/>
      <c r="I52" s="1"/>
      <c r="J52" s="1"/>
      <c r="K52" s="1"/>
      <c r="L52" s="1"/>
    </row>
    <row r="53" spans="1:12" ht="16.5" customHeight="1" thickBot="1" x14ac:dyDescent="0.35">
      <c r="A53" s="934" t="s">
        <v>111</v>
      </c>
      <c r="B53" s="928" t="str">
        <f>DESCRIPCION!A16</f>
        <v>c</v>
      </c>
      <c r="C53" s="928"/>
      <c r="D53" s="928"/>
      <c r="E53" s="928"/>
      <c r="F53" s="928"/>
      <c r="G53" s="928"/>
      <c r="H53" s="929"/>
      <c r="I53" s="926" t="s">
        <v>341</v>
      </c>
      <c r="J53" s="927"/>
      <c r="K53" s="143" t="str">
        <f>IF(J60="x","EXTREMA",IF(J62="x","ALTA",IF(J64="x","MODERADA",IF(J66="x","BAJA",""))))</f>
        <v/>
      </c>
      <c r="L53" s="1"/>
    </row>
    <row r="54" spans="1:12" ht="16.2" thickBot="1" x14ac:dyDescent="0.35">
      <c r="A54" s="935"/>
      <c r="B54" s="930"/>
      <c r="C54" s="930"/>
      <c r="D54" s="930"/>
      <c r="E54" s="930"/>
      <c r="F54" s="930"/>
      <c r="G54" s="930"/>
      <c r="H54" s="931"/>
      <c r="I54" s="921" t="s">
        <v>342</v>
      </c>
      <c r="J54" s="922"/>
      <c r="K54" s="194" t="str">
        <f>'VALORACION RIESGOS INHERENTES'!K51</f>
        <v/>
      </c>
      <c r="L54" s="1"/>
    </row>
    <row r="55" spans="1:12" ht="16.2" thickBot="1" x14ac:dyDescent="0.35">
      <c r="A55" s="936"/>
      <c r="B55" s="739" t="s">
        <v>292</v>
      </c>
      <c r="C55" s="740"/>
      <c r="D55" s="740"/>
      <c r="E55" s="740"/>
      <c r="F55" s="740"/>
      <c r="G55" s="740"/>
      <c r="H55" s="740"/>
      <c r="I55" s="740"/>
      <c r="J55" s="743"/>
      <c r="K55" s="192" t="str">
        <f>'EVALUACIÓN SOLIDEZ CONTROLES'!H19</f>
        <v>Fuerte</v>
      </c>
      <c r="L55" s="1"/>
    </row>
    <row r="56" spans="1:12" ht="16.2" thickBot="1" x14ac:dyDescent="0.35">
      <c r="A56" s="195" t="s">
        <v>113</v>
      </c>
      <c r="B56" s="196"/>
      <c r="C56" s="196"/>
      <c r="D56" s="264"/>
      <c r="E56" s="923"/>
      <c r="F56" s="924"/>
      <c r="G56" s="925"/>
      <c r="H56" s="739" t="s">
        <v>344</v>
      </c>
      <c r="I56" s="743"/>
      <c r="J56" s="744"/>
      <c r="K56" s="745"/>
      <c r="L56" s="1"/>
    </row>
    <row r="57" spans="1:12" ht="40.5" customHeight="1" thickBot="1" x14ac:dyDescent="0.35">
      <c r="A57" s="172"/>
      <c r="B57" s="171"/>
      <c r="C57" s="171"/>
      <c r="D57" s="171"/>
      <c r="E57" s="171"/>
      <c r="F57" s="171"/>
      <c r="G57" s="171"/>
      <c r="H57" s="171"/>
      <c r="I57" s="171"/>
      <c r="J57" s="173"/>
      <c r="K57" s="174"/>
      <c r="L57" s="1"/>
    </row>
    <row r="58" spans="1:12" ht="22.5" customHeight="1" thickBot="1" x14ac:dyDescent="0.35">
      <c r="A58" s="770" t="s">
        <v>113</v>
      </c>
      <c r="B58" s="170">
        <v>5</v>
      </c>
      <c r="C58" s="937"/>
      <c r="D58" s="772"/>
      <c r="E58" s="766"/>
      <c r="F58" s="766"/>
      <c r="G58" s="766"/>
      <c r="H58" s="171"/>
      <c r="I58" s="171"/>
      <c r="J58" s="768" t="s">
        <v>112</v>
      </c>
      <c r="K58" s="769"/>
      <c r="L58" s="1"/>
    </row>
    <row r="59" spans="1:12" ht="23.25" customHeight="1" thickBot="1" x14ac:dyDescent="0.35">
      <c r="A59" s="770"/>
      <c r="B59" s="170" t="s">
        <v>115</v>
      </c>
      <c r="C59" s="771"/>
      <c r="D59" s="772"/>
      <c r="E59" s="766"/>
      <c r="F59" s="766"/>
      <c r="G59" s="766"/>
      <c r="H59" s="171"/>
      <c r="I59" s="171"/>
      <c r="J59" s="175"/>
      <c r="K59" s="20"/>
      <c r="L59" s="1"/>
    </row>
    <row r="60" spans="1:12" ht="29.4" thickBot="1" x14ac:dyDescent="0.35">
      <c r="A60" s="770"/>
      <c r="B60" s="170">
        <v>4</v>
      </c>
      <c r="C60" s="773"/>
      <c r="D60" s="772"/>
      <c r="E60" s="772"/>
      <c r="F60" s="774"/>
      <c r="G60" s="766"/>
      <c r="H60" s="171"/>
      <c r="I60" s="171"/>
      <c r="J60" s="185" t="str">
        <f xml:space="preserve"> IF(OR(E58="X",F58="X",G58="x",F60="x",G60="X",F62="X",G62="X",G64="X" ),"x","")</f>
        <v/>
      </c>
      <c r="K60" s="20" t="s">
        <v>114</v>
      </c>
      <c r="L60" s="1"/>
    </row>
    <row r="61" spans="1:12" ht="29.4" thickBot="1" x14ac:dyDescent="0.35">
      <c r="A61" s="770"/>
      <c r="B61" s="170" t="s">
        <v>117</v>
      </c>
      <c r="C61" s="773"/>
      <c r="D61" s="772"/>
      <c r="E61" s="772"/>
      <c r="F61" s="775"/>
      <c r="G61" s="766"/>
      <c r="H61" s="171"/>
      <c r="I61" s="171"/>
      <c r="J61" s="186"/>
      <c r="K61" s="20"/>
      <c r="L61" s="1"/>
    </row>
    <row r="62" spans="1:12" ht="29.4" thickBot="1" x14ac:dyDescent="0.35">
      <c r="A62" s="770"/>
      <c r="B62" s="170">
        <v>3</v>
      </c>
      <c r="C62" s="776"/>
      <c r="D62" s="763"/>
      <c r="E62" s="777"/>
      <c r="F62" s="774"/>
      <c r="G62" s="766"/>
      <c r="H62" s="171"/>
      <c r="I62" s="171"/>
      <c r="J62" s="187" t="str">
        <f xml:space="preserve"> IF(OR(C58="X",D58="X",D60="x",E60="x",E62="X",F64="X",F66="X",G66="X" ),"x","")</f>
        <v/>
      </c>
      <c r="K62" s="20" t="s">
        <v>116</v>
      </c>
      <c r="L62" s="1"/>
    </row>
    <row r="63" spans="1:12" ht="29.4" thickBot="1" x14ac:dyDescent="0.35">
      <c r="A63" s="770"/>
      <c r="B63" s="170" t="s">
        <v>119</v>
      </c>
      <c r="C63" s="776"/>
      <c r="D63" s="763"/>
      <c r="E63" s="772"/>
      <c r="F63" s="775"/>
      <c r="G63" s="766"/>
      <c r="H63" s="171"/>
      <c r="I63" s="171"/>
      <c r="J63" s="188"/>
      <c r="K63" s="20"/>
      <c r="L63" s="1"/>
    </row>
    <row r="64" spans="1:12" ht="29.4" thickBot="1" x14ac:dyDescent="0.35">
      <c r="A64" s="770"/>
      <c r="B64" s="170">
        <v>2</v>
      </c>
      <c r="C64" s="776"/>
      <c r="D64" s="779"/>
      <c r="E64" s="762"/>
      <c r="F64" s="764"/>
      <c r="G64" s="766"/>
      <c r="H64" s="171"/>
      <c r="I64" s="171"/>
      <c r="J64" s="189" t="str">
        <f xml:space="preserve"> IF(OR(C60="X",D62="X",E64="x",E66="x" ),"x","")</f>
        <v/>
      </c>
      <c r="K64" s="20" t="s">
        <v>118</v>
      </c>
      <c r="L64" s="1"/>
    </row>
    <row r="65" spans="1:12" ht="29.4" thickBot="1" x14ac:dyDescent="0.35">
      <c r="A65" s="770"/>
      <c r="B65" s="170" t="s">
        <v>241</v>
      </c>
      <c r="C65" s="776"/>
      <c r="D65" s="779"/>
      <c r="E65" s="763"/>
      <c r="F65" s="765"/>
      <c r="G65" s="766"/>
      <c r="H65" s="171"/>
      <c r="I65" s="171"/>
      <c r="J65" s="188"/>
      <c r="K65" s="20"/>
      <c r="L65" s="1"/>
    </row>
    <row r="66" spans="1:12" ht="29.4" thickBot="1" x14ac:dyDescent="0.35">
      <c r="A66" s="770"/>
      <c r="B66" s="170">
        <v>1</v>
      </c>
      <c r="C66" s="776"/>
      <c r="D66" s="779"/>
      <c r="E66" s="763"/>
      <c r="F66" s="772"/>
      <c r="G66" s="772"/>
      <c r="H66" s="171"/>
      <c r="I66" s="171"/>
      <c r="J66" s="190" t="str">
        <f xml:space="preserve"> IF(OR(C62="X",C64="X",D64="x",C66="x",D66="x" ),"x","")</f>
        <v/>
      </c>
      <c r="K66" s="20" t="s">
        <v>120</v>
      </c>
      <c r="L66" s="1"/>
    </row>
    <row r="67" spans="1:12" ht="15" thickBot="1" x14ac:dyDescent="0.35">
      <c r="A67" s="770"/>
      <c r="B67" s="170" t="s">
        <v>121</v>
      </c>
      <c r="C67" s="778"/>
      <c r="D67" s="780"/>
      <c r="E67" s="781"/>
      <c r="F67" s="782"/>
      <c r="G67" s="782"/>
      <c r="H67" s="176"/>
      <c r="I67" s="171"/>
      <c r="J67" s="171"/>
      <c r="K67" s="170"/>
      <c r="L67" s="1"/>
    </row>
    <row r="68" spans="1:12" x14ac:dyDescent="0.3">
      <c r="A68" s="172"/>
      <c r="B68" s="171"/>
      <c r="C68" s="171">
        <v>1</v>
      </c>
      <c r="D68" s="171">
        <v>2</v>
      </c>
      <c r="E68" s="171">
        <v>3</v>
      </c>
      <c r="F68" s="171">
        <v>4</v>
      </c>
      <c r="G68" s="171">
        <v>5</v>
      </c>
      <c r="H68" s="171"/>
      <c r="I68" s="171"/>
      <c r="J68" s="171"/>
      <c r="K68" s="170"/>
      <c r="L68" s="1"/>
    </row>
    <row r="69" spans="1:12" x14ac:dyDescent="0.3">
      <c r="A69" s="172"/>
      <c r="B69" s="171"/>
      <c r="C69" s="171" t="s">
        <v>122</v>
      </c>
      <c r="D69" s="171" t="s">
        <v>123</v>
      </c>
      <c r="E69" s="171" t="s">
        <v>124</v>
      </c>
      <c r="F69" s="171" t="s">
        <v>125</v>
      </c>
      <c r="G69" s="171" t="s">
        <v>126</v>
      </c>
      <c r="H69" s="171"/>
      <c r="I69" s="171"/>
      <c r="J69" s="171"/>
      <c r="K69" s="170"/>
      <c r="L69" s="1"/>
    </row>
    <row r="70" spans="1:12" ht="15" customHeight="1" x14ac:dyDescent="0.3">
      <c r="A70" s="172"/>
      <c r="B70" s="171"/>
      <c r="C70" s="767" t="s">
        <v>127</v>
      </c>
      <c r="D70" s="767"/>
      <c r="E70" s="767"/>
      <c r="F70" s="767"/>
      <c r="G70" s="767"/>
      <c r="H70" s="171"/>
      <c r="I70" s="171"/>
      <c r="J70" s="171"/>
      <c r="K70" s="170"/>
      <c r="L70" s="1"/>
    </row>
    <row r="71" spans="1:12" ht="15" customHeight="1" x14ac:dyDescent="0.3">
      <c r="A71" s="172"/>
      <c r="B71" s="171"/>
      <c r="C71" s="767"/>
      <c r="D71" s="767"/>
      <c r="E71" s="767"/>
      <c r="F71" s="767"/>
      <c r="G71" s="767"/>
      <c r="H71" s="171"/>
      <c r="I71" s="171"/>
      <c r="J71" s="171"/>
      <c r="K71" s="170"/>
      <c r="L71" s="1"/>
    </row>
    <row r="72" spans="1:12" ht="15" thickBot="1" x14ac:dyDescent="0.35">
      <c r="A72" s="182"/>
      <c r="B72" s="183"/>
      <c r="C72" s="183"/>
      <c r="D72" s="183"/>
      <c r="E72" s="183"/>
      <c r="F72" s="183"/>
      <c r="G72" s="183"/>
      <c r="H72" s="183"/>
      <c r="I72" s="183"/>
      <c r="J72" s="183"/>
      <c r="K72" s="184"/>
      <c r="L72" s="1"/>
    </row>
    <row r="73" spans="1:12" ht="15" thickBot="1" x14ac:dyDescent="0.35">
      <c r="A73" s="1"/>
      <c r="B73" s="1"/>
      <c r="C73" s="1"/>
      <c r="D73" s="1"/>
      <c r="E73" s="1"/>
      <c r="F73" s="1"/>
      <c r="G73" s="1"/>
      <c r="H73" s="1"/>
      <c r="I73" s="1"/>
      <c r="J73" s="1"/>
      <c r="K73" s="1"/>
      <c r="L73" s="1"/>
    </row>
    <row r="74" spans="1:12" ht="16.5" customHeight="1" thickBot="1" x14ac:dyDescent="0.35">
      <c r="A74" s="934" t="s">
        <v>111</v>
      </c>
      <c r="B74" s="932" t="str">
        <f>DESCRIPCION!A19</f>
        <v>d</v>
      </c>
      <c r="C74" s="928"/>
      <c r="D74" s="928"/>
      <c r="E74" s="928"/>
      <c r="F74" s="928"/>
      <c r="G74" s="928"/>
      <c r="H74" s="929"/>
      <c r="I74" s="926" t="s">
        <v>341</v>
      </c>
      <c r="J74" s="927"/>
      <c r="K74" s="143" t="str">
        <f>IF(J81="x","EXTREMA",IF(J83="x","ALTA",IF(J85="x","MODERADA",IF(J87="x","BAJA",""))))</f>
        <v>EXTREMA</v>
      </c>
      <c r="L74" s="1"/>
    </row>
    <row r="75" spans="1:12" ht="15.75" customHeight="1" thickBot="1" x14ac:dyDescent="0.35">
      <c r="A75" s="935"/>
      <c r="B75" s="933"/>
      <c r="C75" s="930"/>
      <c r="D75" s="930"/>
      <c r="E75" s="930"/>
      <c r="F75" s="930"/>
      <c r="G75" s="930"/>
      <c r="H75" s="931"/>
      <c r="I75" s="921" t="s">
        <v>342</v>
      </c>
      <c r="J75" s="922"/>
      <c r="K75" s="192" t="str">
        <f>'VALORACION RIESGOS INHERENTES'!K71</f>
        <v/>
      </c>
      <c r="L75" s="1"/>
    </row>
    <row r="76" spans="1:12" ht="16.2" thickBot="1" x14ac:dyDescent="0.35">
      <c r="A76" s="936"/>
      <c r="B76" s="739" t="s">
        <v>292</v>
      </c>
      <c r="C76" s="740"/>
      <c r="D76" s="740"/>
      <c r="E76" s="740"/>
      <c r="F76" s="740"/>
      <c r="G76" s="740"/>
      <c r="H76" s="740"/>
      <c r="I76" s="740"/>
      <c r="J76" s="743"/>
      <c r="K76" s="192" t="e">
        <f>'EVALUACIÓN SOLIDEZ CONTROLES'!H23</f>
        <v>#DIV/0!</v>
      </c>
      <c r="L76" s="1"/>
    </row>
    <row r="77" spans="1:12" ht="21.75" customHeight="1" thickBot="1" x14ac:dyDescent="0.35">
      <c r="A77" s="195" t="s">
        <v>113</v>
      </c>
      <c r="B77" s="196"/>
      <c r="C77" s="196"/>
      <c r="D77" s="264"/>
      <c r="E77" s="923"/>
      <c r="F77" s="924"/>
      <c r="G77" s="925"/>
      <c r="H77" s="739" t="s">
        <v>344</v>
      </c>
      <c r="I77" s="743"/>
      <c r="J77" s="744"/>
      <c r="K77" s="745"/>
      <c r="L77" s="1"/>
    </row>
    <row r="78" spans="1:12" ht="36.75" customHeight="1" x14ac:dyDescent="0.3">
      <c r="A78" s="177"/>
      <c r="B78" s="156"/>
      <c r="C78" s="178"/>
      <c r="D78" s="156"/>
      <c r="E78" s="156"/>
      <c r="F78" s="156"/>
      <c r="G78" s="156"/>
      <c r="H78" s="156"/>
      <c r="I78" s="156"/>
      <c r="J78" s="173"/>
      <c r="K78" s="174"/>
      <c r="L78" s="1"/>
    </row>
    <row r="79" spans="1:12" ht="38.25" customHeight="1" x14ac:dyDescent="0.3">
      <c r="A79" s="725" t="s">
        <v>113</v>
      </c>
      <c r="B79" s="156">
        <v>5</v>
      </c>
      <c r="C79" s="726"/>
      <c r="D79" s="705"/>
      <c r="E79" s="706"/>
      <c r="F79" s="706"/>
      <c r="G79" s="706"/>
      <c r="H79" s="156"/>
      <c r="I79" s="156"/>
      <c r="J79" s="720" t="s">
        <v>112</v>
      </c>
      <c r="K79" s="721"/>
      <c r="L79" s="1"/>
    </row>
    <row r="80" spans="1:12" x14ac:dyDescent="0.3">
      <c r="A80" s="725"/>
      <c r="B80" s="156" t="s">
        <v>115</v>
      </c>
      <c r="C80" s="727"/>
      <c r="D80" s="705"/>
      <c r="E80" s="706"/>
      <c r="F80" s="706"/>
      <c r="G80" s="706"/>
      <c r="H80" s="156"/>
      <c r="I80" s="156"/>
      <c r="J80" s="158"/>
      <c r="K80" s="159"/>
      <c r="L80" s="1"/>
    </row>
    <row r="81" spans="1:12" ht="28.2" x14ac:dyDescent="0.3">
      <c r="A81" s="725"/>
      <c r="B81" s="156">
        <v>4</v>
      </c>
      <c r="C81" s="728"/>
      <c r="D81" s="705"/>
      <c r="E81" s="705"/>
      <c r="F81" s="718"/>
      <c r="G81" s="706" t="s">
        <v>340</v>
      </c>
      <c r="H81" s="156"/>
      <c r="I81" s="156"/>
      <c r="J81" s="164" t="str">
        <f xml:space="preserve"> IF(OR(E79="X",F79="X",G79="x",F81="x",G81="X",F83="X",G83="X",G85="X" ),"x","")</f>
        <v>x</v>
      </c>
      <c r="K81" s="159" t="s">
        <v>114</v>
      </c>
      <c r="L81" s="1"/>
    </row>
    <row r="82" spans="1:12" ht="28.2" x14ac:dyDescent="0.3">
      <c r="A82" s="725"/>
      <c r="B82" s="156" t="s">
        <v>117</v>
      </c>
      <c r="C82" s="729"/>
      <c r="D82" s="705"/>
      <c r="E82" s="705"/>
      <c r="F82" s="718"/>
      <c r="G82" s="706"/>
      <c r="H82" s="156"/>
      <c r="I82" s="156"/>
      <c r="J82" s="165"/>
      <c r="K82" s="159"/>
      <c r="L82" s="1"/>
    </row>
    <row r="83" spans="1:12" ht="28.2" x14ac:dyDescent="0.3">
      <c r="A83" s="725"/>
      <c r="B83" s="156">
        <v>3</v>
      </c>
      <c r="C83" s="708"/>
      <c r="D83" s="703"/>
      <c r="E83" s="704"/>
      <c r="F83" s="718"/>
      <c r="G83" s="706"/>
      <c r="H83" s="156"/>
      <c r="I83" s="156"/>
      <c r="J83" s="166" t="str">
        <f xml:space="preserve"> IF(OR(C79="X",D79="X",D81="x",E81="x",E83="X",F85="X",F87="X",G87="X" ),"x","")</f>
        <v/>
      </c>
      <c r="K83" s="159" t="s">
        <v>116</v>
      </c>
      <c r="L83" s="1"/>
    </row>
    <row r="84" spans="1:12" ht="28.2" x14ac:dyDescent="0.3">
      <c r="A84" s="725"/>
      <c r="B84" s="156" t="s">
        <v>119</v>
      </c>
      <c r="C84" s="719"/>
      <c r="D84" s="703"/>
      <c r="E84" s="705"/>
      <c r="F84" s="718"/>
      <c r="G84" s="706"/>
      <c r="H84" s="156"/>
      <c r="I84" s="156"/>
      <c r="J84" s="167"/>
      <c r="K84" s="159"/>
      <c r="L84" s="1"/>
    </row>
    <row r="85" spans="1:12" ht="28.2" x14ac:dyDescent="0.3">
      <c r="A85" s="725"/>
      <c r="B85" s="156">
        <v>2</v>
      </c>
      <c r="C85" s="708"/>
      <c r="D85" s="701"/>
      <c r="E85" s="702"/>
      <c r="F85" s="704"/>
      <c r="G85" s="706"/>
      <c r="H85" s="156"/>
      <c r="I85" s="156"/>
      <c r="J85" s="168" t="str">
        <f xml:space="preserve"> IF(OR(C81="X",D83="X",E85="x",E87="x" ),"x","")</f>
        <v/>
      </c>
      <c r="K85" s="159" t="s">
        <v>118</v>
      </c>
      <c r="L85" s="1"/>
    </row>
    <row r="86" spans="1:12" ht="28.2" x14ac:dyDescent="0.3">
      <c r="A86" s="725"/>
      <c r="B86" s="156" t="s">
        <v>241</v>
      </c>
      <c r="C86" s="719"/>
      <c r="D86" s="701"/>
      <c r="E86" s="703"/>
      <c r="F86" s="705"/>
      <c r="G86" s="706"/>
      <c r="H86" s="156"/>
      <c r="I86" s="156"/>
      <c r="J86" s="167"/>
      <c r="K86" s="159"/>
      <c r="L86" s="1"/>
    </row>
    <row r="87" spans="1:12" ht="28.2" x14ac:dyDescent="0.3">
      <c r="A87" s="725"/>
      <c r="B87" s="156">
        <v>1</v>
      </c>
      <c r="C87" s="708"/>
      <c r="D87" s="710"/>
      <c r="E87" s="712"/>
      <c r="F87" s="714"/>
      <c r="G87" s="716"/>
      <c r="H87" s="156"/>
      <c r="I87" s="156"/>
      <c r="J87" s="169" t="str">
        <f xml:space="preserve"> IF(OR(C83="X",C85="X",D85="x",D87="x",C87="x" ),"x","")</f>
        <v/>
      </c>
      <c r="K87" s="159" t="s">
        <v>120</v>
      </c>
      <c r="L87" s="1"/>
    </row>
    <row r="88" spans="1:12" x14ac:dyDescent="0.3">
      <c r="A88" s="725"/>
      <c r="B88" s="156" t="s">
        <v>121</v>
      </c>
      <c r="C88" s="709"/>
      <c r="D88" s="711"/>
      <c r="E88" s="713"/>
      <c r="F88" s="715"/>
      <c r="G88" s="717"/>
      <c r="H88" s="156"/>
      <c r="I88" s="156"/>
      <c r="J88" s="156"/>
      <c r="K88" s="157"/>
      <c r="L88" s="1"/>
    </row>
    <row r="89" spans="1:12" x14ac:dyDescent="0.3">
      <c r="A89" s="177"/>
      <c r="B89" s="156"/>
      <c r="C89" s="156">
        <v>1</v>
      </c>
      <c r="D89" s="156">
        <v>2</v>
      </c>
      <c r="E89" s="156">
        <v>3</v>
      </c>
      <c r="F89" s="156">
        <v>4</v>
      </c>
      <c r="G89" s="156">
        <v>5</v>
      </c>
      <c r="H89" s="156"/>
      <c r="I89" s="156"/>
      <c r="J89" s="156"/>
      <c r="K89" s="157"/>
      <c r="L89" s="1"/>
    </row>
    <row r="90" spans="1:12" x14ac:dyDescent="0.3">
      <c r="A90" s="177"/>
      <c r="B90" s="156"/>
      <c r="C90" s="156" t="s">
        <v>122</v>
      </c>
      <c r="D90" s="156" t="s">
        <v>123</v>
      </c>
      <c r="E90" s="156" t="s">
        <v>124</v>
      </c>
      <c r="F90" s="156" t="s">
        <v>125</v>
      </c>
      <c r="G90" s="156" t="s">
        <v>126</v>
      </c>
      <c r="H90" s="156"/>
      <c r="I90" s="720"/>
      <c r="J90" s="720"/>
      <c r="K90" s="721"/>
      <c r="L90" s="1"/>
    </row>
    <row r="91" spans="1:12" ht="15" customHeight="1" x14ac:dyDescent="0.3">
      <c r="A91" s="177"/>
      <c r="B91" s="156"/>
      <c r="C91" s="707" t="s">
        <v>127</v>
      </c>
      <c r="D91" s="707"/>
      <c r="E91" s="707"/>
      <c r="F91" s="707"/>
      <c r="G91" s="707"/>
      <c r="H91" s="156"/>
      <c r="I91" s="156"/>
      <c r="J91" s="156"/>
      <c r="K91" s="157"/>
      <c r="L91" s="1"/>
    </row>
    <row r="92" spans="1:12" ht="15" customHeight="1" x14ac:dyDescent="0.3">
      <c r="A92" s="177"/>
      <c r="B92" s="156"/>
      <c r="C92" s="707"/>
      <c r="D92" s="707"/>
      <c r="E92" s="707"/>
      <c r="F92" s="707"/>
      <c r="G92" s="707"/>
      <c r="H92" s="156"/>
      <c r="I92" s="156"/>
      <c r="J92" s="156"/>
      <c r="K92" s="157"/>
      <c r="L92" s="1"/>
    </row>
    <row r="93" spans="1:12" ht="15" thickBot="1" x14ac:dyDescent="0.35">
      <c r="A93" s="81"/>
      <c r="B93" s="82"/>
      <c r="C93" s="82"/>
      <c r="D93" s="82"/>
      <c r="E93" s="82"/>
      <c r="F93" s="82"/>
      <c r="G93" s="82"/>
      <c r="H93" s="82"/>
      <c r="I93" s="82"/>
      <c r="J93" s="82"/>
      <c r="K93" s="83"/>
      <c r="L93" s="1"/>
    </row>
    <row r="94" spans="1:12" ht="15" thickBot="1" x14ac:dyDescent="0.35">
      <c r="A94" s="1"/>
      <c r="B94" s="1"/>
      <c r="C94" s="1"/>
      <c r="D94" s="1"/>
      <c r="E94" s="1"/>
      <c r="F94" s="1"/>
      <c r="G94" s="1"/>
      <c r="H94" s="1"/>
      <c r="I94" s="1"/>
      <c r="J94" s="1"/>
      <c r="K94" s="1"/>
      <c r="L94" s="1"/>
    </row>
    <row r="95" spans="1:12" ht="15.75" customHeight="1" thickBot="1" x14ac:dyDescent="0.35">
      <c r="A95" s="934" t="s">
        <v>111</v>
      </c>
      <c r="B95" s="928" t="str">
        <f>DESCRIPCION!A22</f>
        <v>e</v>
      </c>
      <c r="C95" s="928"/>
      <c r="D95" s="928"/>
      <c r="E95" s="928"/>
      <c r="F95" s="928"/>
      <c r="G95" s="928"/>
      <c r="H95" s="929"/>
      <c r="I95" s="926" t="s">
        <v>341</v>
      </c>
      <c r="J95" s="927"/>
      <c r="K95" s="143" t="str">
        <f>IF(J102="x","EXTREMA",IF(J104="x","ALTA",IF(J106="x","MODERADA",IF(J108="x","BAJA",""))))</f>
        <v/>
      </c>
      <c r="L95" s="1"/>
    </row>
    <row r="96" spans="1:12" ht="16.2" thickBot="1" x14ac:dyDescent="0.35">
      <c r="A96" s="935"/>
      <c r="B96" s="930"/>
      <c r="C96" s="930"/>
      <c r="D96" s="930"/>
      <c r="E96" s="930"/>
      <c r="F96" s="930"/>
      <c r="G96" s="930"/>
      <c r="H96" s="931"/>
      <c r="I96" s="921" t="s">
        <v>342</v>
      </c>
      <c r="J96" s="922"/>
      <c r="K96" s="193" t="str">
        <f>'VALORACION RIESGOS INHERENTES'!K91</f>
        <v/>
      </c>
      <c r="L96" s="1"/>
    </row>
    <row r="97" spans="1:12" ht="16.2" thickBot="1" x14ac:dyDescent="0.35">
      <c r="A97" s="936"/>
      <c r="B97" s="921" t="s">
        <v>292</v>
      </c>
      <c r="C97" s="946"/>
      <c r="D97" s="946"/>
      <c r="E97" s="946"/>
      <c r="F97" s="946"/>
      <c r="G97" s="946"/>
      <c r="H97" s="946"/>
      <c r="I97" s="946"/>
      <c r="J97" s="922"/>
      <c r="K97" s="193" t="e">
        <f>'EVALUACIÓN SOLIDEZ CONTROLES'!H27</f>
        <v>#DIV/0!</v>
      </c>
      <c r="L97" s="1"/>
    </row>
    <row r="98" spans="1:12" ht="20.25" customHeight="1" thickBot="1" x14ac:dyDescent="0.35">
      <c r="A98" s="195" t="s">
        <v>113</v>
      </c>
      <c r="B98" s="196"/>
      <c r="C98" s="196"/>
      <c r="D98" s="264"/>
      <c r="E98" s="923"/>
      <c r="F98" s="924"/>
      <c r="G98" s="925"/>
      <c r="H98" s="739" t="s">
        <v>344</v>
      </c>
      <c r="I98" s="743"/>
      <c r="J98" s="744"/>
      <c r="K98" s="745"/>
      <c r="L98" s="1"/>
    </row>
    <row r="99" spans="1:12" ht="38.25" customHeight="1" x14ac:dyDescent="0.3">
      <c r="A99" s="177"/>
      <c r="B99" s="156"/>
      <c r="C99" s="178"/>
      <c r="D99" s="156"/>
      <c r="E99" s="156"/>
      <c r="F99" s="156"/>
      <c r="G99" s="156"/>
      <c r="H99" s="156"/>
      <c r="I99" s="156"/>
      <c r="J99" s="173"/>
      <c r="K99" s="174"/>
      <c r="L99" s="1"/>
    </row>
    <row r="100" spans="1:12" ht="39" customHeight="1" x14ac:dyDescent="0.3">
      <c r="A100" s="725" t="s">
        <v>113</v>
      </c>
      <c r="B100" s="156">
        <v>5</v>
      </c>
      <c r="C100" s="726"/>
      <c r="D100" s="705"/>
      <c r="E100" s="706"/>
      <c r="F100" s="706"/>
      <c r="G100" s="706"/>
      <c r="H100" s="156"/>
      <c r="I100" s="156"/>
      <c r="J100" s="720" t="s">
        <v>112</v>
      </c>
      <c r="K100" s="721"/>
      <c r="L100" s="1"/>
    </row>
    <row r="101" spans="1:12" x14ac:dyDescent="0.3">
      <c r="A101" s="725"/>
      <c r="B101" s="156" t="s">
        <v>115</v>
      </c>
      <c r="C101" s="727"/>
      <c r="D101" s="705"/>
      <c r="E101" s="706"/>
      <c r="F101" s="706"/>
      <c r="G101" s="706"/>
      <c r="H101" s="156"/>
      <c r="I101" s="156"/>
      <c r="J101" s="158"/>
      <c r="K101" s="159"/>
      <c r="L101" s="1"/>
    </row>
    <row r="102" spans="1:12" ht="28.2" x14ac:dyDescent="0.3">
      <c r="A102" s="725"/>
      <c r="B102" s="156">
        <v>4</v>
      </c>
      <c r="C102" s="728"/>
      <c r="D102" s="705"/>
      <c r="E102" s="705"/>
      <c r="F102" s="718"/>
      <c r="G102" s="706"/>
      <c r="H102" s="156"/>
      <c r="I102" s="156"/>
      <c r="J102" s="164" t="str">
        <f xml:space="preserve"> IF(OR(E100="X",F100="X",G100="x",F102="x",G102="X",F104="X",G104="X",G106="X" ),"x","")</f>
        <v/>
      </c>
      <c r="K102" s="159" t="s">
        <v>114</v>
      </c>
      <c r="L102" s="1"/>
    </row>
    <row r="103" spans="1:12" ht="28.2" x14ac:dyDescent="0.3">
      <c r="A103" s="725"/>
      <c r="B103" s="156" t="s">
        <v>117</v>
      </c>
      <c r="C103" s="729"/>
      <c r="D103" s="705"/>
      <c r="E103" s="705"/>
      <c r="F103" s="718"/>
      <c r="G103" s="706"/>
      <c r="H103" s="156"/>
      <c r="I103" s="156"/>
      <c r="J103" s="165"/>
      <c r="K103" s="159"/>
      <c r="L103" s="1"/>
    </row>
    <row r="104" spans="1:12" ht="28.2" x14ac:dyDescent="0.3">
      <c r="A104" s="725"/>
      <c r="B104" s="156">
        <v>3</v>
      </c>
      <c r="C104" s="708"/>
      <c r="D104" s="703"/>
      <c r="E104" s="704"/>
      <c r="F104" s="718"/>
      <c r="G104" s="706"/>
      <c r="H104" s="156"/>
      <c r="I104" s="156"/>
      <c r="J104" s="166" t="str">
        <f xml:space="preserve"> IF(OR(C100="X",D100="X",D102="x",E102="x",E104="X",F106="X",F108="X",G108="X" ),"x","")</f>
        <v/>
      </c>
      <c r="K104" s="159" t="s">
        <v>116</v>
      </c>
      <c r="L104" s="1"/>
    </row>
    <row r="105" spans="1:12" ht="28.2" x14ac:dyDescent="0.3">
      <c r="A105" s="725"/>
      <c r="B105" s="156" t="s">
        <v>119</v>
      </c>
      <c r="C105" s="719"/>
      <c r="D105" s="703"/>
      <c r="E105" s="705"/>
      <c r="F105" s="718"/>
      <c r="G105" s="706"/>
      <c r="H105" s="156"/>
      <c r="I105" s="156"/>
      <c r="J105" s="167"/>
      <c r="K105" s="159"/>
      <c r="L105" s="1"/>
    </row>
    <row r="106" spans="1:12" ht="28.2" x14ac:dyDescent="0.3">
      <c r="A106" s="725"/>
      <c r="B106" s="156">
        <v>2</v>
      </c>
      <c r="C106" s="708"/>
      <c r="D106" s="701"/>
      <c r="E106" s="702"/>
      <c r="F106" s="704"/>
      <c r="G106" s="706"/>
      <c r="H106" s="156"/>
      <c r="I106" s="156"/>
      <c r="J106" s="168" t="str">
        <f xml:space="preserve"> IF(OR(C102="X",D104="X",E108="x",E106="x" ),"x","")</f>
        <v/>
      </c>
      <c r="K106" s="159" t="s">
        <v>118</v>
      </c>
      <c r="L106" s="1"/>
    </row>
    <row r="107" spans="1:12" ht="28.2" x14ac:dyDescent="0.3">
      <c r="A107" s="725"/>
      <c r="B107" s="156" t="s">
        <v>241</v>
      </c>
      <c r="C107" s="719"/>
      <c r="D107" s="701"/>
      <c r="E107" s="703"/>
      <c r="F107" s="705"/>
      <c r="G107" s="706"/>
      <c r="H107" s="156"/>
      <c r="I107" s="156"/>
      <c r="J107" s="167"/>
      <c r="K107" s="159"/>
      <c r="L107" s="1"/>
    </row>
    <row r="108" spans="1:12" ht="28.2" x14ac:dyDescent="0.3">
      <c r="A108" s="725"/>
      <c r="B108" s="156">
        <v>1</v>
      </c>
      <c r="C108" s="708"/>
      <c r="D108" s="710"/>
      <c r="E108" s="712"/>
      <c r="F108" s="714"/>
      <c r="G108" s="716"/>
      <c r="H108" s="156"/>
      <c r="I108" s="156"/>
      <c r="J108" s="169" t="str">
        <f xml:space="preserve"> IF(OR(C104="X",C106="X",C108="x",D106="x",D108="x" ),"x","")</f>
        <v/>
      </c>
      <c r="K108" s="159" t="s">
        <v>120</v>
      </c>
      <c r="L108" s="1"/>
    </row>
    <row r="109" spans="1:12" x14ac:dyDescent="0.3">
      <c r="A109" s="725"/>
      <c r="B109" s="156" t="s">
        <v>121</v>
      </c>
      <c r="C109" s="709"/>
      <c r="D109" s="711"/>
      <c r="E109" s="713"/>
      <c r="F109" s="715"/>
      <c r="G109" s="717"/>
      <c r="H109" s="156"/>
      <c r="I109" s="156"/>
      <c r="J109" s="156"/>
      <c r="K109" s="157"/>
      <c r="L109" s="1"/>
    </row>
    <row r="110" spans="1:12" x14ac:dyDescent="0.3">
      <c r="A110" s="177"/>
      <c r="B110" s="156"/>
      <c r="C110" s="156">
        <v>1</v>
      </c>
      <c r="D110" s="156">
        <v>2</v>
      </c>
      <c r="E110" s="156">
        <v>3</v>
      </c>
      <c r="F110" s="156">
        <v>4</v>
      </c>
      <c r="G110" s="156">
        <v>5</v>
      </c>
      <c r="H110" s="156"/>
      <c r="I110" s="156"/>
      <c r="J110" s="156"/>
      <c r="K110" s="157"/>
      <c r="L110" s="1"/>
    </row>
    <row r="111" spans="1:12" x14ac:dyDescent="0.3">
      <c r="A111" s="177"/>
      <c r="B111" s="156"/>
      <c r="C111" s="156" t="s">
        <v>122</v>
      </c>
      <c r="D111" s="156" t="s">
        <v>123</v>
      </c>
      <c r="E111" s="156" t="s">
        <v>124</v>
      </c>
      <c r="F111" s="156" t="s">
        <v>125</v>
      </c>
      <c r="G111" s="156" t="s">
        <v>126</v>
      </c>
      <c r="H111" s="156"/>
      <c r="I111" s="156"/>
      <c r="J111" s="156"/>
      <c r="K111" s="157"/>
      <c r="L111" s="1"/>
    </row>
    <row r="112" spans="1:12" ht="15" customHeight="1" x14ac:dyDescent="0.3">
      <c r="A112" s="177"/>
      <c r="B112" s="156"/>
      <c r="C112" s="707" t="s">
        <v>127</v>
      </c>
      <c r="D112" s="707"/>
      <c r="E112" s="707"/>
      <c r="F112" s="707"/>
      <c r="G112" s="707"/>
      <c r="H112" s="156"/>
      <c r="I112" s="156"/>
      <c r="J112" s="156"/>
      <c r="K112" s="157"/>
      <c r="L112" s="1"/>
    </row>
    <row r="113" spans="1:12" ht="15" customHeight="1" x14ac:dyDescent="0.3">
      <c r="A113" s="177"/>
      <c r="B113" s="156"/>
      <c r="C113" s="707"/>
      <c r="D113" s="707"/>
      <c r="E113" s="707"/>
      <c r="F113" s="707"/>
      <c r="G113" s="707"/>
      <c r="H113" s="156"/>
      <c r="I113" s="156"/>
      <c r="J113" s="156"/>
      <c r="K113" s="157"/>
      <c r="L113" s="1"/>
    </row>
    <row r="114" spans="1:12" ht="15" thickBot="1" x14ac:dyDescent="0.35">
      <c r="A114" s="81"/>
      <c r="B114" s="82"/>
      <c r="C114" s="82"/>
      <c r="D114" s="82"/>
      <c r="E114" s="82"/>
      <c r="F114" s="82"/>
      <c r="G114" s="82"/>
      <c r="H114" s="82"/>
      <c r="I114" s="82"/>
      <c r="J114" s="82"/>
      <c r="K114" s="83"/>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34" t="s">
        <v>111</v>
      </c>
      <c r="B116" s="928" t="str">
        <f>DESCRIPCION!A25</f>
        <v>f</v>
      </c>
      <c r="C116" s="928"/>
      <c r="D116" s="928"/>
      <c r="E116" s="928"/>
      <c r="F116" s="928"/>
      <c r="G116" s="928"/>
      <c r="H116" s="929"/>
      <c r="I116" s="926" t="s">
        <v>341</v>
      </c>
      <c r="J116" s="927"/>
      <c r="K116" s="143" t="str">
        <f>IF(J123="x","EXTREMA",IF(J125="x","ALTA",IF(J127="x","MODERADA",IF(J129="x","BAJA",""))))</f>
        <v/>
      </c>
      <c r="L116" s="1"/>
    </row>
    <row r="117" spans="1:12" ht="16.2" thickBot="1" x14ac:dyDescent="0.35">
      <c r="A117" s="935"/>
      <c r="B117" s="930"/>
      <c r="C117" s="930"/>
      <c r="D117" s="930"/>
      <c r="E117" s="930"/>
      <c r="F117" s="930"/>
      <c r="G117" s="930"/>
      <c r="H117" s="931"/>
      <c r="I117" s="921" t="s">
        <v>342</v>
      </c>
      <c r="J117" s="922"/>
      <c r="K117" s="193" t="str">
        <f>'VALORACION RIESGOS INHERENTES'!K111</f>
        <v/>
      </c>
      <c r="L117" s="1"/>
    </row>
    <row r="118" spans="1:12" ht="16.2" thickBot="1" x14ac:dyDescent="0.35">
      <c r="A118" s="936"/>
      <c r="B118" s="739" t="s">
        <v>292</v>
      </c>
      <c r="C118" s="740"/>
      <c r="D118" s="740"/>
      <c r="E118" s="740"/>
      <c r="F118" s="740"/>
      <c r="G118" s="740"/>
      <c r="H118" s="740"/>
      <c r="I118" s="740"/>
      <c r="J118" s="743"/>
      <c r="K118" s="193" t="str">
        <f>'EVALUACIÓN SOLIDEZ CONTROLES'!H31</f>
        <v xml:space="preserve"> </v>
      </c>
      <c r="L118" s="1"/>
    </row>
    <row r="119" spans="1:12" ht="17.25" customHeight="1" thickBot="1" x14ac:dyDescent="0.35">
      <c r="A119" s="195" t="s">
        <v>113</v>
      </c>
      <c r="B119" s="196"/>
      <c r="C119" s="196"/>
      <c r="D119" s="264"/>
      <c r="E119" s="923"/>
      <c r="F119" s="924"/>
      <c r="G119" s="925"/>
      <c r="H119" s="739" t="s">
        <v>344</v>
      </c>
      <c r="I119" s="743"/>
      <c r="J119" s="744"/>
      <c r="K119" s="745"/>
      <c r="L119" s="1"/>
    </row>
    <row r="120" spans="1:12" ht="39.75" customHeight="1" x14ac:dyDescent="0.3">
      <c r="A120" s="177"/>
      <c r="B120" s="156"/>
      <c r="C120" s="178"/>
      <c r="D120" s="156"/>
      <c r="E120" s="156"/>
      <c r="F120" s="156"/>
      <c r="G120" s="156"/>
      <c r="H120" s="156"/>
      <c r="I120" s="156"/>
      <c r="J120" s="1"/>
      <c r="K120" s="73"/>
      <c r="L120" s="1"/>
    </row>
    <row r="121" spans="1:12" ht="15" customHeight="1" x14ac:dyDescent="0.3">
      <c r="A121" s="725" t="s">
        <v>113</v>
      </c>
      <c r="B121" s="156">
        <v>5</v>
      </c>
      <c r="C121" s="746"/>
      <c r="D121" s="737"/>
      <c r="E121" s="738"/>
      <c r="F121" s="738"/>
      <c r="G121" s="738"/>
      <c r="H121" s="191"/>
      <c r="I121" s="156"/>
      <c r="J121" s="720" t="s">
        <v>112</v>
      </c>
      <c r="K121" s="721"/>
      <c r="L121" s="1"/>
    </row>
    <row r="122" spans="1:12" ht="32.4" x14ac:dyDescent="0.3">
      <c r="A122" s="725"/>
      <c r="B122" s="156" t="s">
        <v>115</v>
      </c>
      <c r="C122" s="747"/>
      <c r="D122" s="737"/>
      <c r="E122" s="738"/>
      <c r="F122" s="738"/>
      <c r="G122" s="738"/>
      <c r="H122" s="191"/>
      <c r="I122" s="156"/>
      <c r="J122" s="158"/>
      <c r="K122" s="159"/>
      <c r="L122" s="1"/>
    </row>
    <row r="123" spans="1:12" ht="32.4" x14ac:dyDescent="0.3">
      <c r="A123" s="725"/>
      <c r="B123" s="156">
        <v>4</v>
      </c>
      <c r="C123" s="748"/>
      <c r="D123" s="737"/>
      <c r="E123" s="737"/>
      <c r="F123" s="750"/>
      <c r="G123" s="738"/>
      <c r="H123" s="191"/>
      <c r="I123" s="156"/>
      <c r="J123" s="164" t="str">
        <f xml:space="preserve"> IF(OR(E121="X",F121="X",G121="x",F123="x",G123="X",F125="X",G125="X",G127="X" ),"x","")</f>
        <v/>
      </c>
      <c r="K123" s="159" t="s">
        <v>114</v>
      </c>
      <c r="L123" s="1"/>
    </row>
    <row r="124" spans="1:12" ht="32.4" x14ac:dyDescent="0.3">
      <c r="A124" s="725"/>
      <c r="B124" s="156" t="s">
        <v>117</v>
      </c>
      <c r="C124" s="749"/>
      <c r="D124" s="737"/>
      <c r="E124" s="737"/>
      <c r="F124" s="750"/>
      <c r="G124" s="738"/>
      <c r="H124" s="191"/>
      <c r="I124" s="156"/>
      <c r="J124" s="165"/>
      <c r="K124" s="159"/>
      <c r="L124" s="1"/>
    </row>
    <row r="125" spans="1:12" ht="32.4" x14ac:dyDescent="0.3">
      <c r="A125" s="725"/>
      <c r="B125" s="156">
        <v>3</v>
      </c>
      <c r="C125" s="751"/>
      <c r="D125" s="735"/>
      <c r="E125" s="736"/>
      <c r="F125" s="750"/>
      <c r="G125" s="738"/>
      <c r="H125" s="191"/>
      <c r="I125" s="156"/>
      <c r="J125" s="166" t="str">
        <f xml:space="preserve"> IF(OR(C121="X",D121="X",D123="x",E123="x",E125="X",F127="X",F129="X",G129="X" ),"x","")</f>
        <v/>
      </c>
      <c r="K125" s="159" t="s">
        <v>116</v>
      </c>
      <c r="L125" s="1"/>
    </row>
    <row r="126" spans="1:12" ht="32.4" x14ac:dyDescent="0.3">
      <c r="A126" s="725"/>
      <c r="B126" s="156" t="s">
        <v>119</v>
      </c>
      <c r="C126" s="752"/>
      <c r="D126" s="735"/>
      <c r="E126" s="737"/>
      <c r="F126" s="750"/>
      <c r="G126" s="738"/>
      <c r="H126" s="191"/>
      <c r="I126" s="156"/>
      <c r="J126" s="167"/>
      <c r="K126" s="159"/>
      <c r="L126" s="1"/>
    </row>
    <row r="127" spans="1:12" ht="32.4" x14ac:dyDescent="0.3">
      <c r="A127" s="725"/>
      <c r="B127" s="156">
        <v>2</v>
      </c>
      <c r="C127" s="751"/>
      <c r="D127" s="733"/>
      <c r="E127" s="734"/>
      <c r="F127" s="736"/>
      <c r="G127" s="738"/>
      <c r="H127" s="191"/>
      <c r="I127" s="156"/>
      <c r="J127" s="168" t="str">
        <f xml:space="preserve"> IF(OR(C123="X",D125="X",E127="x",E129="x" ),"x","")</f>
        <v/>
      </c>
      <c r="K127" s="159" t="s">
        <v>118</v>
      </c>
      <c r="L127" s="1"/>
    </row>
    <row r="128" spans="1:12" ht="32.4" x14ac:dyDescent="0.3">
      <c r="A128" s="725"/>
      <c r="B128" s="156" t="s">
        <v>241</v>
      </c>
      <c r="C128" s="752"/>
      <c r="D128" s="733"/>
      <c r="E128" s="735"/>
      <c r="F128" s="737"/>
      <c r="G128" s="738"/>
      <c r="H128" s="191"/>
      <c r="I128" s="156"/>
      <c r="J128" s="167"/>
      <c r="K128" s="159"/>
      <c r="L128" s="1"/>
    </row>
    <row r="129" spans="1:12" ht="32.4" x14ac:dyDescent="0.3">
      <c r="A129" s="725"/>
      <c r="B129" s="156">
        <v>1</v>
      </c>
      <c r="C129" s="751"/>
      <c r="D129" s="754"/>
      <c r="E129" s="756"/>
      <c r="F129" s="758"/>
      <c r="G129" s="760"/>
      <c r="H129" s="191"/>
      <c r="I129" s="156"/>
      <c r="J129" s="169" t="str">
        <f xml:space="preserve"> IF(OR(C125="X",C127="X",D127="x",C129="x",D129="x" ),"x","")</f>
        <v/>
      </c>
      <c r="K129" s="159" t="s">
        <v>120</v>
      </c>
      <c r="L129" s="1"/>
    </row>
    <row r="130" spans="1:12" ht="32.4" x14ac:dyDescent="0.3">
      <c r="A130" s="725"/>
      <c r="B130" s="156" t="s">
        <v>121</v>
      </c>
      <c r="C130" s="753"/>
      <c r="D130" s="755"/>
      <c r="E130" s="757"/>
      <c r="F130" s="759"/>
      <c r="G130" s="761"/>
      <c r="H130" s="191"/>
      <c r="I130" s="156"/>
      <c r="J130" s="156"/>
      <c r="K130" s="157"/>
      <c r="L130" s="1"/>
    </row>
    <row r="131" spans="1:12" x14ac:dyDescent="0.3">
      <c r="A131" s="177"/>
      <c r="B131" s="156"/>
      <c r="C131" s="156">
        <v>1</v>
      </c>
      <c r="D131" s="156">
        <v>2</v>
      </c>
      <c r="E131" s="156">
        <v>3</v>
      </c>
      <c r="F131" s="156">
        <v>4</v>
      </c>
      <c r="G131" s="156">
        <v>5</v>
      </c>
      <c r="H131" s="156"/>
      <c r="I131" s="156"/>
      <c r="J131" s="156"/>
      <c r="K131" s="157"/>
      <c r="L131" s="1"/>
    </row>
    <row r="132" spans="1:12" x14ac:dyDescent="0.3">
      <c r="A132" s="177"/>
      <c r="B132" s="156"/>
      <c r="C132" s="156" t="s">
        <v>122</v>
      </c>
      <c r="D132" s="156" t="s">
        <v>123</v>
      </c>
      <c r="E132" s="156" t="s">
        <v>124</v>
      </c>
      <c r="F132" s="156" t="s">
        <v>125</v>
      </c>
      <c r="G132" s="156" t="s">
        <v>126</v>
      </c>
      <c r="H132" s="156"/>
      <c r="I132" s="156"/>
      <c r="J132" s="156"/>
      <c r="K132" s="157"/>
      <c r="L132" s="1"/>
    </row>
    <row r="133" spans="1:12" ht="15" customHeight="1" x14ac:dyDescent="0.3">
      <c r="A133" s="177"/>
      <c r="B133" s="156"/>
      <c r="C133" s="707" t="s">
        <v>127</v>
      </c>
      <c r="D133" s="707"/>
      <c r="E133" s="707"/>
      <c r="F133" s="707"/>
      <c r="G133" s="707"/>
      <c r="H133" s="156"/>
      <c r="I133" s="156"/>
      <c r="J133" s="156"/>
      <c r="K133" s="157"/>
      <c r="L133" s="1"/>
    </row>
    <row r="134" spans="1:12" ht="15" customHeight="1" x14ac:dyDescent="0.3">
      <c r="A134" s="177"/>
      <c r="B134" s="156"/>
      <c r="C134" s="707"/>
      <c r="D134" s="707"/>
      <c r="E134" s="707"/>
      <c r="F134" s="707"/>
      <c r="G134" s="707"/>
      <c r="H134" s="156"/>
      <c r="I134" s="156"/>
      <c r="J134" s="156"/>
      <c r="K134" s="157"/>
      <c r="L134" s="1"/>
    </row>
    <row r="135" spans="1:12" ht="15" thickBot="1" x14ac:dyDescent="0.35">
      <c r="A135" s="81"/>
      <c r="B135" s="82"/>
      <c r="C135" s="82"/>
      <c r="D135" s="82"/>
      <c r="E135" s="82"/>
      <c r="F135" s="82"/>
      <c r="G135" s="82"/>
      <c r="H135" s="82"/>
      <c r="I135" s="82"/>
      <c r="J135" s="82"/>
      <c r="K135" s="83"/>
      <c r="L135" s="1"/>
    </row>
    <row r="136" spans="1:12" ht="15" thickBot="1" x14ac:dyDescent="0.35">
      <c r="A136" s="1"/>
      <c r="B136" s="1"/>
      <c r="C136" s="1"/>
      <c r="D136" s="1"/>
      <c r="E136" s="1"/>
      <c r="F136" s="1"/>
      <c r="G136" s="1"/>
      <c r="H136" s="1"/>
      <c r="I136" s="1"/>
      <c r="J136" s="1"/>
      <c r="K136" s="1"/>
      <c r="L136" s="1"/>
    </row>
    <row r="137" spans="1:12" ht="16.5" customHeight="1" thickBot="1" x14ac:dyDescent="0.35">
      <c r="A137" s="934" t="s">
        <v>111</v>
      </c>
      <c r="B137" s="932" t="str">
        <f>DESCRIPCION!A28</f>
        <v>g</v>
      </c>
      <c r="C137" s="928"/>
      <c r="D137" s="928"/>
      <c r="E137" s="928"/>
      <c r="F137" s="928"/>
      <c r="G137" s="928"/>
      <c r="H137" s="929"/>
      <c r="I137" s="926" t="s">
        <v>341</v>
      </c>
      <c r="J137" s="927"/>
      <c r="K137" s="143" t="str">
        <f>IF(J144="x","EXTREMA",IF(J146="x","ALTA",IF(J148="x","MODERADA",IF(J150="x","BAJA",""))))</f>
        <v/>
      </c>
      <c r="L137" s="1"/>
    </row>
    <row r="138" spans="1:12" ht="16.2" thickBot="1" x14ac:dyDescent="0.35">
      <c r="A138" s="935"/>
      <c r="B138" s="933"/>
      <c r="C138" s="930"/>
      <c r="D138" s="930"/>
      <c r="E138" s="930"/>
      <c r="F138" s="930"/>
      <c r="G138" s="930"/>
      <c r="H138" s="931"/>
      <c r="I138" s="921" t="s">
        <v>342</v>
      </c>
      <c r="J138" s="922"/>
      <c r="K138" s="193" t="str">
        <f>'VALORACION RIESGOS INHERENTES'!K131</f>
        <v/>
      </c>
      <c r="L138" s="1"/>
    </row>
    <row r="139" spans="1:12" ht="16.2" thickBot="1" x14ac:dyDescent="0.35">
      <c r="A139" s="936"/>
      <c r="B139" s="739" t="s">
        <v>292</v>
      </c>
      <c r="C139" s="740"/>
      <c r="D139" s="740"/>
      <c r="E139" s="740"/>
      <c r="F139" s="740"/>
      <c r="G139" s="740"/>
      <c r="H139" s="740"/>
      <c r="I139" s="740"/>
      <c r="J139" s="743"/>
      <c r="K139" s="192" t="e">
        <f>'EVALUACIÓN SOLIDEZ CONTROLES'!H35</f>
        <v>#DIV/0!</v>
      </c>
      <c r="L139" s="1"/>
    </row>
    <row r="140" spans="1:12" ht="18" customHeight="1" thickBot="1" x14ac:dyDescent="0.35">
      <c r="A140" s="195" t="s">
        <v>113</v>
      </c>
      <c r="B140" s="196"/>
      <c r="C140" s="196"/>
      <c r="D140" s="264"/>
      <c r="E140" s="923"/>
      <c r="F140" s="924"/>
      <c r="G140" s="925"/>
      <c r="H140" s="739" t="s">
        <v>344</v>
      </c>
      <c r="I140" s="743"/>
      <c r="J140" s="744"/>
      <c r="K140" s="745"/>
      <c r="L140" s="1"/>
    </row>
    <row r="141" spans="1:12" ht="42" customHeight="1" x14ac:dyDescent="0.3">
      <c r="A141" s="177"/>
      <c r="B141" s="156"/>
      <c r="C141" s="178"/>
      <c r="D141" s="156"/>
      <c r="E141" s="156"/>
      <c r="F141" s="156"/>
      <c r="G141" s="156"/>
      <c r="H141" s="156"/>
      <c r="I141" s="156"/>
      <c r="J141" s="173"/>
      <c r="K141" s="174"/>
      <c r="L141" s="1"/>
    </row>
    <row r="142" spans="1:12" ht="41.25" customHeight="1" x14ac:dyDescent="0.3">
      <c r="A142" s="725" t="s">
        <v>113</v>
      </c>
      <c r="B142" s="156">
        <v>5</v>
      </c>
      <c r="C142" s="726"/>
      <c r="D142" s="705"/>
      <c r="E142" s="706"/>
      <c r="F142" s="706"/>
      <c r="G142" s="706"/>
      <c r="H142" s="156"/>
      <c r="I142" s="156"/>
      <c r="J142" s="720" t="s">
        <v>112</v>
      </c>
      <c r="K142" s="721"/>
      <c r="L142" s="1"/>
    </row>
    <row r="143" spans="1:12" x14ac:dyDescent="0.3">
      <c r="A143" s="725"/>
      <c r="B143" s="156" t="s">
        <v>115</v>
      </c>
      <c r="C143" s="727"/>
      <c r="D143" s="705"/>
      <c r="E143" s="706"/>
      <c r="F143" s="706"/>
      <c r="G143" s="706"/>
      <c r="H143" s="156"/>
      <c r="I143" s="156"/>
      <c r="J143" s="158"/>
      <c r="K143" s="159"/>
      <c r="L143" s="1"/>
    </row>
    <row r="144" spans="1:12" ht="28.2" x14ac:dyDescent="0.3">
      <c r="A144" s="725"/>
      <c r="B144" s="156">
        <v>4</v>
      </c>
      <c r="C144" s="728"/>
      <c r="D144" s="705"/>
      <c r="E144" s="705"/>
      <c r="F144" s="718"/>
      <c r="G144" s="706"/>
      <c r="H144" s="156"/>
      <c r="I144" s="156"/>
      <c r="J144" s="164" t="str">
        <f xml:space="preserve"> IF(OR(E142="X",F142="X",G142="x",F144="x",G144="X",F146="X",G146="X",G148="X" ),"x","")</f>
        <v/>
      </c>
      <c r="K144" s="159" t="s">
        <v>114</v>
      </c>
      <c r="L144" s="1"/>
    </row>
    <row r="145" spans="1:12" ht="28.2" x14ac:dyDescent="0.3">
      <c r="A145" s="725"/>
      <c r="B145" s="156" t="s">
        <v>117</v>
      </c>
      <c r="C145" s="729"/>
      <c r="D145" s="705"/>
      <c r="E145" s="705"/>
      <c r="F145" s="718"/>
      <c r="G145" s="706"/>
      <c r="H145" s="156"/>
      <c r="I145" s="156"/>
      <c r="J145" s="165"/>
      <c r="K145" s="159"/>
      <c r="L145" s="1"/>
    </row>
    <row r="146" spans="1:12" ht="28.2" x14ac:dyDescent="0.3">
      <c r="A146" s="725"/>
      <c r="B146" s="156">
        <v>3</v>
      </c>
      <c r="C146" s="708"/>
      <c r="D146" s="703"/>
      <c r="E146" s="704"/>
      <c r="F146" s="718"/>
      <c r="G146" s="706"/>
      <c r="H146" s="156"/>
      <c r="I146" s="156"/>
      <c r="J146" s="166" t="str">
        <f xml:space="preserve"> IF(OR(C142="X",D142="X",D144="x",E144="x",E146="X",F148="X",F150="X",G150="X" ),"x","")</f>
        <v/>
      </c>
      <c r="K146" s="159" t="s">
        <v>116</v>
      </c>
      <c r="L146" s="1"/>
    </row>
    <row r="147" spans="1:12" ht="28.2" x14ac:dyDescent="0.3">
      <c r="A147" s="725"/>
      <c r="B147" s="156" t="s">
        <v>119</v>
      </c>
      <c r="C147" s="719"/>
      <c r="D147" s="703"/>
      <c r="E147" s="705"/>
      <c r="F147" s="718"/>
      <c r="G147" s="706"/>
      <c r="H147" s="156"/>
      <c r="I147" s="156"/>
      <c r="J147" s="167"/>
      <c r="K147" s="159"/>
      <c r="L147" s="1"/>
    </row>
    <row r="148" spans="1:12" ht="28.2" x14ac:dyDescent="0.3">
      <c r="A148" s="725"/>
      <c r="B148" s="156">
        <v>2</v>
      </c>
      <c r="C148" s="708"/>
      <c r="D148" s="701"/>
      <c r="E148" s="702"/>
      <c r="F148" s="704"/>
      <c r="G148" s="706"/>
      <c r="H148" s="156"/>
      <c r="I148" s="156"/>
      <c r="J148" s="168" t="str">
        <f xml:space="preserve"> IF(OR(C144="X",D146="X",E148="x",E150="x" ),"x","")</f>
        <v/>
      </c>
      <c r="K148" s="159" t="s">
        <v>118</v>
      </c>
      <c r="L148" s="1"/>
    </row>
    <row r="149" spans="1:12" ht="28.2" x14ac:dyDescent="0.3">
      <c r="A149" s="725"/>
      <c r="B149" s="156" t="s">
        <v>241</v>
      </c>
      <c r="C149" s="719"/>
      <c r="D149" s="701"/>
      <c r="E149" s="703"/>
      <c r="F149" s="705"/>
      <c r="G149" s="706"/>
      <c r="H149" s="156"/>
      <c r="I149" s="156"/>
      <c r="J149" s="167"/>
      <c r="K149" s="159"/>
      <c r="L149" s="1"/>
    </row>
    <row r="150" spans="1:12" ht="28.2" x14ac:dyDescent="0.3">
      <c r="A150" s="725"/>
      <c r="B150" s="156">
        <v>1</v>
      </c>
      <c r="C150" s="708"/>
      <c r="D150" s="710"/>
      <c r="E150" s="712"/>
      <c r="F150" s="714"/>
      <c r="G150" s="716"/>
      <c r="H150" s="156"/>
      <c r="I150" s="156"/>
      <c r="J150" s="169" t="str">
        <f xml:space="preserve"> IF(OR(C146="X",C148="X",C150="x",D148="x",D150="x" ),"x","")</f>
        <v/>
      </c>
      <c r="K150" s="159" t="s">
        <v>120</v>
      </c>
      <c r="L150" s="1"/>
    </row>
    <row r="151" spans="1:12" x14ac:dyDescent="0.3">
      <c r="A151" s="725"/>
      <c r="B151" s="156" t="s">
        <v>121</v>
      </c>
      <c r="C151" s="709"/>
      <c r="D151" s="711"/>
      <c r="E151" s="713"/>
      <c r="F151" s="715"/>
      <c r="G151" s="717"/>
      <c r="H151" s="156"/>
      <c r="I151" s="156"/>
      <c r="J151" s="156"/>
      <c r="K151" s="157"/>
      <c r="L151" s="1"/>
    </row>
    <row r="152" spans="1:12" x14ac:dyDescent="0.3">
      <c r="A152" s="177"/>
      <c r="B152" s="156"/>
      <c r="C152" s="156">
        <v>1</v>
      </c>
      <c r="D152" s="156">
        <v>2</v>
      </c>
      <c r="E152" s="156">
        <v>3</v>
      </c>
      <c r="F152" s="156">
        <v>4</v>
      </c>
      <c r="G152" s="156">
        <v>5</v>
      </c>
      <c r="H152" s="156"/>
      <c r="I152" s="156"/>
      <c r="J152" s="156"/>
      <c r="K152" s="157"/>
      <c r="L152" s="1"/>
    </row>
    <row r="153" spans="1:12" x14ac:dyDescent="0.3">
      <c r="A153" s="177"/>
      <c r="B153" s="156"/>
      <c r="C153" s="156" t="s">
        <v>122</v>
      </c>
      <c r="D153" s="156" t="s">
        <v>123</v>
      </c>
      <c r="E153" s="156" t="s">
        <v>124</v>
      </c>
      <c r="F153" s="156" t="s">
        <v>125</v>
      </c>
      <c r="G153" s="156" t="s">
        <v>126</v>
      </c>
      <c r="H153" s="156"/>
      <c r="I153" s="156"/>
      <c r="J153" s="156"/>
      <c r="K153" s="157"/>
      <c r="L153" s="1"/>
    </row>
    <row r="154" spans="1:12" ht="15" customHeight="1" x14ac:dyDescent="0.3">
      <c r="A154" s="177"/>
      <c r="B154" s="156"/>
      <c r="C154" s="707" t="s">
        <v>127</v>
      </c>
      <c r="D154" s="707"/>
      <c r="E154" s="707"/>
      <c r="F154" s="707"/>
      <c r="G154" s="707"/>
      <c r="H154" s="156"/>
      <c r="I154" s="156"/>
      <c r="J154" s="156"/>
      <c r="K154" s="157"/>
      <c r="L154" s="1"/>
    </row>
    <row r="155" spans="1:12" ht="15" customHeight="1" x14ac:dyDescent="0.3">
      <c r="A155" s="177"/>
      <c r="B155" s="156"/>
      <c r="C155" s="707"/>
      <c r="D155" s="707"/>
      <c r="E155" s="707"/>
      <c r="F155" s="707"/>
      <c r="G155" s="707"/>
      <c r="H155" s="156"/>
      <c r="I155" s="156"/>
      <c r="J155" s="156"/>
      <c r="K155" s="157"/>
      <c r="L155" s="1"/>
    </row>
    <row r="156" spans="1:12" ht="15" thickBot="1" x14ac:dyDescent="0.35">
      <c r="A156" s="179"/>
      <c r="B156" s="180"/>
      <c r="C156" s="180"/>
      <c r="D156" s="180"/>
      <c r="E156" s="180"/>
      <c r="F156" s="180"/>
      <c r="G156" s="180"/>
      <c r="H156" s="180"/>
      <c r="I156" s="180"/>
      <c r="J156" s="180"/>
      <c r="K156" s="181"/>
      <c r="L156" s="1"/>
    </row>
    <row r="157" spans="1:12" ht="15" thickBot="1" x14ac:dyDescent="0.35">
      <c r="A157" s="1"/>
      <c r="B157" s="1"/>
      <c r="C157" s="1"/>
      <c r="D157" s="1"/>
      <c r="E157" s="1"/>
      <c r="F157" s="1"/>
      <c r="G157" s="1"/>
      <c r="H157" s="1"/>
      <c r="I157" s="1"/>
      <c r="J157" s="1"/>
      <c r="K157" s="1"/>
      <c r="L157" s="1"/>
    </row>
    <row r="158" spans="1:12" ht="16.5" customHeight="1" thickBot="1" x14ac:dyDescent="0.35">
      <c r="A158" s="934" t="s">
        <v>111</v>
      </c>
      <c r="B158" s="928" t="str">
        <f>DESCRIPCION!A31</f>
        <v>h</v>
      </c>
      <c r="C158" s="928"/>
      <c r="D158" s="928"/>
      <c r="E158" s="928"/>
      <c r="F158" s="928"/>
      <c r="G158" s="928"/>
      <c r="H158" s="929"/>
      <c r="I158" s="926" t="s">
        <v>341</v>
      </c>
      <c r="J158" s="927"/>
      <c r="K158" s="143" t="str">
        <f>IF(J165="x","EXTREMA",IF(J167="x","ALTA",IF(J169="x","MODERADA",IF(J171="x","BAJA",""))))</f>
        <v/>
      </c>
      <c r="L158" s="1"/>
    </row>
    <row r="159" spans="1:12" ht="16.2" thickBot="1" x14ac:dyDescent="0.35">
      <c r="A159" s="935"/>
      <c r="B159" s="930"/>
      <c r="C159" s="930"/>
      <c r="D159" s="930"/>
      <c r="E159" s="930"/>
      <c r="F159" s="930"/>
      <c r="G159" s="930"/>
      <c r="H159" s="931"/>
      <c r="I159" s="921" t="s">
        <v>342</v>
      </c>
      <c r="J159" s="922"/>
      <c r="K159" s="192" t="str">
        <f>'VALORACION RIESGOS INHERENTES'!K151</f>
        <v/>
      </c>
      <c r="L159" s="1"/>
    </row>
    <row r="160" spans="1:12" ht="15.75" customHeight="1" thickBot="1" x14ac:dyDescent="0.35">
      <c r="A160" s="936"/>
      <c r="B160" s="739" t="s">
        <v>292</v>
      </c>
      <c r="C160" s="740"/>
      <c r="D160" s="740"/>
      <c r="E160" s="740"/>
      <c r="F160" s="740"/>
      <c r="G160" s="740"/>
      <c r="H160" s="740"/>
      <c r="I160" s="740"/>
      <c r="J160" s="743"/>
      <c r="K160" s="192" t="e">
        <f>'EVALUACIÓN SOLIDEZ CONTROLES'!H39</f>
        <v>#DIV/0!</v>
      </c>
      <c r="L160" s="1"/>
    </row>
    <row r="161" spans="1:12" ht="15.75" customHeight="1" thickBot="1" x14ac:dyDescent="0.35">
      <c r="A161" s="195" t="s">
        <v>113</v>
      </c>
      <c r="B161" s="196"/>
      <c r="C161" s="196"/>
      <c r="D161" s="264"/>
      <c r="E161" s="923"/>
      <c r="F161" s="924"/>
      <c r="G161" s="925"/>
      <c r="H161" s="739" t="s">
        <v>344</v>
      </c>
      <c r="I161" s="743"/>
      <c r="J161" s="744"/>
      <c r="K161" s="745"/>
      <c r="L161" s="1"/>
    </row>
    <row r="162" spans="1:12" ht="44.25" customHeight="1" x14ac:dyDescent="0.3">
      <c r="A162" s="177"/>
      <c r="B162" s="156"/>
      <c r="C162" s="178"/>
      <c r="D162" s="156"/>
      <c r="E162" s="156"/>
      <c r="F162" s="156"/>
      <c r="G162" s="156"/>
      <c r="H162" s="156"/>
      <c r="I162" s="156"/>
      <c r="J162" s="173"/>
      <c r="K162" s="174"/>
      <c r="L162" s="1"/>
    </row>
    <row r="163" spans="1:12" ht="54" customHeight="1" x14ac:dyDescent="0.3">
      <c r="A163" s="725" t="s">
        <v>113</v>
      </c>
      <c r="B163" s="156">
        <v>5</v>
      </c>
      <c r="C163" s="726"/>
      <c r="D163" s="705"/>
      <c r="E163" s="706"/>
      <c r="F163" s="706"/>
      <c r="G163" s="706"/>
      <c r="H163" s="156"/>
      <c r="I163" s="156"/>
      <c r="J163" s="720" t="s">
        <v>112</v>
      </c>
      <c r="K163" s="721"/>
      <c r="L163" s="1"/>
    </row>
    <row r="164" spans="1:12" x14ac:dyDescent="0.3">
      <c r="A164" s="725"/>
      <c r="B164" s="156" t="s">
        <v>115</v>
      </c>
      <c r="C164" s="727"/>
      <c r="D164" s="705"/>
      <c r="E164" s="706"/>
      <c r="F164" s="706"/>
      <c r="G164" s="706"/>
      <c r="H164" s="156"/>
      <c r="I164" s="156"/>
      <c r="J164" s="158"/>
      <c r="K164" s="159"/>
      <c r="L164" s="1"/>
    </row>
    <row r="165" spans="1:12" ht="28.2" x14ac:dyDescent="0.3">
      <c r="A165" s="725"/>
      <c r="B165" s="156">
        <v>4</v>
      </c>
      <c r="C165" s="728"/>
      <c r="D165" s="705"/>
      <c r="E165" s="705"/>
      <c r="F165" s="718"/>
      <c r="G165" s="706"/>
      <c r="H165" s="156"/>
      <c r="I165" s="156"/>
      <c r="J165" s="164" t="str">
        <f xml:space="preserve"> IF(OR(E163="X",F163="X",G163="x",F165="x",G165="X",F167="X",G167="X",G169="X" ),"x","")</f>
        <v/>
      </c>
      <c r="K165" s="159" t="s">
        <v>114</v>
      </c>
      <c r="L165" s="1"/>
    </row>
    <row r="166" spans="1:12" ht="28.2" x14ac:dyDescent="0.3">
      <c r="A166" s="725"/>
      <c r="B166" s="156" t="s">
        <v>117</v>
      </c>
      <c r="C166" s="729"/>
      <c r="D166" s="705"/>
      <c r="E166" s="705"/>
      <c r="F166" s="718"/>
      <c r="G166" s="706"/>
      <c r="H166" s="156"/>
      <c r="I166" s="156"/>
      <c r="J166" s="165"/>
      <c r="K166" s="159"/>
      <c r="L166" s="1"/>
    </row>
    <row r="167" spans="1:12" ht="28.2" x14ac:dyDescent="0.3">
      <c r="A167" s="725"/>
      <c r="B167" s="156">
        <v>3</v>
      </c>
      <c r="C167" s="708"/>
      <c r="D167" s="703"/>
      <c r="E167" s="704"/>
      <c r="F167" s="718"/>
      <c r="G167" s="706"/>
      <c r="H167" s="156"/>
      <c r="I167" s="156"/>
      <c r="J167" s="166" t="str">
        <f xml:space="preserve"> IF(OR(C163="X",D163="X",D165="x",E165="x",E167="X",F169="X",F171="X",G171="X" ),"x","")</f>
        <v/>
      </c>
      <c r="K167" s="159" t="s">
        <v>116</v>
      </c>
      <c r="L167" s="1"/>
    </row>
    <row r="168" spans="1:12" ht="28.2" x14ac:dyDescent="0.3">
      <c r="A168" s="725"/>
      <c r="B168" s="156" t="s">
        <v>119</v>
      </c>
      <c r="C168" s="719"/>
      <c r="D168" s="703"/>
      <c r="E168" s="705"/>
      <c r="F168" s="718"/>
      <c r="G168" s="706"/>
      <c r="H168" s="156"/>
      <c r="I168" s="156"/>
      <c r="J168" s="167"/>
      <c r="K168" s="159"/>
      <c r="L168" s="1"/>
    </row>
    <row r="169" spans="1:12" ht="28.2" x14ac:dyDescent="0.3">
      <c r="A169" s="725"/>
      <c r="B169" s="156">
        <v>2</v>
      </c>
      <c r="C169" s="708"/>
      <c r="D169" s="701"/>
      <c r="E169" s="702"/>
      <c r="F169" s="704"/>
      <c r="G169" s="706"/>
      <c r="H169" s="156"/>
      <c r="I169" s="156"/>
      <c r="J169" s="168" t="str">
        <f xml:space="preserve"> IF(OR(C165="X",D167="X",E169="x",E171="x" ),"x","")</f>
        <v/>
      </c>
      <c r="K169" s="159" t="s">
        <v>118</v>
      </c>
      <c r="L169" s="1"/>
    </row>
    <row r="170" spans="1:12" ht="28.2" x14ac:dyDescent="0.3">
      <c r="A170" s="725"/>
      <c r="B170" s="156" t="s">
        <v>241</v>
      </c>
      <c r="C170" s="719"/>
      <c r="D170" s="701"/>
      <c r="E170" s="703"/>
      <c r="F170" s="705"/>
      <c r="G170" s="706"/>
      <c r="H170" s="156"/>
      <c r="I170" s="156"/>
      <c r="J170" s="167"/>
      <c r="K170" s="159"/>
      <c r="L170" s="1"/>
    </row>
    <row r="171" spans="1:12" ht="28.2" x14ac:dyDescent="0.3">
      <c r="A171" s="725"/>
      <c r="B171" s="156">
        <v>1</v>
      </c>
      <c r="C171" s="708"/>
      <c r="D171" s="710"/>
      <c r="E171" s="712"/>
      <c r="F171" s="714"/>
      <c r="G171" s="716"/>
      <c r="H171" s="156"/>
      <c r="I171" s="156"/>
      <c r="J171" s="169" t="str">
        <f xml:space="preserve"> IF(OR(C167="X",C169="X",C171="x",D169="x",D171="x" ),"x","")</f>
        <v/>
      </c>
      <c r="K171" s="159" t="s">
        <v>120</v>
      </c>
      <c r="L171" s="1"/>
    </row>
    <row r="172" spans="1:12" x14ac:dyDescent="0.3">
      <c r="A172" s="725"/>
      <c r="B172" s="156" t="s">
        <v>121</v>
      </c>
      <c r="C172" s="709"/>
      <c r="D172" s="711"/>
      <c r="E172" s="713"/>
      <c r="F172" s="715"/>
      <c r="G172" s="717"/>
      <c r="H172" s="156"/>
      <c r="I172" s="156"/>
      <c r="J172" s="156"/>
      <c r="K172" s="157"/>
      <c r="L172" s="1"/>
    </row>
    <row r="173" spans="1:12" x14ac:dyDescent="0.3">
      <c r="A173" s="177"/>
      <c r="B173" s="156"/>
      <c r="C173" s="156">
        <v>1</v>
      </c>
      <c r="D173" s="156">
        <v>2</v>
      </c>
      <c r="E173" s="156">
        <v>3</v>
      </c>
      <c r="F173" s="156">
        <v>4</v>
      </c>
      <c r="G173" s="156">
        <v>5</v>
      </c>
      <c r="H173" s="156"/>
      <c r="I173" s="156"/>
      <c r="J173" s="156"/>
      <c r="K173" s="157"/>
      <c r="L173" s="1"/>
    </row>
    <row r="174" spans="1:12" x14ac:dyDescent="0.3">
      <c r="A174" s="177"/>
      <c r="B174" s="156"/>
      <c r="C174" s="156" t="s">
        <v>122</v>
      </c>
      <c r="D174" s="156" t="s">
        <v>123</v>
      </c>
      <c r="E174" s="156" t="s">
        <v>124</v>
      </c>
      <c r="F174" s="156" t="s">
        <v>125</v>
      </c>
      <c r="G174" s="156" t="s">
        <v>126</v>
      </c>
      <c r="H174" s="156"/>
      <c r="I174" s="156"/>
      <c r="J174" s="156"/>
      <c r="K174" s="157"/>
      <c r="L174" s="1"/>
    </row>
    <row r="175" spans="1:12" ht="15" customHeight="1" x14ac:dyDescent="0.3">
      <c r="A175" s="177"/>
      <c r="B175" s="156"/>
      <c r="C175" s="707" t="s">
        <v>127</v>
      </c>
      <c r="D175" s="707"/>
      <c r="E175" s="707"/>
      <c r="F175" s="707"/>
      <c r="G175" s="707"/>
      <c r="H175" s="156"/>
      <c r="I175" s="156"/>
      <c r="J175" s="156"/>
      <c r="K175" s="157"/>
      <c r="L175" s="1"/>
    </row>
    <row r="176" spans="1:12" ht="15" customHeight="1" x14ac:dyDescent="0.3">
      <c r="A176" s="177"/>
      <c r="B176" s="156"/>
      <c r="C176" s="707"/>
      <c r="D176" s="707"/>
      <c r="E176" s="707"/>
      <c r="F176" s="707"/>
      <c r="G176" s="707"/>
      <c r="H176" s="156"/>
      <c r="I176" s="156"/>
      <c r="J176" s="156"/>
      <c r="K176" s="157"/>
      <c r="L176" s="1"/>
    </row>
    <row r="177" spans="1:12" ht="15" thickBot="1" x14ac:dyDescent="0.35">
      <c r="A177" s="179"/>
      <c r="B177" s="180"/>
      <c r="C177" s="180"/>
      <c r="D177" s="180"/>
      <c r="E177" s="180"/>
      <c r="F177" s="180"/>
      <c r="G177" s="180"/>
      <c r="H177" s="180"/>
      <c r="I177" s="180"/>
      <c r="J177" s="180"/>
      <c r="K177" s="181"/>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34" t="s">
        <v>111</v>
      </c>
      <c r="B180" s="928" t="str">
        <f>DESCRIPCION!A34</f>
        <v>i</v>
      </c>
      <c r="C180" s="928"/>
      <c r="D180" s="928"/>
      <c r="E180" s="928"/>
      <c r="F180" s="928"/>
      <c r="G180" s="928"/>
      <c r="H180" s="929"/>
      <c r="I180" s="926" t="s">
        <v>341</v>
      </c>
      <c r="J180" s="927"/>
      <c r="K180" s="143" t="str">
        <f>IF(J187="x","EXTREMA",IF(J189="x","ALTA",IF(J191="x","MODERADA",IF(J193="x","BAJA",""))))</f>
        <v/>
      </c>
      <c r="L180" s="1"/>
    </row>
    <row r="181" spans="1:12" ht="16.2" thickBot="1" x14ac:dyDescent="0.35">
      <c r="A181" s="935"/>
      <c r="B181" s="930"/>
      <c r="C181" s="930"/>
      <c r="D181" s="930"/>
      <c r="E181" s="930"/>
      <c r="F181" s="930"/>
      <c r="G181" s="930"/>
      <c r="H181" s="931"/>
      <c r="I181" s="921" t="s">
        <v>342</v>
      </c>
      <c r="J181" s="922"/>
      <c r="K181" s="193" t="str">
        <f>'VALORACION RIESGOS INHERENTES'!K172</f>
        <v/>
      </c>
      <c r="L181" s="1"/>
    </row>
    <row r="182" spans="1:12" ht="16.2" thickBot="1" x14ac:dyDescent="0.35">
      <c r="A182" s="936"/>
      <c r="B182" s="739" t="s">
        <v>292</v>
      </c>
      <c r="C182" s="740"/>
      <c r="D182" s="740"/>
      <c r="E182" s="740"/>
      <c r="F182" s="740"/>
      <c r="G182" s="740"/>
      <c r="H182" s="740"/>
      <c r="I182" s="740"/>
      <c r="J182" s="743"/>
      <c r="K182" s="192" t="e">
        <f>'EVALUACIÓN SOLIDEZ CONTROLES'!H43</f>
        <v>#DIV/0!</v>
      </c>
      <c r="L182" s="1"/>
    </row>
    <row r="183" spans="1:12" ht="16.2" thickBot="1" x14ac:dyDescent="0.35">
      <c r="A183" s="195" t="s">
        <v>113</v>
      </c>
      <c r="B183" s="196"/>
      <c r="C183" s="196"/>
      <c r="D183" s="264"/>
      <c r="E183" s="923"/>
      <c r="F183" s="924"/>
      <c r="G183" s="925"/>
      <c r="H183" s="739" t="s">
        <v>344</v>
      </c>
      <c r="I183" s="743"/>
      <c r="J183" s="744"/>
      <c r="K183" s="745"/>
      <c r="L183" s="1"/>
    </row>
    <row r="184" spans="1:12" ht="37.5" customHeight="1" x14ac:dyDescent="0.3">
      <c r="A184" s="177"/>
      <c r="B184" s="156"/>
      <c r="C184" s="178"/>
      <c r="D184" s="156"/>
      <c r="E184" s="156"/>
      <c r="F184" s="156"/>
      <c r="G184" s="156"/>
      <c r="H184" s="156"/>
      <c r="I184" s="156"/>
      <c r="J184" s="173"/>
      <c r="K184" s="174"/>
      <c r="L184" s="1"/>
    </row>
    <row r="185" spans="1:12" ht="40.5" customHeight="1" x14ac:dyDescent="0.3">
      <c r="A185" s="725" t="s">
        <v>113</v>
      </c>
      <c r="B185" s="156">
        <v>5</v>
      </c>
      <c r="C185" s="726"/>
      <c r="D185" s="705"/>
      <c r="E185" s="706"/>
      <c r="F185" s="706"/>
      <c r="G185" s="706"/>
      <c r="H185" s="156"/>
      <c r="I185" s="156"/>
      <c r="J185" s="720" t="s">
        <v>112</v>
      </c>
      <c r="K185" s="721"/>
      <c r="L185" s="1"/>
    </row>
    <row r="186" spans="1:12" x14ac:dyDescent="0.3">
      <c r="A186" s="725"/>
      <c r="B186" s="156" t="s">
        <v>115</v>
      </c>
      <c r="C186" s="727"/>
      <c r="D186" s="705"/>
      <c r="E186" s="706"/>
      <c r="F186" s="706"/>
      <c r="G186" s="706"/>
      <c r="H186" s="156"/>
      <c r="I186" s="156"/>
      <c r="J186" s="158"/>
      <c r="K186" s="159"/>
      <c r="L186" s="1"/>
    </row>
    <row r="187" spans="1:12" ht="28.2" x14ac:dyDescent="0.3">
      <c r="A187" s="725"/>
      <c r="B187" s="156">
        <v>4</v>
      </c>
      <c r="C187" s="728"/>
      <c r="D187" s="705"/>
      <c r="E187" s="705"/>
      <c r="F187" s="718"/>
      <c r="G187" s="706"/>
      <c r="H187" s="156"/>
      <c r="I187" s="156"/>
      <c r="J187" s="164" t="str">
        <f xml:space="preserve"> IF(OR(E185="X",F185="X",G185="x",F187="x",G187="X",F189="X",G189="X",G191="X" ),"x","")</f>
        <v/>
      </c>
      <c r="K187" s="159" t="s">
        <v>114</v>
      </c>
      <c r="L187" s="1"/>
    </row>
    <row r="188" spans="1:12" ht="28.2" x14ac:dyDescent="0.3">
      <c r="A188" s="725"/>
      <c r="B188" s="156" t="s">
        <v>117</v>
      </c>
      <c r="C188" s="729"/>
      <c r="D188" s="705"/>
      <c r="E188" s="705"/>
      <c r="F188" s="718"/>
      <c r="G188" s="706"/>
      <c r="H188" s="156"/>
      <c r="I188" s="156"/>
      <c r="J188" s="165"/>
      <c r="K188" s="159"/>
      <c r="L188" s="1"/>
    </row>
    <row r="189" spans="1:12" ht="28.2" x14ac:dyDescent="0.3">
      <c r="A189" s="725"/>
      <c r="B189" s="156">
        <v>3</v>
      </c>
      <c r="C189" s="708"/>
      <c r="D189" s="703"/>
      <c r="E189" s="704"/>
      <c r="F189" s="718"/>
      <c r="G189" s="706"/>
      <c r="H189" s="156"/>
      <c r="I189" s="156"/>
      <c r="J189" s="166" t="str">
        <f xml:space="preserve"> IF(OR(C185="X",D185="X",D187="x",E187="x",E189="X",F191="X",F193="X",G193="X" ),"x","")</f>
        <v/>
      </c>
      <c r="K189" s="159" t="s">
        <v>116</v>
      </c>
      <c r="L189" s="1"/>
    </row>
    <row r="190" spans="1:12" ht="28.2" x14ac:dyDescent="0.3">
      <c r="A190" s="725"/>
      <c r="B190" s="156" t="s">
        <v>119</v>
      </c>
      <c r="C190" s="719"/>
      <c r="D190" s="703"/>
      <c r="E190" s="705"/>
      <c r="F190" s="718"/>
      <c r="G190" s="706"/>
      <c r="H190" s="156"/>
      <c r="I190" s="156"/>
      <c r="J190" s="167"/>
      <c r="K190" s="159"/>
      <c r="L190" s="1"/>
    </row>
    <row r="191" spans="1:12" ht="28.2" x14ac:dyDescent="0.3">
      <c r="A191" s="725"/>
      <c r="B191" s="156">
        <v>2</v>
      </c>
      <c r="C191" s="708"/>
      <c r="D191" s="701"/>
      <c r="E191" s="702"/>
      <c r="F191" s="704"/>
      <c r="G191" s="706"/>
      <c r="H191" s="156"/>
      <c r="I191" s="156"/>
      <c r="J191" s="168" t="str">
        <f xml:space="preserve"> IF(OR(E191="X",D189="X",C187="x",E193="x" ),"x","")</f>
        <v/>
      </c>
      <c r="K191" s="159" t="s">
        <v>118</v>
      </c>
      <c r="L191" s="1"/>
    </row>
    <row r="192" spans="1:12" ht="28.2" x14ac:dyDescent="0.3">
      <c r="A192" s="725"/>
      <c r="B192" s="156" t="s">
        <v>241</v>
      </c>
      <c r="C192" s="719"/>
      <c r="D192" s="701"/>
      <c r="E192" s="703"/>
      <c r="F192" s="705"/>
      <c r="G192" s="706"/>
      <c r="H192" s="156"/>
      <c r="I192" s="156"/>
      <c r="J192" s="167"/>
      <c r="K192" s="159"/>
      <c r="L192" s="1"/>
    </row>
    <row r="193" spans="1:12" ht="28.2" x14ac:dyDescent="0.3">
      <c r="A193" s="725"/>
      <c r="B193" s="156">
        <v>1</v>
      </c>
      <c r="C193" s="708"/>
      <c r="D193" s="710"/>
      <c r="E193" s="712"/>
      <c r="F193" s="714"/>
      <c r="G193" s="716"/>
      <c r="H193" s="156"/>
      <c r="I193" s="156"/>
      <c r="J193" s="169" t="str">
        <f xml:space="preserve"> IF(OR(C189="X",C191="X",D191="x",D193="x",C193="x" ),"x","")</f>
        <v/>
      </c>
      <c r="K193" s="159" t="s">
        <v>120</v>
      </c>
      <c r="L193" s="1"/>
    </row>
    <row r="194" spans="1:12" x14ac:dyDescent="0.3">
      <c r="A194" s="725"/>
      <c r="B194" s="156" t="s">
        <v>121</v>
      </c>
      <c r="C194" s="709"/>
      <c r="D194" s="711"/>
      <c r="E194" s="713"/>
      <c r="F194" s="715"/>
      <c r="G194" s="717"/>
      <c r="H194" s="156"/>
      <c r="I194" s="156"/>
      <c r="J194" s="156"/>
      <c r="K194" s="157"/>
      <c r="L194" s="1"/>
    </row>
    <row r="195" spans="1:12" x14ac:dyDescent="0.3">
      <c r="A195" s="177"/>
      <c r="B195" s="156"/>
      <c r="C195" s="156">
        <v>1</v>
      </c>
      <c r="D195" s="156">
        <v>2</v>
      </c>
      <c r="E195" s="156">
        <v>3</v>
      </c>
      <c r="F195" s="156">
        <v>4</v>
      </c>
      <c r="G195" s="156">
        <v>5</v>
      </c>
      <c r="H195" s="156"/>
      <c r="I195" s="156"/>
      <c r="J195" s="156"/>
      <c r="K195" s="157"/>
      <c r="L195" s="1"/>
    </row>
    <row r="196" spans="1:12" ht="15" customHeight="1" x14ac:dyDescent="0.3">
      <c r="A196" s="177"/>
      <c r="B196" s="156"/>
      <c r="C196" s="156" t="s">
        <v>122</v>
      </c>
      <c r="D196" s="156" t="s">
        <v>123</v>
      </c>
      <c r="E196" s="156" t="s">
        <v>124</v>
      </c>
      <c r="F196" s="156" t="s">
        <v>125</v>
      </c>
      <c r="G196" s="156" t="s">
        <v>126</v>
      </c>
      <c r="H196" s="156"/>
      <c r="I196" s="156"/>
      <c r="J196" s="156"/>
      <c r="K196" s="157"/>
      <c r="L196" s="1"/>
    </row>
    <row r="197" spans="1:12" ht="15" customHeight="1" x14ac:dyDescent="0.3">
      <c r="A197" s="177"/>
      <c r="B197" s="156"/>
      <c r="C197" s="707" t="s">
        <v>127</v>
      </c>
      <c r="D197" s="707"/>
      <c r="E197" s="707"/>
      <c r="F197" s="707"/>
      <c r="G197" s="707"/>
      <c r="H197" s="156"/>
      <c r="I197" s="156"/>
      <c r="J197" s="156"/>
      <c r="K197" s="157"/>
      <c r="L197" s="1"/>
    </row>
    <row r="198" spans="1:12" x14ac:dyDescent="0.3">
      <c r="A198" s="177"/>
      <c r="B198" s="156"/>
      <c r="C198" s="707"/>
      <c r="D198" s="707"/>
      <c r="E198" s="707"/>
      <c r="F198" s="707"/>
      <c r="G198" s="707"/>
      <c r="H198" s="156"/>
      <c r="I198" s="156"/>
      <c r="J198" s="156"/>
      <c r="K198" s="157"/>
      <c r="L198" s="1"/>
    </row>
    <row r="199" spans="1:12" ht="15" thickBot="1" x14ac:dyDescent="0.35">
      <c r="A199" s="81"/>
      <c r="B199" s="82"/>
      <c r="C199" s="82"/>
      <c r="D199" s="82"/>
      <c r="E199" s="82"/>
      <c r="F199" s="82"/>
      <c r="G199" s="82"/>
      <c r="H199" s="82"/>
      <c r="I199" s="82"/>
      <c r="J199" s="82"/>
      <c r="K199" s="83"/>
      <c r="L199" s="1"/>
    </row>
    <row r="200" spans="1:12" ht="15" thickBot="1" x14ac:dyDescent="0.35">
      <c r="A200" s="1"/>
      <c r="B200" s="1"/>
      <c r="C200" s="1"/>
      <c r="D200" s="1"/>
      <c r="E200" s="1"/>
      <c r="F200" s="1"/>
      <c r="G200" s="1"/>
      <c r="H200" s="1"/>
      <c r="I200" s="1"/>
      <c r="J200" s="1"/>
      <c r="K200" s="1"/>
      <c r="L200" s="1"/>
    </row>
    <row r="201" spans="1:12" ht="16.5" customHeight="1" thickBot="1" x14ac:dyDescent="0.35">
      <c r="A201" s="934" t="s">
        <v>111</v>
      </c>
      <c r="B201" s="928" t="str">
        <f>DESCRIPCION!A37</f>
        <v>j</v>
      </c>
      <c r="C201" s="928"/>
      <c r="D201" s="928"/>
      <c r="E201" s="928"/>
      <c r="F201" s="928"/>
      <c r="G201" s="928"/>
      <c r="H201" s="929"/>
      <c r="I201" s="926" t="s">
        <v>341</v>
      </c>
      <c r="J201" s="927"/>
      <c r="K201" s="143" t="str">
        <f>IF(J208="x","EXTREMA",IF(J210="x","ALTA",IF(J212="x","MODERADA",IF(J214="x","BAJA",""))))</f>
        <v/>
      </c>
      <c r="L201" s="1"/>
    </row>
    <row r="202" spans="1:12" ht="16.2" thickBot="1" x14ac:dyDescent="0.35">
      <c r="A202" s="935"/>
      <c r="B202" s="930"/>
      <c r="C202" s="930"/>
      <c r="D202" s="930"/>
      <c r="E202" s="930"/>
      <c r="F202" s="930"/>
      <c r="G202" s="930"/>
      <c r="H202" s="931"/>
      <c r="I202" s="921" t="s">
        <v>342</v>
      </c>
      <c r="J202" s="922"/>
      <c r="K202" s="192" t="str">
        <f>'VALORACION RIESGOS INHERENTES'!K192</f>
        <v/>
      </c>
      <c r="L202" s="1"/>
    </row>
    <row r="203" spans="1:12" ht="16.2" thickBot="1" x14ac:dyDescent="0.35">
      <c r="A203" s="936"/>
      <c r="B203" s="195" t="s">
        <v>292</v>
      </c>
      <c r="C203" s="196"/>
      <c r="D203" s="196"/>
      <c r="E203" s="196"/>
      <c r="F203" s="196"/>
      <c r="G203" s="196"/>
      <c r="H203" s="196"/>
      <c r="I203" s="196"/>
      <c r="J203" s="197"/>
      <c r="K203" s="192" t="e">
        <f>'EVALUACIÓN SOLIDEZ CONTROLES'!H47</f>
        <v>#DIV/0!</v>
      </c>
      <c r="L203" s="1"/>
    </row>
    <row r="204" spans="1:12" ht="16.2" thickBot="1" x14ac:dyDescent="0.35">
      <c r="A204" s="195" t="s">
        <v>113</v>
      </c>
      <c r="B204" s="196"/>
      <c r="C204" s="196"/>
      <c r="D204" s="264"/>
      <c r="E204" s="923"/>
      <c r="F204" s="924"/>
      <c r="G204" s="925"/>
      <c r="H204" s="739" t="s">
        <v>344</v>
      </c>
      <c r="I204" s="743"/>
      <c r="J204" s="744"/>
      <c r="K204" s="745"/>
      <c r="L204" s="1"/>
    </row>
    <row r="205" spans="1:12" ht="38.25" customHeight="1" x14ac:dyDescent="0.3">
      <c r="A205" s="177"/>
      <c r="B205" s="156"/>
      <c r="C205" s="178"/>
      <c r="D205" s="156"/>
      <c r="E205" s="156"/>
      <c r="F205" s="156"/>
      <c r="G205" s="156"/>
      <c r="H205" s="156"/>
      <c r="I205" s="156"/>
      <c r="J205" s="173"/>
      <c r="K205" s="174"/>
      <c r="L205" s="1"/>
    </row>
    <row r="206" spans="1:12" ht="45" customHeight="1" x14ac:dyDescent="0.3">
      <c r="A206" s="725" t="s">
        <v>113</v>
      </c>
      <c r="B206" s="156">
        <v>5</v>
      </c>
      <c r="C206" s="726"/>
      <c r="D206" s="705"/>
      <c r="E206" s="706"/>
      <c r="F206" s="706"/>
      <c r="G206" s="706"/>
      <c r="H206" s="156"/>
      <c r="I206" s="156"/>
      <c r="J206" s="720" t="s">
        <v>112</v>
      </c>
      <c r="K206" s="721"/>
      <c r="L206" s="1"/>
    </row>
    <row r="207" spans="1:12" x14ac:dyDescent="0.3">
      <c r="A207" s="725"/>
      <c r="B207" s="156" t="s">
        <v>115</v>
      </c>
      <c r="C207" s="727"/>
      <c r="D207" s="705"/>
      <c r="E207" s="706"/>
      <c r="F207" s="706"/>
      <c r="G207" s="706"/>
      <c r="H207" s="156"/>
      <c r="I207" s="156"/>
      <c r="J207" s="158"/>
      <c r="K207" s="159"/>
      <c r="L207" s="1"/>
    </row>
    <row r="208" spans="1:12" ht="28.2" x14ac:dyDescent="0.3">
      <c r="A208" s="725"/>
      <c r="B208" s="156">
        <v>4</v>
      </c>
      <c r="C208" s="728"/>
      <c r="D208" s="705"/>
      <c r="E208" s="705"/>
      <c r="F208" s="718"/>
      <c r="G208" s="706"/>
      <c r="H208" s="156"/>
      <c r="I208" s="156"/>
      <c r="J208" s="164" t="str">
        <f xml:space="preserve"> IF(OR(E206="X",F206="X",G206="x",F208="x",G208="X",F210="X",G210="X",G212="X" ),"x","")</f>
        <v/>
      </c>
      <c r="K208" s="159" t="s">
        <v>114</v>
      </c>
      <c r="L208" s="1"/>
    </row>
    <row r="209" spans="1:12" ht="28.2" x14ac:dyDescent="0.3">
      <c r="A209" s="725"/>
      <c r="B209" s="156" t="s">
        <v>117</v>
      </c>
      <c r="C209" s="729"/>
      <c r="D209" s="705"/>
      <c r="E209" s="705"/>
      <c r="F209" s="718"/>
      <c r="G209" s="706"/>
      <c r="H209" s="156"/>
      <c r="I209" s="156"/>
      <c r="J209" s="165"/>
      <c r="K209" s="159"/>
      <c r="L209" s="1"/>
    </row>
    <row r="210" spans="1:12" ht="28.2" x14ac:dyDescent="0.3">
      <c r="A210" s="725"/>
      <c r="B210" s="156">
        <v>3</v>
      </c>
      <c r="C210" s="708"/>
      <c r="D210" s="703"/>
      <c r="E210" s="704"/>
      <c r="F210" s="718"/>
      <c r="G210" s="706"/>
      <c r="H210" s="156"/>
      <c r="I210" s="156"/>
      <c r="J210" s="166" t="str">
        <f xml:space="preserve"> IF(OR(C206="X",D206="X",D208="x",E208="x",E210="X",F212="X",F214="X",G214="X" ),"x","")</f>
        <v/>
      </c>
      <c r="K210" s="159" t="s">
        <v>116</v>
      </c>
      <c r="L210" s="1"/>
    </row>
    <row r="211" spans="1:12" ht="28.2" x14ac:dyDescent="0.3">
      <c r="A211" s="725"/>
      <c r="B211" s="156" t="s">
        <v>119</v>
      </c>
      <c r="C211" s="719"/>
      <c r="D211" s="703"/>
      <c r="E211" s="705"/>
      <c r="F211" s="718"/>
      <c r="G211" s="706"/>
      <c r="H211" s="156"/>
      <c r="I211" s="156"/>
      <c r="J211" s="167"/>
      <c r="K211" s="159"/>
      <c r="L211" s="1"/>
    </row>
    <row r="212" spans="1:12" ht="28.2" x14ac:dyDescent="0.3">
      <c r="A212" s="725"/>
      <c r="B212" s="156">
        <v>2</v>
      </c>
      <c r="C212" s="708"/>
      <c r="D212" s="701"/>
      <c r="E212" s="702"/>
      <c r="F212" s="704"/>
      <c r="G212" s="706"/>
      <c r="H212" s="156"/>
      <c r="I212" s="156"/>
      <c r="J212" s="168" t="str">
        <f xml:space="preserve"> IF(OR(C208="X",D210="X",E212="x",E214="x" ),"x","")</f>
        <v/>
      </c>
      <c r="K212" s="159" t="s">
        <v>118</v>
      </c>
      <c r="L212" s="1"/>
    </row>
    <row r="213" spans="1:12" ht="28.2" x14ac:dyDescent="0.3">
      <c r="A213" s="725"/>
      <c r="B213" s="156" t="s">
        <v>241</v>
      </c>
      <c r="C213" s="719"/>
      <c r="D213" s="701"/>
      <c r="E213" s="703"/>
      <c r="F213" s="705"/>
      <c r="G213" s="706"/>
      <c r="H213" s="156"/>
      <c r="I213" s="156"/>
      <c r="J213" s="167"/>
      <c r="K213" s="159"/>
      <c r="L213" s="1"/>
    </row>
    <row r="214" spans="1:12" ht="28.2" x14ac:dyDescent="0.3">
      <c r="A214" s="725"/>
      <c r="B214" s="156">
        <v>1</v>
      </c>
      <c r="C214" s="708"/>
      <c r="D214" s="710"/>
      <c r="E214" s="712"/>
      <c r="F214" s="714"/>
      <c r="G214" s="716"/>
      <c r="H214" s="156"/>
      <c r="I214" s="156"/>
      <c r="J214" s="169" t="str">
        <f xml:space="preserve"> IF(OR(C210="X",C212="X",D212="x",D214="x",C214="x" ),"x","")</f>
        <v/>
      </c>
      <c r="K214" s="159" t="s">
        <v>120</v>
      </c>
      <c r="L214" s="1"/>
    </row>
    <row r="215" spans="1:12" x14ac:dyDescent="0.3">
      <c r="A215" s="725"/>
      <c r="B215" s="156" t="s">
        <v>121</v>
      </c>
      <c r="C215" s="709"/>
      <c r="D215" s="711"/>
      <c r="E215" s="713"/>
      <c r="F215" s="715"/>
      <c r="G215" s="717"/>
      <c r="H215" s="156"/>
      <c r="I215" s="156"/>
      <c r="J215" s="156"/>
      <c r="K215" s="157"/>
      <c r="L215" s="1"/>
    </row>
    <row r="216" spans="1:12" x14ac:dyDescent="0.3">
      <c r="A216" s="177"/>
      <c r="B216" s="156"/>
      <c r="C216" s="156">
        <v>1</v>
      </c>
      <c r="D216" s="156">
        <v>2</v>
      </c>
      <c r="E216" s="156">
        <v>3</v>
      </c>
      <c r="F216" s="156">
        <v>4</v>
      </c>
      <c r="G216" s="156">
        <v>5</v>
      </c>
      <c r="H216" s="156"/>
      <c r="I216" s="156"/>
      <c r="J216" s="156"/>
      <c r="K216" s="157"/>
      <c r="L216" s="1"/>
    </row>
    <row r="217" spans="1:12" ht="15" customHeight="1" x14ac:dyDescent="0.3">
      <c r="A217" s="177"/>
      <c r="B217" s="156"/>
      <c r="C217" s="156" t="s">
        <v>122</v>
      </c>
      <c r="D217" s="156" t="s">
        <v>123</v>
      </c>
      <c r="E217" s="156" t="s">
        <v>124</v>
      </c>
      <c r="F217" s="156" t="s">
        <v>125</v>
      </c>
      <c r="G217" s="156" t="s">
        <v>126</v>
      </c>
      <c r="H217" s="156"/>
      <c r="I217" s="156"/>
      <c r="J217" s="156"/>
      <c r="K217" s="157"/>
      <c r="L217" s="1"/>
    </row>
    <row r="218" spans="1:12" ht="15" customHeight="1" x14ac:dyDescent="0.3">
      <c r="A218" s="177"/>
      <c r="B218" s="156"/>
      <c r="C218" s="707" t="s">
        <v>127</v>
      </c>
      <c r="D218" s="707"/>
      <c r="E218" s="707"/>
      <c r="F218" s="707"/>
      <c r="G218" s="707"/>
      <c r="H218" s="156"/>
      <c r="I218" s="156"/>
      <c r="J218" s="156"/>
      <c r="K218" s="157"/>
      <c r="L218" s="1"/>
    </row>
    <row r="219" spans="1:12" x14ac:dyDescent="0.3">
      <c r="A219" s="177"/>
      <c r="B219" s="156"/>
      <c r="C219" s="707"/>
      <c r="D219" s="707"/>
      <c r="E219" s="707"/>
      <c r="F219" s="707"/>
      <c r="G219" s="707"/>
      <c r="H219" s="156"/>
      <c r="I219" s="156"/>
      <c r="J219" s="156"/>
      <c r="K219" s="157"/>
      <c r="L219" s="1"/>
    </row>
    <row r="220" spans="1:12" ht="15" thickBot="1" x14ac:dyDescent="0.35">
      <c r="A220" s="81"/>
      <c r="B220" s="82"/>
      <c r="C220" s="82"/>
      <c r="D220" s="82"/>
      <c r="E220" s="82"/>
      <c r="F220" s="82"/>
      <c r="G220" s="82"/>
      <c r="H220" s="82"/>
      <c r="I220" s="82"/>
      <c r="J220" s="82"/>
      <c r="K220" s="83"/>
      <c r="L220" s="1"/>
    </row>
    <row r="221" spans="1:12" ht="15.6" x14ac:dyDescent="0.3">
      <c r="A221" s="2"/>
      <c r="B221" s="940"/>
      <c r="C221" s="940"/>
      <c r="D221" s="940"/>
      <c r="E221" s="940"/>
      <c r="F221" s="940"/>
      <c r="G221" s="940"/>
      <c r="H221" s="940"/>
      <c r="I221" s="940"/>
      <c r="J221" s="2"/>
      <c r="K221" s="152"/>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41"/>
      <c r="B225" s="32"/>
      <c r="C225" s="372"/>
      <c r="D225" s="372"/>
      <c r="E225" s="372"/>
      <c r="F225" s="372"/>
      <c r="G225" s="372"/>
      <c r="H225" s="1"/>
      <c r="I225" s="1"/>
      <c r="J225" s="938"/>
      <c r="K225" s="938"/>
      <c r="L225" s="1"/>
    </row>
    <row r="226" spans="1:12" x14ac:dyDescent="0.3">
      <c r="A226" s="941"/>
      <c r="B226" s="150"/>
      <c r="C226" s="372"/>
      <c r="D226" s="372"/>
      <c r="E226" s="372"/>
      <c r="F226" s="372"/>
      <c r="G226" s="372"/>
      <c r="H226" s="1"/>
      <c r="I226" s="1"/>
      <c r="J226" s="151"/>
      <c r="K226" s="151"/>
      <c r="L226" s="1"/>
    </row>
    <row r="227" spans="1:12" x14ac:dyDescent="0.3">
      <c r="A227" s="941"/>
      <c r="B227" s="32"/>
      <c r="C227" s="372"/>
      <c r="D227" s="372"/>
      <c r="E227" s="372"/>
      <c r="F227" s="939"/>
      <c r="G227" s="372"/>
      <c r="H227" s="1"/>
      <c r="I227" s="1"/>
      <c r="J227" s="151"/>
      <c r="K227" s="153"/>
      <c r="L227" s="1"/>
    </row>
    <row r="228" spans="1:12" x14ac:dyDescent="0.3">
      <c r="A228" s="941"/>
      <c r="B228" s="150"/>
      <c r="C228" s="372"/>
      <c r="D228" s="372"/>
      <c r="E228" s="372"/>
      <c r="F228" s="939"/>
      <c r="G228" s="372"/>
      <c r="H228" s="1"/>
      <c r="I228" s="1"/>
      <c r="J228" s="151"/>
      <c r="K228" s="153"/>
      <c r="L228" s="1"/>
    </row>
    <row r="229" spans="1:12" x14ac:dyDescent="0.3">
      <c r="A229" s="941"/>
      <c r="B229" s="32"/>
      <c r="C229" s="372"/>
      <c r="D229" s="372"/>
      <c r="E229" s="939"/>
      <c r="F229" s="939"/>
      <c r="G229" s="372"/>
      <c r="H229" s="1"/>
      <c r="I229" s="1"/>
      <c r="J229" s="151"/>
      <c r="K229" s="153"/>
      <c r="L229" s="1"/>
    </row>
    <row r="230" spans="1:12" x14ac:dyDescent="0.3">
      <c r="A230" s="941"/>
      <c r="B230" s="150"/>
      <c r="C230" s="372"/>
      <c r="D230" s="372"/>
      <c r="E230" s="942"/>
      <c r="F230" s="939"/>
      <c r="G230" s="372"/>
      <c r="H230" s="1"/>
      <c r="I230" s="1"/>
      <c r="J230" s="151"/>
      <c r="K230" s="153"/>
      <c r="L230" s="1"/>
    </row>
    <row r="231" spans="1:12" x14ac:dyDescent="0.3">
      <c r="A231" s="941"/>
      <c r="B231" s="32"/>
      <c r="C231" s="372"/>
      <c r="D231" s="372"/>
      <c r="E231" s="939"/>
      <c r="F231" s="939"/>
      <c r="G231" s="372"/>
      <c r="H231" s="1"/>
      <c r="I231" s="1"/>
      <c r="J231" s="151"/>
      <c r="K231" s="153"/>
      <c r="L231" s="1"/>
    </row>
    <row r="232" spans="1:12" x14ac:dyDescent="0.3">
      <c r="A232" s="941"/>
      <c r="B232" s="150"/>
      <c r="C232" s="372"/>
      <c r="D232" s="372"/>
      <c r="E232" s="942"/>
      <c r="F232" s="942"/>
      <c r="G232" s="372"/>
      <c r="H232" s="1"/>
      <c r="I232" s="1"/>
      <c r="J232" s="151"/>
      <c r="K232" s="153"/>
      <c r="L232" s="1"/>
    </row>
    <row r="233" spans="1:12" x14ac:dyDescent="0.3">
      <c r="A233" s="941"/>
      <c r="B233" s="32"/>
      <c r="C233" s="372"/>
      <c r="D233" s="372"/>
      <c r="E233" s="943"/>
      <c r="F233" s="944"/>
      <c r="G233" s="372"/>
      <c r="H233" s="1"/>
      <c r="I233" s="1"/>
      <c r="J233" s="151"/>
      <c r="K233" s="153"/>
      <c r="L233" s="1"/>
    </row>
    <row r="234" spans="1:12" x14ac:dyDescent="0.3">
      <c r="A234" s="941"/>
      <c r="B234" s="150"/>
      <c r="C234" s="372"/>
      <c r="D234" s="372"/>
      <c r="E234" s="372"/>
      <c r="F234" s="944"/>
      <c r="G234" s="372"/>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45"/>
      <c r="D237" s="945"/>
      <c r="E237" s="945"/>
      <c r="F237" s="945"/>
      <c r="G237" s="945"/>
      <c r="H237" s="1"/>
      <c r="I237" s="1"/>
      <c r="J237" s="1"/>
      <c r="K237" s="1"/>
      <c r="L237" s="1"/>
    </row>
    <row r="238" spans="1:12" x14ac:dyDescent="0.3">
      <c r="A238" s="1"/>
      <c r="B238" s="1"/>
      <c r="C238" s="945"/>
      <c r="D238" s="945"/>
      <c r="E238" s="945"/>
      <c r="F238" s="945"/>
      <c r="G238" s="945"/>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ColWidth="11.44140625"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M49"/>
  <sheetViews>
    <sheetView tabSelected="1" topLeftCell="A7" zoomScale="70" zoomScaleNormal="70" workbookViewId="0">
      <selection activeCell="L13" sqref="L13"/>
    </sheetView>
  </sheetViews>
  <sheetFormatPr baseColWidth="10" defaultColWidth="11.44140625" defaultRowHeight="13.8" x14ac:dyDescent="0.3"/>
  <cols>
    <col min="1" max="1" width="17.109375" style="24" customWidth="1"/>
    <col min="2" max="3" width="18.5546875" style="24" customWidth="1"/>
    <col min="4" max="4" width="20.5546875" style="26" customWidth="1"/>
    <col min="5" max="5" width="15.5546875" style="24" customWidth="1"/>
    <col min="6" max="6" width="15" style="24" customWidth="1"/>
    <col min="7" max="7" width="17.33203125" style="24" customWidth="1"/>
    <col min="8" max="8" width="15.6640625" style="24" customWidth="1"/>
    <col min="9" max="9" width="44.33203125" style="24" customWidth="1"/>
    <col min="10" max="10" width="16.109375" style="24" customWidth="1"/>
    <col min="11" max="12" width="13.109375" style="24" customWidth="1"/>
    <col min="13" max="13" width="20" style="24" customWidth="1"/>
    <col min="14" max="16384" width="11.44140625" style="24"/>
  </cols>
  <sheetData>
    <row r="1" spans="1:13" ht="15.75" customHeight="1" x14ac:dyDescent="0.3">
      <c r="A1" s="961"/>
      <c r="B1" s="970" t="str">
        <f>CONTEXTO!B1</f>
        <v xml:space="preserve">PROCESO:  SISTEMA INTEGRADO DE GESTIÓN </v>
      </c>
      <c r="C1" s="970"/>
      <c r="D1" s="970"/>
      <c r="E1" s="970"/>
      <c r="F1" s="970"/>
      <c r="G1" s="970"/>
      <c r="H1" s="970"/>
      <c r="I1" s="970"/>
      <c r="J1" s="689" t="s">
        <v>388</v>
      </c>
      <c r="K1" s="689"/>
      <c r="L1" s="689"/>
      <c r="M1" s="978"/>
    </row>
    <row r="2" spans="1:13" ht="15.75" customHeight="1" x14ac:dyDescent="0.3">
      <c r="A2" s="962"/>
      <c r="B2" s="462"/>
      <c r="C2" s="462"/>
      <c r="D2" s="462"/>
      <c r="E2" s="462"/>
      <c r="F2" s="462"/>
      <c r="G2" s="462"/>
      <c r="H2" s="462"/>
      <c r="I2" s="462"/>
      <c r="J2" s="639" t="s">
        <v>389</v>
      </c>
      <c r="K2" s="639"/>
      <c r="L2" s="639"/>
      <c r="M2" s="979"/>
    </row>
    <row r="3" spans="1:13" ht="15.75" customHeight="1" x14ac:dyDescent="0.3">
      <c r="A3" s="962"/>
      <c r="B3" s="462" t="s">
        <v>227</v>
      </c>
      <c r="C3" s="462"/>
      <c r="D3" s="462"/>
      <c r="E3" s="462"/>
      <c r="F3" s="462"/>
      <c r="G3" s="462"/>
      <c r="H3" s="462"/>
      <c r="I3" s="462"/>
      <c r="J3" s="639" t="s">
        <v>390</v>
      </c>
      <c r="K3" s="639"/>
      <c r="L3" s="639"/>
      <c r="M3" s="979"/>
    </row>
    <row r="4" spans="1:13" ht="15.75" customHeight="1" x14ac:dyDescent="0.3">
      <c r="A4" s="962"/>
      <c r="B4" s="462"/>
      <c r="C4" s="462"/>
      <c r="D4" s="462"/>
      <c r="E4" s="462"/>
      <c r="F4" s="462"/>
      <c r="G4" s="462"/>
      <c r="H4" s="462"/>
      <c r="I4" s="462"/>
      <c r="J4" s="639" t="s">
        <v>387</v>
      </c>
      <c r="K4" s="639"/>
      <c r="L4" s="639"/>
      <c r="M4" s="979"/>
    </row>
    <row r="5" spans="1:13" ht="15" customHeight="1" x14ac:dyDescent="0.3">
      <c r="A5" s="963"/>
      <c r="B5" s="964"/>
      <c r="C5" s="964"/>
      <c r="D5" s="964"/>
      <c r="E5" s="964"/>
      <c r="F5" s="964"/>
      <c r="G5" s="964"/>
      <c r="H5" s="964"/>
      <c r="I5" s="964"/>
      <c r="J5" s="964"/>
      <c r="K5" s="964"/>
      <c r="L5" s="964"/>
      <c r="M5" s="965"/>
    </row>
    <row r="6" spans="1:13" s="25" customFormat="1" ht="15.75" customHeight="1" x14ac:dyDescent="0.25">
      <c r="A6" s="87" t="s">
        <v>228</v>
      </c>
      <c r="B6" s="967" t="s">
        <v>246</v>
      </c>
      <c r="C6" s="967"/>
      <c r="D6" s="967"/>
      <c r="E6" s="967"/>
      <c r="F6" s="967"/>
      <c r="G6" s="967"/>
      <c r="H6" s="967"/>
      <c r="I6" s="967"/>
      <c r="J6" s="967"/>
      <c r="K6" s="967"/>
      <c r="L6" s="967"/>
      <c r="M6" s="968"/>
    </row>
    <row r="7" spans="1:13" s="25" customFormat="1" ht="42.75" customHeight="1" x14ac:dyDescent="0.25">
      <c r="A7" s="87" t="s">
        <v>229</v>
      </c>
      <c r="B7" s="639" t="s">
        <v>247</v>
      </c>
      <c r="C7" s="639"/>
      <c r="D7" s="639"/>
      <c r="E7" s="639"/>
      <c r="F7" s="639"/>
      <c r="G7" s="639"/>
      <c r="H7" s="639"/>
      <c r="I7" s="639"/>
      <c r="J7" s="639"/>
      <c r="K7" s="639"/>
      <c r="L7" s="639"/>
      <c r="M7" s="640"/>
    </row>
    <row r="8" spans="1:13" s="25" customFormat="1" ht="15" customHeight="1" x14ac:dyDescent="0.25">
      <c r="A8" s="974"/>
      <c r="B8" s="975"/>
      <c r="C8" s="975"/>
      <c r="D8" s="975"/>
      <c r="E8" s="975"/>
      <c r="F8" s="975"/>
      <c r="G8" s="975"/>
      <c r="H8" s="975"/>
      <c r="I8" s="975"/>
      <c r="J8" s="975"/>
      <c r="K8" s="975"/>
      <c r="L8" s="975"/>
      <c r="M8" s="976"/>
    </row>
    <row r="9" spans="1:13" s="86" customFormat="1" ht="40.5" customHeight="1" thickBot="1" x14ac:dyDescent="0.3">
      <c r="A9" s="85" t="s">
        <v>230</v>
      </c>
      <c r="B9" s="63" t="s">
        <v>231</v>
      </c>
      <c r="C9" s="63" t="s">
        <v>70</v>
      </c>
      <c r="D9" s="63" t="s">
        <v>8</v>
      </c>
      <c r="E9" s="62" t="s">
        <v>232</v>
      </c>
      <c r="F9" s="62" t="s">
        <v>233</v>
      </c>
      <c r="G9" s="62" t="s">
        <v>234</v>
      </c>
      <c r="H9" s="62" t="s">
        <v>235</v>
      </c>
      <c r="I9" s="62" t="s">
        <v>236</v>
      </c>
      <c r="J9" s="63" t="s">
        <v>237</v>
      </c>
      <c r="K9" s="63" t="s">
        <v>238</v>
      </c>
      <c r="L9" s="63" t="s">
        <v>239</v>
      </c>
      <c r="M9" s="64" t="s">
        <v>240</v>
      </c>
    </row>
    <row r="10" spans="1:13" s="25" customFormat="1" ht="100.5" customHeight="1" x14ac:dyDescent="0.25">
      <c r="A10" s="949" t="str">
        <f>(CONTEXTO!A8&amp;" "&amp;CONTEXTO!A9)</f>
        <v xml:space="preserve">PROCESO:  GESTIÓN DEL DESARROLLO ECONÓMICO Y LA COMPETITIVIDAD OBJETIVO:  PROMOVER EL DESARROLLO ECONÓMICO Y LA COMPETITIVIDAD DEL MUNICIPIO DE IBAGUÉ MEDIANTE LA FORMULACIÓN E IMPLEMENTACIÓN DE PLANES, PROGRAMAS Y PROYECTOS QUE FORTALEZCAN EL TEJIDO EMPRESARIAL, EL EMPRENDIMIENTO, LA EMPLEABILIDAD, EL TURISMO Y EL SECTOR RURAL.
</v>
      </c>
      <c r="B10" s="971" t="str">
        <f>DESCRIPCION!A10</f>
        <v>POSIBILIDAD DE DAÑO ECONOMICO Y REPUTACIONAL DEBIDO AL  DIRECCIONAMIENTO INDEBIDO DE LA OFERTA INSITUCIONAL PARA FAVORECER A UN TERCERO</v>
      </c>
      <c r="C10" s="977" t="str">
        <f>'IDENTIFICACION DE RIESGOS'!F10</f>
        <v>CORRUPCION</v>
      </c>
      <c r="D10" s="105" t="str">
        <f>DESCRIPCION!D10</f>
        <v>FALTA DE CONOCIMIENTO Y RESITENCIA AL CAMBIO POR PARTE DE LOS FUNCIONARIOS</v>
      </c>
      <c r="E10" s="977" t="str">
        <f>'VALORACIÓN RIESGOS RESIDUAL'!E14:G14</f>
        <v>Probable</v>
      </c>
      <c r="F10" s="966" t="str">
        <f>'VALORACIÓN RIESGOS RESIDUAL'!J14</f>
        <v>Mayor</v>
      </c>
      <c r="G10" s="971" t="str">
        <f>'VALORACIÓN RIESGOS RESIDUAL'!K11</f>
        <v>EXTREMA</v>
      </c>
      <c r="H10" s="969" t="s">
        <v>296</v>
      </c>
      <c r="I10" s="226" t="str">
        <f>+DOFA!E31</f>
        <v>D7 O5  las secretarias de desarrollo economico y agricultura y desarrollo rural, de manera semestra realizarán a los funcionarios de planta y contratistas la socialización sobre el autocontrol, dejando evidencia acta y planillas de asistencias</v>
      </c>
      <c r="J10" s="227" t="s">
        <v>478</v>
      </c>
      <c r="K10" s="227" t="s">
        <v>479</v>
      </c>
      <c r="L10" s="228" t="s">
        <v>480</v>
      </c>
      <c r="M10" s="973" t="s">
        <v>481</v>
      </c>
    </row>
    <row r="11" spans="1:13" s="25" customFormat="1" ht="79.5" customHeight="1" x14ac:dyDescent="0.25">
      <c r="A11" s="950"/>
      <c r="B11" s="957"/>
      <c r="C11" s="641"/>
      <c r="D11" s="106" t="str">
        <f>DESCRIPCION!D11</f>
        <v>FALTA DE ETICA PROFESIONAL, AMIGUISMO Y/O CLIENTELISMO</v>
      </c>
      <c r="E11" s="641"/>
      <c r="F11" s="952"/>
      <c r="G11" s="957"/>
      <c r="H11" s="955"/>
      <c r="I11" s="219" t="str">
        <f>+DOFA!E29</f>
        <v>D2 O10 De manera cuatrimestral se realizará verificación aleatoria al interior de cada secretaría, de los recursos entregrados, con el fin de validar el cumplimiento de requisitos en la asignación</v>
      </c>
      <c r="J11" s="229" t="s">
        <v>482</v>
      </c>
      <c r="K11" s="229" t="s">
        <v>479</v>
      </c>
      <c r="L11" s="230" t="s">
        <v>483</v>
      </c>
      <c r="M11" s="640"/>
    </row>
    <row r="12" spans="1:13" s="25" customFormat="1" ht="68.25" customHeight="1" x14ac:dyDescent="0.25">
      <c r="A12" s="950"/>
      <c r="B12" s="957"/>
      <c r="C12" s="641"/>
      <c r="D12" s="106">
        <f>DESCRIPCION!D12</f>
        <v>0</v>
      </c>
      <c r="E12" s="641"/>
      <c r="F12" s="952"/>
      <c r="G12" s="957"/>
      <c r="H12" s="956"/>
      <c r="I12" s="220"/>
      <c r="J12" s="229"/>
      <c r="K12" s="229"/>
      <c r="L12" s="230"/>
      <c r="M12" s="640"/>
    </row>
    <row r="13" spans="1:13" s="25" customFormat="1" ht="75" customHeight="1" x14ac:dyDescent="0.25">
      <c r="A13" s="950"/>
      <c r="B13" s="957"/>
      <c r="C13" s="641"/>
      <c r="D13" s="219"/>
      <c r="E13" s="641"/>
      <c r="F13" s="952"/>
      <c r="G13" s="972"/>
      <c r="H13" s="214" t="s">
        <v>245</v>
      </c>
      <c r="I13" s="231" t="s">
        <v>486</v>
      </c>
      <c r="J13" s="229" t="s">
        <v>487</v>
      </c>
      <c r="K13" s="229" t="s">
        <v>488</v>
      </c>
      <c r="L13" s="980"/>
      <c r="M13" s="640"/>
    </row>
    <row r="14" spans="1:13" s="25" customFormat="1" ht="91.5" customHeight="1" x14ac:dyDescent="0.25">
      <c r="A14" s="950"/>
      <c r="B14" s="957" t="str">
        <f>DESCRIPCION!A13</f>
        <v>b</v>
      </c>
      <c r="C14" s="641">
        <f>'IDENTIFICACION DE RIESGOS'!F13</f>
        <v>0</v>
      </c>
      <c r="D14" s="106">
        <f>DESCRIPCION!D13</f>
        <v>0</v>
      </c>
      <c r="E14" s="641">
        <f>'VALORACIÓN RIESGOS RESIDUAL'!E35:G35</f>
        <v>0</v>
      </c>
      <c r="F14" s="952">
        <f>'VALORACIÓN RIESGOS RESIDUAL'!J35</f>
        <v>0</v>
      </c>
      <c r="G14" s="641" t="str">
        <f>'VALORACIÓN RIESGOS RESIDUAL'!K32</f>
        <v/>
      </c>
      <c r="H14" s="581"/>
      <c r="I14" s="221"/>
      <c r="J14" s="229"/>
      <c r="K14" s="229"/>
      <c r="L14" s="230"/>
      <c r="M14" s="640"/>
    </row>
    <row r="15" spans="1:13" s="25" customFormat="1" ht="85.5" customHeight="1" x14ac:dyDescent="0.25">
      <c r="A15" s="950"/>
      <c r="B15" s="957"/>
      <c r="C15" s="641"/>
      <c r="D15" s="106">
        <f>DESCRIPCION!D14</f>
        <v>0</v>
      </c>
      <c r="E15" s="641"/>
      <c r="F15" s="952"/>
      <c r="G15" s="641"/>
      <c r="H15" s="582"/>
      <c r="I15" s="219"/>
      <c r="J15" s="229"/>
      <c r="K15" s="229"/>
      <c r="L15" s="230"/>
      <c r="M15" s="640"/>
    </row>
    <row r="16" spans="1:13" s="25" customFormat="1" ht="87" customHeight="1" x14ac:dyDescent="0.25">
      <c r="A16" s="950"/>
      <c r="B16" s="957"/>
      <c r="C16" s="641"/>
      <c r="D16" s="106">
        <f>DESCRIPCION!D15</f>
        <v>0</v>
      </c>
      <c r="E16" s="641"/>
      <c r="F16" s="952"/>
      <c r="G16" s="641"/>
      <c r="H16" s="583"/>
      <c r="I16" s="232"/>
      <c r="J16" s="229"/>
      <c r="K16" s="229"/>
      <c r="L16" s="230"/>
      <c r="M16" s="640"/>
    </row>
    <row r="17" spans="1:13" s="25" customFormat="1" ht="95.25" customHeight="1" x14ac:dyDescent="0.25">
      <c r="A17" s="950"/>
      <c r="B17" s="957"/>
      <c r="C17" s="641"/>
      <c r="D17" s="219"/>
      <c r="E17" s="641"/>
      <c r="F17" s="952"/>
      <c r="G17" s="641"/>
      <c r="H17" s="225" t="s">
        <v>245</v>
      </c>
      <c r="I17" s="231"/>
      <c r="J17" s="229"/>
      <c r="K17" s="229"/>
      <c r="L17" s="230"/>
      <c r="M17" s="640"/>
    </row>
    <row r="18" spans="1:13" s="25" customFormat="1" ht="108" customHeight="1" x14ac:dyDescent="0.25">
      <c r="A18" s="950"/>
      <c r="B18" s="957" t="str">
        <f>DESCRIPCION!A16</f>
        <v>c</v>
      </c>
      <c r="C18" s="641">
        <f>'IDENTIFICACION DE RIESGOS'!F16</f>
        <v>0</v>
      </c>
      <c r="D18" s="106">
        <f>DESCRIPCION!D16</f>
        <v>0</v>
      </c>
      <c r="E18" s="641">
        <f>'VALORACIÓN RIESGOS RESIDUAL'!E56:G56</f>
        <v>0</v>
      </c>
      <c r="F18" s="952">
        <f>'VALORACIÓN RIESGOS RESIDUAL'!J56</f>
        <v>0</v>
      </c>
      <c r="G18" s="641" t="str">
        <f>'VALORACIÓN RIESGOS RESIDUAL'!K53</f>
        <v/>
      </c>
      <c r="H18" s="952"/>
      <c r="I18" s="230"/>
      <c r="J18" s="953"/>
      <c r="K18" s="954"/>
      <c r="L18" s="953"/>
      <c r="M18" s="947"/>
    </row>
    <row r="19" spans="1:13" s="25" customFormat="1" ht="77.25" customHeight="1" x14ac:dyDescent="0.25">
      <c r="A19" s="950"/>
      <c r="B19" s="957"/>
      <c r="C19" s="641"/>
      <c r="D19" s="106">
        <f>DESCRIPCION!D17</f>
        <v>0</v>
      </c>
      <c r="E19" s="641"/>
      <c r="F19" s="952"/>
      <c r="G19" s="641"/>
      <c r="H19" s="952"/>
      <c r="I19" s="230"/>
      <c r="J19" s="953"/>
      <c r="K19" s="955"/>
      <c r="L19" s="953"/>
      <c r="M19" s="947"/>
    </row>
    <row r="20" spans="1:13" s="25" customFormat="1" ht="76.5" customHeight="1" x14ac:dyDescent="0.25">
      <c r="A20" s="950"/>
      <c r="B20" s="957"/>
      <c r="C20" s="641"/>
      <c r="D20" s="106">
        <f>DESCRIPCION!D18</f>
        <v>0</v>
      </c>
      <c r="E20" s="641"/>
      <c r="F20" s="952"/>
      <c r="G20" s="641"/>
      <c r="H20" s="952"/>
      <c r="I20" s="230"/>
      <c r="J20" s="953"/>
      <c r="K20" s="956"/>
      <c r="L20" s="953"/>
      <c r="M20" s="947"/>
    </row>
    <row r="21" spans="1:13" ht="86.25" customHeight="1" thickBot="1" x14ac:dyDescent="0.35">
      <c r="A21" s="950"/>
      <c r="B21" s="958"/>
      <c r="C21" s="959"/>
      <c r="D21" s="233"/>
      <c r="E21" s="959"/>
      <c r="F21" s="960"/>
      <c r="G21" s="959"/>
      <c r="H21" s="215" t="s">
        <v>245</v>
      </c>
      <c r="I21" s="234"/>
      <c r="J21" s="235"/>
      <c r="K21" s="235"/>
      <c r="L21" s="235"/>
      <c r="M21" s="948"/>
    </row>
    <row r="22" spans="1:13" ht="101.25" customHeight="1" x14ac:dyDescent="0.3">
      <c r="A22" s="950"/>
      <c r="B22" s="957" t="str">
        <f>DESCRIPCION!A19</f>
        <v>d</v>
      </c>
      <c r="C22" s="641" t="e">
        <f>'IDENTIFICACION DE RIESGOS'!F19:F21</f>
        <v>#VALUE!</v>
      </c>
      <c r="D22" s="106">
        <f>DESCRIPCION!D19</f>
        <v>0</v>
      </c>
      <c r="E22" s="641">
        <f>'VALORACIÓN RIESGOS RESIDUAL'!E77:G77</f>
        <v>0</v>
      </c>
      <c r="F22" s="952">
        <f>'VALORACIÓN RIESGOS RESIDUAL'!J77</f>
        <v>0</v>
      </c>
      <c r="G22" s="641" t="str">
        <f>'VALORACIÓN RIESGOS RESIDUAL'!K74</f>
        <v>EXTREMA</v>
      </c>
      <c r="H22" s="952"/>
      <c r="I22" s="230"/>
      <c r="J22" s="953"/>
      <c r="K22" s="954"/>
      <c r="L22" s="953"/>
      <c r="M22" s="947"/>
    </row>
    <row r="23" spans="1:13" ht="94.5" customHeight="1" x14ac:dyDescent="0.3">
      <c r="A23" s="950"/>
      <c r="B23" s="957"/>
      <c r="C23" s="641"/>
      <c r="D23" s="106">
        <f>DESCRIPCION!D20</f>
        <v>0</v>
      </c>
      <c r="E23" s="641"/>
      <c r="F23" s="952"/>
      <c r="G23" s="641"/>
      <c r="H23" s="952"/>
      <c r="I23" s="230"/>
      <c r="J23" s="953"/>
      <c r="K23" s="955"/>
      <c r="L23" s="953"/>
      <c r="M23" s="947"/>
    </row>
    <row r="24" spans="1:13" ht="75.75" customHeight="1" x14ac:dyDescent="0.3">
      <c r="A24" s="950"/>
      <c r="B24" s="957"/>
      <c r="C24" s="641"/>
      <c r="D24" s="106">
        <f>DESCRIPCION!D21</f>
        <v>0</v>
      </c>
      <c r="E24" s="641"/>
      <c r="F24" s="952"/>
      <c r="G24" s="641"/>
      <c r="H24" s="952"/>
      <c r="I24" s="230"/>
      <c r="J24" s="953"/>
      <c r="K24" s="956"/>
      <c r="L24" s="953"/>
      <c r="M24" s="947"/>
    </row>
    <row r="25" spans="1:13" ht="87.75" customHeight="1" thickBot="1" x14ac:dyDescent="0.35">
      <c r="A25" s="950"/>
      <c r="B25" s="958"/>
      <c r="C25" s="959"/>
      <c r="D25" s="233"/>
      <c r="E25" s="959"/>
      <c r="F25" s="960"/>
      <c r="G25" s="959"/>
      <c r="H25" s="215" t="s">
        <v>245</v>
      </c>
      <c r="I25" s="234"/>
      <c r="J25" s="235"/>
      <c r="K25" s="235"/>
      <c r="L25" s="235"/>
      <c r="M25" s="948"/>
    </row>
    <row r="26" spans="1:13" ht="88.5" customHeight="1" x14ac:dyDescent="0.3">
      <c r="A26" s="950"/>
      <c r="B26" s="957" t="str">
        <f>DESCRIPCION!A22</f>
        <v>e</v>
      </c>
      <c r="C26" s="641">
        <f>'IDENTIFICACION DE RIESGOS'!F22</f>
        <v>0</v>
      </c>
      <c r="D26" s="106">
        <f>DESCRIPCION!D22</f>
        <v>0</v>
      </c>
      <c r="E26" s="641">
        <f>'VALORACIÓN RIESGOS RESIDUAL'!E98:G98</f>
        <v>0</v>
      </c>
      <c r="F26" s="952">
        <f>'VALORACIÓN RIESGOS RESIDUAL'!J98</f>
        <v>0</v>
      </c>
      <c r="G26" s="641" t="str">
        <f>'VALORACIÓN RIESGOS RESIDUAL'!K95</f>
        <v/>
      </c>
      <c r="H26" s="952"/>
      <c r="I26" s="230"/>
      <c r="J26" s="953"/>
      <c r="K26" s="954"/>
      <c r="L26" s="953"/>
      <c r="M26" s="947"/>
    </row>
    <row r="27" spans="1:13" ht="90" customHeight="1" x14ac:dyDescent="0.3">
      <c r="A27" s="950"/>
      <c r="B27" s="957"/>
      <c r="C27" s="641"/>
      <c r="D27" s="106">
        <f>DESCRIPCION!D23</f>
        <v>0</v>
      </c>
      <c r="E27" s="641"/>
      <c r="F27" s="952"/>
      <c r="G27" s="641"/>
      <c r="H27" s="952"/>
      <c r="I27" s="230"/>
      <c r="J27" s="953"/>
      <c r="K27" s="955"/>
      <c r="L27" s="953"/>
      <c r="M27" s="947"/>
    </row>
    <row r="28" spans="1:13" ht="80.25" customHeight="1" x14ac:dyDescent="0.3">
      <c r="A28" s="950"/>
      <c r="B28" s="957"/>
      <c r="C28" s="641"/>
      <c r="D28" s="106">
        <f>DESCRIPCION!D24</f>
        <v>0</v>
      </c>
      <c r="E28" s="641"/>
      <c r="F28" s="952"/>
      <c r="G28" s="641"/>
      <c r="H28" s="952"/>
      <c r="I28" s="230"/>
      <c r="J28" s="953"/>
      <c r="K28" s="956"/>
      <c r="L28" s="953"/>
      <c r="M28" s="947"/>
    </row>
    <row r="29" spans="1:13" ht="82.5" customHeight="1" thickBot="1" x14ac:dyDescent="0.35">
      <c r="A29" s="950"/>
      <c r="B29" s="958"/>
      <c r="C29" s="959"/>
      <c r="D29" s="233"/>
      <c r="E29" s="959"/>
      <c r="F29" s="960"/>
      <c r="G29" s="959"/>
      <c r="H29" s="215" t="s">
        <v>245</v>
      </c>
      <c r="I29" s="234"/>
      <c r="J29" s="235"/>
      <c r="K29" s="235"/>
      <c r="L29" s="235"/>
      <c r="M29" s="948"/>
    </row>
    <row r="30" spans="1:13" ht="95.25" customHeight="1" x14ac:dyDescent="0.3">
      <c r="A30" s="950"/>
      <c r="B30" s="957" t="str">
        <f>DESCRIPCION!A25</f>
        <v>f</v>
      </c>
      <c r="C30" s="641">
        <f>'IDENTIFICACION DE RIESGOS'!F25</f>
        <v>0</v>
      </c>
      <c r="D30" s="106">
        <f>DESCRIPCION!D25</f>
        <v>0</v>
      </c>
      <c r="E30" s="641">
        <f>'VALORACIÓN RIESGOS RESIDUAL'!E119:G119</f>
        <v>0</v>
      </c>
      <c r="F30" s="952">
        <f>'VALORACIÓN RIESGOS RESIDUAL'!J119</f>
        <v>0</v>
      </c>
      <c r="G30" s="641" t="str">
        <f>'VALORACIÓN RIESGOS RESIDUAL'!K116</f>
        <v/>
      </c>
      <c r="H30" s="952"/>
      <c r="I30" s="230"/>
      <c r="J30" s="953"/>
      <c r="K30" s="954"/>
      <c r="L30" s="953"/>
      <c r="M30" s="947"/>
    </row>
    <row r="31" spans="1:13" ht="93.75" customHeight="1" x14ac:dyDescent="0.3">
      <c r="A31" s="950"/>
      <c r="B31" s="957"/>
      <c r="C31" s="641"/>
      <c r="D31" s="106">
        <f>DESCRIPCION!D26</f>
        <v>0</v>
      </c>
      <c r="E31" s="641"/>
      <c r="F31" s="952"/>
      <c r="G31" s="641"/>
      <c r="H31" s="952"/>
      <c r="I31" s="230"/>
      <c r="J31" s="953"/>
      <c r="K31" s="955"/>
      <c r="L31" s="953"/>
      <c r="M31" s="947"/>
    </row>
    <row r="32" spans="1:13" ht="91.5" customHeight="1" x14ac:dyDescent="0.3">
      <c r="A32" s="950"/>
      <c r="B32" s="957"/>
      <c r="C32" s="641"/>
      <c r="D32" s="106">
        <f>DESCRIPCION!D27</f>
        <v>0</v>
      </c>
      <c r="E32" s="641"/>
      <c r="F32" s="952"/>
      <c r="G32" s="641"/>
      <c r="H32" s="952"/>
      <c r="I32" s="230"/>
      <c r="J32" s="953"/>
      <c r="K32" s="956"/>
      <c r="L32" s="953"/>
      <c r="M32" s="947"/>
    </row>
    <row r="33" spans="1:13" ht="75" customHeight="1" thickBot="1" x14ac:dyDescent="0.35">
      <c r="A33" s="950"/>
      <c r="B33" s="958"/>
      <c r="C33" s="959"/>
      <c r="D33" s="233"/>
      <c r="E33" s="959"/>
      <c r="F33" s="960"/>
      <c r="G33" s="959"/>
      <c r="H33" s="215" t="s">
        <v>245</v>
      </c>
      <c r="I33" s="234"/>
      <c r="J33" s="235"/>
      <c r="K33" s="235"/>
      <c r="L33" s="235"/>
      <c r="M33" s="948"/>
    </row>
    <row r="34" spans="1:13" ht="89.25" customHeight="1" x14ac:dyDescent="0.3">
      <c r="A34" s="950"/>
      <c r="B34" s="957" t="str">
        <f>DESCRIPCION!A28</f>
        <v>g</v>
      </c>
      <c r="C34" s="641">
        <f>'IDENTIFICACION DE RIESGOS'!F28</f>
        <v>0</v>
      </c>
      <c r="D34" s="106">
        <f>DESCRIPCION!D28</f>
        <v>0</v>
      </c>
      <c r="E34" s="641">
        <f>'VALORACIÓN RIESGOS RESIDUAL'!E140:G140</f>
        <v>0</v>
      </c>
      <c r="F34" s="952">
        <f>'VALORACIÓN RIESGOS RESIDUAL'!J140</f>
        <v>0</v>
      </c>
      <c r="G34" s="641" t="str">
        <f>'VALORACIÓN RIESGOS RESIDUAL'!K137</f>
        <v/>
      </c>
      <c r="H34" s="952"/>
      <c r="I34" s="230"/>
      <c r="J34" s="953"/>
      <c r="K34" s="954"/>
      <c r="L34" s="953"/>
      <c r="M34" s="947"/>
    </row>
    <row r="35" spans="1:13" ht="95.25" customHeight="1" x14ac:dyDescent="0.3">
      <c r="A35" s="950"/>
      <c r="B35" s="957"/>
      <c r="C35" s="641"/>
      <c r="D35" s="106">
        <f>DESCRIPCION!D29</f>
        <v>0</v>
      </c>
      <c r="E35" s="641"/>
      <c r="F35" s="952"/>
      <c r="G35" s="641"/>
      <c r="H35" s="952"/>
      <c r="I35" s="230"/>
      <c r="J35" s="953"/>
      <c r="K35" s="955"/>
      <c r="L35" s="953"/>
      <c r="M35" s="947"/>
    </row>
    <row r="36" spans="1:13" ht="92.25" customHeight="1" x14ac:dyDescent="0.3">
      <c r="A36" s="950"/>
      <c r="B36" s="957"/>
      <c r="C36" s="641"/>
      <c r="D36" s="106">
        <f>DESCRIPCION!D30</f>
        <v>0</v>
      </c>
      <c r="E36" s="641"/>
      <c r="F36" s="952"/>
      <c r="G36" s="641"/>
      <c r="H36" s="952"/>
      <c r="I36" s="230"/>
      <c r="J36" s="953"/>
      <c r="K36" s="956"/>
      <c r="L36" s="953"/>
      <c r="M36" s="947"/>
    </row>
    <row r="37" spans="1:13" ht="90" customHeight="1" thickBot="1" x14ac:dyDescent="0.35">
      <c r="A37" s="950"/>
      <c r="B37" s="958"/>
      <c r="C37" s="959"/>
      <c r="D37" s="233"/>
      <c r="E37" s="959"/>
      <c r="F37" s="960"/>
      <c r="G37" s="959"/>
      <c r="H37" s="215" t="s">
        <v>245</v>
      </c>
      <c r="I37" s="234"/>
      <c r="J37" s="235"/>
      <c r="K37" s="235"/>
      <c r="L37" s="235"/>
      <c r="M37" s="948"/>
    </row>
    <row r="38" spans="1:13" ht="96.75" customHeight="1" x14ac:dyDescent="0.3">
      <c r="A38" s="950"/>
      <c r="B38" s="957" t="str">
        <f>DESCRIPCION!A31</f>
        <v>h</v>
      </c>
      <c r="C38" s="641">
        <f>'IDENTIFICACION DE RIESGOS'!F31</f>
        <v>0</v>
      </c>
      <c r="D38" s="106">
        <f>DESCRIPCION!D31</f>
        <v>0</v>
      </c>
      <c r="E38" s="641">
        <f>'VALORACIÓN RIESGOS RESIDUAL'!E161:G161</f>
        <v>0</v>
      </c>
      <c r="F38" s="952">
        <f>'VALORACIÓN RIESGOS RESIDUAL'!J161</f>
        <v>0</v>
      </c>
      <c r="G38" s="641" t="str">
        <f>'VALORACIÓN RIESGOS RESIDUAL'!K158</f>
        <v/>
      </c>
      <c r="H38" s="952"/>
      <c r="I38" s="230"/>
      <c r="J38" s="953"/>
      <c r="K38" s="954"/>
      <c r="L38" s="953"/>
      <c r="M38" s="947"/>
    </row>
    <row r="39" spans="1:13" ht="83.25" customHeight="1" x14ac:dyDescent="0.3">
      <c r="A39" s="950"/>
      <c r="B39" s="957"/>
      <c r="C39" s="641"/>
      <c r="D39" s="106">
        <f>DESCRIPCION!D32</f>
        <v>0</v>
      </c>
      <c r="E39" s="641"/>
      <c r="F39" s="952"/>
      <c r="G39" s="641"/>
      <c r="H39" s="952"/>
      <c r="I39" s="230"/>
      <c r="J39" s="953"/>
      <c r="K39" s="955"/>
      <c r="L39" s="953"/>
      <c r="M39" s="947"/>
    </row>
    <row r="40" spans="1:13" ht="87.75" customHeight="1" x14ac:dyDescent="0.3">
      <c r="A40" s="950"/>
      <c r="B40" s="957"/>
      <c r="C40" s="641"/>
      <c r="D40" s="106">
        <f>DESCRIPCION!D33</f>
        <v>0</v>
      </c>
      <c r="E40" s="641"/>
      <c r="F40" s="952"/>
      <c r="G40" s="641"/>
      <c r="H40" s="952"/>
      <c r="I40" s="230"/>
      <c r="J40" s="953"/>
      <c r="K40" s="956"/>
      <c r="L40" s="953"/>
      <c r="M40" s="947"/>
    </row>
    <row r="41" spans="1:13" ht="96" customHeight="1" thickBot="1" x14ac:dyDescent="0.35">
      <c r="A41" s="950"/>
      <c r="B41" s="958"/>
      <c r="C41" s="959"/>
      <c r="D41" s="233"/>
      <c r="E41" s="959"/>
      <c r="F41" s="960"/>
      <c r="G41" s="959"/>
      <c r="H41" s="215" t="s">
        <v>245</v>
      </c>
      <c r="I41" s="234"/>
      <c r="J41" s="235"/>
      <c r="K41" s="235"/>
      <c r="L41" s="235"/>
      <c r="M41" s="948"/>
    </row>
    <row r="42" spans="1:13" ht="97.5" customHeight="1" x14ac:dyDescent="0.3">
      <c r="A42" s="950"/>
      <c r="B42" s="957" t="str">
        <f>DESCRIPCION!A34</f>
        <v>i</v>
      </c>
      <c r="C42" s="641">
        <f>'IDENTIFICACION DE RIESGOS'!F34</f>
        <v>0</v>
      </c>
      <c r="D42" s="106">
        <f>DESCRIPCION!D34</f>
        <v>0</v>
      </c>
      <c r="E42" s="641">
        <f>'VALORACIÓN RIESGOS RESIDUAL'!E183:G183</f>
        <v>0</v>
      </c>
      <c r="F42" s="952">
        <f>'VALORACIÓN RIESGOS RESIDUAL'!J183</f>
        <v>0</v>
      </c>
      <c r="G42" s="641">
        <f>'VALORACIÓN RIESGOS RESIDUAL'!K179</f>
        <v>0</v>
      </c>
      <c r="H42" s="952"/>
      <c r="I42" s="230"/>
      <c r="J42" s="953"/>
      <c r="K42" s="954"/>
      <c r="L42" s="953"/>
      <c r="M42" s="947"/>
    </row>
    <row r="43" spans="1:13" ht="91.5" customHeight="1" x14ac:dyDescent="0.3">
      <c r="A43" s="950"/>
      <c r="B43" s="957"/>
      <c r="C43" s="641"/>
      <c r="D43" s="106">
        <f>DESCRIPCION!D35</f>
        <v>0</v>
      </c>
      <c r="E43" s="641"/>
      <c r="F43" s="952"/>
      <c r="G43" s="641"/>
      <c r="H43" s="952"/>
      <c r="I43" s="230"/>
      <c r="J43" s="953"/>
      <c r="K43" s="955"/>
      <c r="L43" s="953"/>
      <c r="M43" s="947"/>
    </row>
    <row r="44" spans="1:13" ht="77.25" customHeight="1" x14ac:dyDescent="0.3">
      <c r="A44" s="950"/>
      <c r="B44" s="957"/>
      <c r="C44" s="641"/>
      <c r="D44" s="106">
        <f>DESCRIPCION!D36</f>
        <v>0</v>
      </c>
      <c r="E44" s="641"/>
      <c r="F44" s="952"/>
      <c r="G44" s="641"/>
      <c r="H44" s="952"/>
      <c r="I44" s="230"/>
      <c r="J44" s="953"/>
      <c r="K44" s="956"/>
      <c r="L44" s="953"/>
      <c r="M44" s="947"/>
    </row>
    <row r="45" spans="1:13" ht="75" customHeight="1" thickBot="1" x14ac:dyDescent="0.35">
      <c r="A45" s="950"/>
      <c r="B45" s="958"/>
      <c r="C45" s="959"/>
      <c r="D45" s="233"/>
      <c r="E45" s="959"/>
      <c r="F45" s="960"/>
      <c r="G45" s="959"/>
      <c r="H45" s="215" t="s">
        <v>245</v>
      </c>
      <c r="I45" s="234"/>
      <c r="J45" s="235"/>
      <c r="K45" s="235"/>
      <c r="L45" s="235"/>
      <c r="M45" s="948"/>
    </row>
    <row r="46" spans="1:13" ht="93.75" customHeight="1" x14ac:dyDescent="0.3">
      <c r="A46" s="950"/>
      <c r="B46" s="957" t="str">
        <f>DESCRIPCION!A37</f>
        <v>j</v>
      </c>
      <c r="C46" s="641">
        <f>'IDENTIFICACION DE RIESGOS'!F37</f>
        <v>0</v>
      </c>
      <c r="D46" s="106">
        <f>DESCRIPCION!D37</f>
        <v>0</v>
      </c>
      <c r="E46" s="641">
        <f>'VALORACIÓN RIESGOS RESIDUAL'!E204:G204</f>
        <v>0</v>
      </c>
      <c r="F46" s="952">
        <f>'VALORACIÓN RIESGOS RESIDUAL'!J204</f>
        <v>0</v>
      </c>
      <c r="G46" s="641">
        <f>'VALORACIÓN RIESGOS RESIDUAL'!K200</f>
        <v>0</v>
      </c>
      <c r="H46" s="952"/>
      <c r="I46" s="230"/>
      <c r="J46" s="953"/>
      <c r="K46" s="954"/>
      <c r="L46" s="953"/>
      <c r="M46" s="947"/>
    </row>
    <row r="47" spans="1:13" ht="93.75" customHeight="1" x14ac:dyDescent="0.3">
      <c r="A47" s="950"/>
      <c r="B47" s="957"/>
      <c r="C47" s="641"/>
      <c r="D47" s="106">
        <f>DESCRIPCION!D38</f>
        <v>0</v>
      </c>
      <c r="E47" s="641"/>
      <c r="F47" s="952"/>
      <c r="G47" s="641"/>
      <c r="H47" s="952"/>
      <c r="I47" s="230"/>
      <c r="J47" s="953"/>
      <c r="K47" s="955"/>
      <c r="L47" s="953"/>
      <c r="M47" s="947"/>
    </row>
    <row r="48" spans="1:13" ht="101.25" customHeight="1" x14ac:dyDescent="0.3">
      <c r="A48" s="950"/>
      <c r="B48" s="957"/>
      <c r="C48" s="641"/>
      <c r="D48" s="106">
        <f>DESCRIPCION!D39</f>
        <v>0</v>
      </c>
      <c r="E48" s="641"/>
      <c r="F48" s="952"/>
      <c r="G48" s="641"/>
      <c r="H48" s="952"/>
      <c r="I48" s="230"/>
      <c r="J48" s="953"/>
      <c r="K48" s="956"/>
      <c r="L48" s="953"/>
      <c r="M48" s="947"/>
    </row>
    <row r="49" spans="1:13" ht="100.5" customHeight="1" thickBot="1" x14ac:dyDescent="0.35">
      <c r="A49" s="951"/>
      <c r="B49" s="958"/>
      <c r="C49" s="959"/>
      <c r="D49" s="233"/>
      <c r="E49" s="959"/>
      <c r="F49" s="960"/>
      <c r="G49" s="959"/>
      <c r="H49" s="215" t="s">
        <v>245</v>
      </c>
      <c r="I49" s="234"/>
      <c r="J49" s="235"/>
      <c r="K49" s="235"/>
      <c r="L49" s="235"/>
      <c r="M49" s="948"/>
    </row>
  </sheetData>
  <sheetProtection selectLockedCells="1"/>
  <mergeCells count="107">
    <mergeCell ref="B10:B13"/>
    <mergeCell ref="M1:M4"/>
    <mergeCell ref="B18:B21"/>
    <mergeCell ref="J18:J20"/>
    <mergeCell ref="C18:C21"/>
    <mergeCell ref="E18:E21"/>
    <mergeCell ref="F18:F21"/>
    <mergeCell ref="G18:G21"/>
    <mergeCell ref="K18:K20"/>
    <mergeCell ref="L18:L20"/>
    <mergeCell ref="M18:M21"/>
    <mergeCell ref="H18:H20"/>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B14:B17"/>
    <mergeCell ref="G10:G13"/>
    <mergeCell ref="M10:M13"/>
    <mergeCell ref="A8:M8"/>
    <mergeCell ref="H14:H16"/>
    <mergeCell ref="E10:E13"/>
    <mergeCell ref="C10:C13"/>
    <mergeCell ref="C30:C33"/>
    <mergeCell ref="E30:E33"/>
    <mergeCell ref="F30:F33"/>
    <mergeCell ref="M22:M25"/>
    <mergeCell ref="B26:B29"/>
    <mergeCell ref="C26:C29"/>
    <mergeCell ref="E26:E29"/>
    <mergeCell ref="F26:F29"/>
    <mergeCell ref="G26:G29"/>
    <mergeCell ref="H26:H28"/>
    <mergeCell ref="J26:J28"/>
    <mergeCell ref="K26:K28"/>
    <mergeCell ref="L26:L28"/>
    <mergeCell ref="M26:M29"/>
    <mergeCell ref="H22:H24"/>
    <mergeCell ref="J22:J24"/>
    <mergeCell ref="K22:K24"/>
    <mergeCell ref="L22:L24"/>
    <mergeCell ref="B22:B25"/>
    <mergeCell ref="C22:C25"/>
    <mergeCell ref="E22:E25"/>
    <mergeCell ref="F22:F25"/>
    <mergeCell ref="G22:G25"/>
    <mergeCell ref="J38:J40"/>
    <mergeCell ref="K38:K40"/>
    <mergeCell ref="L38:L40"/>
    <mergeCell ref="B38:B41"/>
    <mergeCell ref="C38:C41"/>
    <mergeCell ref="E38:E41"/>
    <mergeCell ref="F38:F41"/>
    <mergeCell ref="G38:G41"/>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M46:M49"/>
    <mergeCell ref="A10:A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G30:G33"/>
    <mergeCell ref="H38:H40"/>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H10:H12 H46:H48 H18:H20 H22:H24 H26:H28 H30:H32 H34:H36 H38:H40 H42:H44 H14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ColWidth="11.44140625" defaultRowHeight="14.4" x14ac:dyDescent="0.3"/>
  <cols>
    <col min="1" max="1" width="19.109375" customWidth="1"/>
  </cols>
  <sheetData>
    <row r="1" spans="1:1" x14ac:dyDescent="0.3">
      <c r="A1" s="1" t="s">
        <v>302</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ColWidth="11.44140625" defaultRowHeight="14.4" x14ac:dyDescent="0.3"/>
  <cols>
    <col min="1" max="1" width="23.109375" customWidth="1"/>
  </cols>
  <sheetData>
    <row r="1" spans="1:1" x14ac:dyDescent="0.3">
      <c r="A1" s="200" t="s">
        <v>298</v>
      </c>
    </row>
    <row r="2" spans="1:1" x14ac:dyDescent="0.3">
      <c r="A2" s="200" t="s">
        <v>295</v>
      </c>
    </row>
    <row r="3" spans="1:1" x14ac:dyDescent="0.3">
      <c r="A3" s="200" t="s">
        <v>296</v>
      </c>
    </row>
    <row r="4" spans="1:1" x14ac:dyDescent="0.3">
      <c r="A4" s="200" t="s">
        <v>297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ColWidth="11.44140625" defaultRowHeight="14.4" x14ac:dyDescent="0.3"/>
  <cols>
    <col min="1" max="1" width="27.33203125" customWidth="1"/>
    <col min="2" max="2" width="25.88671875" customWidth="1"/>
    <col min="3" max="3" width="41.44140625" customWidth="1"/>
  </cols>
  <sheetData>
    <row r="1" spans="1:3" x14ac:dyDescent="0.3">
      <c r="A1" t="s">
        <v>273</v>
      </c>
      <c r="B1" t="s">
        <v>279</v>
      </c>
      <c r="C1" t="s">
        <v>283</v>
      </c>
    </row>
    <row r="2" spans="1:3" x14ac:dyDescent="0.3">
      <c r="A2" t="s">
        <v>274</v>
      </c>
      <c r="B2" t="s">
        <v>291</v>
      </c>
      <c r="C2" t="s">
        <v>284</v>
      </c>
    </row>
    <row r="3" spans="1:3" x14ac:dyDescent="0.3">
      <c r="A3" t="s">
        <v>275</v>
      </c>
      <c r="B3" t="s">
        <v>280</v>
      </c>
      <c r="C3" t="s">
        <v>285</v>
      </c>
    </row>
    <row r="4" spans="1:3" x14ac:dyDescent="0.3">
      <c r="A4" t="s">
        <v>276</v>
      </c>
      <c r="B4" t="s">
        <v>290</v>
      </c>
      <c r="C4" t="s">
        <v>286</v>
      </c>
    </row>
    <row r="5" spans="1:3" x14ac:dyDescent="0.3">
      <c r="A5" t="s">
        <v>277</v>
      </c>
      <c r="B5" t="s">
        <v>281</v>
      </c>
      <c r="C5" t="s">
        <v>248</v>
      </c>
    </row>
    <row r="6" spans="1:3" x14ac:dyDescent="0.3">
      <c r="A6" t="s">
        <v>303</v>
      </c>
      <c r="B6" t="s">
        <v>303</v>
      </c>
      <c r="C6" t="s">
        <v>303</v>
      </c>
    </row>
    <row r="7" spans="1:3" x14ac:dyDescent="0.3">
      <c r="A7" t="s">
        <v>278</v>
      </c>
      <c r="B7" t="s">
        <v>282</v>
      </c>
      <c r="C7" t="s">
        <v>287</v>
      </c>
    </row>
    <row r="8" spans="1:3" x14ac:dyDescent="0.3">
      <c r="B8" t="s">
        <v>14</v>
      </c>
      <c r="C8" t="s">
        <v>288</v>
      </c>
    </row>
    <row r="9" spans="1:3" x14ac:dyDescent="0.3">
      <c r="C9" t="s">
        <v>249</v>
      </c>
    </row>
    <row r="10" spans="1:3" x14ac:dyDescent="0.3">
      <c r="C10" t="s">
        <v>289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topLeftCell="A7" zoomScale="70" zoomScaleNormal="70" workbookViewId="0">
      <selection activeCell="S42" sqref="S42"/>
    </sheetView>
  </sheetViews>
  <sheetFormatPr baseColWidth="10" defaultColWidth="11.44140625" defaultRowHeight="14.4" x14ac:dyDescent="0.3"/>
  <cols>
    <col min="1" max="1" width="5.109375" style="68"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24"/>
      <c r="B1" s="342" t="str">
        <f>CONTEXTO!B1</f>
        <v xml:space="preserve">PROCESO:  SISTEMA INTEGRADO DE GESTIÓN </v>
      </c>
      <c r="C1" s="342"/>
      <c r="D1" s="342"/>
      <c r="E1" s="342"/>
      <c r="F1" s="342"/>
      <c r="G1" s="342"/>
      <c r="H1" s="342"/>
      <c r="I1" s="342"/>
      <c r="J1" s="342"/>
      <c r="K1" s="342"/>
      <c r="L1" s="342"/>
      <c r="M1" s="342"/>
      <c r="N1" s="342"/>
      <c r="O1" s="342"/>
      <c r="P1" s="342"/>
      <c r="Q1" s="342"/>
      <c r="R1" s="342"/>
      <c r="S1" s="343"/>
      <c r="T1" s="417" t="s">
        <v>391</v>
      </c>
      <c r="U1" s="350"/>
      <c r="V1" s="350"/>
      <c r="W1" s="351"/>
    </row>
    <row r="2" spans="1:24" ht="25.5" customHeight="1" x14ac:dyDescent="0.3">
      <c r="A2" s="425"/>
      <c r="B2" s="345"/>
      <c r="C2" s="345"/>
      <c r="D2" s="345"/>
      <c r="E2" s="345"/>
      <c r="F2" s="345"/>
      <c r="G2" s="345"/>
      <c r="H2" s="345"/>
      <c r="I2" s="345"/>
      <c r="J2" s="345"/>
      <c r="K2" s="345"/>
      <c r="L2" s="345"/>
      <c r="M2" s="345"/>
      <c r="N2" s="345"/>
      <c r="O2" s="345"/>
      <c r="P2" s="345"/>
      <c r="Q2" s="345"/>
      <c r="R2" s="345"/>
      <c r="S2" s="346"/>
      <c r="T2" s="418" t="s">
        <v>389</v>
      </c>
      <c r="U2" s="419"/>
      <c r="V2" s="419"/>
      <c r="W2" s="420"/>
    </row>
    <row r="3" spans="1:24" ht="15" customHeight="1" x14ac:dyDescent="0.3">
      <c r="A3" s="425"/>
      <c r="B3" s="345" t="s">
        <v>41</v>
      </c>
      <c r="C3" s="345"/>
      <c r="D3" s="345"/>
      <c r="E3" s="345"/>
      <c r="F3" s="345"/>
      <c r="G3" s="345"/>
      <c r="H3" s="345"/>
      <c r="I3" s="345"/>
      <c r="J3" s="345"/>
      <c r="K3" s="345"/>
      <c r="L3" s="345"/>
      <c r="M3" s="345"/>
      <c r="N3" s="345"/>
      <c r="O3" s="345"/>
      <c r="P3" s="345"/>
      <c r="Q3" s="345"/>
      <c r="R3" s="345"/>
      <c r="S3" s="346"/>
      <c r="T3" s="418" t="s">
        <v>392</v>
      </c>
      <c r="U3" s="419"/>
      <c r="V3" s="419"/>
      <c r="W3" s="420"/>
    </row>
    <row r="4" spans="1:24" ht="15.75" customHeight="1" x14ac:dyDescent="0.3">
      <c r="A4" s="426"/>
      <c r="B4" s="429"/>
      <c r="C4" s="429"/>
      <c r="D4" s="429"/>
      <c r="E4" s="429"/>
      <c r="F4" s="429"/>
      <c r="G4" s="429"/>
      <c r="H4" s="429"/>
      <c r="I4" s="429"/>
      <c r="J4" s="429"/>
      <c r="K4" s="429"/>
      <c r="L4" s="429"/>
      <c r="M4" s="429"/>
      <c r="N4" s="429"/>
      <c r="O4" s="429"/>
      <c r="P4" s="429"/>
      <c r="Q4" s="429"/>
      <c r="R4" s="429"/>
      <c r="S4" s="430"/>
      <c r="T4" s="418" t="s">
        <v>377</v>
      </c>
      <c r="U4" s="419"/>
      <c r="V4" s="419"/>
      <c r="W4" s="420"/>
    </row>
    <row r="5" spans="1:24" ht="15.75" customHeight="1" x14ac:dyDescent="0.3">
      <c r="A5" s="426"/>
      <c r="B5" s="426"/>
      <c r="C5" s="426"/>
      <c r="D5" s="426"/>
      <c r="E5" s="426"/>
      <c r="F5" s="426"/>
      <c r="G5" s="426"/>
      <c r="H5" s="426"/>
      <c r="I5" s="426"/>
      <c r="J5" s="426"/>
      <c r="K5" s="426"/>
      <c r="L5" s="426"/>
      <c r="M5" s="426"/>
      <c r="N5" s="426"/>
      <c r="O5" s="426"/>
      <c r="P5" s="426"/>
      <c r="Q5" s="426"/>
      <c r="R5" s="426"/>
      <c r="S5" s="426"/>
      <c r="T5" s="431"/>
      <c r="U5" s="141"/>
      <c r="V5" s="141"/>
      <c r="W5" s="251"/>
    </row>
    <row r="6" spans="1:24" s="1" customFormat="1" ht="27" customHeight="1" x14ac:dyDescent="0.25">
      <c r="A6" s="428"/>
      <c r="B6" s="428"/>
      <c r="C6" s="428"/>
      <c r="D6" s="428"/>
      <c r="E6" s="428"/>
      <c r="F6" s="428"/>
      <c r="G6" s="428"/>
      <c r="H6" s="428"/>
      <c r="I6" s="428"/>
      <c r="J6" s="428"/>
      <c r="K6" s="428"/>
      <c r="L6" s="428"/>
      <c r="M6" s="428"/>
      <c r="N6" s="428"/>
      <c r="O6" s="428"/>
      <c r="P6" s="428"/>
      <c r="Q6" s="428"/>
      <c r="R6" s="428"/>
      <c r="S6" s="428"/>
      <c r="T6" s="428"/>
      <c r="W6" s="73"/>
    </row>
    <row r="7" spans="1:24" s="1" customFormat="1" ht="81" customHeight="1" thickBot="1" x14ac:dyDescent="0.3">
      <c r="A7" s="427"/>
      <c r="B7" s="427"/>
      <c r="C7" s="427"/>
      <c r="D7" s="427"/>
      <c r="E7" s="427"/>
      <c r="F7" s="427"/>
      <c r="G7" s="427"/>
      <c r="H7" s="427"/>
      <c r="I7" s="427"/>
      <c r="J7" s="427"/>
      <c r="K7" s="427"/>
      <c r="L7" s="427"/>
      <c r="M7" s="427"/>
      <c r="N7" s="427"/>
      <c r="O7" s="427"/>
      <c r="P7" s="427"/>
      <c r="Q7" s="427"/>
      <c r="R7" s="427"/>
      <c r="S7" s="427"/>
      <c r="T7" s="427"/>
      <c r="U7" s="60"/>
      <c r="V7" s="60"/>
      <c r="W7" s="252"/>
    </row>
    <row r="8" spans="1:24" s="1" customFormat="1" ht="26.25" customHeight="1" thickBot="1" x14ac:dyDescent="0.3">
      <c r="A8" s="253"/>
      <c r="B8" s="253"/>
      <c r="C8" s="253"/>
      <c r="D8" s="253"/>
      <c r="E8" s="253"/>
      <c r="F8" s="253"/>
      <c r="G8" s="253"/>
      <c r="H8" s="253"/>
      <c r="I8" s="253"/>
      <c r="J8" s="253"/>
      <c r="K8" s="253"/>
      <c r="L8" s="253"/>
      <c r="M8" s="253"/>
      <c r="N8" s="253"/>
      <c r="O8" s="253"/>
      <c r="P8" s="253"/>
      <c r="Q8" s="253"/>
      <c r="R8" s="253"/>
      <c r="S8" s="253"/>
      <c r="T8" s="254"/>
      <c r="X8" s="101"/>
    </row>
    <row r="9" spans="1:24" s="1" customFormat="1" ht="39.75" customHeight="1" thickBot="1" x14ac:dyDescent="0.3">
      <c r="A9" s="415"/>
      <c r="B9" s="415"/>
      <c r="C9" s="415" t="b">
        <v>0</v>
      </c>
      <c r="D9" s="415"/>
      <c r="E9" s="415"/>
      <c r="F9" s="415"/>
      <c r="G9" s="415"/>
      <c r="H9" s="415"/>
      <c r="I9" s="415"/>
      <c r="J9" s="415"/>
      <c r="K9" s="415"/>
      <c r="L9" s="415"/>
      <c r="M9" s="415"/>
      <c r="N9" s="415"/>
      <c r="O9" s="415"/>
      <c r="P9" s="415"/>
      <c r="Q9" s="415"/>
      <c r="R9" s="415"/>
      <c r="S9" s="415"/>
      <c r="T9" s="416"/>
    </row>
    <row r="10" spans="1:24" s="40" customFormat="1" ht="32.25" customHeight="1" thickBot="1" x14ac:dyDescent="0.35">
      <c r="A10" s="248" t="s">
        <v>42</v>
      </c>
      <c r="B10" s="249" t="s">
        <v>254</v>
      </c>
      <c r="C10" s="249" t="s">
        <v>43</v>
      </c>
      <c r="D10" s="249" t="s">
        <v>44</v>
      </c>
      <c r="E10" s="249" t="s">
        <v>45</v>
      </c>
      <c r="F10" s="249" t="s">
        <v>46</v>
      </c>
      <c r="G10" s="249" t="s">
        <v>47</v>
      </c>
      <c r="H10" s="249" t="s">
        <v>48</v>
      </c>
      <c r="I10" s="249" t="s">
        <v>49</v>
      </c>
      <c r="J10" s="249" t="s">
        <v>50</v>
      </c>
      <c r="K10" s="249" t="s">
        <v>51</v>
      </c>
      <c r="L10" s="249" t="s">
        <v>52</v>
      </c>
      <c r="M10" s="249" t="s">
        <v>53</v>
      </c>
      <c r="N10" s="249" t="s">
        <v>54</v>
      </c>
      <c r="O10" s="249" t="s">
        <v>55</v>
      </c>
      <c r="P10" s="249" t="s">
        <v>56</v>
      </c>
      <c r="Q10" s="249" t="s">
        <v>57</v>
      </c>
      <c r="R10" s="250" t="s">
        <v>58</v>
      </c>
      <c r="S10" s="255" t="s">
        <v>59</v>
      </c>
      <c r="T10" s="261" t="s">
        <v>307</v>
      </c>
    </row>
    <row r="11" spans="1:24" ht="39.75" customHeight="1" x14ac:dyDescent="0.3">
      <c r="A11" s="290">
        <v>1</v>
      </c>
      <c r="B11" s="306" t="s">
        <v>399</v>
      </c>
      <c r="C11" s="291">
        <v>4</v>
      </c>
      <c r="D11" s="291">
        <v>4</v>
      </c>
      <c r="E11" s="291">
        <v>3</v>
      </c>
      <c r="F11" s="291">
        <v>3</v>
      </c>
      <c r="G11" s="292"/>
      <c r="H11" s="292"/>
      <c r="I11" s="292"/>
      <c r="J11" s="292"/>
      <c r="K11" s="292"/>
      <c r="L11" s="292"/>
      <c r="M11" s="292"/>
      <c r="N11" s="292"/>
      <c r="O11" s="292"/>
      <c r="P11" s="292"/>
      <c r="Q11" s="292"/>
      <c r="R11" s="293">
        <f>SUM(C11:Q11)</f>
        <v>14</v>
      </c>
      <c r="S11" s="294">
        <f>IF(ISERROR(AVERAGE(C11:Q11)),0,AVERAGE(C11:Q11))</f>
        <v>3.5</v>
      </c>
      <c r="T11" s="262"/>
    </row>
    <row r="12" spans="1:24" ht="45.75" customHeight="1" x14ac:dyDescent="0.3">
      <c r="A12" s="290">
        <v>2</v>
      </c>
      <c r="B12" s="306" t="s">
        <v>416</v>
      </c>
      <c r="C12" s="291">
        <v>5</v>
      </c>
      <c r="D12" s="291">
        <v>5</v>
      </c>
      <c r="E12" s="291">
        <v>4</v>
      </c>
      <c r="F12" s="291">
        <v>4</v>
      </c>
      <c r="G12" s="292"/>
      <c r="H12" s="292"/>
      <c r="I12" s="292"/>
      <c r="J12" s="292"/>
      <c r="K12" s="292"/>
      <c r="L12" s="292"/>
      <c r="M12" s="292"/>
      <c r="N12" s="292"/>
      <c r="O12" s="292"/>
      <c r="P12" s="292"/>
      <c r="Q12" s="292"/>
      <c r="R12" s="293">
        <f t="shared" ref="R12:R27" si="0">SUM(C12:Q12)</f>
        <v>18</v>
      </c>
      <c r="S12" s="294">
        <f t="shared" ref="S12:S27" si="1">IF(ISERROR(AVERAGE(C12:Q12)),0,AVERAGE(C12:Q12))</f>
        <v>4.5</v>
      </c>
      <c r="T12" s="258"/>
    </row>
    <row r="13" spans="1:24" ht="65.25" customHeight="1" x14ac:dyDescent="0.3">
      <c r="A13" s="290">
        <v>3</v>
      </c>
      <c r="B13" s="306" t="s">
        <v>405</v>
      </c>
      <c r="C13" s="291">
        <v>4</v>
      </c>
      <c r="D13" s="291">
        <v>4</v>
      </c>
      <c r="E13" s="291">
        <v>3</v>
      </c>
      <c r="F13" s="291">
        <v>3</v>
      </c>
      <c r="G13" s="292"/>
      <c r="H13" s="292"/>
      <c r="I13" s="292"/>
      <c r="J13" s="292"/>
      <c r="K13" s="292"/>
      <c r="L13" s="292"/>
      <c r="M13" s="292"/>
      <c r="N13" s="292"/>
      <c r="O13" s="292"/>
      <c r="P13" s="292"/>
      <c r="Q13" s="292"/>
      <c r="R13" s="293">
        <f t="shared" si="0"/>
        <v>14</v>
      </c>
      <c r="S13" s="294">
        <f t="shared" si="1"/>
        <v>3.5</v>
      </c>
      <c r="T13" s="259"/>
    </row>
    <row r="14" spans="1:24" ht="41.4" x14ac:dyDescent="0.3">
      <c r="A14" s="290">
        <v>4</v>
      </c>
      <c r="B14" s="306" t="s">
        <v>408</v>
      </c>
      <c r="C14" s="291">
        <v>4</v>
      </c>
      <c r="D14" s="291">
        <v>4</v>
      </c>
      <c r="E14" s="291">
        <v>4</v>
      </c>
      <c r="F14" s="291">
        <v>4</v>
      </c>
      <c r="G14" s="292"/>
      <c r="H14" s="292"/>
      <c r="I14" s="292"/>
      <c r="J14" s="292"/>
      <c r="K14" s="292"/>
      <c r="L14" s="292"/>
      <c r="M14" s="292"/>
      <c r="N14" s="292"/>
      <c r="O14" s="292"/>
      <c r="P14" s="292"/>
      <c r="Q14" s="292"/>
      <c r="R14" s="293">
        <f t="shared" si="0"/>
        <v>16</v>
      </c>
      <c r="S14" s="294">
        <f t="shared" si="1"/>
        <v>4</v>
      </c>
      <c r="T14" s="259"/>
    </row>
    <row r="15" spans="1:24" ht="55.2" x14ac:dyDescent="0.3">
      <c r="A15" s="290">
        <v>5</v>
      </c>
      <c r="B15" s="306" t="s">
        <v>411</v>
      </c>
      <c r="C15" s="291">
        <v>4</v>
      </c>
      <c r="D15" s="291">
        <v>3</v>
      </c>
      <c r="E15" s="291">
        <v>4</v>
      </c>
      <c r="F15" s="291">
        <v>3</v>
      </c>
      <c r="G15" s="292"/>
      <c r="H15" s="292"/>
      <c r="I15" s="292"/>
      <c r="J15" s="292"/>
      <c r="K15" s="292"/>
      <c r="L15" s="292"/>
      <c r="M15" s="292"/>
      <c r="N15" s="292"/>
      <c r="O15" s="292"/>
      <c r="P15" s="292"/>
      <c r="Q15" s="292"/>
      <c r="R15" s="293">
        <f t="shared" si="0"/>
        <v>14</v>
      </c>
      <c r="S15" s="294">
        <f t="shared" si="1"/>
        <v>3.5</v>
      </c>
      <c r="T15" s="259"/>
    </row>
    <row r="16" spans="1:24" ht="27.6" x14ac:dyDescent="0.3">
      <c r="A16" s="290">
        <v>6</v>
      </c>
      <c r="B16" s="306" t="s">
        <v>414</v>
      </c>
      <c r="C16" s="291">
        <v>2</v>
      </c>
      <c r="D16" s="291">
        <v>2</v>
      </c>
      <c r="E16" s="291">
        <v>2</v>
      </c>
      <c r="F16" s="291">
        <v>2</v>
      </c>
      <c r="G16" s="292"/>
      <c r="H16" s="292"/>
      <c r="I16" s="292"/>
      <c r="J16" s="292"/>
      <c r="K16" s="292"/>
      <c r="L16" s="292"/>
      <c r="M16" s="292"/>
      <c r="N16" s="292"/>
      <c r="O16" s="292"/>
      <c r="P16" s="292"/>
      <c r="Q16" s="292"/>
      <c r="R16" s="293">
        <f t="shared" si="0"/>
        <v>8</v>
      </c>
      <c r="S16" s="294">
        <f t="shared" si="1"/>
        <v>2</v>
      </c>
      <c r="T16" s="259"/>
    </row>
    <row r="17" spans="1:20" ht="39.75" customHeight="1" x14ac:dyDescent="0.3">
      <c r="A17" s="290">
        <v>7</v>
      </c>
      <c r="B17" s="310" t="s">
        <v>401</v>
      </c>
      <c r="C17" s="291">
        <v>4</v>
      </c>
      <c r="D17" s="291">
        <v>4</v>
      </c>
      <c r="E17" s="291">
        <v>4</v>
      </c>
      <c r="F17" s="291">
        <v>5</v>
      </c>
      <c r="G17" s="292"/>
      <c r="H17" s="292"/>
      <c r="I17" s="292"/>
      <c r="J17" s="292"/>
      <c r="K17" s="292"/>
      <c r="L17" s="292"/>
      <c r="M17" s="292"/>
      <c r="N17" s="292"/>
      <c r="O17" s="292"/>
      <c r="P17" s="292"/>
      <c r="Q17" s="292"/>
      <c r="R17" s="293">
        <f t="shared" si="0"/>
        <v>17</v>
      </c>
      <c r="S17" s="294">
        <f t="shared" si="1"/>
        <v>4.25</v>
      </c>
      <c r="T17" s="259"/>
    </row>
    <row r="18" spans="1:20" ht="46.5" customHeight="1" x14ac:dyDescent="0.3">
      <c r="A18" s="290">
        <v>8</v>
      </c>
      <c r="B18" s="310" t="s">
        <v>463</v>
      </c>
      <c r="C18" s="291">
        <v>4</v>
      </c>
      <c r="D18" s="291">
        <v>4</v>
      </c>
      <c r="E18" s="291">
        <v>4</v>
      </c>
      <c r="F18" s="291">
        <v>3</v>
      </c>
      <c r="G18" s="292"/>
      <c r="H18" s="292"/>
      <c r="I18" s="292"/>
      <c r="J18" s="292"/>
      <c r="K18" s="292"/>
      <c r="L18" s="292"/>
      <c r="M18" s="292"/>
      <c r="N18" s="292"/>
      <c r="O18" s="292"/>
      <c r="P18" s="292"/>
      <c r="Q18" s="292"/>
      <c r="R18" s="293">
        <f t="shared" si="0"/>
        <v>15</v>
      </c>
      <c r="S18" s="294">
        <f t="shared" si="1"/>
        <v>3.75</v>
      </c>
      <c r="T18" s="259"/>
    </row>
    <row r="19" spans="1:20" ht="47.25" customHeight="1" x14ac:dyDescent="0.3">
      <c r="A19" s="290">
        <v>9</v>
      </c>
      <c r="B19" s="310" t="s">
        <v>406</v>
      </c>
      <c r="C19" s="291">
        <v>4</v>
      </c>
      <c r="D19" s="291">
        <v>4</v>
      </c>
      <c r="E19" s="291">
        <v>3</v>
      </c>
      <c r="F19" s="291">
        <v>4</v>
      </c>
      <c r="G19" s="292"/>
      <c r="H19" s="292"/>
      <c r="I19" s="292"/>
      <c r="J19" s="292"/>
      <c r="K19" s="292"/>
      <c r="L19" s="292"/>
      <c r="M19" s="292"/>
      <c r="N19" s="292"/>
      <c r="O19" s="292"/>
      <c r="P19" s="292"/>
      <c r="Q19" s="292"/>
      <c r="R19" s="293">
        <f t="shared" si="0"/>
        <v>15</v>
      </c>
      <c r="S19" s="294">
        <f t="shared" si="1"/>
        <v>3.75</v>
      </c>
      <c r="T19" s="259"/>
    </row>
    <row r="20" spans="1:20" ht="39.75" customHeight="1" x14ac:dyDescent="0.3">
      <c r="A20" s="290">
        <v>10</v>
      </c>
      <c r="B20" s="310" t="s">
        <v>409</v>
      </c>
      <c r="C20" s="291">
        <v>3</v>
      </c>
      <c r="D20" s="291">
        <v>3</v>
      </c>
      <c r="E20" s="291">
        <v>4</v>
      </c>
      <c r="F20" s="291">
        <v>3</v>
      </c>
      <c r="G20" s="292"/>
      <c r="H20" s="292"/>
      <c r="I20" s="292"/>
      <c r="J20" s="292"/>
      <c r="K20" s="292"/>
      <c r="L20" s="292"/>
      <c r="M20" s="292"/>
      <c r="N20" s="292"/>
      <c r="O20" s="292"/>
      <c r="P20" s="292"/>
      <c r="Q20" s="292"/>
      <c r="R20" s="293">
        <f t="shared" si="0"/>
        <v>13</v>
      </c>
      <c r="S20" s="294">
        <f t="shared" si="1"/>
        <v>3.25</v>
      </c>
      <c r="T20" s="259"/>
    </row>
    <row r="21" spans="1:20" ht="41.4" x14ac:dyDescent="0.3">
      <c r="A21" s="290">
        <v>11</v>
      </c>
      <c r="B21" s="310" t="s">
        <v>412</v>
      </c>
      <c r="C21" s="291">
        <v>4</v>
      </c>
      <c r="D21" s="291">
        <v>4</v>
      </c>
      <c r="E21" s="291">
        <v>5</v>
      </c>
      <c r="F21" s="291">
        <v>4</v>
      </c>
      <c r="G21" s="292"/>
      <c r="H21" s="292"/>
      <c r="I21" s="292"/>
      <c r="J21" s="292"/>
      <c r="K21" s="292"/>
      <c r="L21" s="292"/>
      <c r="M21" s="292"/>
      <c r="N21" s="292"/>
      <c r="O21" s="292"/>
      <c r="P21" s="292"/>
      <c r="Q21" s="292"/>
      <c r="R21" s="293">
        <f t="shared" si="0"/>
        <v>17</v>
      </c>
      <c r="S21" s="294">
        <f t="shared" si="1"/>
        <v>4.25</v>
      </c>
      <c r="T21" s="259"/>
    </row>
    <row r="22" spans="1:20" ht="45.75" customHeight="1" x14ac:dyDescent="0.3">
      <c r="A22" s="290">
        <v>12</v>
      </c>
      <c r="B22" s="310" t="s">
        <v>415</v>
      </c>
      <c r="C22" s="291">
        <v>3</v>
      </c>
      <c r="D22" s="291">
        <v>3</v>
      </c>
      <c r="E22" s="291">
        <v>3</v>
      </c>
      <c r="F22" s="291">
        <v>3</v>
      </c>
      <c r="G22" s="292"/>
      <c r="H22" s="292"/>
      <c r="I22" s="292"/>
      <c r="J22" s="292"/>
      <c r="K22" s="292"/>
      <c r="L22" s="292"/>
      <c r="M22" s="292"/>
      <c r="N22" s="292"/>
      <c r="O22" s="292"/>
      <c r="P22" s="292"/>
      <c r="Q22" s="292"/>
      <c r="R22" s="293">
        <f t="shared" si="0"/>
        <v>12</v>
      </c>
      <c r="S22" s="294">
        <f t="shared" si="1"/>
        <v>3</v>
      </c>
      <c r="T22" s="259"/>
    </row>
    <row r="23" spans="1:20" ht="41.4" x14ac:dyDescent="0.3">
      <c r="A23" s="290">
        <v>13</v>
      </c>
      <c r="B23" s="312" t="s">
        <v>402</v>
      </c>
      <c r="C23" s="291">
        <v>3</v>
      </c>
      <c r="D23" s="291">
        <v>3</v>
      </c>
      <c r="E23" s="291">
        <v>3</v>
      </c>
      <c r="F23" s="291">
        <v>3</v>
      </c>
      <c r="G23" s="292"/>
      <c r="H23" s="292"/>
      <c r="I23" s="292"/>
      <c r="J23" s="292"/>
      <c r="K23" s="292"/>
      <c r="L23" s="292"/>
      <c r="M23" s="292"/>
      <c r="N23" s="292"/>
      <c r="O23" s="292"/>
      <c r="P23" s="292"/>
      <c r="Q23" s="292"/>
      <c r="R23" s="293">
        <f t="shared" si="0"/>
        <v>12</v>
      </c>
      <c r="S23" s="294">
        <f t="shared" si="1"/>
        <v>3</v>
      </c>
      <c r="T23" s="259"/>
    </row>
    <row r="24" spans="1:20" ht="55.2" x14ac:dyDescent="0.3">
      <c r="A24" s="290">
        <v>14</v>
      </c>
      <c r="B24" s="312" t="s">
        <v>404</v>
      </c>
      <c r="C24" s="291">
        <v>4</v>
      </c>
      <c r="D24" s="291">
        <v>4</v>
      </c>
      <c r="E24" s="291">
        <v>4</v>
      </c>
      <c r="F24" s="291">
        <v>4</v>
      </c>
      <c r="G24" s="292"/>
      <c r="H24" s="292"/>
      <c r="I24" s="292"/>
      <c r="J24" s="292"/>
      <c r="K24" s="292"/>
      <c r="L24" s="292"/>
      <c r="M24" s="292"/>
      <c r="N24" s="292"/>
      <c r="O24" s="292"/>
      <c r="P24" s="292"/>
      <c r="Q24" s="292"/>
      <c r="R24" s="293">
        <f t="shared" si="0"/>
        <v>16</v>
      </c>
      <c r="S24" s="294">
        <f t="shared" si="1"/>
        <v>4</v>
      </c>
      <c r="T24" s="259"/>
    </row>
    <row r="25" spans="1:20" ht="27.6" x14ac:dyDescent="0.3">
      <c r="A25" s="290">
        <v>15</v>
      </c>
      <c r="B25" s="312" t="s">
        <v>407</v>
      </c>
      <c r="C25" s="291">
        <v>4</v>
      </c>
      <c r="D25" s="291">
        <v>4</v>
      </c>
      <c r="E25" s="291">
        <v>3</v>
      </c>
      <c r="F25" s="291">
        <v>3</v>
      </c>
      <c r="G25" s="292"/>
      <c r="H25" s="292"/>
      <c r="I25" s="292"/>
      <c r="J25" s="292"/>
      <c r="K25" s="292"/>
      <c r="L25" s="292"/>
      <c r="M25" s="292"/>
      <c r="N25" s="292"/>
      <c r="O25" s="292"/>
      <c r="P25" s="292"/>
      <c r="Q25" s="292"/>
      <c r="R25" s="293">
        <f t="shared" si="0"/>
        <v>14</v>
      </c>
      <c r="S25" s="294">
        <f t="shared" si="1"/>
        <v>3.5</v>
      </c>
      <c r="T25" s="259"/>
    </row>
    <row r="26" spans="1:20" ht="48.75" customHeight="1" x14ac:dyDescent="0.3">
      <c r="A26" s="290">
        <v>16</v>
      </c>
      <c r="B26" s="312" t="s">
        <v>410</v>
      </c>
      <c r="C26" s="291">
        <v>4</v>
      </c>
      <c r="D26" s="291">
        <v>3</v>
      </c>
      <c r="E26" s="291">
        <v>3</v>
      </c>
      <c r="F26" s="291">
        <v>3</v>
      </c>
      <c r="G26" s="292"/>
      <c r="H26" s="292"/>
      <c r="I26" s="292"/>
      <c r="J26" s="292"/>
      <c r="K26" s="292"/>
      <c r="L26" s="292"/>
      <c r="M26" s="292"/>
      <c r="N26" s="292"/>
      <c r="O26" s="292"/>
      <c r="P26" s="292"/>
      <c r="Q26" s="292"/>
      <c r="R26" s="293">
        <f t="shared" si="0"/>
        <v>13</v>
      </c>
      <c r="S26" s="294">
        <f t="shared" si="1"/>
        <v>3.25</v>
      </c>
      <c r="T26" s="259"/>
    </row>
    <row r="27" spans="1:20" ht="55.2" x14ac:dyDescent="0.3">
      <c r="A27" s="290">
        <v>17</v>
      </c>
      <c r="B27" s="312" t="s">
        <v>413</v>
      </c>
      <c r="C27" s="291">
        <v>4</v>
      </c>
      <c r="D27" s="291">
        <v>4</v>
      </c>
      <c r="E27" s="291">
        <v>4</v>
      </c>
      <c r="F27" s="291">
        <v>4</v>
      </c>
      <c r="G27" s="292"/>
      <c r="H27" s="292"/>
      <c r="I27" s="292"/>
      <c r="J27" s="292"/>
      <c r="K27" s="292"/>
      <c r="L27" s="292"/>
      <c r="M27" s="292"/>
      <c r="N27" s="292"/>
      <c r="O27" s="292"/>
      <c r="P27" s="292"/>
      <c r="Q27" s="292"/>
      <c r="R27" s="293">
        <f t="shared" si="0"/>
        <v>16</v>
      </c>
      <c r="S27" s="294">
        <f t="shared" si="1"/>
        <v>4</v>
      </c>
      <c r="T27" s="259"/>
    </row>
    <row r="28" spans="1:20" ht="39.75" customHeight="1" x14ac:dyDescent="0.3">
      <c r="A28" s="66">
        <v>18</v>
      </c>
      <c r="B28" s="103"/>
      <c r="C28" s="67"/>
      <c r="D28" s="67"/>
      <c r="E28" s="67"/>
      <c r="F28" s="67"/>
      <c r="G28" s="67"/>
      <c r="H28" s="67"/>
      <c r="I28" s="67"/>
      <c r="J28" s="67"/>
      <c r="K28" s="67"/>
      <c r="L28" s="67"/>
      <c r="M28" s="67"/>
      <c r="N28" s="67"/>
      <c r="O28" s="67"/>
      <c r="P28" s="67"/>
      <c r="Q28" s="67"/>
      <c r="R28" s="66"/>
      <c r="S28" s="256"/>
      <c r="T28" s="259"/>
    </row>
    <row r="29" spans="1:20" ht="48" customHeight="1" x14ac:dyDescent="0.3">
      <c r="A29" s="66">
        <v>19</v>
      </c>
      <c r="B29" s="103"/>
      <c r="C29" s="67"/>
      <c r="D29" s="67"/>
      <c r="E29" s="67"/>
      <c r="F29" s="67"/>
      <c r="G29" s="67"/>
      <c r="H29" s="67"/>
      <c r="I29" s="67"/>
      <c r="J29" s="67"/>
      <c r="K29" s="67"/>
      <c r="L29" s="67"/>
      <c r="M29" s="67"/>
      <c r="N29" s="67"/>
      <c r="O29" s="67"/>
      <c r="P29" s="67"/>
      <c r="Q29" s="67"/>
      <c r="R29" s="66"/>
      <c r="S29" s="256"/>
      <c r="T29" s="259"/>
    </row>
    <row r="30" spans="1:20" ht="39.75" customHeight="1" x14ac:dyDescent="0.3">
      <c r="A30" s="66">
        <v>20</v>
      </c>
      <c r="B30" s="103"/>
      <c r="C30" s="67"/>
      <c r="D30" s="67"/>
      <c r="E30" s="67"/>
      <c r="F30" s="67"/>
      <c r="G30" s="67"/>
      <c r="H30" s="67"/>
      <c r="I30" s="67"/>
      <c r="J30" s="67"/>
      <c r="K30" s="67"/>
      <c r="L30" s="67"/>
      <c r="M30" s="67"/>
      <c r="N30" s="67"/>
      <c r="O30" s="67"/>
      <c r="P30" s="67"/>
      <c r="Q30" s="67"/>
      <c r="R30" s="66"/>
      <c r="S30" s="256"/>
      <c r="T30" s="259"/>
    </row>
    <row r="31" spans="1:20" ht="49.5" customHeight="1" x14ac:dyDescent="0.3">
      <c r="A31" s="66">
        <v>21</v>
      </c>
      <c r="B31" s="103"/>
      <c r="C31" s="67"/>
      <c r="D31" s="67"/>
      <c r="E31" s="67"/>
      <c r="F31" s="67"/>
      <c r="G31" s="67"/>
      <c r="H31" s="67"/>
      <c r="I31" s="67"/>
      <c r="J31" s="67"/>
      <c r="K31" s="67"/>
      <c r="L31" s="67"/>
      <c r="M31" s="67"/>
      <c r="N31" s="67"/>
      <c r="O31" s="67"/>
      <c r="P31" s="67"/>
      <c r="Q31" s="67"/>
      <c r="R31" s="66"/>
      <c r="S31" s="256"/>
      <c r="T31" s="259"/>
    </row>
    <row r="32" spans="1:20" ht="42" customHeight="1" x14ac:dyDescent="0.3">
      <c r="A32" s="66">
        <v>22</v>
      </c>
      <c r="B32" s="103"/>
      <c r="C32" s="67"/>
      <c r="D32" s="67"/>
      <c r="E32" s="67"/>
      <c r="F32" s="67"/>
      <c r="G32" s="67"/>
      <c r="H32" s="67"/>
      <c r="I32" s="67"/>
      <c r="J32" s="67"/>
      <c r="K32" s="67"/>
      <c r="L32" s="67"/>
      <c r="M32" s="67"/>
      <c r="N32" s="67"/>
      <c r="O32" s="67"/>
      <c r="P32" s="67"/>
      <c r="Q32" s="67"/>
      <c r="R32" s="66"/>
      <c r="S32" s="257"/>
      <c r="T32" s="259"/>
    </row>
    <row r="33" spans="1:20" ht="48" customHeight="1" x14ac:dyDescent="0.3">
      <c r="A33" s="66">
        <v>23</v>
      </c>
      <c r="B33" s="103"/>
      <c r="C33" s="67"/>
      <c r="D33" s="67"/>
      <c r="E33" s="67"/>
      <c r="F33" s="67"/>
      <c r="G33" s="67"/>
      <c r="H33" s="67"/>
      <c r="I33" s="67"/>
      <c r="J33" s="67"/>
      <c r="K33" s="67"/>
      <c r="L33" s="67"/>
      <c r="M33" s="67"/>
      <c r="N33" s="67"/>
      <c r="O33" s="67"/>
      <c r="P33" s="67"/>
      <c r="Q33" s="67"/>
      <c r="R33" s="66"/>
      <c r="S33" s="257"/>
      <c r="T33" s="259"/>
    </row>
    <row r="34" spans="1:20" ht="46.5" customHeight="1" x14ac:dyDescent="0.3">
      <c r="A34" s="66">
        <v>24</v>
      </c>
      <c r="B34" s="103"/>
      <c r="C34" s="67"/>
      <c r="D34" s="67"/>
      <c r="E34" s="67"/>
      <c r="F34" s="67"/>
      <c r="G34" s="67"/>
      <c r="H34" s="67"/>
      <c r="I34" s="67"/>
      <c r="J34" s="67"/>
      <c r="K34" s="67"/>
      <c r="L34" s="67"/>
      <c r="M34" s="67"/>
      <c r="N34" s="67"/>
      <c r="O34" s="67"/>
      <c r="P34" s="67"/>
      <c r="Q34" s="67"/>
      <c r="R34" s="66"/>
      <c r="S34" s="257"/>
      <c r="T34" s="259"/>
    </row>
    <row r="35" spans="1:20" ht="44.25" customHeight="1" x14ac:dyDescent="0.3">
      <c r="A35" s="66">
        <v>25</v>
      </c>
      <c r="B35" s="103"/>
      <c r="C35" s="67"/>
      <c r="D35" s="67"/>
      <c r="E35" s="67"/>
      <c r="F35" s="67"/>
      <c r="G35" s="67"/>
      <c r="H35" s="67"/>
      <c r="I35" s="67"/>
      <c r="J35" s="67"/>
      <c r="K35" s="67"/>
      <c r="L35" s="67"/>
      <c r="M35" s="67"/>
      <c r="N35" s="67"/>
      <c r="O35" s="67"/>
      <c r="P35" s="67"/>
      <c r="Q35" s="67"/>
      <c r="R35" s="66">
        <f t="shared" ref="R35:R39" si="2">SUM(C35:Q35)</f>
        <v>0</v>
      </c>
      <c r="S35" s="257">
        <f t="shared" ref="S35:S39" si="3">IF(ISERROR(AVERAGE(C35:Q35)),0,AVERAGE(C35:Q35))</f>
        <v>0</v>
      </c>
      <c r="T35" s="259"/>
    </row>
    <row r="36" spans="1:20" ht="42.75" customHeight="1" x14ac:dyDescent="0.3">
      <c r="A36" s="66">
        <v>26</v>
      </c>
      <c r="B36" s="103"/>
      <c r="C36" s="67"/>
      <c r="D36" s="67"/>
      <c r="E36" s="67"/>
      <c r="F36" s="67"/>
      <c r="G36" s="67"/>
      <c r="H36" s="67"/>
      <c r="I36" s="67"/>
      <c r="J36" s="67"/>
      <c r="K36" s="67"/>
      <c r="L36" s="67"/>
      <c r="M36" s="67"/>
      <c r="N36" s="67"/>
      <c r="O36" s="67"/>
      <c r="P36" s="67"/>
      <c r="Q36" s="67"/>
      <c r="R36" s="66">
        <f t="shared" si="2"/>
        <v>0</v>
      </c>
      <c r="S36" s="257">
        <f t="shared" si="3"/>
        <v>0</v>
      </c>
      <c r="T36" s="259"/>
    </row>
    <row r="37" spans="1:20" ht="42" customHeight="1" x14ac:dyDescent="0.3">
      <c r="A37" s="66">
        <v>27</v>
      </c>
      <c r="B37" s="103"/>
      <c r="C37" s="67"/>
      <c r="D37" s="67"/>
      <c r="E37" s="67"/>
      <c r="F37" s="67"/>
      <c r="G37" s="67"/>
      <c r="H37" s="67"/>
      <c r="I37" s="67"/>
      <c r="J37" s="67"/>
      <c r="K37" s="67"/>
      <c r="L37" s="67"/>
      <c r="M37" s="67"/>
      <c r="N37" s="67"/>
      <c r="O37" s="67"/>
      <c r="P37" s="67"/>
      <c r="Q37" s="67"/>
      <c r="R37" s="66">
        <f t="shared" si="2"/>
        <v>0</v>
      </c>
      <c r="S37" s="257">
        <f t="shared" si="3"/>
        <v>0</v>
      </c>
      <c r="T37" s="259"/>
    </row>
    <row r="38" spans="1:20" ht="42.75" customHeight="1" x14ac:dyDescent="0.3">
      <c r="A38" s="66">
        <v>28</v>
      </c>
      <c r="B38" s="103"/>
      <c r="C38" s="67"/>
      <c r="D38" s="67"/>
      <c r="E38" s="67"/>
      <c r="F38" s="67"/>
      <c r="G38" s="67"/>
      <c r="H38" s="67"/>
      <c r="I38" s="67"/>
      <c r="J38" s="67"/>
      <c r="K38" s="67"/>
      <c r="L38" s="67"/>
      <c r="M38" s="67"/>
      <c r="N38" s="67"/>
      <c r="O38" s="67"/>
      <c r="P38" s="67"/>
      <c r="Q38" s="67"/>
      <c r="R38" s="66">
        <f t="shared" si="2"/>
        <v>0</v>
      </c>
      <c r="S38" s="257">
        <f t="shared" si="3"/>
        <v>0</v>
      </c>
      <c r="T38" s="259"/>
    </row>
    <row r="39" spans="1:20" ht="47.25" customHeight="1" x14ac:dyDescent="0.3">
      <c r="A39" s="66">
        <v>29</v>
      </c>
      <c r="B39" s="103"/>
      <c r="C39" s="67"/>
      <c r="D39" s="67"/>
      <c r="E39" s="67"/>
      <c r="F39" s="67"/>
      <c r="G39" s="67"/>
      <c r="H39" s="67"/>
      <c r="I39" s="67"/>
      <c r="J39" s="67"/>
      <c r="K39" s="67"/>
      <c r="L39" s="67"/>
      <c r="M39" s="67"/>
      <c r="N39" s="67"/>
      <c r="O39" s="67"/>
      <c r="P39" s="67"/>
      <c r="Q39" s="67"/>
      <c r="R39" s="66">
        <f t="shared" si="2"/>
        <v>0</v>
      </c>
      <c r="S39" s="257">
        <f t="shared" si="3"/>
        <v>0</v>
      </c>
      <c r="T39" s="259"/>
    </row>
    <row r="40" spans="1:20" ht="50.25" customHeight="1" thickBot="1" x14ac:dyDescent="0.35">
      <c r="A40" s="273">
        <v>30</v>
      </c>
      <c r="B40" s="274"/>
      <c r="C40" s="275"/>
      <c r="D40" s="275"/>
      <c r="E40" s="275"/>
      <c r="F40" s="275"/>
      <c r="G40" s="275"/>
      <c r="H40" s="275"/>
      <c r="I40" s="275"/>
      <c r="J40" s="275"/>
      <c r="K40" s="275"/>
      <c r="L40" s="275"/>
      <c r="M40" s="275"/>
      <c r="N40" s="275"/>
      <c r="O40" s="275"/>
      <c r="P40" s="275"/>
      <c r="Q40" s="275"/>
      <c r="R40" s="273">
        <f>SUM(C40:Q40)</f>
        <v>0</v>
      </c>
      <c r="S40" s="276">
        <f>IF(ISERROR(AVERAGE(C40:Q40)),0,AVERAGE(C40:Q40))</f>
        <v>0</v>
      </c>
      <c r="T40" s="260"/>
    </row>
    <row r="41" spans="1:20" ht="24" customHeight="1" x14ac:dyDescent="0.3">
      <c r="A41" s="421" t="s">
        <v>368</v>
      </c>
      <c r="B41" s="422"/>
      <c r="C41" s="422"/>
      <c r="D41" s="422"/>
      <c r="E41" s="422"/>
      <c r="F41" s="422"/>
      <c r="G41" s="422"/>
      <c r="H41" s="422"/>
      <c r="I41" s="422"/>
      <c r="J41" s="422"/>
      <c r="K41" s="422"/>
      <c r="L41" s="422"/>
      <c r="M41" s="422"/>
      <c r="N41" s="422"/>
      <c r="O41" s="422"/>
      <c r="P41" s="422"/>
      <c r="Q41" s="422"/>
      <c r="R41" s="423"/>
      <c r="S41" s="277">
        <f>SUM(S11:S40)</f>
        <v>61</v>
      </c>
    </row>
    <row r="42" spans="1:20" ht="28.5" customHeight="1" thickBot="1" x14ac:dyDescent="0.35">
      <c r="A42" s="413" t="s">
        <v>59</v>
      </c>
      <c r="B42" s="414"/>
      <c r="C42" s="414"/>
      <c r="D42" s="414"/>
      <c r="E42" s="414"/>
      <c r="F42" s="414"/>
      <c r="G42" s="414"/>
      <c r="H42" s="414"/>
      <c r="I42" s="414"/>
      <c r="J42" s="414"/>
      <c r="K42" s="414"/>
      <c r="L42" s="414"/>
      <c r="M42" s="414"/>
      <c r="N42" s="414"/>
      <c r="O42" s="414"/>
      <c r="P42" s="414"/>
      <c r="Q42" s="414"/>
      <c r="R42" s="414"/>
      <c r="S42" s="278">
        <f>S41/A40</f>
        <v>2.0333333333333332</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2">
    <dataValidation type="whole" showErrorMessage="1" error="DATO INVÁLIDO_x000a_Tenga en cuenta que la escala de calificación va de 1 a 5" sqref="C28:Q40 G11:Q27" xr:uid="{00000000-0002-0000-0400-000000000000}">
      <formula1>1</formula1>
      <formula2>5</formula2>
    </dataValidation>
    <dataValidation type="whole" allowBlank="1" showInputMessage="1" showErrorMessage="1" sqref="C11:F27" xr:uid="{00000000-0002-0000-0400-000001000000}">
      <formula1>1</formula1>
      <formula2>10</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40</xdr:row>
                <xdr:rowOff>0</xdr:rowOff>
              </from>
              <to>
                <xdr:col>19</xdr:col>
                <xdr:colOff>906780</xdr:colOff>
                <xdr:row>40</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39</xdr:row>
                <xdr:rowOff>160020</xdr:rowOff>
              </from>
              <to>
                <xdr:col>19</xdr:col>
                <xdr:colOff>899160</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38</xdr:row>
                <xdr:rowOff>160020</xdr:rowOff>
              </from>
              <to>
                <xdr:col>19</xdr:col>
                <xdr:colOff>899160</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37</xdr:row>
                <xdr:rowOff>160020</xdr:rowOff>
              </from>
              <to>
                <xdr:col>19</xdr:col>
                <xdr:colOff>899160</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617220</xdr:colOff>
                <xdr:row>36</xdr:row>
                <xdr:rowOff>160020</xdr:rowOff>
              </from>
              <to>
                <xdr:col>19</xdr:col>
                <xdr:colOff>899160</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617220</xdr:colOff>
                <xdr:row>35</xdr:row>
                <xdr:rowOff>160020</xdr:rowOff>
              </from>
              <to>
                <xdr:col>19</xdr:col>
                <xdr:colOff>899160</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617220</xdr:colOff>
                <xdr:row>34</xdr:row>
                <xdr:rowOff>160020</xdr:rowOff>
              </from>
              <to>
                <xdr:col>19</xdr:col>
                <xdr:colOff>899160</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617220</xdr:colOff>
                <xdr:row>33</xdr:row>
                <xdr:rowOff>160020</xdr:rowOff>
              </from>
              <to>
                <xdr:col>19</xdr:col>
                <xdr:colOff>899160</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617220</xdr:colOff>
                <xdr:row>32</xdr:row>
                <xdr:rowOff>160020</xdr:rowOff>
              </from>
              <to>
                <xdr:col>19</xdr:col>
                <xdr:colOff>899160</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617220</xdr:colOff>
                <xdr:row>31</xdr:row>
                <xdr:rowOff>160020</xdr:rowOff>
              </from>
              <to>
                <xdr:col>19</xdr:col>
                <xdr:colOff>899160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617220</xdr:colOff>
                <xdr:row>30</xdr:row>
                <xdr:rowOff>160020</xdr:rowOff>
              </from>
              <to>
                <xdr:col>19</xdr:col>
                <xdr:colOff>899160</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617220</xdr:colOff>
                <xdr:row>29</xdr:row>
                <xdr:rowOff>160020</xdr:rowOff>
              </from>
              <to>
                <xdr:col>19</xdr:col>
                <xdr:colOff>899160</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617220</xdr:colOff>
                <xdr:row>28</xdr:row>
                <xdr:rowOff>160020</xdr:rowOff>
              </from>
              <to>
                <xdr:col>19</xdr:col>
                <xdr:colOff>899160</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34">
            <anchor moveWithCells="1">
              <from>
                <xdr:col>19</xdr:col>
                <xdr:colOff>617220</xdr:colOff>
                <xdr:row>27</xdr:row>
                <xdr:rowOff>160020</xdr:rowOff>
              </from>
              <to>
                <xdr:col>19</xdr:col>
                <xdr:colOff>906780</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5" name="CheckBox17">
          <controlPr defaultSize="0" autoLine="0" r:id="rId5">
            <anchor moveWithCells="1">
              <from>
                <xdr:col>19</xdr:col>
                <xdr:colOff>617220</xdr:colOff>
                <xdr:row>26</xdr:row>
                <xdr:rowOff>160020</xdr:rowOff>
              </from>
              <to>
                <xdr:col>19</xdr:col>
                <xdr:colOff>906780</xdr:colOff>
                <xdr:row>26</xdr:row>
                <xdr:rowOff>419100</xdr:rowOff>
              </to>
            </anchor>
          </controlPr>
        </control>
      </mc:Choice>
      <mc:Fallback>
        <control shapeId="3089" r:id="rId35" name="CheckBox17"/>
      </mc:Fallback>
    </mc:AlternateContent>
    <mc:AlternateContent xmlns:mc="http://schemas.openxmlformats.org/markup-compatibility/2006">
      <mc:Choice Requires="x14">
        <control shapeId="3088" r:id="rId36" name="CheckBox16">
          <controlPr defaultSize="0" autoLine="0" r:id="rId7">
            <anchor moveWithCells="1">
              <from>
                <xdr:col>19</xdr:col>
                <xdr:colOff>617220</xdr:colOff>
                <xdr:row>25</xdr:row>
                <xdr:rowOff>160020</xdr:rowOff>
              </from>
              <to>
                <xdr:col>19</xdr:col>
                <xdr:colOff>899160</xdr:colOff>
                <xdr:row>25</xdr:row>
                <xdr:rowOff>419100</xdr:rowOff>
              </to>
            </anchor>
          </controlPr>
        </control>
      </mc:Choice>
      <mc:Fallback>
        <control shapeId="3088" r:id="rId36" name="CheckBox16"/>
      </mc:Fallback>
    </mc:AlternateContent>
    <mc:AlternateContent xmlns:mc="http://schemas.openxmlformats.org/markup-compatibility/2006">
      <mc:Choice Requires="x14">
        <control shapeId="3087" r:id="rId37" name="CheckBox15">
          <controlPr defaultSize="0" autoLine="0" r:id="rId7">
            <anchor moveWithCells="1">
              <from>
                <xdr:col>19</xdr:col>
                <xdr:colOff>617220</xdr:colOff>
                <xdr:row>24</xdr:row>
                <xdr:rowOff>160020</xdr:rowOff>
              </from>
              <to>
                <xdr:col>19</xdr:col>
                <xdr:colOff>899160</xdr:colOff>
                <xdr:row>25</xdr:row>
                <xdr:rowOff>68580</xdr:rowOff>
              </to>
            </anchor>
          </controlPr>
        </control>
      </mc:Choice>
      <mc:Fallback>
        <control shapeId="3087" r:id="rId37" name="CheckBox15"/>
      </mc:Fallback>
    </mc:AlternateContent>
    <mc:AlternateContent xmlns:mc="http://schemas.openxmlformats.org/markup-compatibility/2006">
      <mc:Choice Requires="x14">
        <control shapeId="3086" r:id="rId38" name="CheckBox14">
          <controlPr defaultSize="0" autoLine="0" r:id="rId7">
            <anchor moveWithCells="1">
              <from>
                <xdr:col>19</xdr:col>
                <xdr:colOff>617220</xdr:colOff>
                <xdr:row>23</xdr:row>
                <xdr:rowOff>160020</xdr:rowOff>
              </from>
              <to>
                <xdr:col>19</xdr:col>
                <xdr:colOff>899160</xdr:colOff>
                <xdr:row>23</xdr:row>
                <xdr:rowOff>419100</xdr:rowOff>
              </to>
            </anchor>
          </controlPr>
        </control>
      </mc:Choice>
      <mc:Fallback>
        <control shapeId="3086" r:id="rId38" name="CheckBox14"/>
      </mc:Fallback>
    </mc:AlternateContent>
    <mc:AlternateContent xmlns:mc="http://schemas.openxmlformats.org/markup-compatibility/2006">
      <mc:Choice Requires="x14">
        <control shapeId="3085" r:id="rId39" name="CheckBox13">
          <controlPr defaultSize="0" autoLine="0" r:id="rId7">
            <anchor moveWithCells="1">
              <from>
                <xdr:col>19</xdr:col>
                <xdr:colOff>617220</xdr:colOff>
                <xdr:row>22</xdr:row>
                <xdr:rowOff>160020</xdr:rowOff>
              </from>
              <to>
                <xdr:col>19</xdr:col>
                <xdr:colOff>899160</xdr:colOff>
                <xdr:row>22</xdr:row>
                <xdr:rowOff>419100</xdr:rowOff>
              </to>
            </anchor>
          </controlPr>
        </control>
      </mc:Choice>
      <mc:Fallback>
        <control shapeId="3085" r:id="rId39" name="CheckBox13"/>
      </mc:Fallback>
    </mc:AlternateContent>
    <mc:AlternateContent xmlns:mc="http://schemas.openxmlformats.org/markup-compatibility/2006">
      <mc:Choice Requires="x14">
        <control shapeId="3084" r:id="rId40" name="CheckBox12">
          <controlPr defaultSize="0" autoLine="0" r:id="rId7">
            <anchor moveWithCells="1">
              <from>
                <xdr:col>19</xdr:col>
                <xdr:colOff>617220</xdr:colOff>
                <xdr:row>21</xdr:row>
                <xdr:rowOff>160020</xdr:rowOff>
              </from>
              <to>
                <xdr:col>19</xdr:col>
                <xdr:colOff>899160</xdr:colOff>
                <xdr:row>21</xdr:row>
                <xdr:rowOff>419100</xdr:rowOff>
              </to>
            </anchor>
          </controlPr>
        </control>
      </mc:Choice>
      <mc:Fallback>
        <control shapeId="3084" r:id="rId40" name="CheckBox12"/>
      </mc:Fallback>
    </mc:AlternateContent>
    <mc:AlternateContent xmlns:mc="http://schemas.openxmlformats.org/markup-compatibility/2006">
      <mc:Choice Requires="x14">
        <control shapeId="3083" r:id="rId41" name="CheckBox11">
          <controlPr defaultSize="0" autoLine="0" r:id="rId5">
            <anchor moveWithCells="1">
              <from>
                <xdr:col>19</xdr:col>
                <xdr:colOff>617220</xdr:colOff>
                <xdr:row>20</xdr:row>
                <xdr:rowOff>160020</xdr:rowOff>
              </from>
              <to>
                <xdr:col>19</xdr:col>
                <xdr:colOff>906780</xdr:colOff>
                <xdr:row>20</xdr:row>
                <xdr:rowOff>419100</xdr:rowOff>
              </to>
            </anchor>
          </controlPr>
        </control>
      </mc:Choice>
      <mc:Fallback>
        <control shapeId="3083" r:id="rId41" name="CheckBox11"/>
      </mc:Fallback>
    </mc:AlternateContent>
    <mc:AlternateContent xmlns:mc="http://schemas.openxmlformats.org/markup-compatibility/2006">
      <mc:Choice Requires="x14">
        <control shapeId="3082" r:id="rId42" name="CheckBox10">
          <controlPr defaultSize="0" autoLine="0" r:id="rId7">
            <anchor moveWithCells="1">
              <from>
                <xdr:col>19</xdr:col>
                <xdr:colOff>617220</xdr:colOff>
                <xdr:row>19</xdr:row>
                <xdr:rowOff>160020</xdr:rowOff>
              </from>
              <to>
                <xdr:col>19</xdr:col>
                <xdr:colOff>899160</xdr:colOff>
                <xdr:row>19</xdr:row>
                <xdr:rowOff>419100</xdr:rowOff>
              </to>
            </anchor>
          </controlPr>
        </control>
      </mc:Choice>
      <mc:Fallback>
        <control shapeId="3082" r:id="rId42" name="CheckBox10"/>
      </mc:Fallback>
    </mc:AlternateContent>
    <mc:AlternateContent xmlns:mc="http://schemas.openxmlformats.org/markup-compatibility/2006">
      <mc:Choice Requires="x14">
        <control shapeId="3081" r:id="rId43" name="CheckBox9">
          <controlPr defaultSize="0" autoLine="0" r:id="rId5">
            <anchor moveWithCells="1">
              <from>
                <xdr:col>19</xdr:col>
                <xdr:colOff>617220</xdr:colOff>
                <xdr:row>18</xdr:row>
                <xdr:rowOff>160020</xdr:rowOff>
              </from>
              <to>
                <xdr:col>19</xdr:col>
                <xdr:colOff>906780</xdr:colOff>
                <xdr:row>18</xdr:row>
                <xdr:rowOff>419100</xdr:rowOff>
              </to>
            </anchor>
          </controlPr>
        </control>
      </mc:Choice>
      <mc:Fallback>
        <control shapeId="3081" r:id="rId43" name="CheckBox9"/>
      </mc:Fallback>
    </mc:AlternateContent>
    <mc:AlternateContent xmlns:mc="http://schemas.openxmlformats.org/markup-compatibility/2006">
      <mc:Choice Requires="x14">
        <control shapeId="3080" r:id="rId44" name="CheckBox8">
          <controlPr defaultSize="0" autoLine="0" r:id="rId5">
            <anchor moveWithCells="1">
              <from>
                <xdr:col>19</xdr:col>
                <xdr:colOff>617220</xdr:colOff>
                <xdr:row>17</xdr:row>
                <xdr:rowOff>160020</xdr:rowOff>
              </from>
              <to>
                <xdr:col>19</xdr:col>
                <xdr:colOff>906780</xdr:colOff>
                <xdr:row>17</xdr:row>
                <xdr:rowOff>419100</xdr:rowOff>
              </to>
            </anchor>
          </controlPr>
        </control>
      </mc:Choice>
      <mc:Fallback>
        <control shapeId="3080" r:id="rId44" name="CheckBox8"/>
      </mc:Fallback>
    </mc:AlternateContent>
    <mc:AlternateContent xmlns:mc="http://schemas.openxmlformats.org/markup-compatibility/2006">
      <mc:Choice Requires="x14">
        <control shapeId="3079" r:id="rId45" name="CheckBox7">
          <controlPr defaultSize="0" autoLine="0" r:id="rId5">
            <anchor moveWithCells="1">
              <from>
                <xdr:col>19</xdr:col>
                <xdr:colOff>617220</xdr:colOff>
                <xdr:row>16</xdr:row>
                <xdr:rowOff>160020</xdr:rowOff>
              </from>
              <to>
                <xdr:col>19</xdr:col>
                <xdr:colOff>906780</xdr:colOff>
                <xdr:row>16</xdr:row>
                <xdr:rowOff>419100</xdr:rowOff>
              </to>
            </anchor>
          </controlPr>
        </control>
      </mc:Choice>
      <mc:Fallback>
        <control shapeId="3079" r:id="rId45" name="CheckBox7"/>
      </mc:Fallback>
    </mc:AlternateContent>
    <mc:AlternateContent xmlns:mc="http://schemas.openxmlformats.org/markup-compatibility/2006">
      <mc:Choice Requires="x14">
        <control shapeId="3078" r:id="rId46" name="CheckBox6">
          <controlPr defaultSize="0" autoLine="0" r:id="rId5">
            <anchor moveWithCells="1">
              <from>
                <xdr:col>19</xdr:col>
                <xdr:colOff>617220</xdr:colOff>
                <xdr:row>15</xdr:row>
                <xdr:rowOff>160020</xdr:rowOff>
              </from>
              <to>
                <xdr:col>19</xdr:col>
                <xdr:colOff>906780</xdr:colOff>
                <xdr:row>16</xdr:row>
                <xdr:rowOff>68580</xdr:rowOff>
              </to>
            </anchor>
          </controlPr>
        </control>
      </mc:Choice>
      <mc:Fallback>
        <control shapeId="3078" r:id="rId46" name="CheckBox6"/>
      </mc:Fallback>
    </mc:AlternateContent>
    <mc:AlternateContent xmlns:mc="http://schemas.openxmlformats.org/markup-compatibility/2006">
      <mc:Choice Requires="x14">
        <control shapeId="3077" r:id="rId47" name="CheckBox5">
          <controlPr defaultSize="0" autoLine="0" r:id="rId5">
            <anchor moveWithCells="1">
              <from>
                <xdr:col>19</xdr:col>
                <xdr:colOff>617220</xdr:colOff>
                <xdr:row>14</xdr:row>
                <xdr:rowOff>175260</xdr:rowOff>
              </from>
              <to>
                <xdr:col>19</xdr:col>
                <xdr:colOff>906780</xdr:colOff>
                <xdr:row>14</xdr:row>
                <xdr:rowOff>434340</xdr:rowOff>
              </to>
            </anchor>
          </controlPr>
        </control>
      </mc:Choice>
      <mc:Fallback>
        <control shapeId="3077" r:id="rId47" name="CheckBox5"/>
      </mc:Fallback>
    </mc:AlternateContent>
    <mc:AlternateContent xmlns:mc="http://schemas.openxmlformats.org/markup-compatibility/2006">
      <mc:Choice Requires="x14">
        <control shapeId="3076" r:id="rId48" name="CheckBox4">
          <controlPr defaultSize="0" autoLine="0" r:id="rId5">
            <anchor moveWithCells="1">
              <from>
                <xdr:col>19</xdr:col>
                <xdr:colOff>617220</xdr:colOff>
                <xdr:row>13</xdr:row>
                <xdr:rowOff>160020</xdr:rowOff>
              </from>
              <to>
                <xdr:col>19</xdr:col>
                <xdr:colOff>906780</xdr:colOff>
                <xdr:row>13</xdr:row>
                <xdr:rowOff>419100</xdr:rowOff>
              </to>
            </anchor>
          </controlPr>
        </control>
      </mc:Choice>
      <mc:Fallback>
        <control shapeId="3076" r:id="rId48" name="CheckBox4"/>
      </mc:Fallback>
    </mc:AlternateContent>
    <mc:AlternateContent xmlns:mc="http://schemas.openxmlformats.org/markup-compatibility/2006">
      <mc:Choice Requires="x14">
        <control shapeId="3075" r:id="rId49" name="CheckBox3">
          <controlPr defaultSize="0" autoLine="0" r:id="rId5">
            <anchor moveWithCells="1">
              <from>
                <xdr:col>19</xdr:col>
                <xdr:colOff>617220</xdr:colOff>
                <xdr:row>12</xdr:row>
                <xdr:rowOff>160020</xdr:rowOff>
              </from>
              <to>
                <xdr:col>19</xdr:col>
                <xdr:colOff>906780</xdr:colOff>
                <xdr:row>12</xdr:row>
                <xdr:rowOff>419100</xdr:rowOff>
              </to>
            </anchor>
          </controlPr>
        </control>
      </mc:Choice>
      <mc:Fallback>
        <control shapeId="3075" r:id="rId49" name="CheckBox3"/>
      </mc:Fallback>
    </mc:AlternateContent>
    <mc:AlternateContent xmlns:mc="http://schemas.openxmlformats.org/markup-compatibility/2006">
      <mc:Choice Requires="x14">
        <control shapeId="3074" r:id="rId50" name="CheckBox2">
          <controlPr defaultSize="0" autoLine="0" r:id="rId5">
            <anchor moveWithCells="1">
              <from>
                <xdr:col>19</xdr:col>
                <xdr:colOff>617220</xdr:colOff>
                <xdr:row>11</xdr:row>
                <xdr:rowOff>160020</xdr:rowOff>
              </from>
              <to>
                <xdr:col>19</xdr:col>
                <xdr:colOff>906780</xdr:colOff>
                <xdr:row>11</xdr:row>
                <xdr:rowOff>419100</xdr:rowOff>
              </to>
            </anchor>
          </controlPr>
        </control>
      </mc:Choice>
      <mc:Fallback>
        <control shapeId="3074" r:id="rId50" name="CheckBox2"/>
      </mc:Fallback>
    </mc:AlternateContent>
    <mc:AlternateContent xmlns:mc="http://schemas.openxmlformats.org/markup-compatibility/2006">
      <mc:Choice Requires="x14">
        <control shapeId="3073" r:id="rId51" name="CheckBox1">
          <controlPr defaultSize="0" autoLine="0" r:id="rId52">
            <anchor moveWithCells="1">
              <from>
                <xdr:col>19</xdr:col>
                <xdr:colOff>632460</xdr:colOff>
                <xdr:row>10</xdr:row>
                <xdr:rowOff>60960</xdr:rowOff>
              </from>
              <to>
                <xdr:col>19</xdr:col>
                <xdr:colOff>883920</xdr:colOff>
                <xdr:row>10</xdr:row>
                <xdr:rowOff>457200</xdr:rowOff>
              </to>
            </anchor>
          </controlPr>
        </control>
      </mc:Choice>
      <mc:Fallback>
        <control shapeId="3073" r:id="rId51"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36"/>
      <c r="B1" s="432" t="s">
        <v>15</v>
      </c>
      <c r="C1" s="433"/>
      <c r="D1" s="3" t="s">
        <v>16</v>
      </c>
      <c r="E1" s="437"/>
    </row>
    <row r="2" spans="1:5" ht="15" customHeight="1" x14ac:dyDescent="0.3">
      <c r="A2" s="436"/>
      <c r="B2" s="434"/>
      <c r="C2" s="435"/>
      <c r="D2" s="3" t="s">
        <v>2</v>
      </c>
      <c r="E2" s="437"/>
    </row>
    <row r="3" spans="1:5" ht="30" customHeight="1" x14ac:dyDescent="0.3">
      <c r="A3" s="436"/>
      <c r="B3" s="432" t="s">
        <v>17</v>
      </c>
      <c r="C3" s="433"/>
      <c r="D3" s="3" t="s">
        <v>18</v>
      </c>
      <c r="E3" s="437"/>
    </row>
    <row r="4" spans="1:5" ht="15" customHeight="1" x14ac:dyDescent="0.3">
      <c r="A4" s="436"/>
      <c r="B4" s="434"/>
      <c r="C4" s="435"/>
      <c r="D4" s="3" t="s">
        <v>5</v>
      </c>
      <c r="E4" s="437"/>
    </row>
    <row r="5" spans="1:5" ht="15" thickBot="1" x14ac:dyDescent="0.35"/>
    <row r="6" spans="1:5" x14ac:dyDescent="0.3">
      <c r="A6" s="382" t="s">
        <v>19</v>
      </c>
      <c r="B6" s="383"/>
      <c r="C6" s="383"/>
      <c r="D6" s="383"/>
      <c r="E6" s="383"/>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41"/>
      <c r="B1" s="341" t="s">
        <v>0</v>
      </c>
      <c r="C1" s="342"/>
      <c r="D1" s="342"/>
      <c r="E1" s="342"/>
      <c r="F1" s="28" t="s">
        <v>1</v>
      </c>
      <c r="G1" s="445"/>
    </row>
    <row r="2" spans="1:7" x14ac:dyDescent="0.3">
      <c r="A2" s="442"/>
      <c r="B2" s="444"/>
      <c r="C2" s="429"/>
      <c r="D2" s="429"/>
      <c r="E2" s="429"/>
      <c r="F2" s="27" t="s">
        <v>31</v>
      </c>
      <c r="G2" s="446"/>
    </row>
    <row r="3" spans="1:7" x14ac:dyDescent="0.3">
      <c r="A3" s="442"/>
      <c r="B3" s="448" t="s">
        <v>32</v>
      </c>
      <c r="C3" s="449"/>
      <c r="D3" s="449"/>
      <c r="E3" s="449"/>
      <c r="F3" s="27" t="s">
        <v>4</v>
      </c>
      <c r="G3" s="446"/>
    </row>
    <row r="4" spans="1:7" ht="15" thickBot="1" x14ac:dyDescent="0.35">
      <c r="A4" s="443"/>
      <c r="B4" s="347"/>
      <c r="C4" s="348"/>
      <c r="D4" s="348"/>
      <c r="E4" s="348"/>
      <c r="F4" s="29" t="s">
        <v>5</v>
      </c>
      <c r="G4" s="447"/>
    </row>
    <row r="5" spans="1:7" ht="15" thickBot="1" x14ac:dyDescent="0.35"/>
    <row r="6" spans="1:7" s="36" customFormat="1" ht="15.6" x14ac:dyDescent="0.3">
      <c r="A6" s="450" t="s">
        <v>33</v>
      </c>
      <c r="B6" s="451"/>
      <c r="C6" s="451"/>
      <c r="D6" s="451"/>
      <c r="E6" s="451"/>
      <c r="F6" s="451"/>
      <c r="G6" s="452"/>
    </row>
    <row r="7" spans="1:7" ht="31.5" customHeight="1" x14ac:dyDescent="0.3">
      <c r="A7" s="22" t="s">
        <v>34</v>
      </c>
      <c r="B7" s="17" t="s">
        <v>35</v>
      </c>
      <c r="C7" s="33" t="s">
        <v>36</v>
      </c>
      <c r="D7" s="23" t="s">
        <v>37</v>
      </c>
      <c r="E7" s="17" t="s">
        <v>38</v>
      </c>
      <c r="F7" s="18" t="s">
        <v>39</v>
      </c>
      <c r="G7" s="18" t="s">
        <v>40</v>
      </c>
    </row>
    <row r="8" spans="1:7" ht="33" customHeight="1" x14ac:dyDescent="0.3">
      <c r="A8" s="438"/>
      <c r="B8" s="8"/>
      <c r="C8" s="8"/>
      <c r="D8" s="8"/>
      <c r="E8" s="8"/>
      <c r="F8" s="8"/>
      <c r="G8" s="9"/>
    </row>
    <row r="9" spans="1:7" ht="33" customHeight="1" x14ac:dyDescent="0.3">
      <c r="A9" s="439"/>
      <c r="B9" s="8"/>
      <c r="C9" s="8"/>
      <c r="D9" s="8"/>
      <c r="E9" s="8"/>
      <c r="F9" s="8"/>
      <c r="G9" s="9"/>
    </row>
    <row r="10" spans="1:7" ht="33" customHeight="1" x14ac:dyDescent="0.3">
      <c r="A10" s="439"/>
      <c r="B10" s="8"/>
      <c r="C10" s="8"/>
      <c r="D10" s="8"/>
      <c r="E10" s="8"/>
      <c r="F10" s="8"/>
      <c r="G10" s="9"/>
    </row>
    <row r="11" spans="1:7" ht="33" customHeight="1" x14ac:dyDescent="0.3">
      <c r="A11" s="439"/>
      <c r="B11" s="8"/>
      <c r="C11" s="8"/>
      <c r="D11" s="8"/>
      <c r="E11" s="8"/>
      <c r="F11" s="8"/>
      <c r="G11" s="9"/>
    </row>
    <row r="12" spans="1:7" ht="33" customHeight="1" x14ac:dyDescent="0.3">
      <c r="A12" s="439"/>
      <c r="B12" s="8"/>
      <c r="C12" s="8"/>
      <c r="D12" s="8"/>
      <c r="E12" s="8"/>
      <c r="F12" s="8"/>
      <c r="G12" s="9"/>
    </row>
    <row r="13" spans="1:7" ht="33" customHeight="1" x14ac:dyDescent="0.3">
      <c r="A13" s="439"/>
      <c r="B13" s="8"/>
      <c r="C13" s="8"/>
      <c r="D13" s="8"/>
      <c r="E13" s="8"/>
      <c r="F13" s="8"/>
      <c r="G13" s="9"/>
    </row>
    <row r="14" spans="1:7" ht="33" customHeight="1" x14ac:dyDescent="0.3">
      <c r="A14" s="439"/>
      <c r="B14" s="8"/>
      <c r="C14" s="8"/>
      <c r="D14" s="8"/>
      <c r="E14" s="8"/>
      <c r="F14" s="8"/>
      <c r="G14" s="9"/>
    </row>
    <row r="15" spans="1:7" ht="33" customHeight="1" x14ac:dyDescent="0.3">
      <c r="A15" s="439"/>
      <c r="B15" s="8"/>
      <c r="C15" s="8"/>
      <c r="D15" s="8"/>
      <c r="E15" s="8"/>
      <c r="F15" s="8"/>
      <c r="G15" s="9"/>
    </row>
    <row r="16" spans="1:7" ht="33" customHeight="1" x14ac:dyDescent="0.3">
      <c r="A16" s="439"/>
      <c r="B16" s="8"/>
      <c r="C16" s="8"/>
      <c r="D16" s="8"/>
      <c r="E16" s="8"/>
      <c r="F16" s="8"/>
      <c r="G16" s="9"/>
    </row>
    <row r="17" spans="1:7" ht="33" customHeight="1" x14ac:dyDescent="0.3">
      <c r="A17" s="439"/>
      <c r="B17" s="8"/>
      <c r="C17" s="8"/>
      <c r="D17" s="8"/>
      <c r="E17" s="8"/>
      <c r="F17" s="8"/>
      <c r="G17" s="9"/>
    </row>
    <row r="18" spans="1:7" ht="33" customHeight="1" thickBot="1" x14ac:dyDescent="0.35">
      <c r="A18" s="440"/>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topLeftCell="A9" zoomScale="85" zoomScaleNormal="85" workbookViewId="0">
      <selection activeCell="A8" sqref="A8:E9"/>
    </sheetView>
  </sheetViews>
  <sheetFormatPr baseColWidth="10" defaultColWidth="11.44140625" defaultRowHeight="14.4" x14ac:dyDescent="0.3"/>
  <cols>
    <col min="1" max="1" width="30.44140625" customWidth="1"/>
    <col min="2" max="2" width="78.88671875" customWidth="1"/>
    <col min="3" max="3" width="10" customWidth="1"/>
    <col min="4" max="4" width="20.109375" style="272" customWidth="1"/>
    <col min="5" max="5" width="15.88671875" customWidth="1"/>
  </cols>
  <sheetData>
    <row r="1" spans="1:5" x14ac:dyDescent="0.3">
      <c r="A1" s="459"/>
      <c r="B1" s="411" t="str">
        <f>CONTEXTO!B1</f>
        <v xml:space="preserve">PROCESO:  SISTEMA INTEGRADO DE GESTIÓN </v>
      </c>
      <c r="C1" s="30" t="s">
        <v>80</v>
      </c>
      <c r="D1" s="105" t="s">
        <v>393</v>
      </c>
      <c r="E1" s="484"/>
    </row>
    <row r="2" spans="1:5" x14ac:dyDescent="0.3">
      <c r="A2" s="460"/>
      <c r="B2" s="412"/>
      <c r="C2" s="31" t="s">
        <v>2</v>
      </c>
      <c r="D2" s="106">
        <v>5</v>
      </c>
      <c r="E2" s="485"/>
    </row>
    <row r="3" spans="1:5" x14ac:dyDescent="0.3">
      <c r="A3" s="460"/>
      <c r="B3" s="462" t="s">
        <v>371</v>
      </c>
      <c r="C3" s="31" t="s">
        <v>81</v>
      </c>
      <c r="D3" s="286">
        <v>45343</v>
      </c>
      <c r="E3" s="485"/>
    </row>
    <row r="4" spans="1:5" ht="15" thickBot="1" x14ac:dyDescent="0.35">
      <c r="A4" s="461"/>
      <c r="B4" s="463"/>
      <c r="C4" s="270" t="s">
        <v>5</v>
      </c>
      <c r="D4" s="285" t="s">
        <v>378</v>
      </c>
      <c r="E4" s="486"/>
    </row>
    <row r="5" spans="1:5" ht="15" thickBot="1" x14ac:dyDescent="0.35">
      <c r="A5" s="464"/>
      <c r="B5" s="372"/>
      <c r="C5" s="372"/>
      <c r="D5" s="372"/>
      <c r="E5" s="372"/>
    </row>
    <row r="6" spans="1:5" x14ac:dyDescent="0.3">
      <c r="A6" s="465" t="str">
        <f>+CONTEXTO!A8</f>
        <v>PROCESO:  GESTIÓN DEL DESARROLLO ECONÓMICO Y LA COMPETITIVIDAD</v>
      </c>
      <c r="B6" s="466"/>
      <c r="C6" s="466"/>
      <c r="D6" s="466"/>
      <c r="E6" s="467"/>
    </row>
    <row r="7" spans="1:5" x14ac:dyDescent="0.3">
      <c r="A7" s="468"/>
      <c r="B7" s="469"/>
      <c r="C7" s="469"/>
      <c r="D7" s="469"/>
      <c r="E7" s="470"/>
    </row>
    <row r="8" spans="1:5" x14ac:dyDescent="0.3">
      <c r="A8" s="471" t="str">
        <f>+CONTEXTO!A9</f>
        <v xml:space="preserve">OBJETIVO:  PROMOVER EL DESARROLLO ECONÓMICO Y LA COMPETITIVIDAD DEL MUNICIPIO DE IBAGUÉ MEDIANTE LA FORMULACIÓN E IMPLEMENTACIÓN DE PLANES, PROGRAMAS Y PROYECTOS QUE FORTALEZCAN EL TEJIDO EMPRESARIAL, EL EMPRENDIMIENTO, LA EMPLEABILIDAD, EL TURISMO Y EL SECTOR RURAL.
</v>
      </c>
      <c r="B8" s="472"/>
      <c r="C8" s="472"/>
      <c r="D8" s="472"/>
      <c r="E8" s="473"/>
    </row>
    <row r="9" spans="1:5" ht="27" customHeight="1" thickBot="1" x14ac:dyDescent="0.35">
      <c r="A9" s="474"/>
      <c r="B9" s="475"/>
      <c r="C9" s="475"/>
      <c r="D9" s="475"/>
      <c r="E9" s="476"/>
    </row>
    <row r="10" spans="1:5" ht="15" thickBot="1" x14ac:dyDescent="0.35">
      <c r="A10" s="477"/>
      <c r="B10" s="477"/>
      <c r="C10" s="477"/>
      <c r="D10" s="477"/>
      <c r="E10" s="477"/>
    </row>
    <row r="11" spans="1:5" ht="27.75" customHeight="1" x14ac:dyDescent="0.3">
      <c r="A11" s="478" t="s">
        <v>363</v>
      </c>
      <c r="B11" s="480" t="s">
        <v>362</v>
      </c>
      <c r="C11" s="480"/>
      <c r="D11" s="482" t="s">
        <v>364</v>
      </c>
      <c r="E11" s="483"/>
    </row>
    <row r="12" spans="1:5" x14ac:dyDescent="0.3">
      <c r="A12" s="479"/>
      <c r="B12" s="481"/>
      <c r="C12" s="481"/>
      <c r="D12" s="102" t="s">
        <v>89</v>
      </c>
      <c r="E12" s="268" t="s">
        <v>90</v>
      </c>
    </row>
    <row r="13" spans="1:5" ht="33" customHeight="1" x14ac:dyDescent="0.3">
      <c r="A13" s="453" t="s">
        <v>374</v>
      </c>
      <c r="B13" s="456" t="s">
        <v>309</v>
      </c>
      <c r="C13" s="457"/>
      <c r="D13" s="217"/>
      <c r="E13" s="302" t="s">
        <v>129</v>
      </c>
    </row>
    <row r="14" spans="1:5" ht="33" customHeight="1" x14ac:dyDescent="0.3">
      <c r="A14" s="454"/>
      <c r="B14" s="456" t="s">
        <v>313</v>
      </c>
      <c r="C14" s="457"/>
      <c r="D14" s="217"/>
      <c r="E14" s="302" t="s">
        <v>129</v>
      </c>
    </row>
    <row r="15" spans="1:5" ht="33" customHeight="1" x14ac:dyDescent="0.3">
      <c r="A15" s="454"/>
      <c r="B15" s="456" t="s">
        <v>310</v>
      </c>
      <c r="C15" s="457"/>
      <c r="D15" s="217"/>
      <c r="E15" s="302" t="s">
        <v>129</v>
      </c>
    </row>
    <row r="16" spans="1:5" ht="33" customHeight="1" x14ac:dyDescent="0.3">
      <c r="A16" s="454"/>
      <c r="B16" s="456" t="s">
        <v>311</v>
      </c>
      <c r="C16" s="457"/>
      <c r="D16" s="217"/>
      <c r="E16" s="302" t="s">
        <v>129</v>
      </c>
    </row>
    <row r="17" spans="1:5" ht="33" customHeight="1" x14ac:dyDescent="0.3">
      <c r="A17" s="454"/>
      <c r="B17" s="456" t="s">
        <v>312</v>
      </c>
      <c r="C17" s="457"/>
      <c r="D17" s="217"/>
      <c r="E17" s="302" t="s">
        <v>129</v>
      </c>
    </row>
    <row r="18" spans="1:5" ht="33" customHeight="1" x14ac:dyDescent="0.3">
      <c r="A18" s="454"/>
      <c r="B18" s="456" t="s">
        <v>314</v>
      </c>
      <c r="C18" s="457"/>
      <c r="D18" s="217"/>
      <c r="E18" s="302" t="s">
        <v>129</v>
      </c>
    </row>
    <row r="19" spans="1:5" ht="33" customHeight="1" x14ac:dyDescent="0.3">
      <c r="A19" s="454"/>
      <c r="B19" s="456" t="s">
        <v>315</v>
      </c>
      <c r="C19" s="457"/>
      <c r="D19" s="217"/>
      <c r="E19" s="302" t="s">
        <v>129</v>
      </c>
    </row>
    <row r="20" spans="1:5" ht="33" customHeight="1" x14ac:dyDescent="0.3">
      <c r="A20" s="454"/>
      <c r="B20" s="456" t="s">
        <v>316</v>
      </c>
      <c r="C20" s="457"/>
      <c r="D20" s="217"/>
      <c r="E20" s="302" t="s">
        <v>129</v>
      </c>
    </row>
    <row r="21" spans="1:5" ht="33" customHeight="1" x14ac:dyDescent="0.3">
      <c r="A21" s="454"/>
      <c r="B21" s="456" t="s">
        <v>317</v>
      </c>
      <c r="C21" s="457"/>
      <c r="D21" s="217"/>
      <c r="E21" s="302" t="s">
        <v>129</v>
      </c>
    </row>
    <row r="22" spans="1:5" ht="33" customHeight="1" x14ac:dyDescent="0.3">
      <c r="A22" s="454"/>
      <c r="B22" s="456" t="s">
        <v>318</v>
      </c>
      <c r="C22" s="457"/>
      <c r="D22" s="217"/>
      <c r="E22" s="302" t="s">
        <v>129</v>
      </c>
    </row>
    <row r="23" spans="1:5" ht="33" customHeight="1" x14ac:dyDescent="0.3">
      <c r="A23" s="454"/>
      <c r="B23" s="456" t="s">
        <v>319</v>
      </c>
      <c r="C23" s="457"/>
      <c r="D23" s="300" t="s">
        <v>129</v>
      </c>
      <c r="E23" s="271"/>
    </row>
    <row r="24" spans="1:5" ht="33" customHeight="1" x14ac:dyDescent="0.3">
      <c r="A24" s="454"/>
      <c r="B24" s="456" t="s">
        <v>320</v>
      </c>
      <c r="C24" s="457"/>
      <c r="D24" s="300" t="s">
        <v>129</v>
      </c>
      <c r="E24" s="271"/>
    </row>
    <row r="25" spans="1:5" ht="33" customHeight="1" x14ac:dyDescent="0.3">
      <c r="A25" s="454"/>
      <c r="B25" s="456" t="s">
        <v>321</v>
      </c>
      <c r="C25" s="457"/>
      <c r="D25" s="217"/>
      <c r="E25" s="302" t="s">
        <v>129</v>
      </c>
    </row>
    <row r="26" spans="1:5" ht="33" customHeight="1" x14ac:dyDescent="0.3">
      <c r="A26" s="454"/>
      <c r="B26" s="456" t="s">
        <v>322</v>
      </c>
      <c r="C26" s="457"/>
      <c r="D26" s="217"/>
      <c r="E26" s="302" t="s">
        <v>129</v>
      </c>
    </row>
    <row r="27" spans="1:5" ht="33" customHeight="1" x14ac:dyDescent="0.3">
      <c r="A27" s="454"/>
      <c r="B27" s="456" t="s">
        <v>323</v>
      </c>
      <c r="C27" s="457"/>
      <c r="D27" s="217"/>
      <c r="E27" s="302" t="s">
        <v>129</v>
      </c>
    </row>
    <row r="28" spans="1:5" ht="33" customHeight="1" x14ac:dyDescent="0.3">
      <c r="A28" s="454"/>
      <c r="B28" s="456" t="s">
        <v>324</v>
      </c>
      <c r="C28" s="457"/>
      <c r="D28" s="217"/>
      <c r="E28" s="302" t="s">
        <v>129</v>
      </c>
    </row>
    <row r="29" spans="1:5" ht="33" customHeight="1" x14ac:dyDescent="0.3">
      <c r="A29" s="454"/>
      <c r="B29" s="456" t="s">
        <v>325</v>
      </c>
      <c r="C29" s="457"/>
      <c r="D29" s="217"/>
      <c r="E29" s="302" t="s">
        <v>129</v>
      </c>
    </row>
    <row r="30" spans="1:5" ht="33" customHeight="1" x14ac:dyDescent="0.3">
      <c r="A30" s="454"/>
      <c r="B30" s="456" t="s">
        <v>326</v>
      </c>
      <c r="C30" s="457"/>
      <c r="D30" s="217"/>
      <c r="E30" s="302" t="s">
        <v>129</v>
      </c>
    </row>
    <row r="31" spans="1:5" ht="33" customHeight="1" x14ac:dyDescent="0.3">
      <c r="A31" s="454"/>
      <c r="B31" s="418" t="s">
        <v>327</v>
      </c>
      <c r="C31" s="418"/>
      <c r="D31" s="217"/>
      <c r="E31" s="302" t="s">
        <v>129</v>
      </c>
    </row>
    <row r="32" spans="1:5" ht="33" customHeight="1" x14ac:dyDescent="0.3">
      <c r="A32" s="454"/>
      <c r="B32" s="456" t="s">
        <v>328</v>
      </c>
      <c r="C32" s="457"/>
      <c r="D32" s="217"/>
      <c r="E32" s="302" t="s">
        <v>129</v>
      </c>
    </row>
    <row r="33" spans="1:5" ht="22.5" customHeight="1" x14ac:dyDescent="0.3">
      <c r="A33" s="454"/>
      <c r="B33" s="487" t="s">
        <v>361</v>
      </c>
      <c r="C33" s="487"/>
      <c r="D33" s="487"/>
      <c r="E33" s="488"/>
    </row>
    <row r="34" spans="1:5" ht="33" customHeight="1" x14ac:dyDescent="0.3">
      <c r="A34" s="454"/>
      <c r="B34" s="418" t="s">
        <v>350</v>
      </c>
      <c r="C34" s="418"/>
      <c r="D34" s="217"/>
      <c r="E34" s="303" t="s">
        <v>129</v>
      </c>
    </row>
    <row r="35" spans="1:5" ht="33" customHeight="1" x14ac:dyDescent="0.3">
      <c r="A35" s="454"/>
      <c r="B35" s="418" t="s">
        <v>347</v>
      </c>
      <c r="C35" s="418"/>
      <c r="D35" s="217"/>
      <c r="E35" s="303" t="s">
        <v>129</v>
      </c>
    </row>
    <row r="36" spans="1:5" ht="33" customHeight="1" x14ac:dyDescent="0.3">
      <c r="A36" s="454"/>
      <c r="B36" s="418" t="s">
        <v>348</v>
      </c>
      <c r="C36" s="418"/>
      <c r="D36" s="300" t="s">
        <v>129</v>
      </c>
      <c r="E36" s="303"/>
    </row>
    <row r="37" spans="1:5" ht="33" customHeight="1" x14ac:dyDescent="0.3">
      <c r="A37" s="454"/>
      <c r="B37" s="418" t="s">
        <v>349</v>
      </c>
      <c r="C37" s="418"/>
      <c r="D37" s="217"/>
      <c r="E37" s="303" t="s">
        <v>129</v>
      </c>
    </row>
    <row r="38" spans="1:5" ht="33" customHeight="1" x14ac:dyDescent="0.3">
      <c r="A38" s="454"/>
      <c r="B38" s="418" t="s">
        <v>351</v>
      </c>
      <c r="C38" s="418"/>
      <c r="D38" s="217"/>
      <c r="E38" s="303" t="s">
        <v>129</v>
      </c>
    </row>
    <row r="39" spans="1:5" ht="33" customHeight="1" x14ac:dyDescent="0.3">
      <c r="A39" s="454"/>
      <c r="B39" s="418" t="s">
        <v>352</v>
      </c>
      <c r="C39" s="418"/>
      <c r="D39" s="217"/>
      <c r="E39" s="303" t="s">
        <v>129</v>
      </c>
    </row>
    <row r="40" spans="1:5" ht="33" customHeight="1" x14ac:dyDescent="0.3">
      <c r="A40" s="454"/>
      <c r="B40" s="418" t="s">
        <v>353</v>
      </c>
      <c r="C40" s="418"/>
      <c r="D40" s="217"/>
      <c r="E40" s="303" t="s">
        <v>129</v>
      </c>
    </row>
    <row r="41" spans="1:5" ht="33" customHeight="1" x14ac:dyDescent="0.3">
      <c r="A41" s="454"/>
      <c r="B41" s="418" t="s">
        <v>354</v>
      </c>
      <c r="C41" s="418"/>
      <c r="D41" s="217"/>
      <c r="E41" s="303" t="s">
        <v>129</v>
      </c>
    </row>
    <row r="42" spans="1:5" ht="33" customHeight="1" x14ac:dyDescent="0.3">
      <c r="A42" s="454"/>
      <c r="B42" s="418" t="s">
        <v>355</v>
      </c>
      <c r="C42" s="418"/>
      <c r="D42" s="217"/>
      <c r="E42" s="303" t="s">
        <v>129</v>
      </c>
    </row>
    <row r="43" spans="1:5" ht="33" customHeight="1" x14ac:dyDescent="0.3">
      <c r="A43" s="454"/>
      <c r="B43" s="418" t="s">
        <v>356</v>
      </c>
      <c r="C43" s="418"/>
      <c r="D43" s="217"/>
      <c r="E43" s="303" t="s">
        <v>129</v>
      </c>
    </row>
    <row r="44" spans="1:5" ht="33" customHeight="1" x14ac:dyDescent="0.3">
      <c r="A44" s="454"/>
      <c r="B44" s="418" t="s">
        <v>357</v>
      </c>
      <c r="C44" s="418"/>
      <c r="D44" s="217"/>
      <c r="E44" s="303" t="s">
        <v>129</v>
      </c>
    </row>
    <row r="45" spans="1:5" ht="33" customHeight="1" x14ac:dyDescent="0.3">
      <c r="A45" s="454"/>
      <c r="B45" s="418" t="s">
        <v>358</v>
      </c>
      <c r="C45" s="418"/>
      <c r="D45" s="217"/>
      <c r="E45" s="303" t="s">
        <v>129</v>
      </c>
    </row>
    <row r="46" spans="1:5" ht="33" customHeight="1" x14ac:dyDescent="0.3">
      <c r="A46" s="454"/>
      <c r="B46" s="418" t="s">
        <v>359</v>
      </c>
      <c r="C46" s="418"/>
      <c r="D46" s="217"/>
      <c r="E46" s="303" t="s">
        <v>129</v>
      </c>
    </row>
    <row r="47" spans="1:5" ht="33" customHeight="1" thickBot="1" x14ac:dyDescent="0.35">
      <c r="A47" s="455"/>
      <c r="B47" s="458" t="s">
        <v>360</v>
      </c>
      <c r="C47" s="458"/>
      <c r="D47" s="222"/>
      <c r="E47" s="304" t="s">
        <v>129</v>
      </c>
    </row>
    <row r="49" spans="1:5" ht="15" thickBot="1" x14ac:dyDescent="0.35"/>
    <row r="50" spans="1:5" ht="30.75" customHeight="1" x14ac:dyDescent="0.3">
      <c r="A50" s="478" t="s">
        <v>363</v>
      </c>
      <c r="B50" s="480" t="s">
        <v>362</v>
      </c>
      <c r="C50" s="480"/>
      <c r="D50" s="482" t="s">
        <v>364</v>
      </c>
      <c r="E50" s="483"/>
    </row>
    <row r="51" spans="1:5" x14ac:dyDescent="0.3">
      <c r="A51" s="479"/>
      <c r="B51" s="481"/>
      <c r="C51" s="481"/>
      <c r="D51" s="102" t="s">
        <v>89</v>
      </c>
      <c r="E51" s="268" t="s">
        <v>90</v>
      </c>
    </row>
    <row r="52" spans="1:5" ht="33" customHeight="1" x14ac:dyDescent="0.3">
      <c r="A52" s="454"/>
      <c r="B52" s="418" t="s">
        <v>309</v>
      </c>
      <c r="C52" s="419"/>
      <c r="D52" s="217"/>
      <c r="E52" s="303" t="s">
        <v>129</v>
      </c>
    </row>
    <row r="53" spans="1:5" ht="33" customHeight="1" x14ac:dyDescent="0.3">
      <c r="A53" s="454"/>
      <c r="B53" s="418" t="s">
        <v>313</v>
      </c>
      <c r="C53" s="419"/>
      <c r="D53" s="217"/>
      <c r="E53" s="303" t="s">
        <v>129</v>
      </c>
    </row>
    <row r="54" spans="1:5" ht="33" customHeight="1" x14ac:dyDescent="0.3">
      <c r="A54" s="454"/>
      <c r="B54" s="418" t="s">
        <v>310</v>
      </c>
      <c r="C54" s="419"/>
      <c r="D54" s="217"/>
      <c r="E54" s="303" t="s">
        <v>129</v>
      </c>
    </row>
    <row r="55" spans="1:5" ht="33" customHeight="1" x14ac:dyDescent="0.3">
      <c r="A55" s="454"/>
      <c r="B55" s="418" t="s">
        <v>311</v>
      </c>
      <c r="C55" s="419"/>
      <c r="D55" s="217"/>
      <c r="E55" s="303" t="s">
        <v>129</v>
      </c>
    </row>
    <row r="56" spans="1:5" ht="33" customHeight="1" x14ac:dyDescent="0.3">
      <c r="A56" s="454"/>
      <c r="B56" s="418" t="s">
        <v>312</v>
      </c>
      <c r="C56" s="419"/>
      <c r="D56" s="217"/>
      <c r="E56" s="303" t="s">
        <v>129</v>
      </c>
    </row>
    <row r="57" spans="1:5" ht="33" customHeight="1" x14ac:dyDescent="0.3">
      <c r="A57" s="454"/>
      <c r="B57" s="418" t="s">
        <v>314</v>
      </c>
      <c r="C57" s="419"/>
      <c r="D57" s="217"/>
      <c r="E57" s="303" t="s">
        <v>129</v>
      </c>
    </row>
    <row r="58" spans="1:5" ht="33" customHeight="1" x14ac:dyDescent="0.3">
      <c r="A58" s="454"/>
      <c r="B58" s="418" t="s">
        <v>315</v>
      </c>
      <c r="C58" s="419"/>
      <c r="D58" s="217"/>
      <c r="E58" s="303" t="s">
        <v>129</v>
      </c>
    </row>
    <row r="59" spans="1:5" ht="33" customHeight="1" x14ac:dyDescent="0.3">
      <c r="A59" s="454"/>
      <c r="B59" s="418" t="s">
        <v>316</v>
      </c>
      <c r="C59" s="419"/>
      <c r="D59" s="217"/>
      <c r="E59" s="303" t="s">
        <v>129</v>
      </c>
    </row>
    <row r="60" spans="1:5" ht="33" customHeight="1" x14ac:dyDescent="0.3">
      <c r="A60" s="454"/>
      <c r="B60" s="418" t="s">
        <v>317</v>
      </c>
      <c r="C60" s="419"/>
      <c r="D60" s="217"/>
      <c r="E60" s="303" t="s">
        <v>129</v>
      </c>
    </row>
    <row r="61" spans="1:5" ht="33" customHeight="1" x14ac:dyDescent="0.3">
      <c r="A61" s="454"/>
      <c r="B61" s="418" t="s">
        <v>318</v>
      </c>
      <c r="C61" s="419"/>
      <c r="D61" s="217"/>
      <c r="E61" s="303" t="s">
        <v>129</v>
      </c>
    </row>
    <row r="62" spans="1:5" ht="33" customHeight="1" x14ac:dyDescent="0.3">
      <c r="A62" s="454"/>
      <c r="B62" s="418" t="s">
        <v>319</v>
      </c>
      <c r="C62" s="419"/>
      <c r="D62" s="300" t="s">
        <v>129</v>
      </c>
      <c r="E62" s="303"/>
    </row>
    <row r="63" spans="1:5" ht="33" customHeight="1" x14ac:dyDescent="0.3">
      <c r="A63" s="454"/>
      <c r="B63" s="418" t="s">
        <v>320</v>
      </c>
      <c r="C63" s="419"/>
      <c r="D63" s="217"/>
      <c r="E63" s="303" t="s">
        <v>129</v>
      </c>
    </row>
    <row r="64" spans="1:5" ht="33" customHeight="1" x14ac:dyDescent="0.3">
      <c r="A64" s="454"/>
      <c r="B64" s="418" t="s">
        <v>321</v>
      </c>
      <c r="C64" s="419"/>
      <c r="D64" s="217"/>
      <c r="E64" s="303" t="s">
        <v>129</v>
      </c>
    </row>
    <row r="65" spans="1:5" ht="33" customHeight="1" x14ac:dyDescent="0.3">
      <c r="A65" s="454"/>
      <c r="B65" s="418" t="s">
        <v>322</v>
      </c>
      <c r="C65" s="419"/>
      <c r="D65" s="217"/>
      <c r="E65" s="303" t="s">
        <v>129</v>
      </c>
    </row>
    <row r="66" spans="1:5" ht="33" customHeight="1" x14ac:dyDescent="0.3">
      <c r="A66" s="454"/>
      <c r="B66" s="418" t="s">
        <v>323</v>
      </c>
      <c r="C66" s="419"/>
      <c r="D66" s="217"/>
      <c r="E66" s="303" t="s">
        <v>129</v>
      </c>
    </row>
    <row r="67" spans="1:5" ht="33" customHeight="1" x14ac:dyDescent="0.3">
      <c r="A67" s="454"/>
      <c r="B67" s="418" t="s">
        <v>324</v>
      </c>
      <c r="C67" s="419"/>
      <c r="D67" s="217"/>
      <c r="E67" s="303" t="s">
        <v>129</v>
      </c>
    </row>
    <row r="68" spans="1:5" ht="33" customHeight="1" x14ac:dyDescent="0.3">
      <c r="A68" s="454"/>
      <c r="B68" s="418" t="s">
        <v>325</v>
      </c>
      <c r="C68" s="419"/>
      <c r="D68" s="217"/>
      <c r="E68" s="303" t="s">
        <v>129</v>
      </c>
    </row>
    <row r="69" spans="1:5" ht="33" customHeight="1" x14ac:dyDescent="0.3">
      <c r="A69" s="454"/>
      <c r="B69" s="418" t="s">
        <v>326</v>
      </c>
      <c r="C69" s="419"/>
      <c r="D69" s="217"/>
      <c r="E69" s="303" t="s">
        <v>129</v>
      </c>
    </row>
    <row r="70" spans="1:5" ht="33" customHeight="1" x14ac:dyDescent="0.3">
      <c r="A70" s="454"/>
      <c r="B70" s="418" t="s">
        <v>327</v>
      </c>
      <c r="C70" s="418"/>
      <c r="D70" s="217"/>
      <c r="E70" s="303" t="s">
        <v>129</v>
      </c>
    </row>
    <row r="71" spans="1:5" ht="33" customHeight="1" x14ac:dyDescent="0.3">
      <c r="A71" s="454"/>
      <c r="B71" s="418" t="s">
        <v>328</v>
      </c>
      <c r="C71" s="419"/>
      <c r="D71" s="217"/>
      <c r="E71" s="303" t="s">
        <v>129</v>
      </c>
    </row>
    <row r="72" spans="1:5" ht="33" customHeight="1" x14ac:dyDescent="0.3">
      <c r="A72" s="454"/>
      <c r="B72" s="487" t="s">
        <v>361</v>
      </c>
      <c r="C72" s="487"/>
      <c r="D72" s="487"/>
      <c r="E72" s="488"/>
    </row>
    <row r="73" spans="1:5" ht="33" customHeight="1" x14ac:dyDescent="0.3">
      <c r="A73" s="454"/>
      <c r="B73" s="418" t="s">
        <v>350</v>
      </c>
      <c r="C73" s="418"/>
      <c r="D73" s="217"/>
      <c r="E73" s="303" t="s">
        <v>129</v>
      </c>
    </row>
    <row r="74" spans="1:5" ht="33" customHeight="1" x14ac:dyDescent="0.3">
      <c r="A74" s="454"/>
      <c r="B74" s="418" t="s">
        <v>347</v>
      </c>
      <c r="C74" s="418"/>
      <c r="D74" s="217"/>
      <c r="E74" s="303" t="s">
        <v>129</v>
      </c>
    </row>
    <row r="75" spans="1:5" ht="33" customHeight="1" x14ac:dyDescent="0.3">
      <c r="A75" s="454"/>
      <c r="B75" s="418" t="s">
        <v>348</v>
      </c>
      <c r="C75" s="418"/>
      <c r="D75" s="217"/>
      <c r="E75" s="303" t="s">
        <v>129</v>
      </c>
    </row>
    <row r="76" spans="1:5" ht="33" customHeight="1" x14ac:dyDescent="0.3">
      <c r="A76" s="454"/>
      <c r="B76" s="418" t="s">
        <v>349</v>
      </c>
      <c r="C76" s="418"/>
      <c r="D76" s="217"/>
      <c r="E76" s="303" t="s">
        <v>129</v>
      </c>
    </row>
    <row r="77" spans="1:5" ht="33" customHeight="1" x14ac:dyDescent="0.3">
      <c r="A77" s="454"/>
      <c r="B77" s="418" t="s">
        <v>351</v>
      </c>
      <c r="C77" s="418"/>
      <c r="D77" s="217"/>
      <c r="E77" s="303" t="s">
        <v>129</v>
      </c>
    </row>
    <row r="78" spans="1:5" ht="33" customHeight="1" x14ac:dyDescent="0.3">
      <c r="A78" s="454"/>
      <c r="B78" s="418" t="s">
        <v>352</v>
      </c>
      <c r="C78" s="418"/>
      <c r="D78" s="217"/>
      <c r="E78" s="303" t="s">
        <v>129</v>
      </c>
    </row>
    <row r="79" spans="1:5" ht="33" customHeight="1" x14ac:dyDescent="0.3">
      <c r="A79" s="454"/>
      <c r="B79" s="418" t="s">
        <v>353</v>
      </c>
      <c r="C79" s="418"/>
      <c r="D79" s="217"/>
      <c r="E79" s="303" t="s">
        <v>129</v>
      </c>
    </row>
    <row r="80" spans="1:5" ht="33" customHeight="1" x14ac:dyDescent="0.3">
      <c r="A80" s="454"/>
      <c r="B80" s="418" t="s">
        <v>354</v>
      </c>
      <c r="C80" s="418"/>
      <c r="D80" s="217"/>
      <c r="E80" s="303" t="s">
        <v>129</v>
      </c>
    </row>
    <row r="81" spans="1:5" ht="33" customHeight="1" x14ac:dyDescent="0.3">
      <c r="A81" s="454"/>
      <c r="B81" s="418" t="s">
        <v>355</v>
      </c>
      <c r="C81" s="418"/>
      <c r="D81" s="217"/>
      <c r="E81" s="303" t="s">
        <v>129</v>
      </c>
    </row>
    <row r="82" spans="1:5" ht="33" customHeight="1" x14ac:dyDescent="0.3">
      <c r="A82" s="454"/>
      <c r="B82" s="418" t="s">
        <v>356</v>
      </c>
      <c r="C82" s="418"/>
      <c r="D82" s="217"/>
      <c r="E82" s="303" t="s">
        <v>129</v>
      </c>
    </row>
    <row r="83" spans="1:5" ht="33" customHeight="1" x14ac:dyDescent="0.3">
      <c r="A83" s="454"/>
      <c r="B83" s="418" t="s">
        <v>357</v>
      </c>
      <c r="C83" s="418"/>
      <c r="D83" s="217"/>
      <c r="E83" s="303" t="s">
        <v>129</v>
      </c>
    </row>
    <row r="84" spans="1:5" ht="33" customHeight="1" x14ac:dyDescent="0.3">
      <c r="A84" s="454"/>
      <c r="B84" s="418" t="s">
        <v>358</v>
      </c>
      <c r="C84" s="418"/>
      <c r="D84" s="217"/>
      <c r="E84" s="303" t="s">
        <v>129</v>
      </c>
    </row>
    <row r="85" spans="1:5" ht="33" customHeight="1" x14ac:dyDescent="0.3">
      <c r="A85" s="454"/>
      <c r="B85" s="418" t="s">
        <v>359</v>
      </c>
      <c r="C85" s="418"/>
      <c r="D85" s="217"/>
      <c r="E85" s="303" t="s">
        <v>129</v>
      </c>
    </row>
    <row r="86" spans="1:5" ht="33" customHeight="1" thickBot="1" x14ac:dyDescent="0.35">
      <c r="A86" s="455"/>
      <c r="B86" s="458" t="s">
        <v>360</v>
      </c>
      <c r="C86" s="458"/>
      <c r="D86" s="222"/>
      <c r="E86" s="304" t="s">
        <v>129</v>
      </c>
    </row>
    <row r="88" spans="1:5" ht="15" thickBot="1" x14ac:dyDescent="0.35"/>
    <row r="89" spans="1:5" ht="28.5" customHeight="1" x14ac:dyDescent="0.3">
      <c r="A89" s="478" t="s">
        <v>363</v>
      </c>
      <c r="B89" s="480" t="s">
        <v>362</v>
      </c>
      <c r="C89" s="480"/>
      <c r="D89" s="482" t="s">
        <v>364</v>
      </c>
      <c r="E89" s="483"/>
    </row>
    <row r="90" spans="1:5" x14ac:dyDescent="0.3">
      <c r="A90" s="479"/>
      <c r="B90" s="481"/>
      <c r="C90" s="481"/>
      <c r="D90" s="102" t="s">
        <v>89</v>
      </c>
      <c r="E90" s="268" t="s">
        <v>90</v>
      </c>
    </row>
    <row r="91" spans="1:5" ht="33" customHeight="1" x14ac:dyDescent="0.3">
      <c r="A91" s="454"/>
      <c r="B91" s="456" t="s">
        <v>309</v>
      </c>
      <c r="C91" s="457"/>
      <c r="D91" s="217"/>
      <c r="E91" s="302" t="s">
        <v>129</v>
      </c>
    </row>
    <row r="92" spans="1:5" ht="33" customHeight="1" x14ac:dyDescent="0.3">
      <c r="A92" s="454"/>
      <c r="B92" s="456" t="s">
        <v>313</v>
      </c>
      <c r="C92" s="457"/>
      <c r="D92" s="217"/>
      <c r="E92" s="302" t="s">
        <v>129</v>
      </c>
    </row>
    <row r="93" spans="1:5" ht="33" customHeight="1" x14ac:dyDescent="0.3">
      <c r="A93" s="454"/>
      <c r="B93" s="456" t="s">
        <v>310</v>
      </c>
      <c r="C93" s="457"/>
      <c r="D93" s="217"/>
      <c r="E93" s="302" t="s">
        <v>129</v>
      </c>
    </row>
    <row r="94" spans="1:5" ht="33" customHeight="1" x14ac:dyDescent="0.3">
      <c r="A94" s="454"/>
      <c r="B94" s="456" t="s">
        <v>311</v>
      </c>
      <c r="C94" s="457"/>
      <c r="D94" s="217"/>
      <c r="E94" s="302" t="s">
        <v>129</v>
      </c>
    </row>
    <row r="95" spans="1:5" ht="33" customHeight="1" x14ac:dyDescent="0.3">
      <c r="A95" s="454"/>
      <c r="B95" s="456" t="s">
        <v>312</v>
      </c>
      <c r="C95" s="457"/>
      <c r="D95" s="217"/>
      <c r="E95" s="302" t="s">
        <v>129</v>
      </c>
    </row>
    <row r="96" spans="1:5" ht="33" customHeight="1" x14ac:dyDescent="0.3">
      <c r="A96" s="454"/>
      <c r="B96" s="456" t="s">
        <v>314</v>
      </c>
      <c r="C96" s="457"/>
      <c r="D96" s="217"/>
      <c r="E96" s="302" t="s">
        <v>129</v>
      </c>
    </row>
    <row r="97" spans="1:5" ht="33" customHeight="1" x14ac:dyDescent="0.3">
      <c r="A97" s="454"/>
      <c r="B97" s="456" t="s">
        <v>315</v>
      </c>
      <c r="C97" s="457"/>
      <c r="D97" s="217"/>
      <c r="E97" s="302" t="s">
        <v>129</v>
      </c>
    </row>
    <row r="98" spans="1:5" ht="33" customHeight="1" x14ac:dyDescent="0.3">
      <c r="A98" s="454"/>
      <c r="B98" s="456" t="s">
        <v>316</v>
      </c>
      <c r="C98" s="457"/>
      <c r="D98" s="217"/>
      <c r="E98" s="302" t="s">
        <v>129</v>
      </c>
    </row>
    <row r="99" spans="1:5" ht="33" customHeight="1" x14ac:dyDescent="0.3">
      <c r="A99" s="454"/>
      <c r="B99" s="456" t="s">
        <v>317</v>
      </c>
      <c r="C99" s="457"/>
      <c r="D99" s="217"/>
      <c r="E99" s="302" t="s">
        <v>129</v>
      </c>
    </row>
    <row r="100" spans="1:5" ht="33" customHeight="1" x14ac:dyDescent="0.3">
      <c r="A100" s="454"/>
      <c r="B100" s="456" t="s">
        <v>318</v>
      </c>
      <c r="C100" s="457"/>
      <c r="D100" s="217"/>
      <c r="E100" s="302" t="s">
        <v>129</v>
      </c>
    </row>
    <row r="101" spans="1:5" ht="33" customHeight="1" x14ac:dyDescent="0.3">
      <c r="A101" s="454"/>
      <c r="B101" s="456" t="s">
        <v>319</v>
      </c>
      <c r="C101" s="457"/>
      <c r="D101" s="217"/>
      <c r="E101" s="302" t="s">
        <v>129</v>
      </c>
    </row>
    <row r="102" spans="1:5" ht="33" customHeight="1" x14ac:dyDescent="0.3">
      <c r="A102" s="454"/>
      <c r="B102" s="456" t="s">
        <v>320</v>
      </c>
      <c r="C102" s="457"/>
      <c r="D102" s="217"/>
      <c r="E102" s="302" t="s">
        <v>129</v>
      </c>
    </row>
    <row r="103" spans="1:5" ht="33" customHeight="1" x14ac:dyDescent="0.3">
      <c r="A103" s="454"/>
      <c r="B103" s="456" t="s">
        <v>321</v>
      </c>
      <c r="C103" s="457"/>
      <c r="D103" s="217"/>
      <c r="E103" s="302" t="s">
        <v>129</v>
      </c>
    </row>
    <row r="104" spans="1:5" ht="33" customHeight="1" x14ac:dyDescent="0.3">
      <c r="A104" s="454"/>
      <c r="B104" s="456" t="s">
        <v>322</v>
      </c>
      <c r="C104" s="457"/>
      <c r="D104" s="217"/>
      <c r="E104" s="302" t="s">
        <v>129</v>
      </c>
    </row>
    <row r="105" spans="1:5" ht="33" customHeight="1" x14ac:dyDescent="0.3">
      <c r="A105" s="454"/>
      <c r="B105" s="456" t="s">
        <v>323</v>
      </c>
      <c r="C105" s="457"/>
      <c r="D105" s="217"/>
      <c r="E105" s="302" t="s">
        <v>129</v>
      </c>
    </row>
    <row r="106" spans="1:5" ht="33" customHeight="1" x14ac:dyDescent="0.3">
      <c r="A106" s="454"/>
      <c r="B106" s="456" t="s">
        <v>324</v>
      </c>
      <c r="C106" s="457"/>
      <c r="D106" s="217"/>
      <c r="E106" s="302" t="s">
        <v>129</v>
      </c>
    </row>
    <row r="107" spans="1:5" ht="33" customHeight="1" x14ac:dyDescent="0.3">
      <c r="A107" s="454"/>
      <c r="B107" s="456" t="s">
        <v>325</v>
      </c>
      <c r="C107" s="457"/>
      <c r="D107" s="217"/>
      <c r="E107" s="302" t="s">
        <v>129</v>
      </c>
    </row>
    <row r="108" spans="1:5" ht="33" customHeight="1" x14ac:dyDescent="0.3">
      <c r="A108" s="454"/>
      <c r="B108" s="456" t="s">
        <v>326</v>
      </c>
      <c r="C108" s="457"/>
      <c r="D108" s="217"/>
      <c r="E108" s="302" t="s">
        <v>129</v>
      </c>
    </row>
    <row r="109" spans="1:5" ht="33" customHeight="1" x14ac:dyDescent="0.3">
      <c r="A109" s="454"/>
      <c r="B109" s="418" t="s">
        <v>327</v>
      </c>
      <c r="C109" s="418"/>
      <c r="D109" s="217"/>
      <c r="E109" s="302" t="s">
        <v>129</v>
      </c>
    </row>
    <row r="110" spans="1:5" ht="33" customHeight="1" x14ac:dyDescent="0.3">
      <c r="A110" s="454"/>
      <c r="B110" s="456" t="s">
        <v>328</v>
      </c>
      <c r="C110" s="457"/>
      <c r="D110" s="217"/>
      <c r="E110" s="302" t="s">
        <v>129</v>
      </c>
    </row>
    <row r="111" spans="1:5" ht="33" customHeight="1" x14ac:dyDescent="0.3">
      <c r="A111" s="454"/>
      <c r="B111" s="487" t="s">
        <v>361</v>
      </c>
      <c r="C111" s="487"/>
      <c r="D111" s="487"/>
      <c r="E111" s="488"/>
    </row>
    <row r="112" spans="1:5" ht="33" customHeight="1" x14ac:dyDescent="0.3">
      <c r="A112" s="454"/>
      <c r="B112" s="418" t="s">
        <v>350</v>
      </c>
      <c r="C112" s="418"/>
      <c r="D112" s="217"/>
      <c r="E112" s="303" t="s">
        <v>129</v>
      </c>
    </row>
    <row r="113" spans="1:5" ht="33" customHeight="1" x14ac:dyDescent="0.3">
      <c r="A113" s="454"/>
      <c r="B113" s="418" t="s">
        <v>347</v>
      </c>
      <c r="C113" s="418"/>
      <c r="D113" s="217"/>
      <c r="E113" s="303" t="s">
        <v>129</v>
      </c>
    </row>
    <row r="114" spans="1:5" ht="33" customHeight="1" x14ac:dyDescent="0.3">
      <c r="A114" s="454"/>
      <c r="B114" s="418" t="s">
        <v>348</v>
      </c>
      <c r="C114" s="418"/>
      <c r="D114" s="217"/>
      <c r="E114" s="303" t="s">
        <v>129</v>
      </c>
    </row>
    <row r="115" spans="1:5" ht="33" customHeight="1" x14ac:dyDescent="0.3">
      <c r="A115" s="454"/>
      <c r="B115" s="418" t="s">
        <v>349</v>
      </c>
      <c r="C115" s="418"/>
      <c r="D115" s="217"/>
      <c r="E115" s="303" t="s">
        <v>129</v>
      </c>
    </row>
    <row r="116" spans="1:5" ht="33" customHeight="1" x14ac:dyDescent="0.3">
      <c r="A116" s="454"/>
      <c r="B116" s="418" t="s">
        <v>351</v>
      </c>
      <c r="C116" s="418"/>
      <c r="D116" s="217"/>
      <c r="E116" s="303" t="s">
        <v>129</v>
      </c>
    </row>
    <row r="117" spans="1:5" ht="33" customHeight="1" x14ac:dyDescent="0.3">
      <c r="A117" s="454"/>
      <c r="B117" s="418" t="s">
        <v>352</v>
      </c>
      <c r="C117" s="418"/>
      <c r="D117" s="217"/>
      <c r="E117" s="303" t="s">
        <v>129</v>
      </c>
    </row>
    <row r="118" spans="1:5" ht="33" customHeight="1" x14ac:dyDescent="0.3">
      <c r="A118" s="454"/>
      <c r="B118" s="418" t="s">
        <v>353</v>
      </c>
      <c r="C118" s="418"/>
      <c r="D118" s="217"/>
      <c r="E118" s="303" t="s">
        <v>129</v>
      </c>
    </row>
    <row r="119" spans="1:5" ht="33" customHeight="1" x14ac:dyDescent="0.3">
      <c r="A119" s="454"/>
      <c r="B119" s="418" t="s">
        <v>354</v>
      </c>
      <c r="C119" s="418"/>
      <c r="D119" s="217"/>
      <c r="E119" s="303" t="s">
        <v>129</v>
      </c>
    </row>
    <row r="120" spans="1:5" ht="33" customHeight="1" x14ac:dyDescent="0.3">
      <c r="A120" s="454"/>
      <c r="B120" s="418" t="s">
        <v>355</v>
      </c>
      <c r="C120" s="418"/>
      <c r="D120" s="217"/>
      <c r="E120" s="303" t="s">
        <v>129</v>
      </c>
    </row>
    <row r="121" spans="1:5" ht="33" customHeight="1" x14ac:dyDescent="0.3">
      <c r="A121" s="454"/>
      <c r="B121" s="418" t="s">
        <v>356</v>
      </c>
      <c r="C121" s="418"/>
      <c r="D121" s="217"/>
      <c r="E121" s="303" t="s">
        <v>129</v>
      </c>
    </row>
    <row r="122" spans="1:5" ht="33" customHeight="1" x14ac:dyDescent="0.3">
      <c r="A122" s="454"/>
      <c r="B122" s="418" t="s">
        <v>357</v>
      </c>
      <c r="C122" s="418"/>
      <c r="D122" s="217"/>
      <c r="E122" s="303" t="s">
        <v>129</v>
      </c>
    </row>
    <row r="123" spans="1:5" ht="33" customHeight="1" x14ac:dyDescent="0.3">
      <c r="A123" s="454"/>
      <c r="B123" s="418" t="s">
        <v>358</v>
      </c>
      <c r="C123" s="418"/>
      <c r="D123" s="217"/>
      <c r="E123" s="303" t="s">
        <v>129</v>
      </c>
    </row>
    <row r="124" spans="1:5" ht="33" customHeight="1" x14ac:dyDescent="0.3">
      <c r="A124" s="454"/>
      <c r="B124" s="418" t="s">
        <v>359</v>
      </c>
      <c r="C124" s="418"/>
      <c r="D124" s="217"/>
      <c r="E124" s="303" t="s">
        <v>129</v>
      </c>
    </row>
    <row r="125" spans="1:5" ht="33" customHeight="1" thickBot="1" x14ac:dyDescent="0.35">
      <c r="A125" s="455"/>
      <c r="B125" s="458" t="s">
        <v>360</v>
      </c>
      <c r="C125" s="458"/>
      <c r="D125" s="222"/>
      <c r="E125" s="304" t="s">
        <v>129</v>
      </c>
    </row>
    <row r="126" spans="1:5" x14ac:dyDescent="0.3">
      <c r="E126" s="305"/>
    </row>
    <row r="127" spans="1:5" ht="15" thickBot="1" x14ac:dyDescent="0.35"/>
    <row r="128" spans="1:5" ht="30" customHeight="1" x14ac:dyDescent="0.3">
      <c r="A128" s="478" t="s">
        <v>363</v>
      </c>
      <c r="B128" s="480" t="s">
        <v>362</v>
      </c>
      <c r="C128" s="480"/>
      <c r="D128" s="482" t="s">
        <v>364</v>
      </c>
      <c r="E128" s="483"/>
    </row>
    <row r="129" spans="1:5" x14ac:dyDescent="0.3">
      <c r="A129" s="479"/>
      <c r="B129" s="481"/>
      <c r="C129" s="481"/>
      <c r="D129" s="102" t="s">
        <v>89</v>
      </c>
      <c r="E129" s="268" t="s">
        <v>90</v>
      </c>
    </row>
    <row r="130" spans="1:5" ht="33" customHeight="1" x14ac:dyDescent="0.3">
      <c r="A130" s="454"/>
      <c r="B130" s="418" t="s">
        <v>309</v>
      </c>
      <c r="C130" s="419"/>
      <c r="D130" s="217"/>
      <c r="E130" s="303" t="s">
        <v>129</v>
      </c>
    </row>
    <row r="131" spans="1:5" ht="33" customHeight="1" x14ac:dyDescent="0.3">
      <c r="A131" s="454"/>
      <c r="B131" s="418" t="s">
        <v>313</v>
      </c>
      <c r="C131" s="419"/>
      <c r="D131" s="217"/>
      <c r="E131" s="303" t="s">
        <v>129</v>
      </c>
    </row>
    <row r="132" spans="1:5" ht="33" customHeight="1" x14ac:dyDescent="0.3">
      <c r="A132" s="454"/>
      <c r="B132" s="418" t="s">
        <v>310</v>
      </c>
      <c r="C132" s="419"/>
      <c r="D132" s="217"/>
      <c r="E132" s="303" t="s">
        <v>129</v>
      </c>
    </row>
    <row r="133" spans="1:5" ht="33" customHeight="1" x14ac:dyDescent="0.3">
      <c r="A133" s="454"/>
      <c r="B133" s="418" t="s">
        <v>311</v>
      </c>
      <c r="C133" s="419"/>
      <c r="D133" s="217"/>
      <c r="E133" s="303" t="s">
        <v>129</v>
      </c>
    </row>
    <row r="134" spans="1:5" ht="33" customHeight="1" x14ac:dyDescent="0.3">
      <c r="A134" s="454"/>
      <c r="B134" s="418" t="s">
        <v>312</v>
      </c>
      <c r="C134" s="419"/>
      <c r="D134" s="217"/>
      <c r="E134" s="303" t="s">
        <v>129</v>
      </c>
    </row>
    <row r="135" spans="1:5" ht="33" customHeight="1" x14ac:dyDescent="0.3">
      <c r="A135" s="454"/>
      <c r="B135" s="418" t="s">
        <v>314</v>
      </c>
      <c r="C135" s="419"/>
      <c r="D135" s="217"/>
      <c r="E135" s="303" t="s">
        <v>129</v>
      </c>
    </row>
    <row r="136" spans="1:5" ht="33" customHeight="1" x14ac:dyDescent="0.3">
      <c r="A136" s="454"/>
      <c r="B136" s="418" t="s">
        <v>315</v>
      </c>
      <c r="C136" s="419"/>
      <c r="D136" s="217"/>
      <c r="E136" s="303" t="s">
        <v>129</v>
      </c>
    </row>
    <row r="137" spans="1:5" ht="33" customHeight="1" x14ac:dyDescent="0.3">
      <c r="A137" s="454"/>
      <c r="B137" s="418" t="s">
        <v>316</v>
      </c>
      <c r="C137" s="419"/>
      <c r="D137" s="217"/>
      <c r="E137" s="303" t="s">
        <v>129</v>
      </c>
    </row>
    <row r="138" spans="1:5" ht="33" customHeight="1" x14ac:dyDescent="0.3">
      <c r="A138" s="454"/>
      <c r="B138" s="418" t="s">
        <v>317</v>
      </c>
      <c r="C138" s="419"/>
      <c r="D138" s="217"/>
      <c r="E138" s="303" t="s">
        <v>129</v>
      </c>
    </row>
    <row r="139" spans="1:5" ht="33" customHeight="1" x14ac:dyDescent="0.3">
      <c r="A139" s="454"/>
      <c r="B139" s="418" t="s">
        <v>318</v>
      </c>
      <c r="C139" s="419"/>
      <c r="D139" s="217"/>
      <c r="E139" s="303" t="s">
        <v>129</v>
      </c>
    </row>
    <row r="140" spans="1:5" ht="33" customHeight="1" x14ac:dyDescent="0.3">
      <c r="A140" s="454"/>
      <c r="B140" s="418" t="s">
        <v>319</v>
      </c>
      <c r="C140" s="419"/>
      <c r="D140" s="217"/>
      <c r="E140" s="303" t="s">
        <v>129</v>
      </c>
    </row>
    <row r="141" spans="1:5" ht="33" customHeight="1" x14ac:dyDescent="0.3">
      <c r="A141" s="454"/>
      <c r="B141" s="418" t="s">
        <v>320</v>
      </c>
      <c r="C141" s="419"/>
      <c r="D141" s="217"/>
      <c r="E141" s="303" t="s">
        <v>129</v>
      </c>
    </row>
    <row r="142" spans="1:5" ht="33" customHeight="1" x14ac:dyDescent="0.3">
      <c r="A142" s="454"/>
      <c r="B142" s="418" t="s">
        <v>321</v>
      </c>
      <c r="C142" s="419"/>
      <c r="D142" s="217"/>
      <c r="E142" s="303" t="s">
        <v>129</v>
      </c>
    </row>
    <row r="143" spans="1:5" ht="33" customHeight="1" x14ac:dyDescent="0.3">
      <c r="A143" s="454"/>
      <c r="B143" s="418" t="s">
        <v>322</v>
      </c>
      <c r="C143" s="419"/>
      <c r="D143" s="217"/>
      <c r="E143" s="303" t="s">
        <v>129</v>
      </c>
    </row>
    <row r="144" spans="1:5" ht="33" customHeight="1" x14ac:dyDescent="0.3">
      <c r="A144" s="454"/>
      <c r="B144" s="418" t="s">
        <v>323</v>
      </c>
      <c r="C144" s="419"/>
      <c r="D144" s="217"/>
      <c r="E144" s="303" t="s">
        <v>129</v>
      </c>
    </row>
    <row r="145" spans="1:5" ht="33" customHeight="1" x14ac:dyDescent="0.3">
      <c r="A145" s="454"/>
      <c r="B145" s="418" t="s">
        <v>324</v>
      </c>
      <c r="C145" s="419"/>
      <c r="D145" s="217"/>
      <c r="E145" s="303" t="s">
        <v>129</v>
      </c>
    </row>
    <row r="146" spans="1:5" ht="33" customHeight="1" x14ac:dyDescent="0.3">
      <c r="A146" s="454"/>
      <c r="B146" s="418" t="s">
        <v>325</v>
      </c>
      <c r="C146" s="419"/>
      <c r="D146" s="217"/>
      <c r="E146" s="303" t="s">
        <v>129</v>
      </c>
    </row>
    <row r="147" spans="1:5" ht="33" customHeight="1" x14ac:dyDescent="0.3">
      <c r="A147" s="454"/>
      <c r="B147" s="418" t="s">
        <v>326</v>
      </c>
      <c r="C147" s="419"/>
      <c r="D147" s="217"/>
      <c r="E147" s="303" t="s">
        <v>129</v>
      </c>
    </row>
    <row r="148" spans="1:5" ht="33" customHeight="1" x14ac:dyDescent="0.3">
      <c r="A148" s="454"/>
      <c r="B148" s="418" t="s">
        <v>327</v>
      </c>
      <c r="C148" s="418"/>
      <c r="D148" s="217"/>
      <c r="E148" s="303" t="s">
        <v>129</v>
      </c>
    </row>
    <row r="149" spans="1:5" ht="33" customHeight="1" x14ac:dyDescent="0.3">
      <c r="A149" s="454"/>
      <c r="B149" s="418" t="s">
        <v>328</v>
      </c>
      <c r="C149" s="419"/>
      <c r="D149" s="217"/>
      <c r="E149" s="303" t="s">
        <v>129</v>
      </c>
    </row>
    <row r="150" spans="1:5" ht="33" customHeight="1" x14ac:dyDescent="0.3">
      <c r="A150" s="454"/>
      <c r="B150" s="487" t="s">
        <v>361</v>
      </c>
      <c r="C150" s="487"/>
      <c r="D150" s="487"/>
      <c r="E150" s="488"/>
    </row>
    <row r="151" spans="1:5" ht="33" customHeight="1" x14ac:dyDescent="0.3">
      <c r="A151" s="454"/>
      <c r="B151" s="418" t="s">
        <v>350</v>
      </c>
      <c r="C151" s="418"/>
      <c r="D151" s="217"/>
      <c r="E151" s="303" t="s">
        <v>129</v>
      </c>
    </row>
    <row r="152" spans="1:5" ht="33" customHeight="1" x14ac:dyDescent="0.3">
      <c r="A152" s="454"/>
      <c r="B152" s="418" t="s">
        <v>347</v>
      </c>
      <c r="C152" s="418"/>
      <c r="D152" s="217"/>
      <c r="E152" s="303" t="s">
        <v>129</v>
      </c>
    </row>
    <row r="153" spans="1:5" ht="33" customHeight="1" x14ac:dyDescent="0.3">
      <c r="A153" s="454"/>
      <c r="B153" s="418" t="s">
        <v>348</v>
      </c>
      <c r="C153" s="418"/>
      <c r="D153" s="217"/>
      <c r="E153" s="303" t="s">
        <v>129</v>
      </c>
    </row>
    <row r="154" spans="1:5" ht="33" customHeight="1" x14ac:dyDescent="0.3">
      <c r="A154" s="454"/>
      <c r="B154" s="418" t="s">
        <v>349</v>
      </c>
      <c r="C154" s="418"/>
      <c r="D154" s="217"/>
      <c r="E154" s="303" t="s">
        <v>129</v>
      </c>
    </row>
    <row r="155" spans="1:5" ht="33" customHeight="1" x14ac:dyDescent="0.3">
      <c r="A155" s="454"/>
      <c r="B155" s="418" t="s">
        <v>351</v>
      </c>
      <c r="C155" s="418"/>
      <c r="D155" s="217"/>
      <c r="E155" s="303" t="s">
        <v>129</v>
      </c>
    </row>
    <row r="156" spans="1:5" ht="33" customHeight="1" x14ac:dyDescent="0.3">
      <c r="A156" s="454"/>
      <c r="B156" s="418" t="s">
        <v>352</v>
      </c>
      <c r="C156" s="418"/>
      <c r="D156" s="217"/>
      <c r="E156" s="303" t="s">
        <v>129</v>
      </c>
    </row>
    <row r="157" spans="1:5" ht="33" customHeight="1" x14ac:dyDescent="0.3">
      <c r="A157" s="454"/>
      <c r="B157" s="418" t="s">
        <v>353</v>
      </c>
      <c r="C157" s="418"/>
      <c r="D157" s="217"/>
      <c r="E157" s="303" t="s">
        <v>129</v>
      </c>
    </row>
    <row r="158" spans="1:5" ht="33" customHeight="1" x14ac:dyDescent="0.3">
      <c r="A158" s="454"/>
      <c r="B158" s="418" t="s">
        <v>354</v>
      </c>
      <c r="C158" s="418"/>
      <c r="D158" s="217"/>
      <c r="E158" s="303" t="s">
        <v>129</v>
      </c>
    </row>
    <row r="159" spans="1:5" ht="33" customHeight="1" x14ac:dyDescent="0.3">
      <c r="A159" s="454"/>
      <c r="B159" s="418" t="s">
        <v>355</v>
      </c>
      <c r="C159" s="418"/>
      <c r="D159" s="217"/>
      <c r="E159" s="303" t="s">
        <v>129</v>
      </c>
    </row>
    <row r="160" spans="1:5" ht="33" customHeight="1" x14ac:dyDescent="0.3">
      <c r="A160" s="454"/>
      <c r="B160" s="418" t="s">
        <v>356</v>
      </c>
      <c r="C160" s="418"/>
      <c r="D160" s="217"/>
      <c r="E160" s="303" t="s">
        <v>129</v>
      </c>
    </row>
    <row r="161" spans="1:5" ht="33" customHeight="1" x14ac:dyDescent="0.3">
      <c r="A161" s="454"/>
      <c r="B161" s="418" t="s">
        <v>357</v>
      </c>
      <c r="C161" s="418"/>
      <c r="D161" s="217"/>
      <c r="E161" s="303" t="s">
        <v>129</v>
      </c>
    </row>
    <row r="162" spans="1:5" ht="33" customHeight="1" x14ac:dyDescent="0.3">
      <c r="A162" s="454"/>
      <c r="B162" s="418" t="s">
        <v>358</v>
      </c>
      <c r="C162" s="418"/>
      <c r="D162" s="217"/>
      <c r="E162" s="303" t="s">
        <v>129</v>
      </c>
    </row>
    <row r="163" spans="1:5" ht="33" customHeight="1" x14ac:dyDescent="0.3">
      <c r="A163" s="454"/>
      <c r="B163" s="418" t="s">
        <v>359</v>
      </c>
      <c r="C163" s="418"/>
      <c r="D163" s="217"/>
      <c r="E163" s="303" t="s">
        <v>129</v>
      </c>
    </row>
    <row r="164" spans="1:5" ht="33" customHeight="1" thickBot="1" x14ac:dyDescent="0.35">
      <c r="A164" s="455"/>
      <c r="B164" s="458" t="s">
        <v>360</v>
      </c>
      <c r="C164" s="458"/>
      <c r="D164" s="222"/>
      <c r="E164" s="304" t="s">
        <v>129</v>
      </c>
    </row>
    <row r="165" spans="1:5" x14ac:dyDescent="0.3">
      <c r="E165" s="305"/>
    </row>
    <row r="166" spans="1:5" ht="15" thickBot="1" x14ac:dyDescent="0.35"/>
    <row r="167" spans="1:5" ht="30" customHeight="1" x14ac:dyDescent="0.3">
      <c r="A167" s="478" t="s">
        <v>363</v>
      </c>
      <c r="B167" s="480" t="s">
        <v>362</v>
      </c>
      <c r="C167" s="480"/>
      <c r="D167" s="482" t="s">
        <v>364</v>
      </c>
      <c r="E167" s="483"/>
    </row>
    <row r="168" spans="1:5" x14ac:dyDescent="0.3">
      <c r="A168" s="479"/>
      <c r="B168" s="481"/>
      <c r="C168" s="481"/>
      <c r="D168" s="102" t="s">
        <v>89</v>
      </c>
      <c r="E168" s="268" t="s">
        <v>90</v>
      </c>
    </row>
    <row r="169" spans="1:5" ht="33" customHeight="1" x14ac:dyDescent="0.3">
      <c r="A169" s="454"/>
      <c r="B169" s="418" t="s">
        <v>309</v>
      </c>
      <c r="C169" s="419"/>
      <c r="D169" s="217"/>
      <c r="E169" s="303" t="s">
        <v>129</v>
      </c>
    </row>
    <row r="170" spans="1:5" ht="33" customHeight="1" x14ac:dyDescent="0.3">
      <c r="A170" s="454"/>
      <c r="B170" s="418" t="s">
        <v>313</v>
      </c>
      <c r="C170" s="419"/>
      <c r="D170" s="217"/>
      <c r="E170" s="303" t="s">
        <v>129</v>
      </c>
    </row>
    <row r="171" spans="1:5" ht="33" customHeight="1" x14ac:dyDescent="0.3">
      <c r="A171" s="454"/>
      <c r="B171" s="418" t="s">
        <v>310</v>
      </c>
      <c r="C171" s="419"/>
      <c r="D171" s="217"/>
      <c r="E171" s="303" t="s">
        <v>129</v>
      </c>
    </row>
    <row r="172" spans="1:5" ht="33" customHeight="1" x14ac:dyDescent="0.3">
      <c r="A172" s="454"/>
      <c r="B172" s="418" t="s">
        <v>311</v>
      </c>
      <c r="C172" s="419"/>
      <c r="D172" s="217"/>
      <c r="E172" s="303" t="s">
        <v>129</v>
      </c>
    </row>
    <row r="173" spans="1:5" ht="33" customHeight="1" x14ac:dyDescent="0.3">
      <c r="A173" s="454"/>
      <c r="B173" s="418" t="s">
        <v>312</v>
      </c>
      <c r="C173" s="419"/>
      <c r="D173" s="217"/>
      <c r="E173" s="303" t="s">
        <v>129</v>
      </c>
    </row>
    <row r="174" spans="1:5" ht="33" customHeight="1" x14ac:dyDescent="0.3">
      <c r="A174" s="454"/>
      <c r="B174" s="418" t="s">
        <v>314</v>
      </c>
      <c r="C174" s="419"/>
      <c r="D174" s="217"/>
      <c r="E174" s="303" t="s">
        <v>129</v>
      </c>
    </row>
    <row r="175" spans="1:5" ht="33" customHeight="1" x14ac:dyDescent="0.3">
      <c r="A175" s="454"/>
      <c r="B175" s="418" t="s">
        <v>315</v>
      </c>
      <c r="C175" s="419"/>
      <c r="D175" s="217"/>
      <c r="E175" s="303" t="s">
        <v>129</v>
      </c>
    </row>
    <row r="176" spans="1:5" ht="33" customHeight="1" x14ac:dyDescent="0.3">
      <c r="A176" s="454"/>
      <c r="B176" s="418" t="s">
        <v>316</v>
      </c>
      <c r="C176" s="419"/>
      <c r="D176" s="217"/>
      <c r="E176" s="303" t="s">
        <v>129</v>
      </c>
    </row>
    <row r="177" spans="1:5" ht="33" customHeight="1" x14ac:dyDescent="0.3">
      <c r="A177" s="454"/>
      <c r="B177" s="418" t="s">
        <v>317</v>
      </c>
      <c r="C177" s="419"/>
      <c r="D177" s="217"/>
      <c r="E177" s="303" t="s">
        <v>129</v>
      </c>
    </row>
    <row r="178" spans="1:5" ht="33" customHeight="1" x14ac:dyDescent="0.3">
      <c r="A178" s="454"/>
      <c r="B178" s="418" t="s">
        <v>318</v>
      </c>
      <c r="C178" s="419"/>
      <c r="D178" s="217"/>
      <c r="E178" s="303" t="s">
        <v>129</v>
      </c>
    </row>
    <row r="179" spans="1:5" ht="33" customHeight="1" x14ac:dyDescent="0.3">
      <c r="A179" s="454"/>
      <c r="B179" s="418" t="s">
        <v>319</v>
      </c>
      <c r="C179" s="419"/>
      <c r="D179" s="217"/>
      <c r="E179" s="303" t="s">
        <v>129</v>
      </c>
    </row>
    <row r="180" spans="1:5" ht="33" customHeight="1" x14ac:dyDescent="0.3">
      <c r="A180" s="454"/>
      <c r="B180" s="418" t="s">
        <v>320</v>
      </c>
      <c r="C180" s="419"/>
      <c r="D180" s="217"/>
      <c r="E180" s="303" t="s">
        <v>129</v>
      </c>
    </row>
    <row r="181" spans="1:5" ht="33" customHeight="1" x14ac:dyDescent="0.3">
      <c r="A181" s="454"/>
      <c r="B181" s="418" t="s">
        <v>321</v>
      </c>
      <c r="C181" s="419"/>
      <c r="D181" s="217"/>
      <c r="E181" s="303" t="s">
        <v>129</v>
      </c>
    </row>
    <row r="182" spans="1:5" ht="33" customHeight="1" x14ac:dyDescent="0.3">
      <c r="A182" s="454"/>
      <c r="B182" s="418" t="s">
        <v>322</v>
      </c>
      <c r="C182" s="419"/>
      <c r="D182" s="217"/>
      <c r="E182" s="303" t="s">
        <v>129</v>
      </c>
    </row>
    <row r="183" spans="1:5" ht="33" customHeight="1" x14ac:dyDescent="0.3">
      <c r="A183" s="454"/>
      <c r="B183" s="418" t="s">
        <v>323</v>
      </c>
      <c r="C183" s="419"/>
      <c r="D183" s="217"/>
      <c r="E183" s="303" t="s">
        <v>129</v>
      </c>
    </row>
    <row r="184" spans="1:5" ht="33" customHeight="1" x14ac:dyDescent="0.3">
      <c r="A184" s="454"/>
      <c r="B184" s="418" t="s">
        <v>324</v>
      </c>
      <c r="C184" s="419"/>
      <c r="D184" s="217"/>
      <c r="E184" s="303" t="s">
        <v>129</v>
      </c>
    </row>
    <row r="185" spans="1:5" ht="33" customHeight="1" x14ac:dyDescent="0.3">
      <c r="A185" s="454"/>
      <c r="B185" s="418" t="s">
        <v>325</v>
      </c>
      <c r="C185" s="419"/>
      <c r="D185" s="217"/>
      <c r="E185" s="303" t="s">
        <v>129</v>
      </c>
    </row>
    <row r="186" spans="1:5" ht="33" customHeight="1" x14ac:dyDescent="0.3">
      <c r="A186" s="454"/>
      <c r="B186" s="418" t="s">
        <v>326</v>
      </c>
      <c r="C186" s="419"/>
      <c r="D186" s="217"/>
      <c r="E186" s="303" t="s">
        <v>129</v>
      </c>
    </row>
    <row r="187" spans="1:5" ht="33" customHeight="1" x14ac:dyDescent="0.3">
      <c r="A187" s="454"/>
      <c r="B187" s="418" t="s">
        <v>327</v>
      </c>
      <c r="C187" s="418"/>
      <c r="D187" s="217"/>
      <c r="E187" s="303" t="s">
        <v>129</v>
      </c>
    </row>
    <row r="188" spans="1:5" ht="33" customHeight="1" x14ac:dyDescent="0.3">
      <c r="A188" s="454"/>
      <c r="B188" s="418" t="s">
        <v>328</v>
      </c>
      <c r="C188" s="419"/>
      <c r="D188" s="217"/>
      <c r="E188" s="303" t="s">
        <v>129</v>
      </c>
    </row>
    <row r="189" spans="1:5" ht="33" customHeight="1" x14ac:dyDescent="0.3">
      <c r="A189" s="454"/>
      <c r="B189" s="487" t="s">
        <v>361</v>
      </c>
      <c r="C189" s="487"/>
      <c r="D189" s="487"/>
      <c r="E189" s="488"/>
    </row>
    <row r="190" spans="1:5" ht="33" customHeight="1" x14ac:dyDescent="0.3">
      <c r="A190" s="454"/>
      <c r="B190" s="418" t="s">
        <v>350</v>
      </c>
      <c r="C190" s="418"/>
      <c r="D190" s="217"/>
      <c r="E190" s="303" t="s">
        <v>129</v>
      </c>
    </row>
    <row r="191" spans="1:5" ht="33" customHeight="1" x14ac:dyDescent="0.3">
      <c r="A191" s="454"/>
      <c r="B191" s="418" t="s">
        <v>347</v>
      </c>
      <c r="C191" s="418"/>
      <c r="D191" s="217"/>
      <c r="E191" s="303" t="s">
        <v>129</v>
      </c>
    </row>
    <row r="192" spans="1:5" ht="33" customHeight="1" x14ac:dyDescent="0.3">
      <c r="A192" s="454"/>
      <c r="B192" s="418" t="s">
        <v>348</v>
      </c>
      <c r="C192" s="418"/>
      <c r="D192" s="217"/>
      <c r="E192" s="303" t="s">
        <v>129</v>
      </c>
    </row>
    <row r="193" spans="1:5" ht="33" customHeight="1" x14ac:dyDescent="0.3">
      <c r="A193" s="454"/>
      <c r="B193" s="418" t="s">
        <v>349</v>
      </c>
      <c r="C193" s="418"/>
      <c r="D193" s="217"/>
      <c r="E193" s="303" t="s">
        <v>129</v>
      </c>
    </row>
    <row r="194" spans="1:5" ht="33" customHeight="1" x14ac:dyDescent="0.3">
      <c r="A194" s="454"/>
      <c r="B194" s="418" t="s">
        <v>351</v>
      </c>
      <c r="C194" s="418"/>
      <c r="D194" s="217"/>
      <c r="E194" s="303" t="s">
        <v>129</v>
      </c>
    </row>
    <row r="195" spans="1:5" ht="33" customHeight="1" x14ac:dyDescent="0.3">
      <c r="A195" s="454"/>
      <c r="B195" s="418" t="s">
        <v>352</v>
      </c>
      <c r="C195" s="418"/>
      <c r="D195" s="217"/>
      <c r="E195" s="303" t="s">
        <v>129</v>
      </c>
    </row>
    <row r="196" spans="1:5" ht="33" customHeight="1" x14ac:dyDescent="0.3">
      <c r="A196" s="454"/>
      <c r="B196" s="418" t="s">
        <v>353</v>
      </c>
      <c r="C196" s="418"/>
      <c r="D196" s="217"/>
      <c r="E196" s="303" t="s">
        <v>129</v>
      </c>
    </row>
    <row r="197" spans="1:5" ht="33" customHeight="1" x14ac:dyDescent="0.3">
      <c r="A197" s="454"/>
      <c r="B197" s="418" t="s">
        <v>354</v>
      </c>
      <c r="C197" s="418"/>
      <c r="D197" s="217"/>
      <c r="E197" s="303" t="s">
        <v>129</v>
      </c>
    </row>
    <row r="198" spans="1:5" ht="33" customHeight="1" x14ac:dyDescent="0.3">
      <c r="A198" s="454"/>
      <c r="B198" s="418" t="s">
        <v>355</v>
      </c>
      <c r="C198" s="418"/>
      <c r="D198" s="217"/>
      <c r="E198" s="303" t="s">
        <v>129</v>
      </c>
    </row>
    <row r="199" spans="1:5" ht="33" customHeight="1" x14ac:dyDescent="0.3">
      <c r="A199" s="454"/>
      <c r="B199" s="418" t="s">
        <v>356</v>
      </c>
      <c r="C199" s="418"/>
      <c r="D199" s="217"/>
      <c r="E199" s="303" t="s">
        <v>129</v>
      </c>
    </row>
    <row r="200" spans="1:5" ht="33" customHeight="1" x14ac:dyDescent="0.3">
      <c r="A200" s="454"/>
      <c r="B200" s="418" t="s">
        <v>357</v>
      </c>
      <c r="C200" s="418"/>
      <c r="D200" s="217"/>
      <c r="E200" s="303" t="s">
        <v>129</v>
      </c>
    </row>
    <row r="201" spans="1:5" ht="33" customHeight="1" x14ac:dyDescent="0.3">
      <c r="A201" s="454"/>
      <c r="B201" s="418" t="s">
        <v>358</v>
      </c>
      <c r="C201" s="418"/>
      <c r="D201" s="217"/>
      <c r="E201" s="303" t="s">
        <v>129</v>
      </c>
    </row>
    <row r="202" spans="1:5" ht="33" customHeight="1" x14ac:dyDescent="0.3">
      <c r="A202" s="454"/>
      <c r="B202" s="418" t="s">
        <v>359</v>
      </c>
      <c r="C202" s="418"/>
      <c r="D202" s="217"/>
      <c r="E202" s="303" t="s">
        <v>129</v>
      </c>
    </row>
    <row r="203" spans="1:5" ht="33" customHeight="1" thickBot="1" x14ac:dyDescent="0.35">
      <c r="A203" s="455"/>
      <c r="B203" s="458" t="s">
        <v>360</v>
      </c>
      <c r="C203" s="458"/>
      <c r="D203" s="222"/>
      <c r="E203" s="304" t="s">
        <v>129</v>
      </c>
    </row>
    <row r="204" spans="1:5" x14ac:dyDescent="0.3">
      <c r="E204" s="305"/>
    </row>
    <row r="205" spans="1:5" ht="15" thickBot="1" x14ac:dyDescent="0.35"/>
    <row r="206" spans="1:5" ht="29.25" customHeight="1" x14ac:dyDescent="0.3">
      <c r="A206" s="478" t="s">
        <v>363</v>
      </c>
      <c r="B206" s="480" t="s">
        <v>362</v>
      </c>
      <c r="C206" s="480"/>
      <c r="D206" s="482" t="s">
        <v>364</v>
      </c>
      <c r="E206" s="483"/>
    </row>
    <row r="207" spans="1:5" x14ac:dyDescent="0.3">
      <c r="A207" s="479"/>
      <c r="B207" s="481"/>
      <c r="C207" s="481"/>
      <c r="D207" s="102" t="s">
        <v>89</v>
      </c>
      <c r="E207" s="268" t="s">
        <v>90</v>
      </c>
    </row>
    <row r="208" spans="1:5" ht="33" customHeight="1" x14ac:dyDescent="0.3">
      <c r="A208" s="454"/>
      <c r="B208" s="418" t="s">
        <v>309</v>
      </c>
      <c r="C208" s="419"/>
      <c r="D208" s="217"/>
      <c r="E208" s="303" t="s">
        <v>129</v>
      </c>
    </row>
    <row r="209" spans="1:5" ht="33" customHeight="1" x14ac:dyDescent="0.3">
      <c r="A209" s="454"/>
      <c r="B209" s="418" t="s">
        <v>313</v>
      </c>
      <c r="C209" s="419"/>
      <c r="D209" s="217"/>
      <c r="E209" s="303" t="s">
        <v>129</v>
      </c>
    </row>
    <row r="210" spans="1:5" ht="33" customHeight="1" x14ac:dyDescent="0.3">
      <c r="A210" s="454"/>
      <c r="B210" s="418" t="s">
        <v>310</v>
      </c>
      <c r="C210" s="419"/>
      <c r="D210" s="217"/>
      <c r="E210" s="303" t="s">
        <v>129</v>
      </c>
    </row>
    <row r="211" spans="1:5" ht="33" customHeight="1" x14ac:dyDescent="0.3">
      <c r="A211" s="454"/>
      <c r="B211" s="418" t="s">
        <v>311</v>
      </c>
      <c r="C211" s="419"/>
      <c r="D211" s="217"/>
      <c r="E211" s="303" t="s">
        <v>129</v>
      </c>
    </row>
    <row r="212" spans="1:5" ht="33" customHeight="1" x14ac:dyDescent="0.3">
      <c r="A212" s="454"/>
      <c r="B212" s="418" t="s">
        <v>312</v>
      </c>
      <c r="C212" s="419"/>
      <c r="D212" s="217"/>
      <c r="E212" s="303" t="s">
        <v>129</v>
      </c>
    </row>
    <row r="213" spans="1:5" ht="33" customHeight="1" x14ac:dyDescent="0.3">
      <c r="A213" s="454"/>
      <c r="B213" s="418" t="s">
        <v>314</v>
      </c>
      <c r="C213" s="419"/>
      <c r="D213" s="217"/>
      <c r="E213" s="303" t="s">
        <v>129</v>
      </c>
    </row>
    <row r="214" spans="1:5" ht="33" customHeight="1" x14ac:dyDescent="0.3">
      <c r="A214" s="454"/>
      <c r="B214" s="418" t="s">
        <v>315</v>
      </c>
      <c r="C214" s="419"/>
      <c r="D214" s="217"/>
      <c r="E214" s="303" t="s">
        <v>129</v>
      </c>
    </row>
    <row r="215" spans="1:5" ht="33" customHeight="1" x14ac:dyDescent="0.3">
      <c r="A215" s="454"/>
      <c r="B215" s="418" t="s">
        <v>316</v>
      </c>
      <c r="C215" s="419"/>
      <c r="D215" s="217"/>
      <c r="E215" s="303" t="s">
        <v>129</v>
      </c>
    </row>
    <row r="216" spans="1:5" ht="33" customHeight="1" x14ac:dyDescent="0.3">
      <c r="A216" s="454"/>
      <c r="B216" s="418" t="s">
        <v>317</v>
      </c>
      <c r="C216" s="419"/>
      <c r="D216" s="217"/>
      <c r="E216" s="303" t="s">
        <v>129</v>
      </c>
    </row>
    <row r="217" spans="1:5" ht="33" customHeight="1" x14ac:dyDescent="0.3">
      <c r="A217" s="454"/>
      <c r="B217" s="418" t="s">
        <v>318</v>
      </c>
      <c r="C217" s="419"/>
      <c r="D217" s="217"/>
      <c r="E217" s="303" t="s">
        <v>129</v>
      </c>
    </row>
    <row r="218" spans="1:5" ht="33" customHeight="1" x14ac:dyDescent="0.3">
      <c r="A218" s="454"/>
      <c r="B218" s="418" t="s">
        <v>319</v>
      </c>
      <c r="C218" s="419"/>
      <c r="D218" s="217"/>
      <c r="E218" s="303" t="s">
        <v>129</v>
      </c>
    </row>
    <row r="219" spans="1:5" ht="33" customHeight="1" x14ac:dyDescent="0.3">
      <c r="A219" s="454"/>
      <c r="B219" s="418" t="s">
        <v>320</v>
      </c>
      <c r="C219" s="419"/>
      <c r="D219" s="217"/>
      <c r="E219" s="303" t="s">
        <v>129</v>
      </c>
    </row>
    <row r="220" spans="1:5" ht="33" customHeight="1" x14ac:dyDescent="0.3">
      <c r="A220" s="454"/>
      <c r="B220" s="418" t="s">
        <v>321</v>
      </c>
      <c r="C220" s="419"/>
      <c r="D220" s="217"/>
      <c r="E220" s="303" t="s">
        <v>129</v>
      </c>
    </row>
    <row r="221" spans="1:5" ht="33" customHeight="1" x14ac:dyDescent="0.3">
      <c r="A221" s="454"/>
      <c r="B221" s="418" t="s">
        <v>322</v>
      </c>
      <c r="C221" s="419"/>
      <c r="D221" s="217"/>
      <c r="E221" s="303" t="s">
        <v>129</v>
      </c>
    </row>
    <row r="222" spans="1:5" ht="33" customHeight="1" x14ac:dyDescent="0.3">
      <c r="A222" s="454"/>
      <c r="B222" s="418" t="s">
        <v>323</v>
      </c>
      <c r="C222" s="419"/>
      <c r="D222" s="217"/>
      <c r="E222" s="303" t="s">
        <v>129</v>
      </c>
    </row>
    <row r="223" spans="1:5" ht="33" customHeight="1" x14ac:dyDescent="0.3">
      <c r="A223" s="454"/>
      <c r="B223" s="418" t="s">
        <v>324</v>
      </c>
      <c r="C223" s="419"/>
      <c r="D223" s="217"/>
      <c r="E223" s="303" t="s">
        <v>129</v>
      </c>
    </row>
    <row r="224" spans="1:5" ht="33" customHeight="1" x14ac:dyDescent="0.3">
      <c r="A224" s="454"/>
      <c r="B224" s="418" t="s">
        <v>325</v>
      </c>
      <c r="C224" s="419"/>
      <c r="D224" s="217"/>
      <c r="E224" s="303" t="s">
        <v>129</v>
      </c>
    </row>
    <row r="225" spans="1:5" ht="33" customHeight="1" x14ac:dyDescent="0.3">
      <c r="A225" s="454"/>
      <c r="B225" s="418" t="s">
        <v>326</v>
      </c>
      <c r="C225" s="419"/>
      <c r="D225" s="217"/>
      <c r="E225" s="303" t="s">
        <v>129</v>
      </c>
    </row>
    <row r="226" spans="1:5" ht="33" customHeight="1" x14ac:dyDescent="0.3">
      <c r="A226" s="454"/>
      <c r="B226" s="418" t="s">
        <v>327</v>
      </c>
      <c r="C226" s="418"/>
      <c r="D226" s="217"/>
      <c r="E226" s="303" t="s">
        <v>129</v>
      </c>
    </row>
    <row r="227" spans="1:5" ht="33" customHeight="1" x14ac:dyDescent="0.3">
      <c r="A227" s="454"/>
      <c r="B227" s="418" t="s">
        <v>328</v>
      </c>
      <c r="C227" s="419"/>
      <c r="D227" s="217"/>
      <c r="E227" s="303" t="s">
        <v>129</v>
      </c>
    </row>
    <row r="228" spans="1:5" ht="33" customHeight="1" x14ac:dyDescent="0.3">
      <c r="A228" s="454"/>
      <c r="B228" s="487" t="s">
        <v>361</v>
      </c>
      <c r="C228" s="487"/>
      <c r="D228" s="487"/>
      <c r="E228" s="488"/>
    </row>
    <row r="229" spans="1:5" ht="33" customHeight="1" x14ac:dyDescent="0.3">
      <c r="A229" s="454"/>
      <c r="B229" s="418" t="s">
        <v>350</v>
      </c>
      <c r="C229" s="418"/>
      <c r="D229" s="217"/>
      <c r="E229" s="303" t="s">
        <v>129</v>
      </c>
    </row>
    <row r="230" spans="1:5" ht="33" customHeight="1" x14ac:dyDescent="0.3">
      <c r="A230" s="454"/>
      <c r="B230" s="418" t="s">
        <v>347</v>
      </c>
      <c r="C230" s="418"/>
      <c r="D230" s="217"/>
      <c r="E230" s="303" t="s">
        <v>129</v>
      </c>
    </row>
    <row r="231" spans="1:5" ht="33" customHeight="1" x14ac:dyDescent="0.3">
      <c r="A231" s="454"/>
      <c r="B231" s="418" t="s">
        <v>348</v>
      </c>
      <c r="C231" s="418"/>
      <c r="D231" s="217"/>
      <c r="E231" s="303" t="s">
        <v>129</v>
      </c>
    </row>
    <row r="232" spans="1:5" ht="33" customHeight="1" x14ac:dyDescent="0.3">
      <c r="A232" s="454"/>
      <c r="B232" s="418" t="s">
        <v>349</v>
      </c>
      <c r="C232" s="418"/>
      <c r="D232" s="217"/>
      <c r="E232" s="303" t="s">
        <v>129</v>
      </c>
    </row>
    <row r="233" spans="1:5" ht="33" customHeight="1" x14ac:dyDescent="0.3">
      <c r="A233" s="454"/>
      <c r="B233" s="418" t="s">
        <v>351</v>
      </c>
      <c r="C233" s="418"/>
      <c r="D233" s="217"/>
      <c r="E233" s="269"/>
    </row>
    <row r="234" spans="1:5" ht="33" customHeight="1" x14ac:dyDescent="0.3">
      <c r="A234" s="454"/>
      <c r="B234" s="418" t="s">
        <v>352</v>
      </c>
      <c r="C234" s="418"/>
      <c r="D234" s="217"/>
      <c r="E234" s="303" t="s">
        <v>129</v>
      </c>
    </row>
    <row r="235" spans="1:5" ht="33" customHeight="1" x14ac:dyDescent="0.3">
      <c r="A235" s="454"/>
      <c r="B235" s="418" t="s">
        <v>353</v>
      </c>
      <c r="C235" s="418"/>
      <c r="D235" s="217"/>
      <c r="E235" s="303" t="s">
        <v>129</v>
      </c>
    </row>
    <row r="236" spans="1:5" ht="33" customHeight="1" x14ac:dyDescent="0.3">
      <c r="A236" s="454"/>
      <c r="B236" s="418" t="s">
        <v>354</v>
      </c>
      <c r="C236" s="418"/>
      <c r="D236" s="217"/>
      <c r="E236" s="303" t="s">
        <v>129</v>
      </c>
    </row>
    <row r="237" spans="1:5" ht="33" customHeight="1" x14ac:dyDescent="0.3">
      <c r="A237" s="454"/>
      <c r="B237" s="418" t="s">
        <v>355</v>
      </c>
      <c r="C237" s="418"/>
      <c r="D237" s="217"/>
      <c r="E237" s="303" t="s">
        <v>129</v>
      </c>
    </row>
    <row r="238" spans="1:5" ht="33" customHeight="1" x14ac:dyDescent="0.3">
      <c r="A238" s="454"/>
      <c r="B238" s="418" t="s">
        <v>356</v>
      </c>
      <c r="C238" s="418"/>
      <c r="D238" s="217"/>
      <c r="E238" s="303" t="s">
        <v>129</v>
      </c>
    </row>
    <row r="239" spans="1:5" ht="33" customHeight="1" x14ac:dyDescent="0.3">
      <c r="A239" s="454"/>
      <c r="B239" s="418" t="s">
        <v>357</v>
      </c>
      <c r="C239" s="418"/>
      <c r="D239" s="217"/>
      <c r="E239" s="303" t="s">
        <v>129</v>
      </c>
    </row>
    <row r="240" spans="1:5" ht="33" customHeight="1" x14ac:dyDescent="0.3">
      <c r="A240" s="454"/>
      <c r="B240" s="418" t="s">
        <v>358</v>
      </c>
      <c r="C240" s="418"/>
      <c r="D240" s="217"/>
      <c r="E240" s="303" t="s">
        <v>129</v>
      </c>
    </row>
    <row r="241" spans="1:5" ht="33" customHeight="1" x14ac:dyDescent="0.3">
      <c r="A241" s="454"/>
      <c r="B241" s="418" t="s">
        <v>359</v>
      </c>
      <c r="C241" s="418"/>
      <c r="D241" s="217"/>
      <c r="E241" s="303" t="s">
        <v>129</v>
      </c>
    </row>
    <row r="242" spans="1:5" ht="33" customHeight="1" thickBot="1" x14ac:dyDescent="0.35">
      <c r="A242" s="455"/>
      <c r="B242" s="458" t="s">
        <v>360</v>
      </c>
      <c r="C242" s="458"/>
      <c r="D242" s="222"/>
      <c r="E242" s="304" t="s">
        <v>129</v>
      </c>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topLeftCell="A14" zoomScale="70" zoomScaleNormal="70" workbookViewId="0">
      <selection activeCell="E18" sqref="E18:F21"/>
    </sheetView>
  </sheetViews>
  <sheetFormatPr baseColWidth="10" defaultColWidth="11.44140625" defaultRowHeight="13.8" x14ac:dyDescent="0.25"/>
  <cols>
    <col min="1" max="2" width="6.5546875" style="1" customWidth="1"/>
    <col min="3" max="3" width="32.6640625" style="1" customWidth="1"/>
    <col min="4" max="4" width="27.5546875" style="1" customWidth="1"/>
    <col min="5" max="5" width="38" style="1" customWidth="1"/>
    <col min="6" max="6" width="30.3320312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504" t="str">
        <f>CONTEXTO!B1</f>
        <v xml:space="preserve">PROCESO:  SISTEMA INTEGRADO DE GESTIÓN </v>
      </c>
      <c r="B1" s="342"/>
      <c r="C1" s="342"/>
      <c r="D1" s="342"/>
      <c r="E1" s="342"/>
      <c r="F1" s="342"/>
      <c r="G1" s="343"/>
      <c r="H1" s="417" t="s">
        <v>388</v>
      </c>
      <c r="I1" s="350"/>
      <c r="J1" s="516"/>
      <c r="K1" s="2"/>
      <c r="N1" s="410"/>
    </row>
    <row r="2" spans="1:14" ht="15" customHeight="1" x14ac:dyDescent="0.25">
      <c r="A2" s="505"/>
      <c r="B2" s="345"/>
      <c r="C2" s="345"/>
      <c r="D2" s="345"/>
      <c r="E2" s="345"/>
      <c r="F2" s="345"/>
      <c r="G2" s="346"/>
      <c r="H2" s="418" t="s">
        <v>389</v>
      </c>
      <c r="I2" s="419"/>
      <c r="J2" s="517"/>
      <c r="K2" s="2"/>
      <c r="N2" s="410"/>
    </row>
    <row r="3" spans="1:14" ht="15" customHeight="1" x14ac:dyDescent="0.25">
      <c r="A3" s="505" t="s">
        <v>60</v>
      </c>
      <c r="B3" s="345"/>
      <c r="C3" s="345"/>
      <c r="D3" s="345"/>
      <c r="E3" s="345"/>
      <c r="F3" s="345"/>
      <c r="G3" s="346"/>
      <c r="H3" s="418" t="s">
        <v>390</v>
      </c>
      <c r="I3" s="419"/>
      <c r="J3" s="517"/>
      <c r="K3" s="2"/>
      <c r="N3" s="410"/>
    </row>
    <row r="4" spans="1:14" ht="15.75" customHeight="1" x14ac:dyDescent="0.25">
      <c r="A4" s="506"/>
      <c r="B4" s="429"/>
      <c r="C4" s="429"/>
      <c r="D4" s="429"/>
      <c r="E4" s="429"/>
      <c r="F4" s="429"/>
      <c r="G4" s="430"/>
      <c r="H4" s="418" t="s">
        <v>379</v>
      </c>
      <c r="I4" s="419"/>
      <c r="J4" s="518"/>
      <c r="K4" s="2"/>
      <c r="N4" s="410"/>
    </row>
    <row r="5" spans="1:14" ht="15.75" customHeight="1" x14ac:dyDescent="0.25">
      <c r="A5" s="513"/>
      <c r="B5" s="514"/>
      <c r="C5" s="514"/>
      <c r="D5" s="514"/>
      <c r="E5" s="514"/>
      <c r="F5" s="514"/>
      <c r="G5" s="514"/>
      <c r="H5" s="514"/>
      <c r="I5" s="514"/>
      <c r="J5" s="515"/>
      <c r="K5" s="2"/>
      <c r="N5" s="65"/>
    </row>
    <row r="6" spans="1:14" ht="15" customHeight="1" x14ac:dyDescent="0.25">
      <c r="A6" s="507" t="str">
        <f>CONTEXTO!A8</f>
        <v>PROCESO:  GESTIÓN DEL DESARROLLO ECONÓMICO Y LA COMPETITIVIDAD</v>
      </c>
      <c r="B6" s="508"/>
      <c r="C6" s="508"/>
      <c r="D6" s="508"/>
      <c r="E6" s="508"/>
      <c r="F6" s="508"/>
      <c r="G6" s="508"/>
      <c r="H6" s="508"/>
      <c r="I6" s="508"/>
      <c r="J6" s="509"/>
    </row>
    <row r="7" spans="1:14" ht="32.25" customHeight="1" thickBot="1" x14ac:dyDescent="0.3">
      <c r="A7" s="510"/>
      <c r="B7" s="511"/>
      <c r="C7" s="511"/>
      <c r="D7" s="511"/>
      <c r="E7" s="511"/>
      <c r="F7" s="511"/>
      <c r="G7" s="511"/>
      <c r="H7" s="511"/>
      <c r="I7" s="511"/>
      <c r="J7" s="512"/>
    </row>
    <row r="8" spans="1:14" ht="23.25" customHeight="1" x14ac:dyDescent="0.25">
      <c r="A8" s="522" t="s">
        <v>61</v>
      </c>
      <c r="B8" s="522"/>
      <c r="C8" s="522"/>
      <c r="D8" s="522"/>
      <c r="E8" s="519" t="s">
        <v>9</v>
      </c>
      <c r="F8" s="520"/>
      <c r="G8" s="520"/>
      <c r="H8" s="520"/>
      <c r="I8" s="520"/>
      <c r="J8" s="521"/>
    </row>
    <row r="9" spans="1:14" ht="23.25" customHeight="1" x14ac:dyDescent="0.25">
      <c r="A9" s="522"/>
      <c r="B9" s="522"/>
      <c r="C9" s="522"/>
      <c r="D9" s="522"/>
      <c r="E9" s="499" t="s">
        <v>62</v>
      </c>
      <c r="F9" s="499"/>
      <c r="G9" s="499" t="s">
        <v>63</v>
      </c>
      <c r="H9" s="499"/>
      <c r="I9" s="499"/>
      <c r="J9" s="499"/>
    </row>
    <row r="10" spans="1:14" ht="23.25" customHeight="1" x14ac:dyDescent="0.3">
      <c r="A10" s="522"/>
      <c r="B10" s="522"/>
      <c r="C10" s="522"/>
      <c r="D10" s="522"/>
      <c r="E10" s="500" t="s">
        <v>64</v>
      </c>
      <c r="F10" s="500"/>
      <c r="G10" s="501" t="s">
        <v>65</v>
      </c>
      <c r="H10" s="502"/>
      <c r="I10" s="502"/>
      <c r="J10" s="503"/>
    </row>
    <row r="11" spans="1:14" ht="43.5" customHeight="1" x14ac:dyDescent="0.25">
      <c r="A11" s="522"/>
      <c r="B11" s="522"/>
      <c r="C11" s="522"/>
      <c r="D11" s="522"/>
      <c r="E11" s="495" t="s">
        <v>417</v>
      </c>
      <c r="F11" s="496"/>
      <c r="G11" s="494" t="s">
        <v>423</v>
      </c>
      <c r="H11" s="494"/>
      <c r="I11" s="494"/>
      <c r="J11" s="494"/>
    </row>
    <row r="12" spans="1:14" ht="43.5" customHeight="1" x14ac:dyDescent="0.25">
      <c r="A12" s="522"/>
      <c r="B12" s="522"/>
      <c r="C12" s="522"/>
      <c r="D12" s="522"/>
      <c r="E12" s="495" t="s">
        <v>463</v>
      </c>
      <c r="F12" s="496"/>
      <c r="G12" s="494" t="s">
        <v>424</v>
      </c>
      <c r="H12" s="494"/>
      <c r="I12" s="494"/>
      <c r="J12" s="494"/>
    </row>
    <row r="13" spans="1:14" ht="43.5" customHeight="1" x14ac:dyDescent="0.25">
      <c r="A13" s="522"/>
      <c r="B13" s="522"/>
      <c r="C13" s="522"/>
      <c r="D13" s="522"/>
      <c r="E13" s="495" t="s">
        <v>418</v>
      </c>
      <c r="F13" s="496"/>
      <c r="G13" s="523" t="s">
        <v>425</v>
      </c>
      <c r="H13" s="524"/>
      <c r="I13" s="524"/>
      <c r="J13" s="525"/>
    </row>
    <row r="14" spans="1:14" ht="43.5" customHeight="1" x14ac:dyDescent="0.25">
      <c r="A14" s="522"/>
      <c r="B14" s="522"/>
      <c r="C14" s="522"/>
      <c r="D14" s="522"/>
      <c r="E14" s="492" t="s">
        <v>419</v>
      </c>
      <c r="F14" s="493"/>
      <c r="G14" s="494" t="s">
        <v>426</v>
      </c>
      <c r="H14" s="494"/>
      <c r="I14" s="494"/>
      <c r="J14" s="494"/>
    </row>
    <row r="15" spans="1:14" ht="49.5" customHeight="1" x14ac:dyDescent="0.25">
      <c r="A15" s="522"/>
      <c r="B15" s="522"/>
      <c r="C15" s="522"/>
      <c r="D15" s="522"/>
      <c r="E15" s="495" t="s">
        <v>420</v>
      </c>
      <c r="F15" s="496"/>
      <c r="G15" s="497" t="s">
        <v>427</v>
      </c>
      <c r="H15" s="498"/>
      <c r="I15" s="498"/>
      <c r="J15" s="498"/>
    </row>
    <row r="16" spans="1:14" ht="49.5" customHeight="1" x14ac:dyDescent="0.25">
      <c r="A16" s="522"/>
      <c r="B16" s="522"/>
      <c r="C16" s="522"/>
      <c r="D16" s="522"/>
      <c r="E16" s="495" t="s">
        <v>421</v>
      </c>
      <c r="F16" s="496"/>
      <c r="G16" s="497" t="s">
        <v>428</v>
      </c>
      <c r="H16" s="497"/>
      <c r="I16" s="497"/>
      <c r="J16" s="497"/>
    </row>
    <row r="17" spans="1:10" ht="54.75" customHeight="1" x14ac:dyDescent="0.25">
      <c r="A17" s="522"/>
      <c r="B17" s="522"/>
      <c r="C17" s="522"/>
      <c r="D17" s="522"/>
      <c r="E17" s="495" t="s">
        <v>422</v>
      </c>
      <c r="F17" s="496"/>
      <c r="G17" s="526" t="s">
        <v>429</v>
      </c>
      <c r="H17" s="527"/>
      <c r="I17" s="527"/>
      <c r="J17" s="528"/>
    </row>
    <row r="18" spans="1:10" ht="48.75" customHeight="1" x14ac:dyDescent="0.25">
      <c r="A18" s="522"/>
      <c r="B18" s="522"/>
      <c r="C18" s="522"/>
      <c r="D18" s="522"/>
      <c r="E18" s="489"/>
      <c r="F18" s="490"/>
      <c r="G18" s="491"/>
      <c r="H18" s="491"/>
      <c r="I18" s="491"/>
      <c r="J18" s="491"/>
    </row>
    <row r="19" spans="1:10" ht="54.75" customHeight="1" x14ac:dyDescent="0.25">
      <c r="A19" s="522"/>
      <c r="B19" s="522"/>
      <c r="C19" s="522"/>
      <c r="D19" s="522"/>
      <c r="E19" s="489"/>
      <c r="F19" s="490"/>
      <c r="G19" s="491"/>
      <c r="H19" s="491"/>
      <c r="I19" s="491"/>
      <c r="J19" s="491"/>
    </row>
    <row r="20" spans="1:10" ht="59.25" customHeight="1" x14ac:dyDescent="0.25">
      <c r="A20" s="522"/>
      <c r="B20" s="522"/>
      <c r="C20" s="522"/>
      <c r="D20" s="522"/>
      <c r="E20" s="489"/>
      <c r="F20" s="490"/>
      <c r="G20" s="491"/>
      <c r="H20" s="491"/>
      <c r="I20" s="491"/>
      <c r="J20" s="491"/>
    </row>
    <row r="21" spans="1:10" ht="49.5" customHeight="1" x14ac:dyDescent="0.25">
      <c r="A21" s="522"/>
      <c r="B21" s="522"/>
      <c r="C21" s="522"/>
      <c r="D21" s="522"/>
      <c r="E21" s="489"/>
      <c r="F21" s="490"/>
      <c r="G21" s="534"/>
      <c r="H21" s="535"/>
      <c r="I21" s="535"/>
      <c r="J21" s="536"/>
    </row>
    <row r="22" spans="1:10" ht="49.5" customHeight="1" x14ac:dyDescent="0.25">
      <c r="A22" s="522"/>
      <c r="B22" s="522"/>
      <c r="C22" s="522"/>
      <c r="D22" s="522"/>
      <c r="E22" s="540"/>
      <c r="F22" s="541"/>
      <c r="G22" s="537"/>
      <c r="H22" s="538"/>
      <c r="I22" s="538"/>
      <c r="J22" s="539"/>
    </row>
    <row r="23" spans="1:10" ht="49.5" customHeight="1" x14ac:dyDescent="0.25">
      <c r="A23" s="522"/>
      <c r="B23" s="522"/>
      <c r="C23" s="522"/>
      <c r="D23" s="522"/>
      <c r="E23" s="540"/>
      <c r="F23" s="541"/>
      <c r="G23" s="537"/>
      <c r="H23" s="538"/>
      <c r="I23" s="538"/>
      <c r="J23" s="539"/>
    </row>
    <row r="24" spans="1:10" ht="49.5" customHeight="1" x14ac:dyDescent="0.25">
      <c r="A24" s="522"/>
      <c r="B24" s="522"/>
      <c r="C24" s="522"/>
      <c r="D24" s="522"/>
      <c r="E24" s="540"/>
      <c r="F24" s="541"/>
      <c r="G24" s="537"/>
      <c r="H24" s="538"/>
      <c r="I24" s="538"/>
      <c r="J24" s="539"/>
    </row>
    <row r="25" spans="1:10" ht="49.5" customHeight="1" x14ac:dyDescent="0.25">
      <c r="A25" s="522"/>
      <c r="B25" s="522"/>
      <c r="C25" s="522"/>
      <c r="D25" s="522"/>
      <c r="E25" s="540"/>
      <c r="F25" s="541"/>
      <c r="G25" s="534"/>
      <c r="H25" s="535"/>
      <c r="I25" s="535"/>
      <c r="J25" s="536"/>
    </row>
    <row r="26" spans="1:10" ht="51.75" customHeight="1" x14ac:dyDescent="0.25">
      <c r="A26" s="568" t="s">
        <v>7</v>
      </c>
      <c r="B26" s="568" t="s">
        <v>63</v>
      </c>
      <c r="C26" s="500" t="s">
        <v>66</v>
      </c>
      <c r="D26" s="500"/>
      <c r="E26" s="499" t="s">
        <v>250</v>
      </c>
      <c r="F26" s="500"/>
      <c r="G26" s="519" t="s">
        <v>251</v>
      </c>
      <c r="H26" s="529"/>
      <c r="I26" s="529"/>
      <c r="J26" s="530"/>
    </row>
    <row r="27" spans="1:10" ht="48.75" customHeight="1" x14ac:dyDescent="0.25">
      <c r="A27" s="568"/>
      <c r="B27" s="568"/>
      <c r="C27" s="574" t="s">
        <v>430</v>
      </c>
      <c r="D27" s="563"/>
      <c r="E27" s="531" t="s">
        <v>431</v>
      </c>
      <c r="F27" s="532"/>
      <c r="G27" s="531" t="s">
        <v>432</v>
      </c>
      <c r="H27" s="533"/>
      <c r="I27" s="533"/>
      <c r="J27" s="532"/>
    </row>
    <row r="28" spans="1:10" ht="51" customHeight="1" x14ac:dyDescent="0.25">
      <c r="A28" s="568"/>
      <c r="B28" s="568"/>
      <c r="C28" s="562" t="s">
        <v>433</v>
      </c>
      <c r="D28" s="563"/>
      <c r="E28" s="531" t="s">
        <v>434</v>
      </c>
      <c r="F28" s="532"/>
      <c r="G28" s="531" t="s">
        <v>435</v>
      </c>
      <c r="H28" s="533"/>
      <c r="I28" s="533"/>
      <c r="J28" s="532"/>
    </row>
    <row r="29" spans="1:10" ht="54.75" customHeight="1" x14ac:dyDescent="0.25">
      <c r="A29" s="568"/>
      <c r="B29" s="568"/>
      <c r="C29" s="562" t="s">
        <v>436</v>
      </c>
      <c r="D29" s="563"/>
      <c r="E29" s="531" t="s">
        <v>485</v>
      </c>
      <c r="F29" s="532"/>
      <c r="G29" s="545"/>
      <c r="H29" s="546"/>
      <c r="I29" s="546"/>
      <c r="J29" s="547"/>
    </row>
    <row r="30" spans="1:10" ht="49.5" customHeight="1" x14ac:dyDescent="0.25">
      <c r="A30" s="568"/>
      <c r="B30" s="568"/>
      <c r="C30" s="562" t="s">
        <v>437</v>
      </c>
      <c r="D30" s="580"/>
      <c r="E30" s="531" t="s">
        <v>438</v>
      </c>
      <c r="F30" s="532"/>
      <c r="G30" s="545"/>
      <c r="H30" s="546"/>
      <c r="I30" s="546"/>
      <c r="J30" s="547"/>
    </row>
    <row r="31" spans="1:10" ht="51" customHeight="1" x14ac:dyDescent="0.25">
      <c r="A31" s="568"/>
      <c r="B31" s="568"/>
      <c r="C31" s="562" t="s">
        <v>439</v>
      </c>
      <c r="D31" s="563"/>
      <c r="E31" s="531" t="s">
        <v>484</v>
      </c>
      <c r="F31" s="532"/>
      <c r="G31" s="548"/>
      <c r="H31" s="543"/>
      <c r="I31" s="543"/>
      <c r="J31" s="544"/>
    </row>
    <row r="32" spans="1:10" ht="52.5" customHeight="1" x14ac:dyDescent="0.25">
      <c r="A32" s="568"/>
      <c r="B32" s="568"/>
      <c r="C32" s="562" t="s">
        <v>440</v>
      </c>
      <c r="D32" s="563"/>
      <c r="E32" s="531" t="s">
        <v>441</v>
      </c>
      <c r="F32" s="532"/>
      <c r="G32" s="548"/>
      <c r="H32" s="548"/>
      <c r="I32" s="548"/>
      <c r="J32" s="548"/>
    </row>
    <row r="33" spans="1:10" ht="47.25" customHeight="1" x14ac:dyDescent="0.25">
      <c r="A33" s="568"/>
      <c r="B33" s="568"/>
      <c r="C33" s="562" t="s">
        <v>442</v>
      </c>
      <c r="D33" s="563"/>
      <c r="E33" s="549" t="s">
        <v>443</v>
      </c>
      <c r="F33" s="550"/>
      <c r="G33" s="542"/>
      <c r="H33" s="543"/>
      <c r="I33" s="543"/>
      <c r="J33" s="544"/>
    </row>
    <row r="34" spans="1:10" ht="51" customHeight="1" x14ac:dyDescent="0.25">
      <c r="A34" s="568"/>
      <c r="B34" s="568"/>
      <c r="C34" s="562" t="s">
        <v>444</v>
      </c>
      <c r="D34" s="563"/>
      <c r="E34" s="553"/>
      <c r="F34" s="554"/>
      <c r="G34" s="548"/>
      <c r="H34" s="548"/>
      <c r="I34" s="548"/>
      <c r="J34" s="548"/>
    </row>
    <row r="35" spans="1:10" ht="51" customHeight="1" x14ac:dyDescent="0.25">
      <c r="A35" s="568"/>
      <c r="B35" s="568"/>
      <c r="C35" s="562" t="s">
        <v>445</v>
      </c>
      <c r="D35" s="563"/>
      <c r="E35" s="553"/>
      <c r="F35" s="554"/>
      <c r="G35" s="548"/>
      <c r="H35" s="548"/>
      <c r="I35" s="548"/>
      <c r="J35" s="548"/>
    </row>
    <row r="36" spans="1:10" ht="51" customHeight="1" x14ac:dyDescent="0.25">
      <c r="A36" s="568"/>
      <c r="B36" s="568"/>
      <c r="C36" s="526" t="s">
        <v>446</v>
      </c>
      <c r="D36" s="528"/>
      <c r="E36" s="559"/>
      <c r="F36" s="560"/>
      <c r="G36" s="542"/>
      <c r="H36" s="543"/>
      <c r="I36" s="543"/>
      <c r="J36" s="544"/>
    </row>
    <row r="37" spans="1:10" ht="45.75" customHeight="1" x14ac:dyDescent="0.25">
      <c r="A37" s="568"/>
      <c r="B37" s="568"/>
      <c r="C37" s="531" t="s">
        <v>447</v>
      </c>
      <c r="D37" s="532"/>
      <c r="E37" s="566"/>
      <c r="F37" s="567"/>
      <c r="G37" s="542"/>
      <c r="H37" s="543"/>
      <c r="I37" s="543"/>
      <c r="J37" s="544"/>
    </row>
    <row r="38" spans="1:10" ht="41.25" customHeight="1" x14ac:dyDescent="0.25">
      <c r="A38" s="568"/>
      <c r="B38" s="568"/>
      <c r="C38" s="576"/>
      <c r="D38" s="577"/>
      <c r="E38" s="555"/>
      <c r="F38" s="555"/>
      <c r="G38" s="555"/>
      <c r="H38" s="555"/>
      <c r="I38" s="555"/>
      <c r="J38" s="555"/>
    </row>
    <row r="39" spans="1:10" ht="66" customHeight="1" x14ac:dyDescent="0.3">
      <c r="A39" s="568"/>
      <c r="B39" s="568" t="s">
        <v>62</v>
      </c>
      <c r="C39" s="500" t="s">
        <v>67</v>
      </c>
      <c r="D39" s="500"/>
      <c r="E39" s="569" t="s">
        <v>252</v>
      </c>
      <c r="F39" s="570"/>
      <c r="G39" s="571" t="s">
        <v>253</v>
      </c>
      <c r="H39" s="572"/>
      <c r="I39" s="572"/>
      <c r="J39" s="573"/>
    </row>
    <row r="40" spans="1:10" ht="51.75" customHeight="1" x14ac:dyDescent="0.25">
      <c r="A40" s="568"/>
      <c r="B40" s="568"/>
      <c r="C40" s="578" t="s">
        <v>448</v>
      </c>
      <c r="D40" s="579"/>
      <c r="E40" s="551" t="s">
        <v>449</v>
      </c>
      <c r="F40" s="552"/>
      <c r="G40" s="545" t="s">
        <v>450</v>
      </c>
      <c r="H40" s="546"/>
      <c r="I40" s="546"/>
      <c r="J40" s="547"/>
    </row>
    <row r="41" spans="1:10" ht="47.25" customHeight="1" x14ac:dyDescent="0.25">
      <c r="A41" s="568"/>
      <c r="B41" s="568"/>
      <c r="C41" s="545" t="s">
        <v>451</v>
      </c>
      <c r="D41" s="547"/>
      <c r="E41" s="551" t="s">
        <v>452</v>
      </c>
      <c r="F41" s="552"/>
      <c r="G41" s="545" t="s">
        <v>453</v>
      </c>
      <c r="H41" s="546"/>
      <c r="I41" s="546"/>
      <c r="J41" s="547"/>
    </row>
    <row r="42" spans="1:10" ht="49.5" customHeight="1" x14ac:dyDescent="0.25">
      <c r="A42" s="568"/>
      <c r="B42" s="568"/>
      <c r="C42" s="545" t="s">
        <v>454</v>
      </c>
      <c r="D42" s="547"/>
      <c r="E42" s="551" t="s">
        <v>455</v>
      </c>
      <c r="F42" s="552"/>
      <c r="G42" s="545" t="s">
        <v>456</v>
      </c>
      <c r="H42" s="546"/>
      <c r="I42" s="546"/>
      <c r="J42" s="547"/>
    </row>
    <row r="43" spans="1:10" ht="48" customHeight="1" x14ac:dyDescent="0.25">
      <c r="A43" s="568"/>
      <c r="B43" s="568"/>
      <c r="C43" s="545" t="s">
        <v>457</v>
      </c>
      <c r="D43" s="547"/>
      <c r="E43" s="551" t="s">
        <v>458</v>
      </c>
      <c r="F43" s="552"/>
      <c r="G43" s="548"/>
      <c r="H43" s="548"/>
      <c r="I43" s="548"/>
      <c r="J43" s="548"/>
    </row>
    <row r="44" spans="1:10" ht="45.75" customHeight="1" x14ac:dyDescent="0.25">
      <c r="A44" s="568"/>
      <c r="B44" s="568"/>
      <c r="C44" s="575"/>
      <c r="D44" s="575"/>
      <c r="E44" s="295"/>
      <c r="F44" s="296"/>
      <c r="G44" s="548"/>
      <c r="H44" s="548"/>
      <c r="I44" s="548"/>
      <c r="J44" s="548"/>
    </row>
    <row r="45" spans="1:10" ht="45.75" customHeight="1" x14ac:dyDescent="0.25">
      <c r="A45" s="568"/>
      <c r="B45" s="568"/>
      <c r="C45" s="575"/>
      <c r="D45" s="575"/>
      <c r="E45" s="548"/>
      <c r="F45" s="548"/>
      <c r="G45" s="548"/>
      <c r="H45" s="548"/>
      <c r="I45" s="548"/>
      <c r="J45" s="548"/>
    </row>
    <row r="46" spans="1:10" ht="45" customHeight="1" x14ac:dyDescent="0.25">
      <c r="A46" s="568"/>
      <c r="B46" s="568"/>
      <c r="C46" s="564"/>
      <c r="D46" s="565"/>
      <c r="E46" s="542"/>
      <c r="F46" s="544"/>
      <c r="G46" s="542"/>
      <c r="H46" s="543"/>
      <c r="I46" s="543"/>
      <c r="J46" s="544"/>
    </row>
    <row r="47" spans="1:10" ht="50.25" customHeight="1" x14ac:dyDescent="0.25">
      <c r="A47" s="568"/>
      <c r="B47" s="568"/>
      <c r="C47" s="542"/>
      <c r="D47" s="544"/>
      <c r="E47" s="542"/>
      <c r="F47" s="544"/>
      <c r="G47" s="542"/>
      <c r="H47" s="543"/>
      <c r="I47" s="543"/>
      <c r="J47" s="544"/>
    </row>
    <row r="48" spans="1:10" ht="52.5" customHeight="1" x14ac:dyDescent="0.25">
      <c r="A48" s="568"/>
      <c r="B48" s="568"/>
      <c r="C48" s="542"/>
      <c r="D48" s="544"/>
      <c r="E48" s="556"/>
      <c r="F48" s="557"/>
      <c r="G48" s="556"/>
      <c r="H48" s="558"/>
      <c r="I48" s="558"/>
      <c r="J48" s="557"/>
    </row>
    <row r="49" spans="1:10" ht="48" customHeight="1" x14ac:dyDescent="0.25">
      <c r="A49" s="568"/>
      <c r="B49" s="568"/>
      <c r="C49" s="542"/>
      <c r="D49" s="544"/>
      <c r="E49" s="542"/>
      <c r="F49" s="544"/>
      <c r="G49" s="542"/>
      <c r="H49" s="543"/>
      <c r="I49" s="543"/>
      <c r="J49" s="544"/>
    </row>
    <row r="50" spans="1:10" ht="46.5" customHeight="1" x14ac:dyDescent="0.25">
      <c r="A50" s="568"/>
      <c r="B50" s="568"/>
      <c r="C50" s="542"/>
      <c r="D50" s="544"/>
      <c r="E50" s="556"/>
      <c r="F50" s="557"/>
      <c r="G50" s="556"/>
      <c r="H50" s="558"/>
      <c r="I50" s="558"/>
      <c r="J50" s="557"/>
    </row>
    <row r="51" spans="1:10" ht="48" customHeight="1" x14ac:dyDescent="0.25">
      <c r="A51" s="568"/>
      <c r="B51" s="568"/>
      <c r="C51" s="542"/>
      <c r="D51" s="544"/>
      <c r="E51" s="542"/>
      <c r="F51" s="544"/>
      <c r="G51" s="542"/>
      <c r="H51" s="543"/>
      <c r="I51" s="543"/>
      <c r="J51" s="544"/>
    </row>
    <row r="52" spans="1:10" ht="53.25" customHeight="1" x14ac:dyDescent="0.25">
      <c r="A52" s="568"/>
      <c r="B52" s="568"/>
      <c r="C52" s="542"/>
      <c r="D52" s="544"/>
      <c r="E52" s="542"/>
      <c r="F52" s="544"/>
      <c r="G52" s="542"/>
      <c r="H52" s="543"/>
      <c r="I52" s="543"/>
      <c r="J52" s="544"/>
    </row>
    <row r="53" spans="1:10" ht="43.5" customHeight="1" x14ac:dyDescent="0.25">
      <c r="A53" s="568"/>
      <c r="B53" s="568"/>
      <c r="C53" s="548"/>
      <c r="D53" s="548"/>
      <c r="E53" s="548"/>
      <c r="F53" s="548"/>
      <c r="G53" s="548"/>
      <c r="H53" s="548"/>
      <c r="I53" s="548"/>
      <c r="J53" s="548"/>
    </row>
    <row r="54" spans="1:10" ht="48.75" customHeight="1" x14ac:dyDescent="0.25">
      <c r="A54" s="568"/>
      <c r="B54" s="568"/>
      <c r="C54" s="548"/>
      <c r="D54" s="548"/>
      <c r="E54" s="548"/>
      <c r="F54" s="548"/>
      <c r="G54" s="548"/>
      <c r="H54" s="548"/>
      <c r="I54" s="548"/>
      <c r="J54" s="548"/>
    </row>
    <row r="55" spans="1:10" x14ac:dyDescent="0.25">
      <c r="C55" s="69"/>
      <c r="D55" s="69"/>
      <c r="E55" s="561"/>
      <c r="F55" s="561"/>
      <c r="G55" s="561"/>
      <c r="H55" s="561"/>
      <c r="I55" s="561"/>
      <c r="J55" s="561"/>
    </row>
    <row r="56" spans="1:10" x14ac:dyDescent="0.25">
      <c r="C56" s="69"/>
      <c r="D56" s="69"/>
      <c r="E56" s="561"/>
      <c r="F56" s="561"/>
      <c r="G56" s="561"/>
      <c r="H56" s="561"/>
      <c r="I56" s="561"/>
      <c r="J56" s="561"/>
    </row>
    <row r="57" spans="1:10" x14ac:dyDescent="0.25">
      <c r="E57" s="372"/>
      <c r="F57" s="372"/>
      <c r="G57" s="372"/>
      <c r="H57" s="372"/>
      <c r="I57" s="372"/>
      <c r="J57" s="372"/>
    </row>
    <row r="58" spans="1:10" x14ac:dyDescent="0.25">
      <c r="E58" s="372"/>
      <c r="F58" s="372"/>
      <c r="G58" s="372"/>
      <c r="H58" s="372"/>
      <c r="I58" s="372"/>
      <c r="J58" s="372"/>
    </row>
    <row r="59" spans="1:10" x14ac:dyDescent="0.25">
      <c r="E59" s="372"/>
      <c r="F59" s="372"/>
      <c r="G59" s="372"/>
      <c r="H59" s="372"/>
      <c r="I59" s="372"/>
      <c r="J59" s="372"/>
    </row>
    <row r="60" spans="1:10" x14ac:dyDescent="0.25">
      <c r="E60" s="372"/>
      <c r="F60" s="372"/>
      <c r="G60" s="372"/>
      <c r="H60" s="372"/>
      <c r="I60" s="372"/>
      <c r="J60" s="372"/>
    </row>
    <row r="61" spans="1:10" x14ac:dyDescent="0.25">
      <c r="E61" s="372"/>
      <c r="F61" s="372"/>
      <c r="G61" s="372"/>
      <c r="H61" s="372"/>
      <c r="I61" s="372"/>
      <c r="J61" s="372"/>
    </row>
    <row r="62" spans="1:10" x14ac:dyDescent="0.25">
      <c r="E62" s="372"/>
      <c r="F62" s="372"/>
      <c r="G62" s="372"/>
      <c r="H62" s="372"/>
      <c r="I62" s="372"/>
      <c r="J62" s="372"/>
    </row>
    <row r="63" spans="1:10" x14ac:dyDescent="0.25">
      <c r="E63" s="372"/>
      <c r="F63" s="372"/>
      <c r="G63" s="372"/>
      <c r="H63" s="372"/>
      <c r="I63" s="372"/>
      <c r="J63" s="372"/>
    </row>
    <row r="64" spans="1:10" x14ac:dyDescent="0.25">
      <c r="E64" s="372"/>
      <c r="F64" s="372"/>
      <c r="G64" s="372"/>
      <c r="H64" s="372"/>
      <c r="I64" s="372"/>
      <c r="J64" s="372"/>
    </row>
    <row r="65" spans="5:10" x14ac:dyDescent="0.25">
      <c r="E65" s="372"/>
      <c r="F65" s="372"/>
      <c r="G65" s="372"/>
      <c r="H65" s="372"/>
      <c r="I65" s="372"/>
      <c r="J65" s="372"/>
    </row>
    <row r="66" spans="5:10" x14ac:dyDescent="0.25">
      <c r="E66" s="372"/>
      <c r="F66" s="372"/>
      <c r="G66" s="372"/>
      <c r="H66" s="372"/>
      <c r="I66" s="372"/>
      <c r="J66" s="372"/>
    </row>
    <row r="67" spans="5:10" x14ac:dyDescent="0.25">
      <c r="E67" s="372"/>
      <c r="F67" s="372"/>
      <c r="G67" s="372"/>
      <c r="H67" s="372"/>
      <c r="I67" s="372"/>
      <c r="J67" s="372"/>
    </row>
    <row r="68" spans="5:10" x14ac:dyDescent="0.25">
      <c r="E68" s="372"/>
      <c r="F68" s="372"/>
      <c r="G68" s="372"/>
      <c r="H68" s="372"/>
      <c r="I68" s="372"/>
      <c r="J68" s="372"/>
    </row>
    <row r="69" spans="5:10" x14ac:dyDescent="0.25">
      <c r="E69" s="372"/>
      <c r="F69" s="372"/>
      <c r="G69" s="372"/>
      <c r="H69" s="372"/>
      <c r="I69" s="372"/>
      <c r="J69" s="372"/>
    </row>
    <row r="70" spans="5:10" x14ac:dyDescent="0.25">
      <c r="E70" s="372"/>
      <c r="F70" s="372"/>
      <c r="G70" s="372"/>
      <c r="H70" s="372"/>
      <c r="I70" s="372"/>
      <c r="J70" s="372"/>
    </row>
    <row r="71" spans="5:10" x14ac:dyDescent="0.25">
      <c r="E71" s="372"/>
      <c r="F71" s="372"/>
      <c r="G71" s="372"/>
      <c r="H71" s="372"/>
      <c r="I71" s="372"/>
      <c r="J71" s="372"/>
    </row>
    <row r="72" spans="5:10" x14ac:dyDescent="0.25">
      <c r="E72" s="372"/>
      <c r="F72" s="372"/>
      <c r="G72" s="372"/>
      <c r="H72" s="372"/>
      <c r="I72" s="372"/>
      <c r="J72" s="372"/>
    </row>
    <row r="73" spans="5:10" x14ac:dyDescent="0.25">
      <c r="E73" s="372"/>
      <c r="F73" s="372"/>
      <c r="G73" s="372"/>
      <c r="H73" s="372"/>
      <c r="I73" s="372"/>
      <c r="J73" s="372"/>
    </row>
    <row r="74" spans="5:10" x14ac:dyDescent="0.25">
      <c r="E74" s="372"/>
      <c r="F74" s="372"/>
      <c r="G74" s="372"/>
      <c r="H74" s="372"/>
      <c r="I74" s="372"/>
      <c r="J74" s="372"/>
    </row>
    <row r="75" spans="5:10" x14ac:dyDescent="0.25">
      <c r="E75" s="372"/>
      <c r="F75" s="372"/>
      <c r="G75" s="372"/>
      <c r="H75" s="372"/>
      <c r="I75" s="372"/>
      <c r="J75" s="372"/>
    </row>
    <row r="76" spans="5:10" x14ac:dyDescent="0.25">
      <c r="E76" s="372"/>
      <c r="F76" s="372"/>
      <c r="G76" s="372"/>
      <c r="H76" s="372"/>
      <c r="I76" s="372"/>
      <c r="J76" s="372"/>
    </row>
    <row r="77" spans="5:10" x14ac:dyDescent="0.25">
      <c r="E77" s="372"/>
      <c r="F77" s="372"/>
      <c r="G77" s="372"/>
      <c r="H77" s="372"/>
      <c r="I77" s="372"/>
      <c r="J77" s="372"/>
    </row>
    <row r="78" spans="5:10" x14ac:dyDescent="0.25">
      <c r="E78" s="372"/>
      <c r="F78" s="372"/>
      <c r="G78" s="372"/>
      <c r="H78" s="372"/>
      <c r="I78" s="372"/>
      <c r="J78" s="372"/>
    </row>
    <row r="79" spans="5:10" x14ac:dyDescent="0.25">
      <c r="E79" s="372"/>
      <c r="F79" s="372"/>
      <c r="G79" s="372"/>
      <c r="H79" s="372"/>
      <c r="I79" s="372"/>
      <c r="J79" s="372"/>
    </row>
    <row r="80" spans="5:10" x14ac:dyDescent="0.25">
      <c r="E80" s="372"/>
      <c r="F80" s="372"/>
      <c r="G80" s="372"/>
      <c r="H80" s="372"/>
      <c r="I80" s="372"/>
      <c r="J80" s="372"/>
    </row>
    <row r="81" spans="5:10" x14ac:dyDescent="0.25">
      <c r="E81" s="372"/>
      <c r="F81" s="372"/>
      <c r="G81" s="372"/>
      <c r="H81" s="372"/>
      <c r="I81" s="372"/>
      <c r="J81" s="372"/>
    </row>
    <row r="82" spans="5:10" x14ac:dyDescent="0.25">
      <c r="E82" s="372"/>
      <c r="F82" s="372"/>
      <c r="G82" s="372"/>
      <c r="H82" s="372"/>
      <c r="I82" s="372"/>
      <c r="J82" s="372"/>
    </row>
    <row r="83" spans="5:10" x14ac:dyDescent="0.25">
      <c r="E83" s="372"/>
      <c r="F83" s="372"/>
      <c r="G83" s="372"/>
      <c r="H83" s="372"/>
      <c r="I83" s="372"/>
      <c r="J83" s="372"/>
    </row>
    <row r="84" spans="5:10" x14ac:dyDescent="0.25">
      <c r="E84" s="372"/>
      <c r="F84" s="372"/>
      <c r="G84" s="372"/>
      <c r="H84" s="372"/>
      <c r="I84" s="372"/>
      <c r="J84" s="372"/>
    </row>
    <row r="85" spans="5:10" x14ac:dyDescent="0.25">
      <c r="E85" s="372"/>
      <c r="F85" s="372"/>
      <c r="G85" s="372"/>
      <c r="H85" s="372"/>
      <c r="I85" s="372"/>
      <c r="J85" s="372"/>
    </row>
    <row r="86" spans="5:10" x14ac:dyDescent="0.25">
      <c r="E86" s="372"/>
      <c r="F86" s="372"/>
      <c r="G86" s="372"/>
      <c r="H86" s="372"/>
      <c r="I86" s="372"/>
      <c r="J86" s="372"/>
    </row>
    <row r="87" spans="5:10" x14ac:dyDescent="0.25">
      <c r="E87" s="372"/>
      <c r="F87" s="372"/>
      <c r="G87" s="372"/>
      <c r="H87" s="372"/>
      <c r="I87" s="372"/>
      <c r="J87" s="372"/>
    </row>
    <row r="88" spans="5:10" x14ac:dyDescent="0.25">
      <c r="E88" s="372"/>
      <c r="F88" s="372"/>
      <c r="G88" s="372"/>
      <c r="H88" s="372"/>
      <c r="I88" s="372"/>
      <c r="J88" s="372"/>
    </row>
    <row r="89" spans="5:10" x14ac:dyDescent="0.25">
      <c r="E89" s="372"/>
      <c r="F89" s="372"/>
      <c r="G89" s="372"/>
      <c r="H89" s="372"/>
      <c r="I89" s="372"/>
      <c r="J89" s="372"/>
    </row>
    <row r="90" spans="5:10" x14ac:dyDescent="0.25">
      <c r="E90" s="372"/>
      <c r="F90" s="372"/>
      <c r="G90" s="372"/>
      <c r="H90" s="372"/>
      <c r="I90" s="372"/>
      <c r="J90" s="372"/>
    </row>
    <row r="91" spans="5:10" x14ac:dyDescent="0.25">
      <c r="E91" s="372"/>
      <c r="F91" s="372"/>
      <c r="G91" s="372"/>
      <c r="H91" s="372"/>
      <c r="I91" s="372"/>
      <c r="J91" s="372"/>
    </row>
    <row r="92" spans="5:10" x14ac:dyDescent="0.25">
      <c r="E92" s="372"/>
      <c r="F92" s="372"/>
      <c r="G92" s="372"/>
      <c r="H92" s="372"/>
      <c r="I92" s="372"/>
      <c r="J92" s="372"/>
    </row>
    <row r="93" spans="5:10" x14ac:dyDescent="0.25">
      <c r="E93" s="372"/>
      <c r="F93" s="372"/>
      <c r="G93" s="372"/>
      <c r="H93" s="372"/>
      <c r="I93" s="372"/>
      <c r="J93" s="372"/>
    </row>
    <row r="94" spans="5:10" x14ac:dyDescent="0.25">
      <c r="E94" s="372"/>
      <c r="F94" s="372"/>
      <c r="G94" s="372"/>
      <c r="H94" s="372"/>
      <c r="I94" s="372"/>
      <c r="J94" s="372"/>
    </row>
    <row r="95" spans="5:10" x14ac:dyDescent="0.25">
      <c r="E95" s="372"/>
      <c r="F95" s="372"/>
      <c r="G95" s="372"/>
      <c r="H95" s="372"/>
      <c r="I95" s="372"/>
      <c r="J95" s="372"/>
    </row>
    <row r="96" spans="5:10" x14ac:dyDescent="0.25">
      <c r="E96" s="372"/>
      <c r="F96" s="372"/>
      <c r="G96" s="372"/>
      <c r="H96" s="372"/>
      <c r="I96" s="372"/>
      <c r="J96" s="372"/>
    </row>
    <row r="97" spans="5:10" x14ac:dyDescent="0.25">
      <c r="E97" s="372"/>
      <c r="F97" s="372"/>
      <c r="G97" s="372"/>
      <c r="H97" s="372"/>
      <c r="I97" s="372"/>
      <c r="J97" s="372"/>
    </row>
    <row r="98" spans="5:10" x14ac:dyDescent="0.25">
      <c r="E98" s="372"/>
      <c r="F98" s="372"/>
      <c r="G98" s="372"/>
      <c r="H98" s="372"/>
      <c r="I98" s="372"/>
      <c r="J98" s="372"/>
    </row>
    <row r="99" spans="5:10" x14ac:dyDescent="0.25">
      <c r="E99" s="372"/>
      <c r="F99" s="372"/>
      <c r="G99" s="372"/>
      <c r="H99" s="372"/>
      <c r="I99" s="372"/>
      <c r="J99" s="372"/>
    </row>
    <row r="100" spans="5:10" x14ac:dyDescent="0.25">
      <c r="E100" s="372"/>
      <c r="F100" s="372"/>
      <c r="G100" s="372"/>
      <c r="H100" s="372"/>
      <c r="I100" s="372"/>
      <c r="J100" s="372"/>
    </row>
    <row r="101" spans="5:10" x14ac:dyDescent="0.25">
      <c r="E101" s="372"/>
      <c r="F101" s="372"/>
      <c r="G101" s="372"/>
      <c r="H101" s="372"/>
      <c r="I101" s="372"/>
      <c r="J101" s="372"/>
    </row>
    <row r="102" spans="5:10" x14ac:dyDescent="0.25">
      <c r="E102" s="372"/>
      <c r="F102" s="372"/>
      <c r="G102" s="372"/>
      <c r="H102" s="372"/>
      <c r="I102" s="372"/>
      <c r="J102" s="372"/>
    </row>
    <row r="103" spans="5:10" x14ac:dyDescent="0.25">
      <c r="E103" s="372"/>
      <c r="F103" s="372"/>
      <c r="G103" s="372"/>
      <c r="H103" s="372"/>
      <c r="I103" s="372"/>
      <c r="J103" s="372"/>
    </row>
    <row r="104" spans="5:10" x14ac:dyDescent="0.25">
      <c r="E104" s="372"/>
      <c r="F104" s="372"/>
      <c r="G104" s="372"/>
      <c r="H104" s="372"/>
      <c r="I104" s="372"/>
      <c r="J104" s="372"/>
    </row>
    <row r="105" spans="5:10" x14ac:dyDescent="0.25">
      <c r="E105" s="372"/>
      <c r="F105" s="372"/>
      <c r="G105" s="372"/>
      <c r="H105" s="372"/>
      <c r="I105" s="372"/>
      <c r="J105" s="372"/>
    </row>
    <row r="106" spans="5:10" x14ac:dyDescent="0.25">
      <c r="E106" s="372"/>
      <c r="F106" s="372"/>
      <c r="G106" s="372"/>
      <c r="H106" s="372"/>
      <c r="I106" s="372"/>
      <c r="J106" s="372"/>
    </row>
    <row r="107" spans="5:10" x14ac:dyDescent="0.25">
      <c r="E107" s="372"/>
      <c r="F107" s="372"/>
      <c r="G107" s="372"/>
      <c r="H107" s="372"/>
      <c r="I107" s="372"/>
      <c r="J107" s="372"/>
    </row>
    <row r="108" spans="5:10" x14ac:dyDescent="0.25">
      <c r="E108" s="372"/>
      <c r="F108" s="372"/>
      <c r="G108" s="372"/>
      <c r="H108" s="372"/>
      <c r="I108" s="372"/>
      <c r="J108" s="372"/>
    </row>
    <row r="109" spans="5:10" x14ac:dyDescent="0.25">
      <c r="E109" s="372"/>
      <c r="F109" s="372"/>
      <c r="G109" s="372"/>
      <c r="H109" s="372"/>
      <c r="I109" s="372"/>
      <c r="J109" s="372"/>
    </row>
    <row r="110" spans="5:10" x14ac:dyDescent="0.25">
      <c r="E110" s="372"/>
      <c r="F110" s="372"/>
      <c r="G110" s="372"/>
      <c r="H110" s="372"/>
      <c r="I110" s="372"/>
      <c r="J110" s="372"/>
    </row>
    <row r="111" spans="5:10" x14ac:dyDescent="0.25">
      <c r="E111" s="372"/>
      <c r="F111" s="372"/>
      <c r="G111" s="372"/>
      <c r="H111" s="372"/>
      <c r="I111" s="372"/>
      <c r="J111" s="372"/>
    </row>
    <row r="112" spans="5:10" x14ac:dyDescent="0.25">
      <c r="E112" s="372"/>
      <c r="F112" s="372"/>
      <c r="G112" s="372"/>
      <c r="H112" s="372"/>
      <c r="I112" s="372"/>
      <c r="J112" s="372"/>
    </row>
    <row r="113" spans="5:10" x14ac:dyDescent="0.25">
      <c r="E113" s="372"/>
      <c r="F113" s="372"/>
      <c r="G113" s="372"/>
      <c r="H113" s="372"/>
      <c r="I113" s="372"/>
      <c r="J113" s="372"/>
    </row>
    <row r="114" spans="5:10" x14ac:dyDescent="0.25">
      <c r="E114" s="372"/>
      <c r="F114" s="372"/>
      <c r="G114" s="372"/>
      <c r="H114" s="372"/>
      <c r="I114" s="372"/>
      <c r="J114" s="372"/>
    </row>
    <row r="115" spans="5:10" x14ac:dyDescent="0.25">
      <c r="E115" s="372"/>
      <c r="F115" s="372"/>
      <c r="G115" s="372"/>
      <c r="H115" s="372"/>
      <c r="I115" s="372"/>
      <c r="J115" s="372"/>
    </row>
    <row r="116" spans="5:10" x14ac:dyDescent="0.25">
      <c r="E116" s="372"/>
      <c r="F116" s="372"/>
      <c r="G116" s="372"/>
      <c r="H116" s="372"/>
      <c r="I116" s="372"/>
      <c r="J116" s="372"/>
    </row>
    <row r="117" spans="5:10" x14ac:dyDescent="0.25">
      <c r="E117" s="372"/>
      <c r="F117" s="372"/>
      <c r="G117" s="372"/>
      <c r="H117" s="372"/>
      <c r="I117" s="372"/>
      <c r="J117" s="372"/>
    </row>
    <row r="118" spans="5:10" x14ac:dyDescent="0.25">
      <c r="E118" s="372"/>
      <c r="F118" s="372"/>
      <c r="G118" s="372"/>
      <c r="H118" s="372"/>
      <c r="I118" s="372"/>
      <c r="J118" s="372"/>
    </row>
    <row r="119" spans="5:10" x14ac:dyDescent="0.25">
      <c r="E119" s="372"/>
      <c r="F119" s="372"/>
      <c r="G119" s="372"/>
      <c r="H119" s="372"/>
      <c r="I119" s="372"/>
      <c r="J119" s="372"/>
    </row>
    <row r="120" spans="5:10" x14ac:dyDescent="0.25">
      <c r="E120" s="372"/>
      <c r="F120" s="372"/>
      <c r="G120" s="372"/>
      <c r="H120" s="372"/>
      <c r="I120" s="372"/>
      <c r="J120" s="372"/>
    </row>
    <row r="121" spans="5:10" x14ac:dyDescent="0.25">
      <c r="E121" s="372"/>
      <c r="F121" s="372"/>
      <c r="G121" s="372"/>
      <c r="H121" s="372"/>
      <c r="I121" s="372"/>
      <c r="J121" s="372"/>
    </row>
    <row r="122" spans="5:10" x14ac:dyDescent="0.25">
      <c r="E122" s="372"/>
      <c r="F122" s="372"/>
      <c r="G122" s="372"/>
      <c r="H122" s="372"/>
      <c r="I122" s="372"/>
      <c r="J122" s="372"/>
    </row>
    <row r="123" spans="5:10" x14ac:dyDescent="0.25">
      <c r="E123" s="372"/>
      <c r="F123" s="372"/>
      <c r="G123" s="372"/>
      <c r="H123" s="372"/>
      <c r="I123" s="372"/>
      <c r="J123" s="372"/>
    </row>
    <row r="124" spans="5:10" x14ac:dyDescent="0.25">
      <c r="E124" s="372"/>
      <c r="F124" s="372"/>
      <c r="G124" s="372"/>
      <c r="H124" s="372"/>
      <c r="I124" s="372"/>
      <c r="J124" s="372"/>
    </row>
    <row r="125" spans="5:10" x14ac:dyDescent="0.25">
      <c r="E125" s="372"/>
      <c r="F125" s="372"/>
      <c r="G125" s="372"/>
      <c r="H125" s="372"/>
      <c r="I125" s="372"/>
      <c r="J125" s="372"/>
    </row>
    <row r="126" spans="5:10" x14ac:dyDescent="0.25">
      <c r="E126" s="372"/>
      <c r="F126" s="372"/>
      <c r="G126" s="372"/>
      <c r="H126" s="372"/>
      <c r="I126" s="372"/>
      <c r="J126" s="372"/>
    </row>
    <row r="127" spans="5:10" x14ac:dyDescent="0.25">
      <c r="E127" s="372"/>
      <c r="F127" s="372"/>
      <c r="G127" s="372"/>
      <c r="H127" s="372"/>
      <c r="I127" s="372"/>
      <c r="J127" s="372"/>
    </row>
    <row r="128" spans="5:10" x14ac:dyDescent="0.25">
      <c r="E128" s="372"/>
      <c r="F128" s="372"/>
      <c r="G128" s="372"/>
      <c r="H128" s="372"/>
      <c r="I128" s="372"/>
      <c r="J128" s="372"/>
    </row>
    <row r="129" spans="5:10" x14ac:dyDescent="0.25">
      <c r="E129" s="372"/>
      <c r="F129" s="372"/>
      <c r="G129" s="372"/>
      <c r="H129" s="372"/>
      <c r="I129" s="372"/>
      <c r="J129" s="372"/>
    </row>
    <row r="130" spans="5:10" x14ac:dyDescent="0.25">
      <c r="E130" s="372"/>
      <c r="F130" s="372"/>
      <c r="G130" s="372"/>
      <c r="H130" s="372"/>
      <c r="I130" s="372"/>
      <c r="J130" s="372"/>
    </row>
    <row r="131" spans="5:10" x14ac:dyDescent="0.25">
      <c r="E131" s="372"/>
      <c r="F131" s="372"/>
      <c r="G131" s="372"/>
      <c r="H131" s="372"/>
      <c r="I131" s="372"/>
      <c r="J131" s="372"/>
    </row>
    <row r="132" spans="5:10" x14ac:dyDescent="0.25">
      <c r="E132" s="372"/>
      <c r="F132" s="372"/>
      <c r="G132" s="372"/>
      <c r="H132" s="372"/>
      <c r="I132" s="372"/>
      <c r="J132" s="372"/>
    </row>
  </sheetData>
  <sheetProtection selectLockedCells="1"/>
  <mergeCells count="291">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58:J58"/>
    <mergeCell ref="G49:J49"/>
    <mergeCell ref="G51:J51"/>
    <mergeCell ref="G32:J32"/>
    <mergeCell ref="G33:J33"/>
    <mergeCell ref="E33:F33"/>
    <mergeCell ref="G57:J57"/>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8:F28"/>
    <mergeCell ref="G28:J28"/>
    <mergeCell ref="E29:F29"/>
    <mergeCell ref="G29:J29"/>
    <mergeCell ref="E31:F31"/>
    <mergeCell ref="G31:J31"/>
    <mergeCell ref="E32:F32"/>
    <mergeCell ref="E20:F20"/>
    <mergeCell ref="G20:J20"/>
    <mergeCell ref="E26:F26"/>
    <mergeCell ref="G26:J26"/>
    <mergeCell ref="E27:F27"/>
    <mergeCell ref="G27:J27"/>
    <mergeCell ref="G21:J21"/>
    <mergeCell ref="G25:J25"/>
    <mergeCell ref="G22:J22"/>
    <mergeCell ref="G23:J23"/>
    <mergeCell ref="G24:J24"/>
    <mergeCell ref="E22:F22"/>
    <mergeCell ref="E23:F23"/>
    <mergeCell ref="E24:F24"/>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vt:i4>
      </vt:variant>
    </vt:vector>
  </HeadingPairs>
  <TitlesOfParts>
    <vt:vector size="34"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2024-08-12T19:22:15Z</dcterms:modified>
</cp:coreProperties>
</file>