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LINA ALVAREZ/CORRUPCION/"/>
    </mc:Choice>
  </mc:AlternateContent>
  <xr:revisionPtr revIDLastSave="2" documentId="13_ncr:1_{56DF7F41-8B81-4596-BA14-60C0D8712AAE}" xr6:coauthVersionLast="47" xr6:coauthVersionMax="47" xr10:uidLastSave="{C376E5D1-24E1-4CA5-A765-ADE0F276D721}"/>
  <bookViews>
    <workbookView xWindow="-108" yWindow="-108" windowWidth="23256" windowHeight="12456" tabRatio="763" firstSheet="7" activeTab="10"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4" i="1" l="1"/>
  <c r="I11" i="1"/>
  <c r="I10" i="1"/>
  <c r="I16" i="1"/>
  <c r="I15" i="1"/>
  <c r="I13" i="1"/>
  <c r="E16" i="26"/>
  <c r="C16" i="26"/>
  <c r="G11" i="3" l="1"/>
  <c r="S12" i="24"/>
  <c r="S13" i="24"/>
  <c r="S14" i="24"/>
  <c r="S15" i="24"/>
  <c r="S16" i="24"/>
  <c r="S17" i="24"/>
  <c r="S18" i="24"/>
  <c r="S19" i="24"/>
  <c r="S20" i="24"/>
  <c r="S21" i="24"/>
  <c r="S22" i="24"/>
  <c r="S23" i="24"/>
  <c r="S24" i="24"/>
  <c r="S25" i="24"/>
  <c r="S26" i="24"/>
  <c r="S27" i="24"/>
  <c r="S28" i="24"/>
  <c r="S29" i="24"/>
  <c r="S30" i="24"/>
  <c r="S31" i="24"/>
  <c r="S32" i="24"/>
  <c r="S33" i="24"/>
  <c r="S34" i="24"/>
  <c r="S11" i="24"/>
  <c r="S36" i="24"/>
  <c r="R12" i="24"/>
  <c r="R13" i="24"/>
  <c r="R14" i="24"/>
  <c r="R15" i="24"/>
  <c r="R16" i="24"/>
  <c r="R17" i="24"/>
  <c r="R18" i="24"/>
  <c r="R19" i="24"/>
  <c r="R20" i="24"/>
  <c r="R21" i="24"/>
  <c r="R22" i="24"/>
  <c r="R23" i="24"/>
  <c r="R24" i="24"/>
  <c r="R25" i="24"/>
  <c r="R26" i="24"/>
  <c r="R27" i="24"/>
  <c r="R28" i="24"/>
  <c r="R29" i="24"/>
  <c r="R30" i="24"/>
  <c r="R31" i="24"/>
  <c r="R32" i="24"/>
  <c r="R33" i="24"/>
  <c r="R34" i="24"/>
  <c r="R11" i="24"/>
  <c r="A7" i="24"/>
  <c r="B1" i="34" l="1"/>
  <c r="F10" i="1" l="1"/>
  <c r="F46" i="1"/>
  <c r="E46" i="1"/>
  <c r="F42" i="1"/>
  <c r="E42" i="1"/>
  <c r="F38" i="1"/>
  <c r="E38" i="1"/>
  <c r="F34" i="1"/>
  <c r="E34" i="1"/>
  <c r="F30" i="1"/>
  <c r="E30" i="1"/>
  <c r="F26" i="1"/>
  <c r="E26" i="1"/>
  <c r="F22" i="1"/>
  <c r="E22" i="1"/>
  <c r="F18" i="1"/>
  <c r="E18" i="1"/>
  <c r="F14" i="1"/>
  <c r="E14" i="1"/>
  <c r="E10" i="1"/>
  <c r="E11" i="26" l="1"/>
  <c r="E12" i="26" l="1"/>
  <c r="A8" i="34" l="1"/>
  <c r="A6" i="34"/>
  <c r="S40" i="24" l="1"/>
  <c r="R40" i="24"/>
  <c r="S35" i="24"/>
  <c r="S37" i="24"/>
  <c r="S38" i="24"/>
  <c r="S39" i="24"/>
  <c r="R35" i="24"/>
  <c r="R36" i="24"/>
  <c r="R37" i="24"/>
  <c r="R38" i="24"/>
  <c r="R39" i="24"/>
  <c r="S41" i="24" l="1"/>
  <c r="S42" i="24" s="1"/>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B49" i="26"/>
  <c r="B48" i="26"/>
  <c r="B47" i="26"/>
  <c r="D44" i="1"/>
  <c r="D43" i="1"/>
  <c r="D42" i="1"/>
  <c r="B41" i="26"/>
  <c r="B40" i="26"/>
  <c r="B39" i="26"/>
  <c r="D36" i="1"/>
  <c r="D35" i="1"/>
  <c r="D34" i="1"/>
  <c r="D32" i="1"/>
  <c r="B187" i="3"/>
  <c r="B31" i="26"/>
  <c r="D28" i="1"/>
  <c r="D27" i="1"/>
  <c r="D26" i="1"/>
  <c r="D24" i="1"/>
  <c r="B24" i="26"/>
  <c r="D22" i="1"/>
  <c r="D20" i="1"/>
  <c r="D19" i="1"/>
  <c r="D18" i="1"/>
  <c r="E15" i="22"/>
  <c r="E14" i="22"/>
  <c r="E13" i="22"/>
  <c r="D15" i="22"/>
  <c r="D16" i="1" s="1"/>
  <c r="D14" i="22"/>
  <c r="B44" i="3" s="1"/>
  <c r="D13" i="22"/>
  <c r="E12" i="22"/>
  <c r="E11" i="22"/>
  <c r="E10" i="22"/>
  <c r="D12" i="1"/>
  <c r="D11" i="22"/>
  <c r="B22" i="3" s="1"/>
  <c r="D10" i="22"/>
  <c r="C14" i="1"/>
  <c r="C18" i="1"/>
  <c r="C30" i="1"/>
  <c r="C38" i="1"/>
  <c r="C46" i="1"/>
  <c r="D10" i="1" l="1"/>
  <c r="B11" i="3"/>
  <c r="B15" i="26"/>
  <c r="B33"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B154" i="3"/>
  <c r="B286" i="3"/>
  <c r="D11" i="1"/>
  <c r="C42" i="1"/>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47" i="26"/>
  <c r="A10" i="22"/>
  <c r="B1" i="8"/>
  <c r="A13" i="22"/>
  <c r="B1" i="22"/>
  <c r="B1" i="20"/>
  <c r="A6" i="23"/>
  <c r="A6" i="3"/>
  <c r="A9" i="16"/>
  <c r="A8" i="16"/>
  <c r="A7" i="8"/>
  <c r="A6" i="8"/>
  <c r="A7" i="22"/>
  <c r="A6" i="22"/>
  <c r="A6" i="20"/>
  <c r="A7" i="20"/>
  <c r="A22" i="3" l="1"/>
  <c r="A11" i="3"/>
  <c r="A44" i="3"/>
  <c r="A33"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A11" i="8"/>
  <c r="A13" i="25" s="1"/>
  <c r="B11" i="29"/>
  <c r="B11" i="16"/>
  <c r="A11" i="26"/>
  <c r="B10" i="1"/>
  <c r="A17" i="8"/>
  <c r="B137" i="29"/>
  <c r="A231" i="3"/>
  <c r="A209" i="3"/>
  <c r="A35" i="26"/>
  <c r="A220" i="3"/>
  <c r="B131" i="16"/>
  <c r="B34" i="1"/>
  <c r="A13" i="8"/>
  <c r="B53" i="29"/>
  <c r="A99" i="3"/>
  <c r="A19" i="26"/>
  <c r="A88" i="3"/>
  <c r="B51" i="16"/>
  <c r="A15" i="8"/>
  <c r="B95" i="29"/>
  <c r="A165" i="3"/>
  <c r="A143" i="3"/>
  <c r="A27" i="26"/>
  <c r="A154" i="3"/>
  <c r="B26" i="1"/>
  <c r="B91" i="16"/>
  <c r="A19" i="8"/>
  <c r="B180" i="29"/>
  <c r="A297" i="3"/>
  <c r="A275" i="3"/>
  <c r="B172" i="16"/>
  <c r="A43" i="26"/>
  <c r="A286" i="3"/>
  <c r="B42" i="1"/>
  <c r="B32" i="29"/>
  <c r="A12" i="8"/>
  <c r="A36" i="25" s="1"/>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G51" i="3"/>
  <c r="H44" i="3" s="1"/>
  <c r="D16" i="26" s="1"/>
  <c r="G40" i="3"/>
  <c r="H33" i="3" s="1"/>
  <c r="J33" i="3" s="1"/>
  <c r="K33" i="3" s="1"/>
  <c r="G29" i="3"/>
  <c r="H22" i="3" s="1"/>
  <c r="G18" i="3"/>
  <c r="H11" i="3" s="1"/>
  <c r="J11" i="3" s="1"/>
  <c r="K11" i="3" s="1"/>
  <c r="B77" i="21"/>
  <c r="D55" i="25" s="1"/>
  <c r="F36" i="25" s="1"/>
  <c r="B54" i="21"/>
  <c r="D32" i="25" s="1"/>
  <c r="F13" i="25" s="1"/>
  <c r="J22" i="3" l="1"/>
  <c r="D12" i="26"/>
  <c r="F12" i="26" s="1"/>
  <c r="G12" i="26" s="1"/>
  <c r="J44" i="3"/>
  <c r="F16" i="26" s="1"/>
  <c r="D15" i="26"/>
  <c r="J99" i="3"/>
  <c r="D21" i="26"/>
  <c r="J77" i="3"/>
  <c r="D19" i="26"/>
  <c r="D13" i="26"/>
  <c r="F13" i="26" s="1"/>
  <c r="G13" i="26" s="1"/>
  <c r="J88" i="3"/>
  <c r="D20" i="26"/>
  <c r="J110" i="3"/>
  <c r="D23" i="26"/>
  <c r="H55" i="3"/>
  <c r="D11" i="26" l="1"/>
  <c r="F11" i="26" s="1"/>
  <c r="G11" i="26" s="1"/>
  <c r="K110" i="3"/>
  <c r="F23" i="26"/>
  <c r="K88" i="3"/>
  <c r="F20" i="26"/>
  <c r="G20" i="26" s="1"/>
  <c r="K77" i="3"/>
  <c r="F19" i="26"/>
  <c r="K44" i="3"/>
  <c r="F15" i="26"/>
  <c r="J55" i="3"/>
  <c r="K99" i="3"/>
  <c r="F21" i="26"/>
  <c r="G21" i="26" s="1"/>
  <c r="K22" i="3"/>
  <c r="G19" i="26" l="1"/>
  <c r="G22" i="26" s="1"/>
  <c r="H19" i="26" s="1"/>
  <c r="K55" i="29" s="1"/>
  <c r="G23" i="26"/>
  <c r="G26" i="26" s="1"/>
  <c r="H23" i="26" s="1"/>
  <c r="K76" i="29" s="1"/>
  <c r="G15" i="26"/>
  <c r="G14" i="26"/>
  <c r="H11" i="26" s="1"/>
  <c r="K13" i="29" s="1"/>
  <c r="K55" i="3"/>
  <c r="G16" i="26"/>
  <c r="G18" i="26" l="1"/>
  <c r="H15" i="26" s="1"/>
  <c r="K34" i="29" s="1"/>
</calcChain>
</file>

<file path=xl/sharedStrings.xml><?xml version="1.0" encoding="utf-8"?>
<sst xmlns="http://schemas.openxmlformats.org/spreadsheetml/2006/main" count="2519" uniqueCount="540">
  <si>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</si>
  <si>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</si>
  <si>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</si>
  <si>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</si>
  <si>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</si>
  <si>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</si>
  <si>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</si>
  <si>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</si>
  <si>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</si>
  <si>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</si>
  <si>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</si>
  <si>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</si>
  <si>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</si>
  <si>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</si>
  <si>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</si>
  <si>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</si>
  <si>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</si>
  <si>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</si>
  <si>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</si>
  <si>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</si>
  <si>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</si>
  <si>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</si>
  <si>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</si>
  <si>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</si>
  <si>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</si>
  <si>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</si>
  <si>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</si>
  <si>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</si>
  <si>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</si>
  <si>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</si>
  <si>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</si>
  <si>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</si>
  <si>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</si>
  <si>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</si>
  <si>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</si>
  <si>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</si>
  <si>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</si>
  <si>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</si>
  <si>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</si>
  <si>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</si>
  <si>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</si>
  <si>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</si>
  <si>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</si>
  <si>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</si>
  <si>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</si>
  <si>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</si>
  <si>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</si>
  <si>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</si>
  <si>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</si>
  <si>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</si>
  <si>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</si>
  <si>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</si>
  <si>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</si>
  <si>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</si>
  <si>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</si>
  <si>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</si>
  <si>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</si>
  <si>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</si>
  <si>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</si>
  <si>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</si>
  <si>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</si>
  <si>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</si>
  <si>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</si>
  <si>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</si>
  <si>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</si>
  <si>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</si>
  <si>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</si>
  <si>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</si>
  <si>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</si>
  <si>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</si>
  <si>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</si>
  <si>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</si>
  <si>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</si>
  <si>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</si>
  <si>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</si>
  <si>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</si>
  <si>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</si>
  <si>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</si>
  <si>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</si>
  <si>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</si>
  <si>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</si>
  <si>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</si>
  <si>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</si>
  <si>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</si>
  <si>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</si>
  <si>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</si>
  <si>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</si>
  <si>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</si>
  <si>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</si>
  <si>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</si>
  <si>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</si>
  <si>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</si>
  <si>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</si>
  <si>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</si>
  <si>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</si>
  <si>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</si>
  <si>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</si>
  <si>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</si>
  <si>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</si>
  <si>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</si>
  <si>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</si>
  <si>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</si>
  <si>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</si>
  <si>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</si>
  <si>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</si>
  <si>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</si>
  <si>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</si>
  <si>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</si>
  <si>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</si>
  <si>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</si>
  <si>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</si>
  <si>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</si>
  <si>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</si>
  <si>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</si>
  <si>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</si>
  <si>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</si>
  <si>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</si>
  <si>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</si>
  <si>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</si>
  <si>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</si>
  <si>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</si>
  <si>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</si>
  <si>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</si>
  <si>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</si>
  <si>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</si>
  <si>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</si>
  <si>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</si>
  <si>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</si>
  <si>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</si>
  <si>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</si>
  <si>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</si>
  <si>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</si>
  <si>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</si>
  <si>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</si>
  <si>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</si>
  <si>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</si>
  <si>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</si>
  <si>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</si>
  <si>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</si>
  <si>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</si>
  <si>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</si>
  <si>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</si>
  <si>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</si>
  <si>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</si>
  <si>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</si>
  <si>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</si>
  <si>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</si>
  <si>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</si>
  <si>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</si>
  <si>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</si>
  <si>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</si>
  <si>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</si>
  <si>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</si>
  <si>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</si>
  <si>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</si>
  <si>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</si>
  <si>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</si>
  <si>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</si>
  <si>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</si>
  <si>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</si>
  <si>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</si>
  <si>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</si>
  <si>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</si>
  <si>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</si>
  <si>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</si>
  <si>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</si>
  <si>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</si>
  <si>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</si>
  <si>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</si>
  <si>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</si>
  <si>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</si>
  <si>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</si>
  <si>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</si>
  <si>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</si>
  <si>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</si>
  <si>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</si>
  <si>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</si>
  <si>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</si>
  <si>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</si>
  <si>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</si>
  <si>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</si>
  <si>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</si>
  <si>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</si>
  <si>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</si>
  <si>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</si>
  <si>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</si>
  <si>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</si>
  <si>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</si>
  <si>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</si>
  <si>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</si>
  <si>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</si>
  <si>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</si>
  <si>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</si>
  <si>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</si>
  <si>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</si>
  <si>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</si>
  <si>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</si>
  <si>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</si>
  <si>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</si>
  <si>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</si>
  <si>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</si>
  <si>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</si>
  <si>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</si>
  <si>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</si>
  <si>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</si>
  <si>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</si>
  <si>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</si>
  <si>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</si>
  <si>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</si>
  <si>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</si>
  <si>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</si>
  <si>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</si>
  <si>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</si>
  <si>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</si>
  <si>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</si>
  <si>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</si>
  <si>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</si>
  <si>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</si>
  <si>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</si>
  <si>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</si>
  <si>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</si>
  <si>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</si>
  <si>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</si>
  <si>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</si>
  <si>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</si>
  <si>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</si>
  <si>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</si>
  <si>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</si>
  <si>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</si>
  <si>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</si>
  <si>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</si>
  <si>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</si>
  <si>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</si>
  <si>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</si>
  <si>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</si>
  <si>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</si>
  <si>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</si>
  <si>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</si>
  <si>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</si>
  <si>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</si>
  <si>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</si>
  <si>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</si>
  <si>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</si>
  <si>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</si>
  <si>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</si>
  <si>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</si>
  <si>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</si>
  <si>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</si>
  <si>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</si>
  <si>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</si>
  <si>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</si>
  <si>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</si>
  <si>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</si>
  <si>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</si>
  <si>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</si>
  <si>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</si>
  <si>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</si>
  <si>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</si>
  <si>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</si>
  <si>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</si>
  <si>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</si>
  <si>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</si>
  <si>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</si>
  <si>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</si>
  <si>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</si>
  <si>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</si>
  <si>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</si>
  <si>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</si>
  <si>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</si>
  <si>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</si>
  <si>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</si>
  <si>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</si>
  <si>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</si>
  <si>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</si>
  <si>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</si>
  <si>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</si>
  <si>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</si>
  <si>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</si>
  <si>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</si>
  <si>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</si>
  <si>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</si>
  <si>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</si>
  <si>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</si>
  <si>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</si>
  <si>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</si>
  <si>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</si>
  <si>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</si>
  <si>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</si>
  <si>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</si>
  <si>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</si>
  <si>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</si>
  <si>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</si>
  <si>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</si>
  <si>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</si>
  <si>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</si>
  <si>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</si>
  <si>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</si>
  <si>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</si>
  <si>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</si>
  <si>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</si>
  <si>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</si>
  <si>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</si>
  <si>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</si>
  <si>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</si>
  <si>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</si>
  <si>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</si>
  <si>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</si>
  <si>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</si>
  <si>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</si>
  <si>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</si>
  <si>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</si>
  <si>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</si>
  <si>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</si>
  <si>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</si>
  <si>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</si>
  <si>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</si>
  <si>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</si>
  <si>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</si>
  <si>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</si>
  <si>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</si>
  <si>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</si>
  <si>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</si>
  <si>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</si>
  <si>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</si>
  <si>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</si>
  <si>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</si>
  <si>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</si>
  <si>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</si>
  <si>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</si>
  <si>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</si>
  <si>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</si>
  <si>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</si>
  <si>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</si>
  <si>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</si>
  <si>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</si>
  <si>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</si>
  <si>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</si>
  <si>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</si>
  <si>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</si>
  <si>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</si>
  <si>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</si>
  <si>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</si>
  <si>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</si>
  <si>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</si>
  <si>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</si>
  <si>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</si>
  <si>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</si>
  <si>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</si>
  <si>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</si>
  <si>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</si>
  <si>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</si>
  <si>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</si>
  <si>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</si>
  <si>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</si>
  <si>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</si>
  <si>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</si>
  <si>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</si>
  <si>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</si>
  <si>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</si>
  <si>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</si>
  <si>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</si>
  <si>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</si>
  <si>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</si>
  <si>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</si>
  <si>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</si>
  <si>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</si>
  <si>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</si>
  <si>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</si>
  <si>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</si>
  <si>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</si>
  <si>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</si>
  <si>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</si>
  <si>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</si>
  <si>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</si>
  <si>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</si>
  <si>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</si>
  <si>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</si>
  <si>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</si>
  <si>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</si>
  <si>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</si>
  <si>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</si>
  <si>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</si>
  <si>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</si>
  <si>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</si>
  <si>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</si>
  <si>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</si>
  <si>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</si>
  <si>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</si>
  <si>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</si>
  <si>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</si>
  <si>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</si>
  <si>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</si>
  <si>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Declaratoria de emergecia sanitaria por epidemias, pandemias y/o catastrofes naturales</t>
  </si>
  <si>
    <t>Personal de planta insuficiente o sin las competencias  para el desarrollo de las actividades propias del proceso</t>
  </si>
  <si>
    <t>Personal de planta insuficiente o sin las competencias  para el desarrollo de las actividades propias del proceso.</t>
  </si>
  <si>
    <t>Deficiente articulacion de la informacion entre procesos para la identificación de los predios de propiedad del Municipio</t>
  </si>
  <si>
    <t>Deficiente articulacion de la informacion entre procesos para la identificación de los predios de propiedad del Municipio.</t>
  </si>
  <si>
    <t>Constantes cambios normativos (leyes, decretos, acuerdos)</t>
  </si>
  <si>
    <t>Declaratoria de emergecia sanitaria por epidemias, pandemias y/o catastrofes naturales.</t>
  </si>
  <si>
    <t>Constantes cambios normativos (leyes, decretos, acuerdos).</t>
  </si>
  <si>
    <t>Personal sin vinculación laboral directa  manejando procesos críticos</t>
  </si>
  <si>
    <t>Personal sin vinculación laboral directa  manejando procesos críticos.</t>
  </si>
  <si>
    <t>Demora en la adjudicación de los procesos contractuales para adelantar las actividades propias de la Direccion. (demora en los tiempo de respuesta)</t>
  </si>
  <si>
    <t>Situaciones de Orden Publico</t>
  </si>
  <si>
    <t>Resistencia al cambio</t>
  </si>
  <si>
    <t>Falta de Politicas y/o procedimientos para la identificacion de los bienes fiscales y de uso publico del municipio.</t>
  </si>
  <si>
    <t>Falta de apropiación a los valores y principios  establecidos en el  Código de Integridad y Buen Gobierno</t>
  </si>
  <si>
    <t>Dificultad en acatar los lineamientos y directrices de Recursos Fisicos en los difentes procesos</t>
  </si>
  <si>
    <t>Cambios de Gobierno</t>
  </si>
  <si>
    <t>Falta de Presupuesto para cumplir con el correcto funcionamiento de los procesos de la entidad y metas del plan de desarrollo</t>
  </si>
  <si>
    <t xml:space="preserve">Baja efectividad de los flujos de informacion (demora en los tiempos de respuesta) </t>
  </si>
  <si>
    <t xml:space="preserve">Baja seguridad informatica </t>
  </si>
  <si>
    <t>Desconcimiento sobre la utilizacion adecuada de los elementos y bienes (devolutivos y de consumo) a cargo de los funcionarios</t>
  </si>
  <si>
    <t>Deficiente control al momentos de la desvinculacion o traslado de los Funcionarios</t>
  </si>
  <si>
    <t>PAZ Y SALVO</t>
  </si>
  <si>
    <t>Incremento de precios en las cotizaciones de los oferentes en la contratación</t>
  </si>
  <si>
    <t>Dificultad de comunicación con las entidades del orden publico y privado</t>
  </si>
  <si>
    <t>Inadecuado manejo de la informacion en la base de datos asociada al proceso de identificacion de los Bienes Fiscales y de uso Publico</t>
  </si>
  <si>
    <t>Deficiencia en las estrategias de comunicación interna implementadas en la Entidad.</t>
  </si>
  <si>
    <t xml:space="preserve">Falta de transferencia del conocimiento entre los funcionarios de la Administración Municipal </t>
  </si>
  <si>
    <t>Deficiencias en la Planeación y control de los contratos</t>
  </si>
  <si>
    <t>Falta de documentación de los procedimientos.</t>
  </si>
  <si>
    <t>Presiones externas o de un superior jerárquico, omisión de las políticas para el uso adecuado de los bienes.</t>
  </si>
  <si>
    <t>Presiones externas o de un superior jerárquico, para manipular informacion de los bienes Fiscales y de uso publico del Municipio.</t>
  </si>
  <si>
    <r>
      <rPr>
        <b/>
        <sz val="11"/>
        <color theme="1"/>
        <rFont val="Arial"/>
        <family val="2"/>
      </rPr>
      <t>PROCESO</t>
    </r>
    <r>
      <rPr>
        <sz val="11"/>
        <color theme="1"/>
        <rFont val="Arial"/>
        <family val="2"/>
      </rPr>
      <t>: GESTIÓN DE RECURSOS FÍSICOS</t>
    </r>
  </si>
  <si>
    <r>
      <rPr>
        <b/>
        <sz val="11"/>
        <color rgb="FF000000"/>
        <rFont val="Arial"/>
        <family val="2"/>
      </rPr>
      <t>OBJETIVO</t>
    </r>
    <r>
      <rPr>
        <sz val="11"/>
        <color indexed="8"/>
        <rFont val="Arial"/>
        <family val="2"/>
      </rPr>
      <t xml:space="preserve">: GESTIONAR OPORTUNAMENTE EL FUNCIONAMIENTO DE LA ADMINISTRACION CENTRAL MEDIANTE LA ADQUISICIÓN Y MANTENIMIENTO DE BIENES Y SERVICIOS, EJECUTANDO EL 80% DEL PRESUPUESTO ASIGNADO CONTRIBUYENDO A LA GESTIÓN DE LOS PROCESOS Y AL LOGRO DE LOS OBJETIVOS INSTITUCIONALES,
</t>
    </r>
  </si>
  <si>
    <r>
      <rPr>
        <b/>
        <sz val="11"/>
        <color theme="1"/>
        <rFont val="Arial"/>
        <family val="2"/>
      </rPr>
      <t>PROCESO</t>
    </r>
    <r>
      <rPr>
        <sz val="11"/>
        <color theme="1"/>
        <rFont val="Arial"/>
        <family val="2"/>
      </rPr>
      <t>:  GESTION DE RECURSOS FISICOS</t>
    </r>
  </si>
  <si>
    <t>Incremento de precios en las cotizaciones de los oferentes en la contratación de Bienes y servicios</t>
  </si>
  <si>
    <t xml:space="preserve">
Dificultad de comunicación con las entidades del orden publico y privado</t>
  </si>
  <si>
    <t>1.Personal de planta insuficiente o sin las competencias  para el desarrollo de las actividades propias del proceso</t>
  </si>
  <si>
    <t>1.Uso de plataforma tecnológica para el control de los inventarios</t>
  </si>
  <si>
    <t>2.Personal sin vinculación laboral directa  manejando procesos críticos</t>
  </si>
  <si>
    <t>2.Actualización del inventario fisico de los bienes muebles del Municipio.</t>
  </si>
  <si>
    <t>3.Resistencia al cambio</t>
  </si>
  <si>
    <t xml:space="preserve">3.Vigilancia y Aseo (Servicios Generales) en todas las sedes de la Administración Municipal </t>
  </si>
  <si>
    <t>4.Desconcimiento sobre la utilizacion adecuada de los elementos y bienes devolutivos y de consumo) a cargo de los funcionarios</t>
  </si>
  <si>
    <t>4.Póliza de Seguro para la totalidad de los bienes de propiedad de la Administracion  y  el Aseguramiento de los Funcionarios de planta de la Alcaldia de Ibague</t>
  </si>
  <si>
    <t>5.Falta de apropiación a los valores y principios  establecidos en el  Código de Integridad y Buen Gobierno</t>
  </si>
  <si>
    <t>5.Políticas de seguridad de la Información adoptadas</t>
  </si>
  <si>
    <t>6.Falta de Presupuesto para cumplir con el correcto funcionamiento de los procesos de la entidad y metas del plan de desarrollo</t>
  </si>
  <si>
    <t>6.Politica para el Uso Adecuado de los Bienes del Municipio. Documentada y Adoptada</t>
  </si>
  <si>
    <t>7,Inadecuado manejo de la informacion en la base de datos asociada al proceso de Identificacion de los Bienes Fiscales y de uso Publico</t>
  </si>
  <si>
    <t>7.Procedimiento de Toma Fisica Adoptado</t>
  </si>
  <si>
    <t>8.Deficiencia en las estrategias de comunicación interna implementadas en la Entidad.</t>
  </si>
  <si>
    <t>8.Manual  para el manejo y control de los bienes del Municipio. Documentado y Adoptado</t>
  </si>
  <si>
    <t xml:space="preserve">9.Falta de transferencia del conocimiento entre los funcionarios de la Administración Municipal </t>
  </si>
  <si>
    <t>9.Manual  Administracion de Bienes Fiscales y uso publico. Documentado y Adoptado</t>
  </si>
  <si>
    <t>10.Deficiencias en la Planeación y control de los contratos</t>
  </si>
  <si>
    <t>11.Falta de documentación de los procedimientos.</t>
  </si>
  <si>
    <t>12.Falta de Politicas y/o procedimientos para la identificacion de los bienes fiscales y de uso publico del municipio.</t>
  </si>
  <si>
    <t>13.Deficiente control en la actualizacion de los inventarios al momento de la desvinculacion o traslado de los Funcionarios</t>
  </si>
  <si>
    <t>14.Dificultad en acatar los lineamientos y directrices de Recursos Fisicos en los difentes procesos</t>
  </si>
  <si>
    <t>1.Excelente ubicación geográfica del municipio</t>
  </si>
  <si>
    <r>
      <rPr>
        <b/>
        <sz val="12"/>
        <rFont val="Arial"/>
        <family val="2"/>
      </rPr>
      <t>D5</t>
    </r>
    <r>
      <rPr>
        <sz val="12"/>
        <rFont val="Arial"/>
        <family val="2"/>
      </rPr>
      <t xml:space="preserve">, </t>
    </r>
    <r>
      <rPr>
        <b/>
        <sz val="12"/>
        <rFont val="Arial"/>
        <family val="2"/>
      </rPr>
      <t>O6</t>
    </r>
    <r>
      <rPr>
        <sz val="12"/>
        <rFont val="Arial"/>
        <family val="2"/>
      </rPr>
      <t>. Fortalecer las actividades de socialización y apropiación de los valores y principios contemplados en el código de integridad y buen gobierno</t>
    </r>
  </si>
  <si>
    <r>
      <rPr>
        <b/>
        <sz val="12"/>
        <color theme="1"/>
        <rFont val="Arial"/>
        <family val="2"/>
      </rPr>
      <t>F1,O5</t>
    </r>
    <r>
      <rPr>
        <sz val="12"/>
        <color theme="1"/>
        <rFont val="Arial"/>
        <family val="2"/>
      </rPr>
      <t>. Aplicar la política de Transparencia, acceso a la información pública y lucha contra la corrupción</t>
    </r>
  </si>
  <si>
    <t>2.Aplicación de las NIC</t>
  </si>
  <si>
    <r>
      <rPr>
        <b/>
        <sz val="12"/>
        <rFont val="Arial"/>
        <family val="2"/>
      </rPr>
      <t>D6,</t>
    </r>
    <r>
      <rPr>
        <sz val="12"/>
        <rFont val="Arial"/>
        <family val="2"/>
      </rPr>
      <t xml:space="preserve"> </t>
    </r>
    <r>
      <rPr>
        <b/>
        <sz val="12"/>
        <rFont val="Arial"/>
        <family val="2"/>
      </rPr>
      <t>O4.</t>
    </r>
    <r>
      <rPr>
        <sz val="12"/>
        <rFont val="Arial"/>
        <family val="2"/>
      </rPr>
      <t xml:space="preserve"> Aplicar la política de MIPG gestión presupuestal y eficiencia del gasto público, para la adquisición de bienes y servicios que suplan las necesidades de la Entidad y su Aseguramiento.</t>
    </r>
  </si>
  <si>
    <r>
      <rPr>
        <b/>
        <sz val="12"/>
        <color theme="1"/>
        <rFont val="Arial"/>
        <family val="2"/>
      </rPr>
      <t>F2,O2</t>
    </r>
    <r>
      <rPr>
        <sz val="12"/>
        <color theme="1"/>
        <rFont val="Arial"/>
        <family val="2"/>
      </rPr>
      <t>. Aplicar las políticas operativas de las NIC en relación con los inventarios</t>
    </r>
  </si>
  <si>
    <t>3.Herramientas de seguridad digital disponibles en el mercado</t>
  </si>
  <si>
    <r>
      <rPr>
        <b/>
        <sz val="12"/>
        <color theme="1"/>
        <rFont val="Arial"/>
        <family val="2"/>
      </rPr>
      <t xml:space="preserve">D12, O7 </t>
    </r>
    <r>
      <rPr>
        <sz val="12"/>
        <color theme="1"/>
        <rFont val="Arial"/>
        <family val="2"/>
      </rPr>
      <t>Implementar</t>
    </r>
    <r>
      <rPr>
        <b/>
        <sz val="12"/>
        <color theme="1"/>
        <rFont val="Arial"/>
        <family val="2"/>
      </rPr>
      <t xml:space="preserve"> </t>
    </r>
    <r>
      <rPr>
        <sz val="12"/>
        <color theme="1"/>
        <rFont val="Arial"/>
        <family val="2"/>
      </rPr>
      <t>el manual de administracion de bienes fiscales y de uso público,  y enviar los documentos a la Direccion de Fortalecimiento institucional para la Validacion, Aprobacion y Publicacion del mismo.</t>
    </r>
  </si>
  <si>
    <r>
      <rPr>
        <b/>
        <sz val="12"/>
        <color theme="1"/>
        <rFont val="Arial"/>
        <family val="2"/>
      </rPr>
      <t xml:space="preserve">F3,4 O4 </t>
    </r>
    <r>
      <rPr>
        <sz val="12"/>
        <color theme="1"/>
        <rFont val="Arial"/>
        <family val="2"/>
      </rPr>
      <t>. Aplicar la política de MIPG gestión presupuestal y eficiencia del gasto público, asignando los recursos necesarios para la contratacion de los Servicios de Vigilancia y Aseo (Servicios Generales)y Aseguramiento y proteccion de los funcionarios y bienes de propiedad de de la Administracion Municipal</t>
    </r>
  </si>
  <si>
    <t>4.Modelo integral de planeación y gestión -MIPG - documentado e implementado - Politicas de Seguridad de la informacion. Y Sistema de Gestion de Calidad</t>
  </si>
  <si>
    <r>
      <rPr>
        <b/>
        <sz val="12"/>
        <color theme="1"/>
        <rFont val="Arial"/>
        <family val="2"/>
      </rPr>
      <t>D13 O7.</t>
    </r>
    <r>
      <rPr>
        <sz val="12"/>
        <color theme="1"/>
        <rFont val="Arial"/>
        <family val="2"/>
      </rPr>
      <t xml:space="preserve"> Expedición de paz y salvo para el caso de desvinculacion de funcionarios, Aplicando los procesos y procedimientos establecidospor la entidad</t>
    </r>
  </si>
  <si>
    <t>5.Normatividad para implementar el Modelo integral de planeación y gestión -MIPG  Politica de Transparencia, acceso a la información pública y lucha contra la corrupción</t>
  </si>
  <si>
    <r>
      <rPr>
        <b/>
        <sz val="12"/>
        <rFont val="Arial"/>
        <family val="2"/>
      </rPr>
      <t>D12 O2</t>
    </r>
    <r>
      <rPr>
        <sz val="12"/>
        <rFont val="Arial"/>
        <family val="2"/>
      </rPr>
      <t xml:space="preserve"> Realizar mesas de trabajo articulado con la Direccion de Contabilidad. Y enviar Informes trimestrales de la Base de Datos de Bienes Fiscales y de Uso Publico, con el fin que la Direccion de Contabilidad realice la Depuracion Contable</t>
    </r>
  </si>
  <si>
    <t>6.Código de Integridad y  Valores del Servicio Público</t>
  </si>
  <si>
    <r>
      <rPr>
        <b/>
        <sz val="12"/>
        <rFont val="Arial"/>
        <family val="2"/>
      </rPr>
      <t>D4,O4</t>
    </r>
    <r>
      <rPr>
        <sz val="12"/>
        <rFont val="Arial"/>
        <family val="2"/>
      </rPr>
      <t xml:space="preserve"> Actualizar el Manual para el Manejo y control de los Bienes del Municipio incluyendo el control para la expedicion de Paz y salvo relacionado en el Mapa de Riesgos de Corrupcion</t>
    </r>
  </si>
  <si>
    <t>7.Sistema Integrado de planeación y gestión SIPG - para implementacion de los procesos y procedimientos.</t>
  </si>
  <si>
    <t>8.Normas Técnicas de Calidad</t>
  </si>
  <si>
    <t>9.Reporte de talento humano de personal trasladado o desvinvulado</t>
  </si>
  <si>
    <t>1.Declaratoria de emergecia sanitaria por epidemias, pandemias y/o catastrofes naturales</t>
  </si>
  <si>
    <r>
      <rPr>
        <b/>
        <sz val="12"/>
        <color theme="1"/>
        <rFont val="Arial"/>
        <family val="2"/>
      </rPr>
      <t>D10 A9</t>
    </r>
    <r>
      <rPr>
        <sz val="12"/>
        <color theme="1"/>
        <rFont val="Arial"/>
        <family val="2"/>
      </rPr>
      <t xml:space="preserve"> Gestionar de manera inmediata la adición al contrato o agilizar la adjudicación del nuevo contrato</t>
    </r>
  </si>
  <si>
    <r>
      <rPr>
        <b/>
        <sz val="12"/>
        <color theme="1"/>
        <rFont val="Arial"/>
        <family val="2"/>
      </rPr>
      <t>F3,4 A9</t>
    </r>
    <r>
      <rPr>
        <sz val="12"/>
        <color theme="1"/>
        <rFont val="Arial"/>
        <family val="2"/>
      </rPr>
      <t>. Planear los procesos contractuales para garantizar la oportunidad en el servicio de Vigilancia y Aseo (Servicios Generales) y Aseguramiento y proteccion de los funcionarios y bienes de propiedad de de la Administracion Municipal.</t>
    </r>
  </si>
  <si>
    <t>2.Constantes cambios normativos (leyes, decretos, acuerdos)</t>
  </si>
  <si>
    <r>
      <t>D12 A8</t>
    </r>
    <r>
      <rPr>
        <sz val="12"/>
        <rFont val="Arial"/>
        <family val="2"/>
      </rPr>
      <t xml:space="preserve"> Depurar la base de datos y reportar a contabilidad los hallazgos relacionados con predios nuevos y que no son de titularidad del municipio </t>
    </r>
  </si>
  <si>
    <r>
      <t xml:space="preserve">F5 A4 </t>
    </r>
    <r>
      <rPr>
        <sz val="12"/>
        <color theme="1"/>
        <rFont val="Arial"/>
        <family val="2"/>
      </rPr>
      <t>Realizar mesas de Trabajo con el personal del grupo de Bienes Fiscales para hacer seguimiento a la informacion reportada en la base de datos asociada al proceso de identificacion de los Predios (bienes fiscales y de uso publico del municipio)</t>
    </r>
  </si>
  <si>
    <t>3.Incremento de precios en las cotizaciones de los oferentes en la contratación</t>
  </si>
  <si>
    <r>
      <rPr>
        <b/>
        <sz val="12"/>
        <color theme="1"/>
        <rFont val="Arial"/>
        <family val="2"/>
      </rPr>
      <t>D4 A11</t>
    </r>
    <r>
      <rPr>
        <sz val="12"/>
        <color theme="1"/>
        <rFont val="Arial"/>
        <family val="2"/>
      </rPr>
      <t xml:space="preserve"> Iniciar las acciones pertinentes para la recuperación de los bienes de la administración. Y En caso de pérdida del bien denunciar a  Control Interno Disciplinario o Fiscalía según el caso  </t>
    </r>
  </si>
  <si>
    <r>
      <rPr>
        <b/>
        <sz val="12"/>
        <rFont val="Arial"/>
        <family val="2"/>
      </rPr>
      <t>F2</t>
    </r>
    <r>
      <rPr>
        <sz val="12"/>
        <color theme="1"/>
        <rFont val="Arial"/>
        <family val="2"/>
      </rPr>
      <t xml:space="preserve"> </t>
    </r>
    <r>
      <rPr>
        <b/>
        <sz val="12"/>
        <rFont val="Arial"/>
        <family val="2"/>
      </rPr>
      <t>A11</t>
    </r>
    <r>
      <rPr>
        <sz val="12"/>
        <color theme="1"/>
        <rFont val="Arial"/>
        <family val="2"/>
      </rPr>
      <t xml:space="preserve"> Actualizar la tarjeta de responsabilidad ante el traslado de un bien, que en todo caso estará a cargo de personal de planta.</t>
    </r>
  </si>
  <si>
    <t xml:space="preserve">4.Baja seguridad inormatica </t>
  </si>
  <si>
    <r>
      <rPr>
        <b/>
        <sz val="12"/>
        <color theme="1"/>
        <rFont val="Arial"/>
        <family val="2"/>
      </rPr>
      <t xml:space="preserve">D7 A4 </t>
    </r>
    <r>
      <rPr>
        <sz val="12"/>
        <color theme="1"/>
        <rFont val="Arial"/>
        <family val="2"/>
      </rPr>
      <t>Iniciar acciones en caso de detectar fraude en manipulacion de informacion en la base de datos asociada al proceso de Identificacion de los Predios, Se realiza la respectiva denunciando a control disciplinario o fiscalía según el caso</t>
    </r>
  </si>
  <si>
    <r>
      <rPr>
        <b/>
        <sz val="12"/>
        <color theme="1"/>
        <rFont val="Arial"/>
        <family val="2"/>
      </rPr>
      <t>F7 A11</t>
    </r>
    <r>
      <rPr>
        <sz val="12"/>
        <color theme="1"/>
        <rFont val="Arial"/>
        <family val="2"/>
      </rPr>
      <t>. Realizar proceso de toma física a las dependencias de la administración y generar las acciones de actualización de responsabilidades en inventario individual</t>
    </r>
  </si>
  <si>
    <t>5.Situaciones de Orden Publico</t>
  </si>
  <si>
    <t>6.Cambios de Gobierno</t>
  </si>
  <si>
    <t xml:space="preserve">
7.Dificultad de comunicación con las entidades del orden publico y privado</t>
  </si>
  <si>
    <t>8.Deficiente articulacion de la informacion entre procesos para la identificación de los predios de propiedad del Municipio</t>
  </si>
  <si>
    <t>9.Demora en la adjudicación de los procesos contractuales para adelantar las actividades propias de la Direccion. (demora en los tiempo de respuesta)</t>
  </si>
  <si>
    <t xml:space="preserve">10.Baja efectividad de los flujos de informacion (demora en los tiempos de respuesta) </t>
  </si>
  <si>
    <t>11.Presiones externas o de un superior jerárquico, omisión de las políticas para el uso adecuado de los bienes.</t>
  </si>
  <si>
    <t>12,Presiones externas o de un superior jerárquico, para manipular informacion de los bienes Fiscales y de uso publico del Municipio.</t>
  </si>
  <si>
    <t>Que se utilicen los bienes que estan a cargo del funcionario para fines diferentes a los establecidos por la entidad</t>
  </si>
  <si>
    <t>Cuando se utilizan los bienes de forma indebida</t>
  </si>
  <si>
    <t xml:space="preserve">Perdida , daño o deterioro de los bienes </t>
  </si>
  <si>
    <t>Posibilidad del Uso inadecuado de los bienes de la Entidad, para beneficio propio o de un tercero</t>
  </si>
  <si>
    <t>Sanciones legales</t>
  </si>
  <si>
    <t>Sanciones disciplinarias, penales, fiscales y administrativas</t>
  </si>
  <si>
    <t xml:space="preserve">En el momento de identificar el bien, el funcionario omita informacion </t>
  </si>
  <si>
    <t>Inadecuado manejo de la informacion en la base de datos asociada al proceso de Identificacion de los Bienes Fiscales y de uso Publico</t>
  </si>
  <si>
    <t>En el momento de la visita al predio y en la manipulacion de la Informacion</t>
  </si>
  <si>
    <t>Perdida del bien</t>
  </si>
  <si>
    <t>Posibilidad de Solicitar y/o recibir dadivas para omitir y/o manipular Informacion real de un predio publico en favorecimiento de un tercero.</t>
  </si>
  <si>
    <t>Perdida de la imagen y credibilidad institucional</t>
  </si>
  <si>
    <t>CORRUPCION</t>
  </si>
  <si>
    <t>La combinacion de factores como el Inhadecuado manejo de la informacion en la base de datos asociada al proceso de Identificacion de los Bienes Fiscales y de uso Publico y Presiones externas o de un superior jerárquico, para manipular informacion de los bienes fiscales y de uso publico del Municipio. Puede ocasionar Posibilidad de Solicitar y/o recibir dadivas para omitir y/o manipular Informacion real de un predio publico en favorecimiento de un tercero. Teniendo como potensiales consecuencias: Perdida del bien, Perdida de la imagen y credibilidad institucional y sanciones disciplinarias, penales, fiscales y administrativas</t>
  </si>
  <si>
    <t>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</si>
  <si>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</si>
  <si>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t>
  </si>
  <si>
    <t>f</t>
  </si>
  <si>
    <t>g</t>
  </si>
  <si>
    <t>h</t>
  </si>
  <si>
    <t>i</t>
  </si>
  <si>
    <t>l</t>
  </si>
  <si>
    <t>m</t>
  </si>
  <si>
    <t>n</t>
  </si>
  <si>
    <t>Oficios  o Memorandos</t>
  </si>
  <si>
    <t>Profesional Especializado Bienes Fiscales y Uso Publico - Director de Recursos Fisicos</t>
  </si>
  <si>
    <t>Actualizacion del Manual</t>
  </si>
  <si>
    <t>Almacenista - Director de Recursos Fisicos</t>
  </si>
  <si>
    <t>Oficios o Memorandos</t>
  </si>
  <si>
    <t>Actas de Reunion</t>
  </si>
  <si>
    <t>Cuando se requiera</t>
  </si>
  <si>
    <t>junio de 2024</t>
  </si>
  <si>
    <t>Indice de cumplimiento = (Actividades ejecutadas /Actividades programadas)*100.                                                                  1 Actualizacion y 3 Socializaciones de la Politica realizadas / 
1 Actualizacion y 3 actividades proyectadas *100</t>
  </si>
  <si>
    <t>Indice de cumplimiento = (Actividades ejecutadas /Actividades programadas)*100.  
1 Actualizacion y 2 Actas de reunion realizadas/ 1 Actualizacion y  
2  Actas de reunión proyectadas *100</t>
  </si>
  <si>
    <t>No se han identificado perdida de bienes</t>
  </si>
  <si>
    <t>No se ha detectado fraude</t>
  </si>
  <si>
    <t>01/01/2024 al 31/12/2024 anual en el mes de junio de 2024</t>
  </si>
  <si>
    <t>D4 04  Socializar la Politica para el uso adecuado de los bienes (devolutivos y de consumo) Politica de obligatorio cumplimiento, se socializara a travez de los medios de comunicación de la Administración Municipal</t>
  </si>
  <si>
    <t>F9 A11  Realizar actualización y socialización del manual para el manejo y control de los bienes del municipio incluyendo controles para bienes devolutivos y no devolutivos</t>
  </si>
  <si>
    <t>Socializacion de la politica</t>
  </si>
  <si>
    <t>01/01/2024 al 31/12/2024 semestral en el mes de junio de 2024</t>
  </si>
  <si>
    <t>01/01/2024 al 30/04/2024</t>
  </si>
  <si>
    <t>1. Dando cumplimiento a la actividad, por medio de correo electronico del dia 26 de abril de 2024, la Directora de REcursos Fisicos,  remite solicitud al Almacen General, para que procedan con la actualizacion y revision del manual para el MANEJO Y CONTROL DE LOS BIENES DEL MUNICIPIO.</t>
  </si>
  <si>
    <t xml:space="preserve">1. Cumpliendo con la Actividad de Control, desde la Oficina de Almacen se realizo socializacion de la Politica de Uso Adecuado de los Bienes, Esta politica fue Socializada por medio de la Circular N° 003 del 13 de enero del 2024  y se publica en la pagina de Facebook- PELHUSA y se remite por los Correos electronicos a los funcionarios publicos.                                       
2. El dia 10 de enero del 2024, en la oficina de Control Interno, se le realizo seguimiento, mostrando un 100% de cumplimiento y se materializo el riesgo.
3. Cumpliendo con la Actividad de Control. El dia 14  de febrero de 2024 se expidio Circular 00011  con Asunto: Ingreso Almacen para Elementos Tecnologicos (tangibles e intangibles).                                                                                 4.Cumpliendo con la Actividad de Control, desde la Oficina de Almacen se realizo socializacion de los conceptos que generan Ingreso al Almacen General del Municipio, Esta politica fue Socializada por medio de la Circular N° 0012 del 15 de enero del 2024.                                                                                                                                                                                                                                                                                                                                               </t>
  </si>
  <si>
    <t>Evaluación y seguimiento del 01 ENERO HASTA EL 30 DE JUNIO  DEL 2024</t>
  </si>
  <si>
    <r>
      <rPr>
        <b/>
        <sz val="12"/>
        <rFont val="Arial"/>
        <family val="2"/>
      </rPr>
      <t>D7,O4</t>
    </r>
    <r>
      <rPr>
        <sz val="12"/>
        <rFont val="Arial"/>
        <family val="2"/>
      </rPr>
      <t xml:space="preserve"> Socializar el Manual de Administracion de Bienes Fiscales y Uso Publico,  incluyendo el control para la digitalizacion de la informacion en la base de datos relacionado en el Mapa de Riesgos de Corrupcion</t>
    </r>
  </si>
  <si>
    <r>
      <rPr>
        <b/>
        <sz val="12"/>
        <rFont val="Arial"/>
        <family val="2"/>
      </rPr>
      <t xml:space="preserve">F9 A12 </t>
    </r>
    <r>
      <rPr>
        <sz val="12"/>
        <rFont val="Arial"/>
        <family val="2"/>
      </rPr>
      <t xml:space="preserve"> Realizar mesas de Trabajo con el personal del grupo de Bienes Fiscales para la socializacion del informe Semestral relacionado con el proyecto de Bienes Fiscales y uso publico. Seguimiento a la informacion reportada en la base de datos asociada al proceso de identificacion de los Predios (bienes fiscales y de uso publico del municipio)</t>
    </r>
  </si>
  <si>
    <t>1. Dando cumplimiento a la actividad, por medio de correo electronico del dia 22 de abril de 2024, la directora de Recursos Fisicos remite solicitud al Grupo de Bienes  Fiscales y Uso Publico , para que procedan con la actualizacion y revision del manual para el ADMINISTRACION DE BIENES FISCALES Y DE USO PUBLICO.                                                                                  2. Por medio de correo electronico institucional  el dia 29 de Abril de 2024, la Directora de Recursos Fisicos remite a Fortalecimiento Institucional el borrador del manual  (MAN-GRF-005) de Bienes Fiscales y de Uso Publico, para su respectiva revision y aprobacion por parte de Comite SIGAMI.                                                                                     3. Se Actualizo el Manual ADMINISTRACION DE BIENES FISCALES Y DE USO PUBLICO, en su Version 04 del 22/04/2024 https://www.ibague.gov.co/portal/admin/archivos/publicaciones/2024/58851-DOC-20240522161420.pdf</t>
  </si>
  <si>
    <t xml:space="preserve">1. Cumpliendo con la Actividad de Control, la Directora de Recursos Fisicos con  el Grupo de Bienes Fiscales y Uso Publico,  se reunen en el despacho para hacerle segumiento y control a este proceso, quedando con unos compromisos y se debe presentar evidencias en la proxima mesa de trabajo. Acta N° 0005 del 29 de febrero del   2024.                                                                                                                                2. Cumpliendo con la Actividad de Control, la Directora de Recursos Fisicos cita a comite de Seguimiento el dia 22 de marzo de 2024, con la finalidad de socializar el manual y el procedimiento de Bienes Fiscales y Titulacion y tener un compromiso de confidencialidad y responsabilidad del manejo y control de la infirmacion de las BDD de esta area Acta 0008 del 22/03/2024. 3. Dando cumplimiento al  control, la Directora de Recursos Fisicos, realiza mesa de trabajo realizando seguimiento a la actualizacion digital de los expedientes, informacion  que reposa en el Drive de las BDD, del correo inst. de Predios. Acta N° 0011 del 16/04/2024.                                  3. Por medio de correo electronico institucional el dia 30 de abril de 2024, el grupo de Bienes Fiscales remiten a la Directora de Recursos Fisicos reporte del muestreo aleatorio de la revision de los expedientes que reposan en el archivo gestion, donde realizan la verificacion y corraborar la infiornacion de la BDD  de  grupo de Bienes Fiscales y Uso Publico conforme a  los expedientes fisicos.                                       4.  Dando cumplimiento a esta actividad en los meses de mayo y junio de 2024, el profesional unoversitario hace un muestreo aleatorio a los expedientes fisicos del archivo gestion de bienes fiscales y de uso publico, confrontando esta inormacion fisica con la informacion de drive de la BDD de predios, para identificar fallas. Evidencias infomacion reportada por bienes fiscales al correo intitucional de Recursos Fisicos.                                                                                                                          5.la Directora de Recursos Fisicos le hace seguimiento a la actualizacion correcta de la BDD  de bienes fiscales, realizando un plan de choque para subsanar los incovenientes de control de interno, dando alcance al Acta N° 0011 del 16/04/2024. Evidencia de seguimiento Acta N° 0027 de 21/06/2024.                                                                                                                                                                                                                      6.   Dando cumplimiento a la socializacion del manual de bienes fiscales y de uso publico y pactar confidencialidad y responsabilidad de la manejo e informacion de las BBD, se realizo una capacitacion a los contratistas que ingresaron en el segundo trimestre al grupo de predios. Evidencia Acta N° 0026 del 20/06/2024.                                                                                                                                                                                                                                                                                                     </t>
  </si>
  <si>
    <r>
      <rPr>
        <sz val="10"/>
        <color rgb="FFFF0000"/>
        <rFont val="Arial"/>
        <family val="2"/>
      </rPr>
      <t>La combinacion de factores como</t>
    </r>
    <r>
      <rPr>
        <sz val="10"/>
        <color theme="1"/>
        <rFont val="Arial"/>
        <family val="2"/>
      </rPr>
      <t xml:space="preserve"> </t>
    </r>
    <r>
      <rPr>
        <sz val="10"/>
        <color theme="3"/>
        <rFont val="Arial"/>
        <family val="2"/>
      </rPr>
      <t>el Desconcimiento sobre la utilizacion adecuada de los elementos y bienes (devolutivos y de consumo) a cargo de los funcionarios y las Presiones externas o de un superior jerárquico, omisión de las políticas para el uso adecuado de los bienes.</t>
    </r>
    <r>
      <rPr>
        <sz val="10"/>
        <color theme="1"/>
        <rFont val="Arial"/>
        <family val="2"/>
      </rPr>
      <t xml:space="preserve"> </t>
    </r>
    <r>
      <rPr>
        <sz val="10"/>
        <color rgb="FFFF0000"/>
        <rFont val="Arial"/>
        <family val="2"/>
      </rPr>
      <t>Puede ocasionar</t>
    </r>
    <r>
      <rPr>
        <sz val="10"/>
        <color theme="1"/>
        <rFont val="Arial"/>
        <family val="2"/>
      </rPr>
      <t xml:space="preserve"> </t>
    </r>
    <r>
      <rPr>
        <sz val="10"/>
        <color theme="3"/>
        <rFont val="Arial"/>
        <family val="2"/>
      </rPr>
      <t xml:space="preserve">la Posibilidad del Uso inadecuado de los bienes de la Entidad, para beneficio propio o de un tercero. </t>
    </r>
    <r>
      <rPr>
        <sz val="10"/>
        <color theme="1"/>
        <rFont val="Arial"/>
        <family val="2"/>
      </rPr>
      <t xml:space="preserve">Teniendo como potenciales consecuencias: </t>
    </r>
    <r>
      <rPr>
        <sz val="10"/>
        <color theme="3"/>
        <rFont val="Arial"/>
        <family val="2"/>
      </rPr>
      <t>Perdida, daño o deterioro de los bienes, Sanciones legales y Sanciones disciplinarias, penales, fiscales y administrativas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</si>
</sst>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7"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1"/>
      <color rgb="FF000000"/>
      <name val="Arial"/>
      <family val="2"/>
    </font>
    <font>
      <sz val="12"/>
      <name val="Arial"/>
      <family val="2"/>
    </font>
    <font>
      <b/>
      <sz val="12"/>
      <name val="Arial"/>
      <family val="2"/>
    </font>
    <font>
      <sz val="12"/>
      <color rgb="FFFF0000"/>
      <name val="Arial"/>
      <family val="2"/>
    </font>
    <font>
      <u/>
      <sz val="12"/>
      <color theme="1"/>
      <name val="Arial"/>
      <family val="2"/>
    </font>
    <font>
      <sz val="10"/>
      <color rgb="FFFF0000"/>
      <name val="Arial"/>
      <family val="2"/>
    </font>
    <font>
      <sz val="10"/>
      <color theme="3"/>
      <name val="Arial"/>
      <family val="2"/>
    </font>
  </fonts>
  <fills count="32">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70C0"/>
        <bgColor indexed="64"/>
      </patternFill>
    </fill>
    <fill>
      <patternFill patternType="solid">
        <fgColor theme="4" tint="0.59999389629810485"/>
        <bgColor indexed="64"/>
      </patternFill>
    </fill>
    <fill>
      <patternFill patternType="solid">
        <fgColor rgb="FF99FF33"/>
        <bgColor indexed="64"/>
      </patternFill>
    </fill>
    <fill>
      <patternFill patternType="solid">
        <fgColor rgb="FF00BBFE"/>
        <bgColor indexed="64"/>
      </patternFill>
    </fill>
    <fill>
      <patternFill patternType="solid">
        <fgColor rgb="FF00E668"/>
        <bgColor indexed="64"/>
      </patternFill>
    </fill>
    <fill>
      <patternFill patternType="solid">
        <fgColor rgb="FF00B0F0"/>
        <bgColor indexed="64"/>
      </patternFill>
    </fill>
    <fill>
      <patternFill patternType="solid">
        <fgColor rgb="FFBEF870"/>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7" fillId="0" borderId="1" xfId="0" applyFont="1" applyBorder="1" applyAlignment="1" applyProtection="1">
      <alignment horizontal="left" vertical="top"/>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7"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1" fillId="25" borderId="1" xfId="0" applyFont="1" applyFill="1" applyBorder="1" applyAlignment="1">
      <alignment horizontal="left" vertical="center" wrapText="1"/>
    </xf>
    <xf numFmtId="0" fontId="1" fillId="0" borderId="0" xfId="0" applyFont="1"/>
    <xf numFmtId="0" fontId="1" fillId="7" borderId="1" xfId="0" applyFont="1" applyFill="1" applyBorder="1" applyAlignment="1">
      <alignment horizontal="left" vertical="center" wrapText="1"/>
    </xf>
    <xf numFmtId="0" fontId="1" fillId="23" borderId="1" xfId="0" applyFont="1" applyFill="1" applyBorder="1" applyAlignment="1">
      <alignment vertical="center" wrapText="1"/>
    </xf>
    <xf numFmtId="0" fontId="1" fillId="0" borderId="3" xfId="0" applyFont="1" applyBorder="1" applyAlignment="1">
      <alignment vertical="top" wrapText="1"/>
    </xf>
    <xf numFmtId="0" fontId="1" fillId="26" borderId="3"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28" borderId="1" xfId="0" applyFont="1" applyFill="1" applyBorder="1" applyAlignment="1">
      <alignment horizontal="left" vertical="center" wrapText="1"/>
    </xf>
    <xf numFmtId="0" fontId="1" fillId="29" borderId="1" xfId="0" applyFont="1" applyFill="1" applyBorder="1" applyAlignment="1">
      <alignment horizontal="left" vertical="center" wrapText="1"/>
    </xf>
    <xf numFmtId="0" fontId="51" fillId="30" borderId="56" xfId="0" applyFont="1" applyFill="1" applyBorder="1" applyAlignment="1" applyProtection="1">
      <alignment vertical="center" wrapText="1"/>
      <protection locked="0"/>
    </xf>
    <xf numFmtId="0" fontId="51" fillId="30" borderId="69" xfId="0" applyFont="1" applyFill="1" applyBorder="1" applyAlignment="1" applyProtection="1">
      <alignment vertical="center" wrapText="1"/>
      <protection locked="0"/>
    </xf>
    <xf numFmtId="0" fontId="51" fillId="0" borderId="1" xfId="0" applyFont="1" applyBorder="1" applyAlignment="1" applyProtection="1">
      <alignment horizontal="left" vertical="center"/>
      <protection locked="0"/>
    </xf>
    <xf numFmtId="0" fontId="51" fillId="0" borderId="3" xfId="0" applyFont="1" applyBorder="1" applyAlignment="1" applyProtection="1">
      <alignment horizontal="left" vertical="center"/>
      <protection locked="0"/>
    </xf>
    <xf numFmtId="0" fontId="51" fillId="29" borderId="56" xfId="0" applyFont="1" applyFill="1" applyBorder="1" applyAlignment="1" applyProtection="1">
      <alignment vertical="center" wrapText="1"/>
      <protection locked="0"/>
    </xf>
    <xf numFmtId="0" fontId="51" fillId="29" borderId="69" xfId="0" applyFont="1" applyFill="1" applyBorder="1" applyAlignment="1" applyProtection="1">
      <alignment vertical="center" wrapText="1"/>
      <protection locked="0"/>
    </xf>
    <xf numFmtId="0" fontId="51" fillId="0" borderId="56" xfId="0" applyFont="1" applyBorder="1" applyAlignment="1" applyProtection="1">
      <alignment horizontal="left" vertical="center"/>
      <protection locked="0"/>
    </xf>
    <xf numFmtId="0" fontId="51" fillId="0" borderId="69" xfId="0" applyFont="1" applyBorder="1" applyAlignment="1" applyProtection="1">
      <alignment horizontal="left" vertical="center"/>
      <protection locked="0"/>
    </xf>
    <xf numFmtId="0" fontId="9" fillId="0" borderId="1" xfId="0" applyFont="1" applyBorder="1" applyAlignment="1" applyProtection="1">
      <alignment horizontal="left" vertical="center"/>
      <protection locked="0"/>
    </xf>
    <xf numFmtId="0" fontId="9" fillId="0" borderId="1" xfId="0" applyFont="1" applyBorder="1" applyAlignment="1" applyProtection="1">
      <alignment horizontal="left" vertical="center" wrapText="1"/>
      <protection locked="0"/>
    </xf>
    <xf numFmtId="0" fontId="9" fillId="0" borderId="1" xfId="0" applyFont="1" applyBorder="1" applyAlignment="1" applyProtection="1">
      <alignment horizontal="left" vertical="top"/>
      <protection locked="0"/>
    </xf>
    <xf numFmtId="0" fontId="9" fillId="0" borderId="1" xfId="0" applyFont="1" applyBorder="1" applyAlignment="1" applyProtection="1">
      <alignment horizontal="left" vertical="top" wrapText="1"/>
      <protection locked="0"/>
    </xf>
    <xf numFmtId="0" fontId="15" fillId="4" borderId="53"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0" borderId="1" xfId="0" applyFont="1" applyBorder="1" applyAlignment="1">
      <alignment vertical="center" wrapText="1"/>
    </xf>
    <xf numFmtId="0" fontId="23" fillId="0" borderId="1" xfId="0" applyFont="1" applyBorder="1" applyAlignment="1">
      <alignment vertical="top" wrapText="1"/>
    </xf>
    <xf numFmtId="0" fontId="7" fillId="0" borderId="1" xfId="0" applyFont="1" applyBorder="1"/>
    <xf numFmtId="0" fontId="14" fillId="0" borderId="1" xfId="0" applyFont="1" applyBorder="1" applyAlignment="1" applyProtection="1">
      <alignment horizontal="left" vertical="center"/>
      <protection locked="0"/>
    </xf>
    <xf numFmtId="0" fontId="14" fillId="0" borderId="1" xfId="0" applyFont="1" applyBorder="1"/>
    <xf numFmtId="0" fontId="7" fillId="0" borderId="1" xfId="0" applyFont="1" applyBorder="1" applyAlignment="1">
      <alignment vertical="top" wrapText="1"/>
    </xf>
    <xf numFmtId="0" fontId="7" fillId="0" borderId="0" xfId="0" applyFont="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5" fillId="23" borderId="10" xfId="0" applyFont="1" applyFill="1" applyBorder="1" applyAlignment="1">
      <alignment horizontal="center" vertical="center" wrapText="1"/>
    </xf>
    <xf numFmtId="0" fontId="5" fillId="23" borderId="28"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1" fillId="0" borderId="56" xfId="0" applyFont="1" applyBorder="1" applyAlignment="1" applyProtection="1">
      <alignment horizontal="left" vertical="center" wrapText="1"/>
      <protection locked="0"/>
    </xf>
    <xf numFmtId="0" fontId="51" fillId="0" borderId="62" xfId="0" applyFont="1" applyBorder="1" applyAlignment="1" applyProtection="1">
      <alignment horizontal="left" vertical="center" wrapText="1"/>
      <protection locked="0"/>
    </xf>
    <xf numFmtId="0" fontId="9" fillId="0" borderId="60" xfId="0" applyFont="1" applyBorder="1" applyAlignment="1" applyProtection="1">
      <alignment horizontal="left" vertical="top" wrapText="1"/>
      <protection locked="0"/>
    </xf>
    <xf numFmtId="0" fontId="9" fillId="0" borderId="56" xfId="0" applyFont="1" applyBorder="1" applyAlignment="1" applyProtection="1">
      <alignment horizontal="left" vertical="top" wrapText="1"/>
      <protection locked="0"/>
    </xf>
    <xf numFmtId="0" fontId="9" fillId="0" borderId="62" xfId="0" applyFont="1" applyBorder="1" applyAlignment="1" applyProtection="1">
      <alignment horizontal="left" vertical="top" wrapText="1"/>
      <protection locked="0"/>
    </xf>
    <xf numFmtId="0" fontId="9" fillId="31" borderId="1" xfId="0" applyFont="1" applyFill="1" applyBorder="1" applyAlignment="1" applyProtection="1">
      <alignment horizontal="left" vertical="top" wrapText="1"/>
      <protection locked="0"/>
    </xf>
    <xf numFmtId="0" fontId="51" fillId="30" borderId="56" xfId="0" applyFont="1" applyFill="1" applyBorder="1" applyAlignment="1" applyProtection="1">
      <alignment horizontal="left" vertical="center" wrapText="1"/>
      <protection locked="0"/>
    </xf>
    <xf numFmtId="0" fontId="51" fillId="30" borderId="62"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60" xfId="0" applyFont="1" applyBorder="1" applyAlignment="1" applyProtection="1">
      <alignment horizontal="left" vertical="top"/>
      <protection locked="0"/>
    </xf>
    <xf numFmtId="0" fontId="9" fillId="0" borderId="56" xfId="0" applyFont="1" applyBorder="1" applyAlignment="1" applyProtection="1">
      <alignment horizontal="left" vertical="top"/>
      <protection locked="0"/>
    </xf>
    <xf numFmtId="0" fontId="9" fillId="0" borderId="62" xfId="0" applyFont="1" applyBorder="1" applyAlignment="1" applyProtection="1">
      <alignment horizontal="left" vertical="top"/>
      <protection locked="0"/>
    </xf>
    <xf numFmtId="0" fontId="9" fillId="26" borderId="60" xfId="0" applyFont="1" applyFill="1" applyBorder="1" applyAlignment="1" applyProtection="1">
      <alignment horizontal="left" vertical="top" wrapText="1"/>
      <protection locked="0"/>
    </xf>
    <xf numFmtId="0" fontId="9" fillId="26" borderId="56" xfId="0" applyFont="1" applyFill="1" applyBorder="1" applyAlignment="1" applyProtection="1">
      <alignment horizontal="left" vertical="top" wrapText="1"/>
      <protection locked="0"/>
    </xf>
    <xf numFmtId="0" fontId="9" fillId="26" borderId="62" xfId="0" applyFont="1" applyFill="1" applyBorder="1" applyAlignment="1" applyProtection="1">
      <alignment horizontal="left" vertical="top" wrapText="1"/>
      <protection locked="0"/>
    </xf>
    <xf numFmtId="0" fontId="51" fillId="0" borderId="38" xfId="0" applyFont="1" applyBorder="1" applyAlignment="1" applyProtection="1">
      <alignment horizontal="left" vertical="center" wrapText="1"/>
      <protection locked="0"/>
    </xf>
    <xf numFmtId="0" fontId="51" fillId="0" borderId="17" xfId="0" applyFont="1" applyBorder="1" applyAlignment="1" applyProtection="1">
      <alignment horizontal="left" vertical="center" wrapText="1"/>
      <protection locked="0"/>
    </xf>
    <xf numFmtId="0" fontId="9" fillId="0" borderId="28" xfId="0" applyFont="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29" borderId="56" xfId="0" applyFont="1" applyFill="1" applyBorder="1" applyAlignment="1" applyProtection="1">
      <alignment horizontal="left" vertical="center" wrapText="1"/>
      <protection locked="0"/>
    </xf>
    <xf numFmtId="0" fontId="51" fillId="29" borderId="62" xfId="0" applyFont="1" applyFill="1" applyBorder="1" applyAlignment="1" applyProtection="1">
      <alignment horizontal="left" vertical="center" wrapText="1"/>
      <protection locked="0"/>
    </xf>
    <xf numFmtId="0" fontId="9" fillId="0" borderId="60" xfId="0" applyFont="1" applyBorder="1" applyAlignment="1" applyProtection="1">
      <alignment horizontal="left" vertical="center"/>
      <protection locked="0"/>
    </xf>
    <xf numFmtId="0" fontId="9" fillId="0" borderId="56" xfId="0" applyFont="1" applyBorder="1" applyAlignment="1" applyProtection="1">
      <alignment horizontal="left" vertical="center"/>
      <protection locked="0"/>
    </xf>
    <xf numFmtId="0" fontId="9" fillId="0" borderId="62" xfId="0" applyFont="1" applyBorder="1" applyAlignment="1" applyProtection="1">
      <alignment horizontal="left"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51" fillId="0" borderId="60" xfId="0" applyFont="1" applyBorder="1" applyAlignment="1" applyProtection="1">
      <alignment horizontal="left" vertical="center"/>
      <protection locked="0"/>
    </xf>
    <xf numFmtId="0" fontId="51" fillId="0" borderId="56" xfId="0" applyFont="1" applyBorder="1" applyAlignment="1" applyProtection="1">
      <alignment horizontal="left" vertical="center"/>
      <protection locked="0"/>
    </xf>
    <xf numFmtId="0" fontId="51" fillId="0" borderId="62"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1" fillId="0" borderId="28" xfId="0" applyFont="1" applyBorder="1" applyAlignment="1" applyProtection="1">
      <alignment horizontal="left" vertical="center" wrapText="1"/>
      <protection locked="0"/>
    </xf>
    <xf numFmtId="0" fontId="9" fillId="0" borderId="28" xfId="0" applyFont="1" applyBorder="1" applyAlignment="1">
      <alignment vertical="center" wrapText="1"/>
    </xf>
    <xf numFmtId="0" fontId="9" fillId="0" borderId="29" xfId="0" applyFont="1" applyBorder="1" applyAlignment="1">
      <alignment vertical="center" wrapText="1"/>
    </xf>
    <xf numFmtId="0" fontId="51" fillId="0" borderId="1" xfId="0" applyFont="1" applyBorder="1" applyAlignment="1" applyProtection="1">
      <alignment horizontal="left" vertical="center"/>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51" fillId="0" borderId="60" xfId="0" applyFont="1" applyBorder="1" applyAlignment="1" applyProtection="1">
      <alignment horizontal="center" vertical="center"/>
      <protection locked="0"/>
    </xf>
    <xf numFmtId="0" fontId="51" fillId="0" borderId="56" xfId="0" applyFont="1" applyBorder="1" applyAlignment="1" applyProtection="1">
      <alignment horizontal="center" vertical="center"/>
      <protection locked="0"/>
    </xf>
    <xf numFmtId="0" fontId="51" fillId="0" borderId="62" xfId="0" applyFont="1" applyBorder="1" applyAlignment="1" applyProtection="1">
      <alignment horizontal="center" vertical="center"/>
      <protection locked="0"/>
    </xf>
    <xf numFmtId="0" fontId="51" fillId="0" borderId="1" xfId="0" applyFont="1" applyBorder="1" applyAlignment="1" applyProtection="1">
      <alignment horizontal="left" vertical="center" wrapText="1"/>
      <protection locked="0"/>
    </xf>
    <xf numFmtId="0" fontId="9" fillId="0" borderId="1" xfId="0" applyFont="1" applyBorder="1" applyAlignment="1">
      <alignment vertical="center" wrapText="1"/>
    </xf>
    <xf numFmtId="0" fontId="9" fillId="0" borderId="3" xfId="0" applyFont="1" applyBorder="1" applyAlignment="1">
      <alignment vertical="center" wrapText="1"/>
    </xf>
    <xf numFmtId="0" fontId="53" fillId="0" borderId="1" xfId="0" applyFont="1" applyBorder="1" applyAlignment="1" applyProtection="1">
      <alignment horizontal="left" vertical="center" wrapText="1"/>
      <protection locked="0"/>
    </xf>
    <xf numFmtId="0" fontId="51" fillId="30" borderId="60" xfId="0" applyFont="1" applyFill="1" applyBorder="1" applyAlignment="1" applyProtection="1">
      <alignment horizontal="left" vertical="center" wrapText="1"/>
      <protection locked="0"/>
    </xf>
    <xf numFmtId="0" fontId="51" fillId="0" borderId="2" xfId="0" applyFont="1" applyBorder="1" applyAlignment="1" applyProtection="1">
      <alignment horizontal="left" vertical="center"/>
      <protection locked="0"/>
    </xf>
    <xf numFmtId="0" fontId="51" fillId="0" borderId="3" xfId="0" applyFont="1" applyBorder="1" applyAlignment="1" applyProtection="1">
      <alignment horizontal="left" vertical="center"/>
      <protection locked="0"/>
    </xf>
    <xf numFmtId="0" fontId="23" fillId="3" borderId="4" xfId="0" applyFont="1" applyFill="1" applyBorder="1" applyAlignment="1">
      <alignment horizontal="left"/>
    </xf>
    <xf numFmtId="0" fontId="23" fillId="3" borderId="5" xfId="0" applyFont="1" applyFill="1" applyBorder="1" applyAlignment="1">
      <alignment horizontal="left"/>
    </xf>
    <xf numFmtId="0" fontId="23" fillId="3" borderId="6" xfId="0" applyFont="1" applyFill="1" applyBorder="1" applyAlignment="1">
      <alignment horizontal="left"/>
    </xf>
    <xf numFmtId="0" fontId="51" fillId="29" borderId="60" xfId="0" applyFont="1" applyFill="1" applyBorder="1" applyAlignment="1" applyProtection="1">
      <alignment horizontal="left" vertical="center" wrapText="1"/>
      <protection locked="0"/>
    </xf>
    <xf numFmtId="0" fontId="9" fillId="0" borderId="2" xfId="0" applyFont="1" applyBorder="1" applyAlignment="1">
      <alignment vertical="top" wrapText="1"/>
    </xf>
    <xf numFmtId="0" fontId="9" fillId="0" borderId="3" xfId="0" applyFont="1" applyBorder="1" applyAlignment="1">
      <alignment vertical="top" wrapText="1"/>
    </xf>
    <xf numFmtId="0" fontId="9" fillId="0" borderId="2"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wrapText="1"/>
    </xf>
    <xf numFmtId="0" fontId="23" fillId="0" borderId="1" xfId="0" applyFont="1" applyBorder="1" applyAlignment="1" applyProtection="1">
      <alignment horizontal="left" vertical="center"/>
      <protection locked="0"/>
    </xf>
    <xf numFmtId="0" fontId="23" fillId="0" borderId="3" xfId="0" applyFont="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51" fillId="0" borderId="2" xfId="0"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9" fillId="0" borderId="8" xfId="0" applyFont="1" applyBorder="1" applyAlignment="1">
      <alignment vertical="center" wrapText="1"/>
    </xf>
    <xf numFmtId="0" fontId="9" fillId="0" borderId="9" xfId="0" applyFont="1" applyBorder="1" applyAlignment="1">
      <alignment vertical="center" wrapText="1"/>
    </xf>
    <xf numFmtId="0" fontId="9" fillId="0" borderId="8" xfId="0" applyFont="1" applyBorder="1" applyAlignment="1">
      <alignment horizontal="left" vertical="center" wrapText="1"/>
    </xf>
    <xf numFmtId="0" fontId="54" fillId="0" borderId="7" xfId="0" applyFont="1" applyBorder="1" applyAlignment="1">
      <alignment horizontal="left" vertical="center" wrapText="1"/>
    </xf>
    <xf numFmtId="0" fontId="54" fillId="0" borderId="9" xfId="0" applyFont="1" applyBorder="1" applyAlignment="1">
      <alignment horizontal="left" vertical="center" wrapText="1"/>
    </xf>
    <xf numFmtId="0" fontId="52" fillId="0" borderId="2" xfId="0" applyFont="1" applyBorder="1" applyAlignment="1" applyProtection="1">
      <alignment horizontal="left" vertical="center" wrapText="1"/>
      <protection locked="0"/>
    </xf>
    <xf numFmtId="0" fontId="8" fillId="0" borderId="2" xfId="0" applyFont="1" applyBorder="1" applyAlignment="1">
      <alignment horizontal="left" vertical="center" wrapText="1"/>
    </xf>
    <xf numFmtId="0" fontId="23" fillId="3" borderId="0" xfId="0" applyFont="1" applyFill="1" applyAlignment="1">
      <alignment horizontal="left"/>
    </xf>
    <xf numFmtId="0" fontId="51" fillId="26" borderId="2" xfId="0" applyFont="1" applyFill="1" applyBorder="1" applyAlignment="1" applyProtection="1">
      <alignment horizontal="left" vertical="center" wrapText="1"/>
      <protection locked="0"/>
    </xf>
    <xf numFmtId="0" fontId="51" fillId="26" borderId="1" xfId="0" applyFont="1" applyFill="1" applyBorder="1" applyAlignment="1" applyProtection="1">
      <alignment horizontal="left" vertical="center" wrapText="1"/>
      <protection locked="0"/>
    </xf>
    <xf numFmtId="0" fontId="51" fillId="26" borderId="3" xfId="0" applyFont="1" applyFill="1" applyBorder="1" applyAlignment="1" applyProtection="1">
      <alignment horizontal="left" vertical="center" wrapText="1"/>
      <protection locked="0"/>
    </xf>
    <xf numFmtId="0" fontId="51" fillId="31" borderId="2" xfId="0" applyFont="1" applyFill="1" applyBorder="1" applyAlignment="1" applyProtection="1">
      <alignment horizontal="left" vertical="center" wrapText="1"/>
      <protection locked="0"/>
    </xf>
    <xf numFmtId="0" fontId="51" fillId="31" borderId="1" xfId="0" applyFont="1" applyFill="1" applyBorder="1" applyAlignment="1" applyProtection="1">
      <alignment horizontal="left" vertical="center" wrapText="1"/>
      <protection locked="0"/>
    </xf>
    <xf numFmtId="0" fontId="51" fillId="31" borderId="3" xfId="0" applyFont="1" applyFill="1" applyBorder="1" applyAlignment="1" applyProtection="1">
      <alignment horizontal="left" vertical="center" wrapText="1"/>
      <protection locked="0"/>
    </xf>
    <xf numFmtId="0" fontId="9" fillId="0" borderId="2" xfId="0" applyFont="1" applyBorder="1" applyAlignment="1">
      <alignment horizontal="left" vertical="top" wrapText="1"/>
    </xf>
    <xf numFmtId="0" fontId="9" fillId="0" borderId="1" xfId="0" applyFont="1" applyBorder="1" applyAlignment="1">
      <alignment horizontal="left" vertical="top" wrapText="1"/>
    </xf>
    <xf numFmtId="0" fontId="9" fillId="0" borderId="3" xfId="0" applyFont="1" applyBorder="1" applyAlignment="1">
      <alignment horizontal="left" vertical="top" wrapText="1"/>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51" fillId="0" borderId="2" xfId="0" applyFont="1" applyBorder="1" applyAlignment="1" applyProtection="1">
      <alignment horizontal="left" wrapText="1"/>
      <protection locked="0"/>
    </xf>
    <xf numFmtId="0" fontId="51" fillId="0" borderId="3" xfId="0" applyFont="1" applyBorder="1" applyAlignment="1" applyProtection="1">
      <alignment horizontal="left" wrapText="1"/>
      <protection locked="0"/>
    </xf>
    <xf numFmtId="0" fontId="51" fillId="31" borderId="4" xfId="0" applyFont="1" applyFill="1" applyBorder="1" applyAlignment="1" applyProtection="1">
      <alignment horizontal="left" vertical="center" wrapText="1"/>
      <protection locked="0"/>
    </xf>
    <xf numFmtId="0" fontId="51" fillId="31" borderId="6" xfId="0" applyFont="1" applyFill="1" applyBorder="1" applyAlignment="1" applyProtection="1">
      <alignment horizontal="left" vertical="center" wrapText="1"/>
      <protection locked="0"/>
    </xf>
    <xf numFmtId="0" fontId="51" fillId="26" borderId="3" xfId="0" applyFont="1" applyFill="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9" fillId="0" borderId="17" xfId="0" applyFont="1" applyBorder="1" applyAlignment="1" applyProtection="1">
      <alignment horizontal="left" vertical="center" wrapText="1"/>
      <protection locked="0"/>
    </xf>
    <xf numFmtId="0" fontId="9" fillId="0" borderId="62" xfId="0" applyFont="1" applyBorder="1" applyAlignment="1" applyProtection="1">
      <alignment horizontal="left" vertical="center" wrapText="1"/>
      <protection locked="0"/>
    </xf>
    <xf numFmtId="0" fontId="9" fillId="0" borderId="1" xfId="0" applyFont="1" applyBorder="1" applyAlignment="1" applyProtection="1">
      <alignment horizontal="left" vertical="center"/>
      <protection locked="0"/>
    </xf>
    <xf numFmtId="0" fontId="23" fillId="3" borderId="1" xfId="0" applyFont="1" applyFill="1" applyBorder="1" applyAlignment="1" applyProtection="1">
      <alignment horizontal="left" vertical="center"/>
      <protection locked="0"/>
    </xf>
    <xf numFmtId="0" fontId="51" fillId="0" borderId="8" xfId="0"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0" fontId="9" fillId="29" borderId="62" xfId="0" applyFont="1" applyFill="1" applyBorder="1" applyAlignment="1" applyProtection="1">
      <alignment horizontal="left" vertical="center" wrapText="1"/>
      <protection locked="0"/>
    </xf>
    <xf numFmtId="0" fontId="9" fillId="29" borderId="1" xfId="0" applyFont="1" applyFill="1" applyBorder="1" applyAlignment="1" applyProtection="1">
      <alignment horizontal="left" vertical="center"/>
      <protection locked="0"/>
    </xf>
    <xf numFmtId="0" fontId="51" fillId="0" borderId="60" xfId="0" applyFont="1"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1"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7" fillId="0" borderId="1" xfId="0" applyFont="1" applyBorder="1" applyAlignment="1">
      <alignment horizontal="center" vertic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5" fillId="0" borderId="45" xfId="0" applyFont="1" applyBorder="1" applyAlignment="1">
      <alignment horizontal="center"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10"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37" xfId="0" applyFont="1" applyBorder="1" applyAlignment="1">
      <alignment horizontal="center"/>
    </xf>
    <xf numFmtId="0" fontId="5" fillId="0" borderId="41"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6" fillId="14" borderId="7" xfId="0" applyFont="1" applyFill="1" applyBorder="1" applyAlignment="1">
      <alignment horizontal="center" wrapText="1"/>
    </xf>
    <xf numFmtId="0" fontId="5" fillId="0" borderId="18" xfId="0" applyFont="1" applyBorder="1" applyAlignment="1">
      <alignment horizontal="center"/>
    </xf>
    <xf numFmtId="0" fontId="5" fillId="0" borderId="36" xfId="0" applyFont="1" applyBorder="1" applyAlignment="1">
      <alignment horizontal="center"/>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pplyProtection="1">
      <alignment horizontal="center" vertical="center" wrapText="1"/>
      <protection locked="0"/>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1" xfId="0" applyFont="1" applyBorder="1" applyAlignment="1">
      <alignment horizontal="left" wrapText="1"/>
    </xf>
    <xf numFmtId="0" fontId="8" fillId="0" borderId="1"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14" fillId="0" borderId="9" xfId="0" applyFont="1" applyBorder="1" applyAlignment="1">
      <alignment horizontal="center"/>
    </xf>
    <xf numFmtId="0" fontId="14" fillId="0" borderId="3" xfId="0" applyFont="1" applyBorder="1" applyAlignment="1">
      <alignment horizontal="center"/>
    </xf>
    <xf numFmtId="0" fontId="51" fillId="0" borderId="1" xfId="0" applyFont="1" applyBorder="1" applyAlignment="1">
      <alignment horizontal="center" vertical="center" wrapText="1"/>
    </xf>
    <xf numFmtId="0" fontId="51" fillId="0" borderId="1" xfId="0" applyFont="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35718</xdr:colOff>
      <xdr:row>8</xdr:row>
      <xdr:rowOff>500064</xdr:rowOff>
    </xdr:from>
    <xdr:to>
      <xdr:col>21</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10</xdr:row>
      <xdr:rowOff>23813</xdr:rowOff>
    </xdr:from>
    <xdr:to>
      <xdr:col>14</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0</xdr:col>
      <xdr:colOff>1587659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twoCellAnchor>
    <xdr:from>
      <xdr:col>0</xdr:col>
      <xdr:colOff>0</xdr:colOff>
      <xdr:row>25</xdr:row>
      <xdr:rowOff>288633</xdr:rowOff>
    </xdr:from>
    <xdr:to>
      <xdr:col>0</xdr:col>
      <xdr:colOff>1</xdr:colOff>
      <xdr:row>39</xdr:row>
      <xdr:rowOff>288634</xdr:rowOff>
    </xdr:to>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rot="16200000">
          <a:off x="-2998933" y="14127016"/>
          <a:ext cx="5997867"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image" Target="../media/image16.emf"/><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A25" sqref="A25:F26"/>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21"/>
      <c r="B1" s="330" t="s">
        <v>258</v>
      </c>
      <c r="C1" s="331"/>
      <c r="D1" s="332"/>
      <c r="E1" s="262" t="s">
        <v>385</v>
      </c>
      <c r="F1" s="324"/>
    </row>
    <row r="2" spans="1:7" x14ac:dyDescent="0.25">
      <c r="A2" s="322"/>
      <c r="B2" s="333"/>
      <c r="C2" s="334"/>
      <c r="D2" s="335"/>
      <c r="E2" s="263" t="s">
        <v>383</v>
      </c>
      <c r="F2" s="325"/>
    </row>
    <row r="3" spans="1:7" ht="15" customHeight="1" x14ac:dyDescent="0.25">
      <c r="A3" s="322"/>
      <c r="B3" s="333"/>
      <c r="C3" s="334"/>
      <c r="D3" s="335"/>
      <c r="E3" s="263" t="s">
        <v>384</v>
      </c>
      <c r="F3" s="325"/>
    </row>
    <row r="4" spans="1:7" ht="14.4" thickBot="1" x14ac:dyDescent="0.3">
      <c r="A4" s="323"/>
      <c r="B4" s="336"/>
      <c r="C4" s="337"/>
      <c r="D4" s="338"/>
      <c r="E4" s="264" t="s">
        <v>369</v>
      </c>
      <c r="F4" s="326"/>
    </row>
    <row r="5" spans="1:7" ht="14.4" thickBot="1" x14ac:dyDescent="0.3"/>
    <row r="6" spans="1:7" ht="42.75" customHeight="1" x14ac:dyDescent="0.25">
      <c r="A6" s="157" t="s">
        <v>259</v>
      </c>
      <c r="B6" s="339" t="s">
        <v>266</v>
      </c>
      <c r="C6" s="339"/>
      <c r="D6" s="339"/>
      <c r="E6" s="339"/>
      <c r="F6" s="340"/>
    </row>
    <row r="7" spans="1:7" ht="50.25" customHeight="1" thickBot="1" x14ac:dyDescent="0.3">
      <c r="A7" s="158" t="s">
        <v>260</v>
      </c>
      <c r="B7" s="310" t="s">
        <v>261</v>
      </c>
      <c r="C7" s="310"/>
      <c r="D7" s="310"/>
      <c r="E7" s="310"/>
      <c r="F7" s="311"/>
    </row>
    <row r="8" spans="1:7" ht="17.25" customHeight="1" x14ac:dyDescent="0.25">
      <c r="A8" s="342"/>
      <c r="B8" s="342"/>
      <c r="C8" s="342"/>
      <c r="D8" s="342"/>
      <c r="E8" s="342"/>
      <c r="F8" s="342"/>
    </row>
    <row r="9" spans="1:7" ht="54.75" customHeight="1" x14ac:dyDescent="0.25">
      <c r="A9" s="341" t="s">
        <v>361</v>
      </c>
      <c r="B9" s="341"/>
      <c r="C9" s="341"/>
      <c r="D9" s="341"/>
      <c r="E9" s="341"/>
      <c r="F9" s="341"/>
    </row>
    <row r="10" spans="1:7" ht="18" customHeight="1" thickBot="1" x14ac:dyDescent="0.3">
      <c r="A10" s="319"/>
      <c r="B10" s="320"/>
      <c r="C10" s="320"/>
      <c r="D10" s="320"/>
      <c r="E10" s="320"/>
      <c r="F10" s="320"/>
      <c r="G10" s="320"/>
    </row>
    <row r="11" spans="1:7" ht="24.75" customHeight="1" x14ac:dyDescent="0.25">
      <c r="A11" s="327" t="s">
        <v>262</v>
      </c>
      <c r="B11" s="328"/>
      <c r="C11" s="328"/>
      <c r="D11" s="328"/>
      <c r="E11" s="328"/>
      <c r="F11" s="329"/>
    </row>
    <row r="12" spans="1:7" ht="229.5" customHeight="1" thickBot="1" x14ac:dyDescent="0.3">
      <c r="A12" s="318" t="s">
        <v>360</v>
      </c>
      <c r="B12" s="310"/>
      <c r="C12" s="310"/>
      <c r="D12" s="310"/>
      <c r="E12" s="310"/>
      <c r="F12" s="311"/>
    </row>
    <row r="13" spans="1:7" ht="18" customHeight="1" thickBot="1" x14ac:dyDescent="0.3">
      <c r="A13" s="361"/>
      <c r="B13" s="361"/>
      <c r="C13" s="361"/>
      <c r="D13" s="361"/>
      <c r="E13" s="361"/>
      <c r="F13" s="361"/>
    </row>
    <row r="14" spans="1:7" ht="26.25" customHeight="1" x14ac:dyDescent="0.25">
      <c r="A14" s="327" t="s">
        <v>263</v>
      </c>
      <c r="B14" s="328"/>
      <c r="C14" s="328"/>
      <c r="D14" s="328"/>
      <c r="E14" s="328"/>
      <c r="F14" s="329"/>
    </row>
    <row r="15" spans="1:7" ht="284.25" customHeight="1" thickBot="1" x14ac:dyDescent="0.3">
      <c r="A15" s="318" t="s">
        <v>363</v>
      </c>
      <c r="B15" s="310"/>
      <c r="C15" s="310"/>
      <c r="D15" s="310"/>
      <c r="E15" s="310"/>
      <c r="F15" s="311"/>
    </row>
    <row r="16" spans="1:7" ht="21.75" customHeight="1" thickBot="1" x14ac:dyDescent="0.3">
      <c r="A16" s="138"/>
      <c r="B16" s="138"/>
      <c r="C16" s="138"/>
      <c r="D16" s="138"/>
      <c r="E16" s="138"/>
      <c r="F16" s="138"/>
    </row>
    <row r="17" spans="1:6" ht="23.25" customHeight="1" thickBot="1" x14ac:dyDescent="0.3">
      <c r="A17" s="327" t="s">
        <v>366</v>
      </c>
      <c r="B17" s="328"/>
      <c r="C17" s="328"/>
      <c r="D17" s="328"/>
      <c r="E17" s="328"/>
      <c r="F17" s="329"/>
    </row>
    <row r="18" spans="1:6" ht="81.75" customHeight="1" x14ac:dyDescent="0.25">
      <c r="A18" s="349" t="s">
        <v>367</v>
      </c>
      <c r="B18" s="350"/>
      <c r="C18" s="350"/>
      <c r="D18" s="350"/>
      <c r="E18" s="350"/>
      <c r="F18" s="351"/>
    </row>
    <row r="19" spans="1:6" ht="71.25" customHeight="1" thickBot="1" x14ac:dyDescent="0.3">
      <c r="A19" s="352"/>
      <c r="B19" s="353"/>
      <c r="C19" s="353"/>
      <c r="D19" s="353"/>
      <c r="E19" s="353"/>
      <c r="F19" s="354"/>
    </row>
    <row r="20" spans="1:6" ht="14.4" thickBot="1" x14ac:dyDescent="0.3"/>
    <row r="21" spans="1:6" ht="27" customHeight="1" x14ac:dyDescent="0.25">
      <c r="A21" s="362" t="s">
        <v>323</v>
      </c>
      <c r="B21" s="363"/>
      <c r="C21" s="363"/>
      <c r="D21" s="363"/>
      <c r="E21" s="363"/>
      <c r="F21" s="364"/>
    </row>
    <row r="22" spans="1:6" ht="363" customHeight="1" thickBot="1" x14ac:dyDescent="0.3">
      <c r="A22" s="365" t="s">
        <v>333</v>
      </c>
      <c r="B22" s="366"/>
      <c r="C22" s="366"/>
      <c r="D22" s="366"/>
      <c r="E22" s="366"/>
      <c r="F22" s="367"/>
    </row>
    <row r="23" spans="1:6" ht="14.4" thickBot="1" x14ac:dyDescent="0.3"/>
    <row r="24" spans="1:6" ht="28.5" customHeight="1" thickBot="1" x14ac:dyDescent="0.3">
      <c r="A24" s="368" t="s">
        <v>324</v>
      </c>
      <c r="B24" s="369"/>
      <c r="C24" s="369"/>
      <c r="D24" s="369"/>
      <c r="E24" s="369"/>
      <c r="F24" s="370"/>
    </row>
    <row r="25" spans="1:6" ht="375" customHeight="1" x14ac:dyDescent="0.25">
      <c r="A25" s="377" t="s">
        <v>302</v>
      </c>
      <c r="B25" s="378"/>
      <c r="C25" s="378"/>
      <c r="D25" s="378"/>
      <c r="E25" s="378"/>
      <c r="F25" s="379"/>
    </row>
    <row r="26" spans="1:6" ht="27.6" customHeight="1" thickBot="1" x14ac:dyDescent="0.3">
      <c r="A26" s="380"/>
      <c r="B26" s="381"/>
      <c r="C26" s="381"/>
      <c r="D26" s="381"/>
      <c r="E26" s="381"/>
      <c r="F26" s="382"/>
    </row>
    <row r="27" spans="1:6" ht="25.5" customHeight="1" thickBot="1" x14ac:dyDescent="0.3">
      <c r="A27" s="138"/>
      <c r="B27" s="138"/>
      <c r="C27" s="138"/>
      <c r="D27" s="138"/>
      <c r="E27" s="138"/>
      <c r="F27" s="138"/>
    </row>
    <row r="28" spans="1:6" ht="27" customHeight="1" x14ac:dyDescent="0.25">
      <c r="A28" s="371" t="s">
        <v>325</v>
      </c>
      <c r="B28" s="372"/>
      <c r="C28" s="372"/>
      <c r="D28" s="372"/>
      <c r="E28" s="372"/>
      <c r="F28" s="373"/>
    </row>
    <row r="29" spans="1:6" ht="210.75" customHeight="1" thickBot="1" x14ac:dyDescent="0.3">
      <c r="A29" s="309" t="s">
        <v>299</v>
      </c>
      <c r="B29" s="310"/>
      <c r="C29" s="310"/>
      <c r="D29" s="310"/>
      <c r="E29" s="310"/>
      <c r="F29" s="311"/>
    </row>
    <row r="30" spans="1:6" ht="14.4" thickBot="1" x14ac:dyDescent="0.3"/>
    <row r="31" spans="1:6" ht="30.75" customHeight="1" x14ac:dyDescent="0.25">
      <c r="A31" s="374" t="s">
        <v>326</v>
      </c>
      <c r="B31" s="375"/>
      <c r="C31" s="375"/>
      <c r="D31" s="375"/>
      <c r="E31" s="375"/>
      <c r="F31" s="376"/>
    </row>
    <row r="32" spans="1:6" ht="138" customHeight="1" thickBot="1" x14ac:dyDescent="0.3">
      <c r="A32" s="303" t="s">
        <v>300</v>
      </c>
      <c r="B32" s="304"/>
      <c r="C32" s="304"/>
      <c r="D32" s="304"/>
      <c r="E32" s="304"/>
      <c r="F32" s="305"/>
    </row>
    <row r="33" spans="1:6" ht="14.4" thickBot="1" x14ac:dyDescent="0.3"/>
    <row r="34" spans="1:6" ht="28.5" customHeight="1" x14ac:dyDescent="0.25">
      <c r="A34" s="306" t="s">
        <v>327</v>
      </c>
      <c r="B34" s="307"/>
      <c r="C34" s="307"/>
      <c r="D34" s="307"/>
      <c r="E34" s="307"/>
      <c r="F34" s="308"/>
    </row>
    <row r="35" spans="1:6" ht="219" customHeight="1" thickBot="1" x14ac:dyDescent="0.3">
      <c r="A35" s="309" t="s">
        <v>293</v>
      </c>
      <c r="B35" s="310"/>
      <c r="C35" s="310"/>
      <c r="D35" s="310"/>
      <c r="E35" s="310"/>
      <c r="F35" s="311"/>
    </row>
    <row r="36" spans="1:6" ht="14.4" thickBot="1" x14ac:dyDescent="0.3"/>
    <row r="37" spans="1:6" ht="27.75" customHeight="1" x14ac:dyDescent="0.25">
      <c r="A37" s="306" t="s">
        <v>328</v>
      </c>
      <c r="B37" s="307"/>
      <c r="C37" s="307"/>
      <c r="D37" s="307"/>
      <c r="E37" s="307"/>
      <c r="F37" s="308"/>
    </row>
    <row r="38" spans="1:6" ht="170.25" customHeight="1" thickBot="1" x14ac:dyDescent="0.3">
      <c r="A38" s="309" t="s">
        <v>294</v>
      </c>
      <c r="B38" s="310"/>
      <c r="C38" s="310"/>
      <c r="D38" s="310"/>
      <c r="E38" s="310"/>
      <c r="F38" s="311"/>
    </row>
    <row r="39" spans="1:6" ht="14.4" thickBot="1" x14ac:dyDescent="0.3"/>
    <row r="40" spans="1:6" ht="27.75" customHeight="1" x14ac:dyDescent="0.25">
      <c r="A40" s="383" t="s">
        <v>329</v>
      </c>
      <c r="B40" s="384"/>
      <c r="C40" s="384"/>
      <c r="D40" s="384"/>
      <c r="E40" s="384"/>
      <c r="F40" s="385"/>
    </row>
    <row r="41" spans="1:6" ht="208.5" customHeight="1" thickBot="1" x14ac:dyDescent="0.3">
      <c r="A41" s="318" t="s">
        <v>359</v>
      </c>
      <c r="B41" s="310"/>
      <c r="C41" s="310"/>
      <c r="D41" s="310"/>
      <c r="E41" s="310"/>
      <c r="F41" s="311"/>
    </row>
    <row r="42" spans="1:6" ht="14.4" thickBot="1" x14ac:dyDescent="0.3"/>
    <row r="43" spans="1:6" ht="29.25" customHeight="1" x14ac:dyDescent="0.25">
      <c r="A43" s="343" t="s">
        <v>364</v>
      </c>
      <c r="B43" s="344"/>
      <c r="C43" s="344"/>
      <c r="D43" s="344"/>
      <c r="E43" s="344"/>
      <c r="F43" s="345"/>
    </row>
    <row r="44" spans="1:6" ht="274.5" customHeight="1" thickBot="1" x14ac:dyDescent="0.3">
      <c r="A44" s="309" t="s">
        <v>287</v>
      </c>
      <c r="B44" s="310"/>
      <c r="C44" s="310"/>
      <c r="D44" s="310"/>
      <c r="E44" s="310"/>
      <c r="F44" s="311"/>
    </row>
    <row r="45" spans="1:6" ht="14.4" thickBot="1" x14ac:dyDescent="0.3"/>
    <row r="46" spans="1:6" ht="29.25" customHeight="1" x14ac:dyDescent="0.25">
      <c r="A46" s="343" t="s">
        <v>330</v>
      </c>
      <c r="B46" s="344"/>
      <c r="C46" s="344"/>
      <c r="D46" s="344"/>
      <c r="E46" s="344"/>
      <c r="F46" s="345"/>
    </row>
    <row r="47" spans="1:6" s="211" customFormat="1" ht="181.5" customHeight="1" thickBot="1" x14ac:dyDescent="0.35">
      <c r="A47" s="346" t="s">
        <v>288</v>
      </c>
      <c r="B47" s="347"/>
      <c r="C47" s="347"/>
      <c r="D47" s="347"/>
      <c r="E47" s="347"/>
      <c r="F47" s="348"/>
    </row>
    <row r="48" spans="1:6" ht="15.75" customHeight="1" thickBot="1" x14ac:dyDescent="0.3">
      <c r="A48" s="138"/>
      <c r="B48" s="138"/>
      <c r="C48" s="138"/>
      <c r="D48" s="138"/>
      <c r="E48" s="138"/>
      <c r="F48" s="138"/>
    </row>
    <row r="49" spans="1:6" ht="19.5" customHeight="1" x14ac:dyDescent="0.25">
      <c r="A49" s="312" t="s">
        <v>331</v>
      </c>
      <c r="B49" s="313"/>
      <c r="C49" s="313"/>
      <c r="D49" s="313"/>
      <c r="E49" s="313"/>
      <c r="F49" s="314"/>
    </row>
    <row r="50" spans="1:6" ht="363" customHeight="1" thickBot="1" x14ac:dyDescent="0.3">
      <c r="A50" s="315" t="s">
        <v>295</v>
      </c>
      <c r="B50" s="316"/>
      <c r="C50" s="316"/>
      <c r="D50" s="316"/>
      <c r="E50" s="316"/>
      <c r="F50" s="317"/>
    </row>
    <row r="51" spans="1:6" ht="14.4" thickBot="1" x14ac:dyDescent="0.3"/>
    <row r="52" spans="1:6" ht="27.75" customHeight="1" x14ac:dyDescent="0.25">
      <c r="A52" s="355" t="s">
        <v>332</v>
      </c>
      <c r="B52" s="356"/>
      <c r="C52" s="356"/>
      <c r="D52" s="356"/>
      <c r="E52" s="356"/>
      <c r="F52" s="357"/>
    </row>
    <row r="53" spans="1:6" ht="409.6" customHeight="1" x14ac:dyDescent="0.25">
      <c r="A53" s="358" t="s">
        <v>298</v>
      </c>
      <c r="B53" s="359"/>
      <c r="C53" s="359"/>
      <c r="D53" s="359"/>
      <c r="E53" s="359"/>
      <c r="F53" s="360"/>
    </row>
    <row r="54" spans="1:6" ht="77.25" customHeight="1" thickBot="1" x14ac:dyDescent="0.3">
      <c r="A54" s="352"/>
      <c r="B54" s="353"/>
      <c r="C54" s="353"/>
      <c r="D54" s="353"/>
      <c r="E54" s="353"/>
      <c r="F54" s="354"/>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17"/>
  <sheetViews>
    <sheetView zoomScale="70" zoomScaleNormal="70" workbookViewId="0">
      <selection activeCell="A10" sqref="A10:A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33"/>
      <c r="B1" s="389" t="str">
        <f>CONTEXTO!B1</f>
        <v xml:space="preserve">PROCESO:  SISTEMA INTEGRADO DE GESTIÓN </v>
      </c>
      <c r="C1" s="389"/>
      <c r="D1" s="389"/>
      <c r="E1" s="389"/>
      <c r="F1" s="622"/>
    </row>
    <row r="2" spans="1:6" x14ac:dyDescent="0.25">
      <c r="A2" s="434"/>
      <c r="B2" s="390" t="s">
        <v>68</v>
      </c>
      <c r="C2" s="390"/>
      <c r="D2" s="390"/>
      <c r="E2" s="390"/>
      <c r="F2" s="623"/>
    </row>
    <row r="3" spans="1:6" ht="15" customHeight="1" x14ac:dyDescent="0.25">
      <c r="A3" s="434"/>
      <c r="B3" s="390"/>
      <c r="C3" s="390"/>
      <c r="D3" s="390"/>
      <c r="E3" s="390"/>
      <c r="F3" s="623"/>
    </row>
    <row r="4" spans="1:6" ht="14.4" thickBot="1" x14ac:dyDescent="0.3">
      <c r="A4" s="434"/>
      <c r="B4" s="390"/>
      <c r="C4" s="390"/>
      <c r="D4" s="390"/>
      <c r="E4" s="390"/>
      <c r="F4" s="624"/>
    </row>
    <row r="5" spans="1:6" ht="15.6" x14ac:dyDescent="0.25">
      <c r="A5" s="625"/>
      <c r="B5" s="388"/>
      <c r="C5" s="388"/>
      <c r="D5" s="388"/>
      <c r="E5" s="388"/>
      <c r="F5" s="626"/>
    </row>
    <row r="6" spans="1:6" ht="39.75" customHeight="1" x14ac:dyDescent="0.25">
      <c r="A6" s="616" t="str">
        <f>CONTEXTO!A8</f>
        <v>PROCESO:  GESTION DE RECURSOS FISICOS</v>
      </c>
      <c r="B6" s="617"/>
      <c r="C6" s="617"/>
      <c r="D6" s="617"/>
      <c r="E6" s="617"/>
      <c r="F6" s="618"/>
    </row>
    <row r="7" spans="1:6" s="74" customFormat="1" ht="63" customHeight="1" thickBot="1" x14ac:dyDescent="0.3">
      <c r="A7" s="613"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614"/>
      <c r="C7" s="614"/>
      <c r="D7" s="614"/>
      <c r="E7" s="614"/>
      <c r="F7" s="615"/>
    </row>
    <row r="8" spans="1:6" s="74" customFormat="1" ht="25.5" customHeight="1" thickBot="1" x14ac:dyDescent="0.3">
      <c r="A8" s="619"/>
      <c r="B8" s="619"/>
      <c r="C8" s="619"/>
      <c r="D8" s="619"/>
      <c r="E8" s="619"/>
      <c r="F8" s="619"/>
    </row>
    <row r="9" spans="1:6" s="74" customFormat="1" ht="69" customHeight="1" x14ac:dyDescent="0.25">
      <c r="A9" s="88" t="s">
        <v>256</v>
      </c>
      <c r="B9" s="89" t="s">
        <v>255</v>
      </c>
      <c r="C9" s="90" t="s">
        <v>257</v>
      </c>
      <c r="D9" s="91" t="s">
        <v>75</v>
      </c>
      <c r="E9" s="92" t="s">
        <v>69</v>
      </c>
      <c r="F9" s="93" t="s">
        <v>70</v>
      </c>
    </row>
    <row r="10" spans="1:6" s="74" customFormat="1" ht="74.25" customHeight="1" x14ac:dyDescent="0.25">
      <c r="A10" s="611" t="s">
        <v>490</v>
      </c>
      <c r="B10" s="223" t="s">
        <v>412</v>
      </c>
      <c r="C10" s="611" t="s">
        <v>491</v>
      </c>
      <c r="D10" s="290" t="s">
        <v>492</v>
      </c>
      <c r="E10" s="611" t="s">
        <v>493</v>
      </c>
      <c r="F10" s="612" t="s">
        <v>502</v>
      </c>
    </row>
    <row r="11" spans="1:6" ht="55.5" customHeight="1" x14ac:dyDescent="0.25">
      <c r="A11" s="611"/>
      <c r="B11" s="620" t="s">
        <v>422</v>
      </c>
      <c r="C11" s="611"/>
      <c r="D11" s="291" t="s">
        <v>494</v>
      </c>
      <c r="E11" s="611"/>
      <c r="F11" s="612"/>
    </row>
    <row r="12" spans="1:6" ht="60.75" customHeight="1" x14ac:dyDescent="0.25">
      <c r="A12" s="611"/>
      <c r="B12" s="621"/>
      <c r="C12" s="611"/>
      <c r="D12" s="291" t="s">
        <v>495</v>
      </c>
      <c r="E12" s="611"/>
      <c r="F12" s="612"/>
    </row>
    <row r="13" spans="1:6" ht="67.5" customHeight="1" x14ac:dyDescent="0.25">
      <c r="A13" s="611" t="s">
        <v>496</v>
      </c>
      <c r="B13" s="293" t="s">
        <v>497</v>
      </c>
      <c r="C13" s="611" t="s">
        <v>498</v>
      </c>
      <c r="D13" s="292" t="s">
        <v>499</v>
      </c>
      <c r="E13" s="611" t="s">
        <v>500</v>
      </c>
      <c r="F13" s="612" t="s">
        <v>502</v>
      </c>
    </row>
    <row r="14" spans="1:6" ht="63.75" customHeight="1" x14ac:dyDescent="0.25">
      <c r="A14" s="611"/>
      <c r="B14" s="293" t="s">
        <v>423</v>
      </c>
      <c r="C14" s="611"/>
      <c r="D14" s="293" t="s">
        <v>501</v>
      </c>
      <c r="E14" s="611"/>
      <c r="F14" s="612"/>
    </row>
    <row r="15" spans="1:6" ht="64.5" customHeight="1" x14ac:dyDescent="0.25">
      <c r="A15" s="611"/>
      <c r="B15" s="224"/>
      <c r="C15" s="611"/>
      <c r="D15" s="291" t="s">
        <v>495</v>
      </c>
      <c r="E15" s="611"/>
      <c r="F15" s="612"/>
    </row>
    <row r="16" spans="1:6" ht="66" customHeight="1" x14ac:dyDescent="0.25"/>
    <row r="17" ht="76.5" customHeight="1" x14ac:dyDescent="0.25"/>
  </sheetData>
  <sheetProtection selectLockedCells="1"/>
  <mergeCells count="17">
    <mergeCell ref="A1:A4"/>
    <mergeCell ref="F1:F4"/>
    <mergeCell ref="B1:E1"/>
    <mergeCell ref="B2:E4"/>
    <mergeCell ref="A5:F5"/>
    <mergeCell ref="E13:E15"/>
    <mergeCell ref="F10:F12"/>
    <mergeCell ref="F13:F15"/>
    <mergeCell ref="A7:F7"/>
    <mergeCell ref="A6:F6"/>
    <mergeCell ref="A8:F8"/>
    <mergeCell ref="C13:C15"/>
    <mergeCell ref="A13:A15"/>
    <mergeCell ref="A10:A12"/>
    <mergeCell ref="E10:E12"/>
    <mergeCell ref="C10:C12"/>
    <mergeCell ref="B11:B12"/>
  </mergeCells>
  <dataValidations count="1">
    <dataValidation type="list" allowBlank="1" showInputMessage="1" showErrorMessage="1" sqref="F10:F15"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0"/>
  <sheetViews>
    <sheetView tabSelected="1" topLeftCell="A7" workbookViewId="0">
      <selection activeCell="B10" sqref="B10:B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33"/>
      <c r="B1" s="389" t="str">
        <f>CONTEXTO!B1</f>
        <v xml:space="preserve">PROCESO:  SISTEMA INTEGRADO DE GESTIÓN </v>
      </c>
      <c r="C1" s="389"/>
      <c r="D1" s="408" t="s">
        <v>385</v>
      </c>
      <c r="E1" s="339"/>
      <c r="F1" s="622"/>
    </row>
    <row r="2" spans="1:6" x14ac:dyDescent="0.25">
      <c r="A2" s="434"/>
      <c r="B2" s="390" t="s">
        <v>71</v>
      </c>
      <c r="C2" s="390"/>
      <c r="D2" s="409" t="s">
        <v>383</v>
      </c>
      <c r="E2" s="410"/>
      <c r="F2" s="623"/>
    </row>
    <row r="3" spans="1:6" ht="15" customHeight="1" x14ac:dyDescent="0.25">
      <c r="A3" s="434"/>
      <c r="B3" s="390"/>
      <c r="C3" s="390"/>
      <c r="D3" s="409" t="s">
        <v>384</v>
      </c>
      <c r="E3" s="410"/>
      <c r="F3" s="623"/>
    </row>
    <row r="4" spans="1:6" ht="14.4" thickBot="1" x14ac:dyDescent="0.3">
      <c r="A4" s="434"/>
      <c r="B4" s="390"/>
      <c r="C4" s="390"/>
      <c r="D4" s="409" t="s">
        <v>374</v>
      </c>
      <c r="E4" s="410"/>
      <c r="F4" s="624"/>
    </row>
    <row r="5" spans="1:6" ht="15.6" x14ac:dyDescent="0.25">
      <c r="A5" s="625"/>
      <c r="B5" s="388"/>
      <c r="C5" s="388"/>
      <c r="D5" s="388"/>
      <c r="E5" s="388"/>
      <c r="F5" s="626"/>
    </row>
    <row r="6" spans="1:6" s="74" customFormat="1" ht="25.5" customHeight="1" x14ac:dyDescent="0.25">
      <c r="A6" s="651" t="str">
        <f>CONTEXTO!A8</f>
        <v>PROCESO:  GESTION DE RECURSOS FISICOS</v>
      </c>
      <c r="B6" s="652"/>
      <c r="C6" s="652"/>
      <c r="D6" s="652"/>
      <c r="E6" s="652"/>
      <c r="F6" s="653"/>
    </row>
    <row r="7" spans="1:6" s="74" customFormat="1" ht="65.25" customHeight="1" thickBot="1" x14ac:dyDescent="0.3">
      <c r="A7" s="65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655"/>
      <c r="C7" s="655"/>
      <c r="D7" s="655"/>
      <c r="E7" s="655"/>
      <c r="F7" s="656"/>
    </row>
    <row r="8" spans="1:6" s="74" customFormat="1" ht="18.75" customHeight="1" thickBot="1" x14ac:dyDescent="0.3">
      <c r="A8" s="619"/>
      <c r="B8" s="619"/>
      <c r="C8" s="619"/>
      <c r="D8" s="619"/>
      <c r="E8" s="619"/>
      <c r="F8" s="646"/>
    </row>
    <row r="9" spans="1:6" ht="31.5" customHeight="1" x14ac:dyDescent="0.25">
      <c r="A9" s="94" t="s">
        <v>69</v>
      </c>
      <c r="B9" s="95" t="s">
        <v>72</v>
      </c>
      <c r="C9" s="95" t="s">
        <v>73</v>
      </c>
      <c r="D9" s="152" t="s">
        <v>74</v>
      </c>
      <c r="E9" s="443" t="s">
        <v>75</v>
      </c>
      <c r="F9" s="444"/>
    </row>
    <row r="10" spans="1:6" ht="56.25" customHeight="1" x14ac:dyDescent="0.25">
      <c r="A10" s="647" t="str">
        <f>'IDENTIFICACION DE RIESGOS'!E10:E12</f>
        <v>Posibilidad del Uso inadecuado de los bienes de la Entidad, para beneficio propio o de un tercero</v>
      </c>
      <c r="B10" s="648" t="s">
        <v>539</v>
      </c>
      <c r="C10" s="630" t="str">
        <f>'IDENTIFICACION DE RIESGOS'!F10:F12</f>
        <v>CORRUPCION</v>
      </c>
      <c r="D10" s="106" t="str">
        <f>'IDENTIFICACION DE RIESGOS'!B10</f>
        <v>Desconcimiento sobre la utilizacion adecuada de los elementos y bienes (devolutivos y de consumo) a cargo de los funcionarios</v>
      </c>
      <c r="E10" s="633" t="str">
        <f>'IDENTIFICACION DE RIESGOS'!D10</f>
        <v xml:space="preserve">Perdida , daño o deterioro de los bienes </v>
      </c>
      <c r="F10" s="634"/>
    </row>
    <row r="11" spans="1:6" ht="45" customHeight="1" x14ac:dyDescent="0.25">
      <c r="A11" s="647"/>
      <c r="B11" s="649"/>
      <c r="C11" s="630"/>
      <c r="D11" s="660" t="str">
        <f>'IDENTIFICACION DE RIESGOS'!B11</f>
        <v>Presiones externas o de un superior jerárquico, omisión de las políticas para el uso adecuado de los bienes.</v>
      </c>
      <c r="E11" s="633" t="str">
        <f>'IDENTIFICACION DE RIESGOS'!D11</f>
        <v>Sanciones legales</v>
      </c>
      <c r="F11" s="634"/>
    </row>
    <row r="12" spans="1:6" ht="47.25" customHeight="1" x14ac:dyDescent="0.25">
      <c r="A12" s="647"/>
      <c r="B12" s="650"/>
      <c r="C12" s="630"/>
      <c r="D12" s="661"/>
      <c r="E12" s="658" t="str">
        <f>'IDENTIFICACION DE RIESGOS'!D12</f>
        <v>Sanciones disciplinarias, penales, fiscales y administrativas</v>
      </c>
      <c r="F12" s="659"/>
    </row>
    <row r="13" spans="1:6" ht="53.25" customHeight="1" x14ac:dyDescent="0.25">
      <c r="A13" s="662" t="str">
        <f>'IDENTIFICACION DE RIESGOS'!E13:E15</f>
        <v>Posibilidad de Solicitar y/o recibir dadivas para omitir y/o manipular Informacion real de un predio publico en favorecimiento de un tercero.</v>
      </c>
      <c r="B13" s="648" t="s">
        <v>503</v>
      </c>
      <c r="C13" s="667" t="str">
        <f>'IDENTIFICACION DE RIESGOS'!F13:F15</f>
        <v>CORRUPCION</v>
      </c>
      <c r="D13" s="106" t="str">
        <f>'IDENTIFICACION DE RIESGOS'!B13</f>
        <v>Inadecuado manejo de la informacion en la base de datos asociada al proceso de Identificacion de los Bienes Fiscales y de uso Publico</v>
      </c>
      <c r="E13" s="665" t="str">
        <f>'IDENTIFICACION DE RIESGOS'!D13</f>
        <v>Perdida del bien</v>
      </c>
      <c r="F13" s="666"/>
    </row>
    <row r="14" spans="1:6" ht="43.5" customHeight="1" x14ac:dyDescent="0.25">
      <c r="A14" s="663"/>
      <c r="B14" s="649"/>
      <c r="C14" s="668"/>
      <c r="D14" s="106" t="str">
        <f>'IDENTIFICACION DE RIESGOS'!B14</f>
        <v>Presiones externas o de un superior jerárquico, para manipular informacion de los bienes Fiscales y de uso publico del Municipio.</v>
      </c>
      <c r="E14" s="665" t="str">
        <f>'IDENTIFICACION DE RIESGOS'!D14</f>
        <v>Perdida de la imagen y credibilidad institucional</v>
      </c>
      <c r="F14" s="666"/>
    </row>
    <row r="15" spans="1:6" ht="44.25" customHeight="1" x14ac:dyDescent="0.25">
      <c r="A15" s="664"/>
      <c r="B15" s="650"/>
      <c r="C15" s="669"/>
      <c r="D15" s="106">
        <f>'IDENTIFICACION DE RIESGOS'!B15</f>
        <v>0</v>
      </c>
      <c r="E15" s="665" t="str">
        <f>'IDENTIFICACION DE RIESGOS'!D15</f>
        <v>Sanciones disciplinarias, penales, fiscales y administrativas</v>
      </c>
      <c r="F15" s="666"/>
    </row>
    <row r="16" spans="1:6" ht="53.25" hidden="1" customHeight="1" x14ac:dyDescent="0.25">
      <c r="A16" s="647" t="s">
        <v>243</v>
      </c>
      <c r="B16" s="657"/>
      <c r="C16" s="630">
        <v>0</v>
      </c>
      <c r="D16" s="106">
        <v>0</v>
      </c>
      <c r="E16" s="633">
        <v>0</v>
      </c>
      <c r="F16" s="634"/>
    </row>
    <row r="17" spans="1:6" ht="42.75" hidden="1" customHeight="1" x14ac:dyDescent="0.25">
      <c r="A17" s="647"/>
      <c r="B17" s="657"/>
      <c r="C17" s="630"/>
      <c r="D17" s="106">
        <v>0</v>
      </c>
      <c r="E17" s="631">
        <v>0</v>
      </c>
      <c r="F17" s="632"/>
    </row>
    <row r="18" spans="1:6" ht="63" hidden="1" customHeight="1" x14ac:dyDescent="0.25">
      <c r="A18" s="647"/>
      <c r="B18" s="657"/>
      <c r="C18" s="630"/>
      <c r="D18" s="106">
        <v>0</v>
      </c>
      <c r="E18" s="633">
        <v>0</v>
      </c>
      <c r="F18" s="634"/>
    </row>
    <row r="19" spans="1:6" ht="57" hidden="1" customHeight="1" x14ac:dyDescent="0.25">
      <c r="A19" s="640" t="s">
        <v>507</v>
      </c>
      <c r="B19" s="643"/>
      <c r="C19" s="630">
        <v>0</v>
      </c>
      <c r="D19" s="106">
        <v>0</v>
      </c>
      <c r="E19" s="633">
        <v>0</v>
      </c>
      <c r="F19" s="634"/>
    </row>
    <row r="20" spans="1:6" ht="57" hidden="1" customHeight="1" x14ac:dyDescent="0.25">
      <c r="A20" s="641"/>
      <c r="B20" s="644"/>
      <c r="C20" s="630"/>
      <c r="D20" s="106">
        <v>0</v>
      </c>
      <c r="E20" s="631">
        <v>0</v>
      </c>
      <c r="F20" s="632"/>
    </row>
    <row r="21" spans="1:6" ht="57" hidden="1" customHeight="1" x14ac:dyDescent="0.25">
      <c r="A21" s="642"/>
      <c r="B21" s="645"/>
      <c r="C21" s="630"/>
      <c r="D21" s="106">
        <v>0</v>
      </c>
      <c r="E21" s="633">
        <v>0</v>
      </c>
      <c r="F21" s="634"/>
    </row>
    <row r="22" spans="1:6" ht="63" hidden="1" customHeight="1" x14ac:dyDescent="0.25">
      <c r="A22" s="640" t="s">
        <v>508</v>
      </c>
      <c r="B22" s="643"/>
      <c r="C22" s="630">
        <v>0</v>
      </c>
      <c r="D22" s="106">
        <v>0</v>
      </c>
      <c r="E22" s="633">
        <v>0</v>
      </c>
      <c r="F22" s="634"/>
    </row>
    <row r="23" spans="1:6" ht="54.75" hidden="1" customHeight="1" x14ac:dyDescent="0.25">
      <c r="A23" s="641"/>
      <c r="B23" s="644"/>
      <c r="C23" s="630"/>
      <c r="D23" s="106">
        <v>0</v>
      </c>
      <c r="E23" s="631">
        <v>0</v>
      </c>
      <c r="F23" s="632"/>
    </row>
    <row r="24" spans="1:6" ht="54.75" hidden="1" customHeight="1" x14ac:dyDescent="0.25">
      <c r="A24" s="642"/>
      <c r="B24" s="645"/>
      <c r="C24" s="630"/>
      <c r="D24" s="106">
        <v>0</v>
      </c>
      <c r="E24" s="633">
        <v>0</v>
      </c>
      <c r="F24" s="634"/>
    </row>
    <row r="25" spans="1:6" ht="47.25" hidden="1" customHeight="1" x14ac:dyDescent="0.25">
      <c r="A25" s="640" t="s">
        <v>509</v>
      </c>
      <c r="B25" s="643"/>
      <c r="C25" s="630">
        <v>0</v>
      </c>
      <c r="D25" s="106">
        <v>0</v>
      </c>
      <c r="E25" s="633">
        <v>0</v>
      </c>
      <c r="F25" s="634"/>
    </row>
    <row r="26" spans="1:6" ht="44.25" hidden="1" customHeight="1" x14ac:dyDescent="0.25">
      <c r="A26" s="641"/>
      <c r="B26" s="644"/>
      <c r="C26" s="630"/>
      <c r="D26" s="106">
        <v>0</v>
      </c>
      <c r="E26" s="631">
        <v>0</v>
      </c>
      <c r="F26" s="632"/>
    </row>
    <row r="27" spans="1:6" ht="45" hidden="1" customHeight="1" x14ac:dyDescent="0.25">
      <c r="A27" s="642"/>
      <c r="B27" s="645"/>
      <c r="C27" s="630"/>
      <c r="D27" s="106">
        <v>0</v>
      </c>
      <c r="E27" s="633">
        <v>0</v>
      </c>
      <c r="F27" s="634"/>
    </row>
    <row r="28" spans="1:6" ht="58.5" hidden="1" customHeight="1" x14ac:dyDescent="0.25">
      <c r="A28" s="640" t="s">
        <v>510</v>
      </c>
      <c r="B28" s="643"/>
      <c r="C28" s="630">
        <v>0</v>
      </c>
      <c r="D28" s="106">
        <v>0</v>
      </c>
      <c r="E28" s="633">
        <v>0</v>
      </c>
      <c r="F28" s="634"/>
    </row>
    <row r="29" spans="1:6" ht="55.5" hidden="1" customHeight="1" x14ac:dyDescent="0.25">
      <c r="A29" s="641"/>
      <c r="B29" s="644"/>
      <c r="C29" s="630"/>
      <c r="D29" s="106">
        <v>0</v>
      </c>
      <c r="E29" s="631">
        <v>0</v>
      </c>
      <c r="F29" s="632"/>
    </row>
    <row r="30" spans="1:6" ht="63.75" hidden="1" customHeight="1" x14ac:dyDescent="0.25">
      <c r="A30" s="642"/>
      <c r="B30" s="645"/>
      <c r="C30" s="630"/>
      <c r="D30" s="106">
        <v>0</v>
      </c>
      <c r="E30" s="633">
        <v>0</v>
      </c>
      <c r="F30" s="634"/>
    </row>
    <row r="31" spans="1:6" ht="47.25" hidden="1" customHeight="1" x14ac:dyDescent="0.25">
      <c r="A31" s="640" t="s">
        <v>511</v>
      </c>
      <c r="B31" s="643"/>
      <c r="C31" s="630">
        <v>0</v>
      </c>
      <c r="D31" s="106">
        <v>0</v>
      </c>
      <c r="E31" s="633">
        <v>0</v>
      </c>
      <c r="F31" s="634"/>
    </row>
    <row r="32" spans="1:6" ht="55.5" hidden="1" customHeight="1" x14ac:dyDescent="0.25">
      <c r="A32" s="641"/>
      <c r="B32" s="644"/>
      <c r="C32" s="630"/>
      <c r="D32" s="106">
        <v>0</v>
      </c>
      <c r="E32" s="631">
        <v>0</v>
      </c>
      <c r="F32" s="632"/>
    </row>
    <row r="33" spans="1:6" ht="57.75" hidden="1" customHeight="1" x14ac:dyDescent="0.25">
      <c r="A33" s="642"/>
      <c r="B33" s="645"/>
      <c r="C33" s="630"/>
      <c r="D33" s="106">
        <v>0</v>
      </c>
      <c r="E33" s="633">
        <v>0</v>
      </c>
      <c r="F33" s="634"/>
    </row>
    <row r="34" spans="1:6" ht="45.75" hidden="1" customHeight="1" x14ac:dyDescent="0.25">
      <c r="A34" s="627" t="s">
        <v>512</v>
      </c>
      <c r="B34" s="636"/>
      <c r="C34" s="630">
        <v>0</v>
      </c>
      <c r="D34" s="106">
        <v>0</v>
      </c>
      <c r="E34" s="633">
        <v>0</v>
      </c>
      <c r="F34" s="634"/>
    </row>
    <row r="35" spans="1:6" ht="57.75" hidden="1" customHeight="1" x14ac:dyDescent="0.25">
      <c r="A35" s="628"/>
      <c r="B35" s="637"/>
      <c r="C35" s="630"/>
      <c r="D35" s="106">
        <v>0</v>
      </c>
      <c r="E35" s="631">
        <v>0</v>
      </c>
      <c r="F35" s="632"/>
    </row>
    <row r="36" spans="1:6" ht="51" hidden="1" customHeight="1" x14ac:dyDescent="0.25">
      <c r="A36" s="629"/>
      <c r="B36" s="638"/>
      <c r="C36" s="630"/>
      <c r="D36" s="106">
        <v>0</v>
      </c>
      <c r="E36" s="633">
        <v>0</v>
      </c>
      <c r="F36" s="634"/>
    </row>
    <row r="37" spans="1:6" ht="51" hidden="1" customHeight="1" x14ac:dyDescent="0.25">
      <c r="A37" s="627" t="s">
        <v>513</v>
      </c>
      <c r="B37" s="636"/>
      <c r="C37" s="630">
        <v>0</v>
      </c>
      <c r="D37" s="106">
        <v>0</v>
      </c>
      <c r="E37" s="633">
        <v>0</v>
      </c>
      <c r="F37" s="634"/>
    </row>
    <row r="38" spans="1:6" ht="14.25" hidden="1" customHeight="1" x14ac:dyDescent="0.25">
      <c r="A38" s="628"/>
      <c r="B38" s="637"/>
      <c r="C38" s="630"/>
      <c r="D38" s="106">
        <v>0</v>
      </c>
      <c r="E38" s="631">
        <v>0</v>
      </c>
      <c r="F38" s="632"/>
    </row>
    <row r="39" spans="1:6" ht="15" hidden="1" customHeight="1" thickBot="1" x14ac:dyDescent="0.3">
      <c r="A39" s="635"/>
      <c r="B39" s="639"/>
      <c r="C39" s="630"/>
      <c r="D39" s="106">
        <v>0</v>
      </c>
      <c r="E39" s="633">
        <v>0</v>
      </c>
      <c r="F39" s="634"/>
    </row>
    <row r="40" spans="1:6" hidden="1" x14ac:dyDescent="0.25"/>
  </sheetData>
  <sheetProtection selectLockedCells="1"/>
  <mergeCells count="74">
    <mergeCell ref="D11:D12"/>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zoomScale="110" zoomScaleNormal="110" workbookViewId="0">
      <selection activeCell="A7" sqref="A7:T7"/>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33"/>
      <c r="B1" s="330" t="str">
        <f>CONTEXTO!B1</f>
        <v xml:space="preserve">PROCESO:  SISTEMA INTEGRADO DE GESTIÓN </v>
      </c>
      <c r="C1" s="331"/>
      <c r="D1" s="331"/>
      <c r="E1" s="331"/>
      <c r="F1" s="331"/>
      <c r="G1" s="331"/>
      <c r="H1" s="331"/>
      <c r="I1" s="331"/>
      <c r="J1" s="331"/>
      <c r="K1" s="331"/>
      <c r="L1" s="331"/>
      <c r="M1" s="331"/>
      <c r="N1" s="331"/>
      <c r="O1" s="331"/>
      <c r="P1" s="332"/>
      <c r="Q1" s="408" t="s">
        <v>388</v>
      </c>
      <c r="R1" s="339"/>
      <c r="S1" s="339"/>
      <c r="T1" s="622"/>
    </row>
    <row r="2" spans="1:23" ht="20.25" customHeight="1" x14ac:dyDescent="0.25">
      <c r="A2" s="434"/>
      <c r="B2" s="436"/>
      <c r="C2" s="421"/>
      <c r="D2" s="421"/>
      <c r="E2" s="421"/>
      <c r="F2" s="421"/>
      <c r="G2" s="421"/>
      <c r="H2" s="421"/>
      <c r="I2" s="421"/>
      <c r="J2" s="421"/>
      <c r="K2" s="421"/>
      <c r="L2" s="421"/>
      <c r="M2" s="421"/>
      <c r="N2" s="421"/>
      <c r="O2" s="421"/>
      <c r="P2" s="422"/>
      <c r="Q2" s="409" t="s">
        <v>383</v>
      </c>
      <c r="R2" s="410"/>
      <c r="S2" s="410"/>
      <c r="T2" s="623"/>
    </row>
    <row r="3" spans="1:23" ht="18.75" customHeight="1" x14ac:dyDescent="0.25">
      <c r="A3" s="434"/>
      <c r="B3" s="440" t="s">
        <v>77</v>
      </c>
      <c r="C3" s="441"/>
      <c r="D3" s="441"/>
      <c r="E3" s="441"/>
      <c r="F3" s="441"/>
      <c r="G3" s="441"/>
      <c r="H3" s="441"/>
      <c r="I3" s="441"/>
      <c r="J3" s="441"/>
      <c r="K3" s="441"/>
      <c r="L3" s="441"/>
      <c r="M3" s="441"/>
      <c r="N3" s="441"/>
      <c r="O3" s="441"/>
      <c r="P3" s="677"/>
      <c r="Q3" s="409" t="s">
        <v>384</v>
      </c>
      <c r="R3" s="410"/>
      <c r="S3" s="410"/>
      <c r="T3" s="623"/>
    </row>
    <row r="4" spans="1:23" ht="19.5" customHeight="1" thickBot="1" x14ac:dyDescent="0.3">
      <c r="A4" s="435"/>
      <c r="B4" s="336"/>
      <c r="C4" s="337"/>
      <c r="D4" s="337"/>
      <c r="E4" s="337"/>
      <c r="F4" s="337"/>
      <c r="G4" s="337"/>
      <c r="H4" s="337"/>
      <c r="I4" s="337"/>
      <c r="J4" s="337"/>
      <c r="K4" s="337"/>
      <c r="L4" s="337"/>
      <c r="M4" s="337"/>
      <c r="N4" s="337"/>
      <c r="O4" s="337"/>
      <c r="P4" s="338"/>
      <c r="Q4" s="409" t="s">
        <v>375</v>
      </c>
      <c r="R4" s="410"/>
      <c r="S4" s="410"/>
      <c r="T4" s="624"/>
    </row>
    <row r="5" spans="1:23" ht="19.5" customHeight="1" x14ac:dyDescent="0.25">
      <c r="A5" s="625"/>
      <c r="B5" s="388"/>
      <c r="C5" s="388"/>
      <c r="D5" s="388"/>
      <c r="E5" s="388"/>
      <c r="F5" s="388"/>
      <c r="G5" s="388"/>
      <c r="H5" s="388"/>
      <c r="I5" s="388"/>
      <c r="J5" s="388"/>
      <c r="K5" s="388"/>
      <c r="L5" s="388"/>
      <c r="M5" s="388"/>
      <c r="N5" s="388"/>
      <c r="O5" s="388"/>
      <c r="P5" s="388"/>
      <c r="Q5" s="388"/>
      <c r="R5" s="388"/>
      <c r="S5" s="388"/>
      <c r="T5" s="626"/>
    </row>
    <row r="6" spans="1:23" ht="24.75" customHeight="1" x14ac:dyDescent="0.25">
      <c r="A6" s="651" t="str">
        <f>CONTEXTO!A8</f>
        <v>PROCESO:  GESTION DE RECURSOS FISICOS</v>
      </c>
      <c r="B6" s="652"/>
      <c r="C6" s="652"/>
      <c r="D6" s="652"/>
      <c r="E6" s="652"/>
      <c r="F6" s="652"/>
      <c r="G6" s="652"/>
      <c r="H6" s="652"/>
      <c r="I6" s="652"/>
      <c r="J6" s="652"/>
      <c r="K6" s="652"/>
      <c r="L6" s="652"/>
      <c r="M6" s="652"/>
      <c r="N6" s="652"/>
      <c r="O6" s="652"/>
      <c r="P6" s="652"/>
      <c r="Q6" s="652"/>
      <c r="R6" s="652"/>
      <c r="S6" s="652"/>
      <c r="T6" s="653"/>
    </row>
    <row r="7" spans="1:23" ht="66.75" customHeight="1" thickBot="1" x14ac:dyDescent="0.3">
      <c r="A7" s="670"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671"/>
      <c r="C7" s="671"/>
      <c r="D7" s="671"/>
      <c r="E7" s="671"/>
      <c r="F7" s="671"/>
      <c r="G7" s="671"/>
      <c r="H7" s="671"/>
      <c r="I7" s="671"/>
      <c r="J7" s="671"/>
      <c r="K7" s="671"/>
      <c r="L7" s="671"/>
      <c r="M7" s="671"/>
      <c r="N7" s="671"/>
      <c r="O7" s="671"/>
      <c r="P7" s="671"/>
      <c r="Q7" s="671"/>
      <c r="R7" s="671"/>
      <c r="S7" s="671"/>
      <c r="T7" s="672"/>
    </row>
    <row r="8" spans="1:23" ht="19.5" customHeight="1" thickBot="1" x14ac:dyDescent="0.3">
      <c r="A8" s="619"/>
      <c r="B8" s="619"/>
      <c r="C8" s="619"/>
      <c r="D8" s="619"/>
      <c r="E8" s="619"/>
      <c r="F8" s="619"/>
      <c r="G8" s="619"/>
      <c r="H8" s="619"/>
      <c r="I8" s="619"/>
      <c r="J8" s="619"/>
      <c r="K8" s="619"/>
      <c r="L8" s="619"/>
      <c r="M8" s="619"/>
      <c r="N8" s="619"/>
      <c r="O8" s="619"/>
      <c r="P8" s="619"/>
      <c r="Q8" s="619"/>
      <c r="R8" s="619"/>
      <c r="S8" s="619"/>
      <c r="T8" s="646"/>
    </row>
    <row r="9" spans="1:23" ht="37.5" customHeight="1" x14ac:dyDescent="0.25">
      <c r="A9" s="678" t="s">
        <v>69</v>
      </c>
      <c r="B9" s="679"/>
      <c r="C9" s="682" t="s">
        <v>78</v>
      </c>
      <c r="D9" s="683"/>
      <c r="E9" s="683"/>
      <c r="F9" s="683"/>
      <c r="G9" s="683"/>
      <c r="H9" s="683"/>
      <c r="I9" s="683"/>
      <c r="J9" s="683"/>
      <c r="K9" s="683"/>
      <c r="L9" s="683"/>
      <c r="M9" s="683"/>
      <c r="N9" s="683"/>
      <c r="O9" s="683"/>
      <c r="P9" s="683"/>
      <c r="Q9" s="683"/>
      <c r="R9" s="683"/>
      <c r="S9" s="683"/>
      <c r="T9" s="684"/>
    </row>
    <row r="10" spans="1:23" ht="25.5" customHeight="1" x14ac:dyDescent="0.25">
      <c r="A10" s="680"/>
      <c r="B10" s="681"/>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44.25" customHeight="1" x14ac:dyDescent="0.25">
      <c r="A11" s="685" t="str">
        <f>DESCRIPCION!A10</f>
        <v>Posibilidad del Uso inadecuado de los bienes de la Entidad, para beneficio propio o de un tercero</v>
      </c>
      <c r="B11" s="686"/>
      <c r="C11" s="216">
        <v>3</v>
      </c>
      <c r="D11" s="216">
        <v>3</v>
      </c>
      <c r="E11" s="216">
        <v>3</v>
      </c>
      <c r="F11" s="216">
        <v>3</v>
      </c>
      <c r="G11" s="216"/>
      <c r="H11" s="216"/>
      <c r="I11" s="216"/>
      <c r="J11" s="216"/>
      <c r="K11" s="216"/>
      <c r="L11" s="216"/>
      <c r="M11" s="216"/>
      <c r="N11" s="216"/>
      <c r="O11" s="216"/>
      <c r="P11" s="216"/>
      <c r="Q11" s="216"/>
      <c r="R11" s="109">
        <f>SUM(C11:Q11)</f>
        <v>12</v>
      </c>
      <c r="S11" s="112">
        <f t="shared" ref="S11:S20" si="0">IF(ISERROR(AVERAGE(C11:Q11)),0,AVERAGE(C11:Q11))</f>
        <v>3</v>
      </c>
      <c r="T11" s="78" t="str">
        <f>IF(AND(S11&gt;=1,S11&lt;1.5),"Rara Vez",IF(AND(S11&gt;=1.6,S11&lt;2.5),"Improbable",IF(AND(S11&gt;=2.6,S11&lt;3.5),"Posible",IF(AND(S11&gt;=3.6,S11&lt;4.5),"Probable",IF(AND(S11&gt;=4.6),"Casi Seguro"," ")))))</f>
        <v>Posible</v>
      </c>
      <c r="W11" s="76"/>
    </row>
    <row r="12" spans="1:23" ht="38.25" customHeight="1" x14ac:dyDescent="0.25">
      <c r="A12" s="687" t="str">
        <f>DESCRIPCION!A13</f>
        <v>Posibilidad de Solicitar y/o recibir dadivas para omitir y/o manipular Informacion real de un predio publico en favorecimiento de un tercero.</v>
      </c>
      <c r="B12" s="688"/>
      <c r="C12" s="216">
        <v>1</v>
      </c>
      <c r="D12" s="216">
        <v>1</v>
      </c>
      <c r="E12" s="216">
        <v>1</v>
      </c>
      <c r="F12" s="216">
        <v>1</v>
      </c>
      <c r="G12" s="216"/>
      <c r="H12" s="216"/>
      <c r="I12" s="216"/>
      <c r="J12" s="216"/>
      <c r="K12" s="216"/>
      <c r="L12" s="216"/>
      <c r="M12" s="216"/>
      <c r="N12" s="216"/>
      <c r="O12" s="216"/>
      <c r="P12" s="216"/>
      <c r="Q12" s="216"/>
      <c r="R12" s="109">
        <f>SUM(C12:Q12)</f>
        <v>4</v>
      </c>
      <c r="S12" s="112">
        <f t="shared" si="0"/>
        <v>1</v>
      </c>
      <c r="T12" s="78" t="str">
        <f>IF(AND(S12&gt;=1,S12&lt;1.5),"Rara Vez",IF(AND(S12&gt;=1.6,S12&lt;2.5),"Improbable",IF(AND(S12&gt;=2.6,S12&lt;3.5),"Posible",IF(AND(S12&gt;=3.6,S12&lt;4.5),"Probable",IF(AND(S12&gt;=4.6),"Casi Seguro"," ")))))</f>
        <v>Rara Vez</v>
      </c>
      <c r="W12" s="76"/>
    </row>
    <row r="13" spans="1:23" ht="39.75" hidden="1" customHeight="1" x14ac:dyDescent="0.25">
      <c r="A13" s="685" t="str">
        <f>DESCRIPCION!A16</f>
        <v>e</v>
      </c>
      <c r="B13" s="686"/>
      <c r="C13" s="216"/>
      <c r="D13" s="216"/>
      <c r="E13" s="216"/>
      <c r="F13" s="216"/>
      <c r="G13" s="216"/>
      <c r="H13" s="216"/>
      <c r="I13" s="216"/>
      <c r="J13" s="216"/>
      <c r="K13" s="216"/>
      <c r="L13" s="216"/>
      <c r="M13" s="216"/>
      <c r="N13" s="216"/>
      <c r="O13" s="216"/>
      <c r="P13" s="216"/>
      <c r="Q13" s="216"/>
      <c r="R13" s="109">
        <f t="shared" ref="R13:R20" si="1">SUM(C13:Q13)</f>
        <v>0</v>
      </c>
      <c r="S13" s="112">
        <f t="shared" si="0"/>
        <v>0</v>
      </c>
      <c r="T13" s="78" t="str">
        <f t="shared" ref="T13:T20" si="2">IF(AND(S13&gt;=1,S13&lt;1.5),"Rara Vez",IF(AND(S13&gt;=1.6,S13&lt;2.5),"Improbable",IF(AND(S13&gt;=2.6,S13&lt;3.5),"Posible",IF(AND(S13&gt;=3.6,S13&lt;4.5),"Probable",IF(AND(S13&gt;=4.6),"Casi Seguro"," ")))))</f>
        <v xml:space="preserve"> </v>
      </c>
    </row>
    <row r="14" spans="1:23" ht="39.75" hidden="1" customHeight="1" x14ac:dyDescent="0.25">
      <c r="A14" s="673" t="str">
        <f>DESCRIPCION!A19</f>
        <v>f</v>
      </c>
      <c r="B14" s="674"/>
      <c r="C14" s="216"/>
      <c r="D14" s="216"/>
      <c r="E14" s="216"/>
      <c r="F14" s="216"/>
      <c r="G14" s="216"/>
      <c r="H14" s="216"/>
      <c r="I14" s="216"/>
      <c r="J14" s="216"/>
      <c r="K14" s="216"/>
      <c r="L14" s="216"/>
      <c r="M14" s="216"/>
      <c r="N14" s="216"/>
      <c r="O14" s="216"/>
      <c r="P14" s="216"/>
      <c r="Q14" s="216"/>
      <c r="R14" s="109">
        <f t="shared" si="1"/>
        <v>0</v>
      </c>
      <c r="S14" s="112">
        <f t="shared" si="0"/>
        <v>0</v>
      </c>
      <c r="T14" s="78" t="str">
        <f t="shared" si="2"/>
        <v xml:space="preserve"> </v>
      </c>
    </row>
    <row r="15" spans="1:23" ht="39.75" hidden="1" customHeight="1" x14ac:dyDescent="0.25">
      <c r="A15" s="673" t="str">
        <f>DESCRIPCION!A22</f>
        <v>g</v>
      </c>
      <c r="B15" s="674"/>
      <c r="C15" s="216"/>
      <c r="D15" s="216"/>
      <c r="E15" s="216"/>
      <c r="F15" s="216"/>
      <c r="G15" s="216"/>
      <c r="H15" s="216"/>
      <c r="I15" s="216"/>
      <c r="J15" s="216"/>
      <c r="K15" s="216"/>
      <c r="L15" s="216"/>
      <c r="M15" s="216"/>
      <c r="N15" s="216"/>
      <c r="O15" s="216"/>
      <c r="P15" s="216"/>
      <c r="Q15" s="216"/>
      <c r="R15" s="109">
        <f t="shared" si="1"/>
        <v>0</v>
      </c>
      <c r="S15" s="112">
        <f t="shared" si="0"/>
        <v>0</v>
      </c>
      <c r="T15" s="78" t="str">
        <f t="shared" si="2"/>
        <v xml:space="preserve"> </v>
      </c>
    </row>
    <row r="16" spans="1:23" ht="39.75" hidden="1" customHeight="1" x14ac:dyDescent="0.25">
      <c r="A16" s="673" t="str">
        <f>DESCRIPCION!A25</f>
        <v>h</v>
      </c>
      <c r="B16" s="674"/>
      <c r="C16" s="216"/>
      <c r="D16" s="216"/>
      <c r="E16" s="216"/>
      <c r="F16" s="216"/>
      <c r="G16" s="216"/>
      <c r="H16" s="216"/>
      <c r="I16" s="216"/>
      <c r="J16" s="216"/>
      <c r="K16" s="216"/>
      <c r="L16" s="216"/>
      <c r="M16" s="216"/>
      <c r="N16" s="216"/>
      <c r="O16" s="216"/>
      <c r="P16" s="216"/>
      <c r="Q16" s="216"/>
      <c r="R16" s="109">
        <f t="shared" si="1"/>
        <v>0</v>
      </c>
      <c r="S16" s="112">
        <f t="shared" si="0"/>
        <v>0</v>
      </c>
      <c r="T16" s="78" t="str">
        <f t="shared" si="2"/>
        <v xml:space="preserve"> </v>
      </c>
    </row>
    <row r="17" spans="1:20" ht="39.75" hidden="1" customHeight="1" x14ac:dyDescent="0.25">
      <c r="A17" s="673" t="str">
        <f>DESCRIPCION!A28</f>
        <v>i</v>
      </c>
      <c r="B17" s="674"/>
      <c r="C17" s="216"/>
      <c r="D17" s="216"/>
      <c r="E17" s="216"/>
      <c r="F17" s="216"/>
      <c r="G17" s="216"/>
      <c r="H17" s="216"/>
      <c r="I17" s="216"/>
      <c r="J17" s="216"/>
      <c r="K17" s="216"/>
      <c r="L17" s="216"/>
      <c r="M17" s="216"/>
      <c r="N17" s="216"/>
      <c r="O17" s="216"/>
      <c r="P17" s="216"/>
      <c r="Q17" s="216"/>
      <c r="R17" s="109">
        <f t="shared" si="1"/>
        <v>0</v>
      </c>
      <c r="S17" s="112">
        <f t="shared" si="0"/>
        <v>0</v>
      </c>
      <c r="T17" s="78" t="str">
        <f t="shared" si="2"/>
        <v xml:space="preserve"> </v>
      </c>
    </row>
    <row r="18" spans="1:20" ht="39.75" hidden="1" customHeight="1" x14ac:dyDescent="0.25">
      <c r="A18" s="673" t="str">
        <f>DESCRIPCION!A31</f>
        <v>l</v>
      </c>
      <c r="B18" s="674"/>
      <c r="C18" s="216"/>
      <c r="D18" s="216"/>
      <c r="E18" s="216"/>
      <c r="F18" s="216"/>
      <c r="G18" s="216"/>
      <c r="H18" s="216"/>
      <c r="I18" s="216"/>
      <c r="J18" s="216"/>
      <c r="K18" s="216"/>
      <c r="L18" s="216"/>
      <c r="M18" s="216"/>
      <c r="N18" s="216"/>
      <c r="O18" s="216"/>
      <c r="P18" s="216"/>
      <c r="Q18" s="216"/>
      <c r="R18" s="109">
        <f t="shared" si="1"/>
        <v>0</v>
      </c>
      <c r="S18" s="112">
        <f t="shared" si="0"/>
        <v>0</v>
      </c>
      <c r="T18" s="78" t="str">
        <f t="shared" si="2"/>
        <v xml:space="preserve"> </v>
      </c>
    </row>
    <row r="19" spans="1:20" ht="39.75" hidden="1" customHeight="1" x14ac:dyDescent="0.25">
      <c r="A19" s="673" t="str">
        <f>DESCRIPCION!A34</f>
        <v>m</v>
      </c>
      <c r="B19" s="674"/>
      <c r="C19" s="216"/>
      <c r="D19" s="216"/>
      <c r="E19" s="216"/>
      <c r="F19" s="216"/>
      <c r="G19" s="216"/>
      <c r="H19" s="216"/>
      <c r="I19" s="216"/>
      <c r="J19" s="216"/>
      <c r="K19" s="216"/>
      <c r="L19" s="216"/>
      <c r="M19" s="216"/>
      <c r="N19" s="216"/>
      <c r="O19" s="216"/>
      <c r="P19" s="216"/>
      <c r="Q19" s="216"/>
      <c r="R19" s="109">
        <f t="shared" si="1"/>
        <v>0</v>
      </c>
      <c r="S19" s="112">
        <f t="shared" si="0"/>
        <v>0</v>
      </c>
      <c r="T19" s="78" t="str">
        <f t="shared" si="2"/>
        <v xml:space="preserve"> </v>
      </c>
    </row>
    <row r="20" spans="1:20" ht="39.75" hidden="1" customHeight="1" thickBot="1" x14ac:dyDescent="0.3">
      <c r="A20" s="675" t="str">
        <f>DESCRIPCION!A37</f>
        <v>n</v>
      </c>
      <c r="B20" s="676"/>
      <c r="C20" s="216"/>
      <c r="D20" s="216"/>
      <c r="E20" s="216"/>
      <c r="F20" s="216"/>
      <c r="G20" s="216"/>
      <c r="H20" s="216"/>
      <c r="I20" s="216"/>
      <c r="J20" s="216"/>
      <c r="K20" s="216"/>
      <c r="L20" s="216"/>
      <c r="M20" s="216"/>
      <c r="N20" s="216"/>
      <c r="O20" s="216"/>
      <c r="P20" s="216"/>
      <c r="Q20" s="216"/>
      <c r="R20" s="110">
        <f t="shared" si="1"/>
        <v>0</v>
      </c>
      <c r="S20" s="113">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10" zoomScale="80" zoomScaleNormal="80" workbookViewId="0">
      <selection activeCell="A13" sqref="A13:A32"/>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51"/>
      <c r="B1" s="389" t="str">
        <f>CONTEXTO!B1</f>
        <v xml:space="preserve">PROCESO:  SISTEMA INTEGRADO DE GESTIÓN </v>
      </c>
      <c r="C1" s="701" t="s">
        <v>389</v>
      </c>
      <c r="D1" s="701"/>
      <c r="E1" s="701"/>
      <c r="F1" s="702"/>
    </row>
    <row r="2" spans="1:6" ht="15.75" customHeight="1" x14ac:dyDescent="0.25">
      <c r="A2" s="452"/>
      <c r="B2" s="390"/>
      <c r="C2" s="633" t="s">
        <v>383</v>
      </c>
      <c r="D2" s="633"/>
      <c r="E2" s="633"/>
      <c r="F2" s="703"/>
    </row>
    <row r="3" spans="1:6" ht="15" customHeight="1" x14ac:dyDescent="0.25">
      <c r="A3" s="452"/>
      <c r="B3" s="390" t="s">
        <v>84</v>
      </c>
      <c r="C3" s="633" t="s">
        <v>384</v>
      </c>
      <c r="D3" s="633"/>
      <c r="E3" s="633"/>
      <c r="F3" s="703"/>
    </row>
    <row r="4" spans="1:6" ht="15.75" customHeight="1" x14ac:dyDescent="0.25">
      <c r="A4" s="452"/>
      <c r="B4" s="390"/>
      <c r="C4" s="633" t="s">
        <v>376</v>
      </c>
      <c r="D4" s="633"/>
      <c r="E4" s="633"/>
      <c r="F4" s="703"/>
    </row>
    <row r="5" spans="1:6" ht="15.75" customHeight="1" x14ac:dyDescent="0.25">
      <c r="A5" s="691"/>
      <c r="B5" s="692"/>
      <c r="C5" s="692"/>
      <c r="D5" s="692"/>
      <c r="E5" s="692"/>
      <c r="F5" s="693"/>
    </row>
    <row r="6" spans="1:6" x14ac:dyDescent="0.25">
      <c r="A6" s="460" t="str">
        <f>+CONTEXTO!A8</f>
        <v>PROCESO:  GESTION DE RECURSOS FISICOS</v>
      </c>
      <c r="B6" s="461"/>
      <c r="C6" s="461"/>
      <c r="D6" s="461"/>
      <c r="E6" s="461"/>
      <c r="F6" s="462"/>
    </row>
    <row r="7" spans="1:6" ht="12.75" customHeight="1" x14ac:dyDescent="0.25">
      <c r="A7" s="460"/>
      <c r="B7" s="461"/>
      <c r="C7" s="461"/>
      <c r="D7" s="461"/>
      <c r="E7" s="461"/>
      <c r="F7" s="462"/>
    </row>
    <row r="8" spans="1:6" ht="60.75" customHeight="1" x14ac:dyDescent="0.25">
      <c r="A8" s="463"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464"/>
      <c r="C8" s="464"/>
      <c r="D8" s="464"/>
      <c r="E8" s="464"/>
      <c r="F8" s="465"/>
    </row>
    <row r="9" spans="1:6" ht="3.75" customHeight="1" thickBot="1" x14ac:dyDescent="0.3">
      <c r="A9" s="466"/>
      <c r="B9" s="467"/>
      <c r="C9" s="467"/>
      <c r="D9" s="467"/>
      <c r="E9" s="467"/>
      <c r="F9" s="468"/>
    </row>
    <row r="10" spans="1:6" ht="13.5" customHeight="1" thickBot="1" x14ac:dyDescent="0.3">
      <c r="A10" s="469"/>
      <c r="B10" s="469"/>
      <c r="C10" s="469"/>
      <c r="D10" s="469"/>
      <c r="E10" s="469"/>
      <c r="F10" s="469"/>
    </row>
    <row r="11" spans="1:6" ht="34.5" customHeight="1" x14ac:dyDescent="0.25">
      <c r="A11" s="694" t="s">
        <v>85</v>
      </c>
      <c r="B11" s="472" t="s">
        <v>86</v>
      </c>
      <c r="C11" s="472"/>
      <c r="D11" s="706" t="s">
        <v>87</v>
      </c>
      <c r="E11" s="706"/>
      <c r="F11" s="704" t="s">
        <v>88</v>
      </c>
    </row>
    <row r="12" spans="1:6" ht="21" customHeight="1" x14ac:dyDescent="0.25">
      <c r="A12" s="695"/>
      <c r="B12" s="473"/>
      <c r="C12" s="473"/>
      <c r="D12" s="102" t="s">
        <v>89</v>
      </c>
      <c r="E12" s="102" t="s">
        <v>90</v>
      </c>
      <c r="F12" s="705"/>
    </row>
    <row r="13" spans="1:6" ht="26.25" customHeight="1" x14ac:dyDescent="0.25">
      <c r="A13" s="446" t="str">
        <f>PROBABILIDAD!A11</f>
        <v>Posibilidad del Uso inadecuado de los bienes de la Entidad, para beneficio propio o de un tercero</v>
      </c>
      <c r="B13" s="449" t="s">
        <v>91</v>
      </c>
      <c r="C13" s="449"/>
      <c r="D13" s="214" t="s">
        <v>129</v>
      </c>
      <c r="E13" s="214"/>
      <c r="F13" s="696" t="str">
        <f>IF(D28="X","CATASTROFICO",IF(AND(D32&gt;0,D32&lt;=5),"MODERADO",IF(AND(D32&gt;=6,D32&lt;=11),"MAYOR",IF(AND(D32&gt;=12,D32&lt;=19),"CATASTROFICO",IF(AND(D32=0),"MENOR")))))</f>
        <v>MAYOR</v>
      </c>
    </row>
    <row r="14" spans="1:6" ht="26.25" customHeight="1" x14ac:dyDescent="0.25">
      <c r="A14" s="446"/>
      <c r="B14" s="449" t="s">
        <v>92</v>
      </c>
      <c r="C14" s="449"/>
      <c r="D14" s="214"/>
      <c r="E14" s="214" t="s">
        <v>129</v>
      </c>
      <c r="F14" s="697"/>
    </row>
    <row r="15" spans="1:6" ht="26.25" customHeight="1" x14ac:dyDescent="0.25">
      <c r="A15" s="446"/>
      <c r="B15" s="449" t="s">
        <v>93</v>
      </c>
      <c r="C15" s="449"/>
      <c r="D15" s="214"/>
      <c r="E15" s="214" t="s">
        <v>129</v>
      </c>
      <c r="F15" s="697"/>
    </row>
    <row r="16" spans="1:6" ht="26.25" customHeight="1" x14ac:dyDescent="0.25">
      <c r="A16" s="446"/>
      <c r="B16" s="449" t="s">
        <v>94</v>
      </c>
      <c r="C16" s="449"/>
      <c r="D16" s="214"/>
      <c r="E16" s="214" t="s">
        <v>129</v>
      </c>
      <c r="F16" s="697"/>
    </row>
    <row r="17" spans="1:6" ht="26.25" customHeight="1" x14ac:dyDescent="0.25">
      <c r="A17" s="446"/>
      <c r="B17" s="449" t="s">
        <v>95</v>
      </c>
      <c r="C17" s="449"/>
      <c r="D17" s="214" t="s">
        <v>129</v>
      </c>
      <c r="E17" s="214"/>
      <c r="F17" s="697"/>
    </row>
    <row r="18" spans="1:6" ht="26.25" customHeight="1" x14ac:dyDescent="0.25">
      <c r="A18" s="446"/>
      <c r="B18" s="449" t="s">
        <v>96</v>
      </c>
      <c r="C18" s="449"/>
      <c r="D18" s="214" t="s">
        <v>129</v>
      </c>
      <c r="E18" s="214"/>
      <c r="F18" s="697"/>
    </row>
    <row r="19" spans="1:6" ht="26.25" customHeight="1" x14ac:dyDescent="0.25">
      <c r="A19" s="446"/>
      <c r="B19" s="449" t="s">
        <v>97</v>
      </c>
      <c r="C19" s="449"/>
      <c r="D19" s="214"/>
      <c r="E19" s="214" t="s">
        <v>129</v>
      </c>
      <c r="F19" s="697"/>
    </row>
    <row r="20" spans="1:6" ht="33" customHeight="1" x14ac:dyDescent="0.25">
      <c r="A20" s="446"/>
      <c r="B20" s="449" t="s">
        <v>98</v>
      </c>
      <c r="C20" s="449"/>
      <c r="D20" s="214"/>
      <c r="E20" s="214" t="s">
        <v>129</v>
      </c>
      <c r="F20" s="697"/>
    </row>
    <row r="21" spans="1:6" ht="26.25" customHeight="1" x14ac:dyDescent="0.25">
      <c r="A21" s="446"/>
      <c r="B21" s="449" t="s">
        <v>99</v>
      </c>
      <c r="C21" s="449"/>
      <c r="D21" s="214" t="s">
        <v>129</v>
      </c>
      <c r="E21" s="214"/>
      <c r="F21" s="697"/>
    </row>
    <row r="22" spans="1:6" ht="26.25" customHeight="1" x14ac:dyDescent="0.25">
      <c r="A22" s="446"/>
      <c r="B22" s="449" t="s">
        <v>100</v>
      </c>
      <c r="C22" s="449"/>
      <c r="D22" s="214" t="s">
        <v>129</v>
      </c>
      <c r="E22" s="214"/>
      <c r="F22" s="697"/>
    </row>
    <row r="23" spans="1:6" ht="26.25" customHeight="1" x14ac:dyDescent="0.25">
      <c r="A23" s="446"/>
      <c r="B23" s="449" t="s">
        <v>101</v>
      </c>
      <c r="C23" s="449"/>
      <c r="D23" s="214" t="s">
        <v>129</v>
      </c>
      <c r="E23" s="214"/>
      <c r="F23" s="697"/>
    </row>
    <row r="24" spans="1:6" ht="26.25" customHeight="1" x14ac:dyDescent="0.25">
      <c r="A24" s="446"/>
      <c r="B24" s="449" t="s">
        <v>102</v>
      </c>
      <c r="C24" s="449"/>
      <c r="D24" s="214" t="s">
        <v>129</v>
      </c>
      <c r="E24" s="214"/>
      <c r="F24" s="697"/>
    </row>
    <row r="25" spans="1:6" ht="26.25" customHeight="1" x14ac:dyDescent="0.25">
      <c r="A25" s="446"/>
      <c r="B25" s="449" t="s">
        <v>103</v>
      </c>
      <c r="C25" s="449"/>
      <c r="D25" s="214" t="s">
        <v>129</v>
      </c>
      <c r="E25" s="214"/>
      <c r="F25" s="697"/>
    </row>
    <row r="26" spans="1:6" ht="26.25" customHeight="1" x14ac:dyDescent="0.25">
      <c r="A26" s="446"/>
      <c r="B26" s="449" t="s">
        <v>104</v>
      </c>
      <c r="C26" s="449"/>
      <c r="D26" s="214"/>
      <c r="E26" s="214" t="s">
        <v>129</v>
      </c>
      <c r="F26" s="697"/>
    </row>
    <row r="27" spans="1:6" ht="26.25" customHeight="1" x14ac:dyDescent="0.25">
      <c r="A27" s="446"/>
      <c r="B27" s="449" t="s">
        <v>105</v>
      </c>
      <c r="C27" s="449"/>
      <c r="D27" s="214"/>
      <c r="E27" s="214" t="s">
        <v>129</v>
      </c>
      <c r="F27" s="697"/>
    </row>
    <row r="28" spans="1:6" ht="26.25" customHeight="1" x14ac:dyDescent="0.25">
      <c r="A28" s="446"/>
      <c r="B28" s="449" t="s">
        <v>106</v>
      </c>
      <c r="C28" s="449"/>
      <c r="D28" s="214"/>
      <c r="E28" s="214" t="s">
        <v>129</v>
      </c>
      <c r="F28" s="697"/>
    </row>
    <row r="29" spans="1:6" ht="26.25" customHeight="1" x14ac:dyDescent="0.25">
      <c r="A29" s="446"/>
      <c r="B29" s="449" t="s">
        <v>107</v>
      </c>
      <c r="C29" s="449"/>
      <c r="D29" s="214"/>
      <c r="E29" s="214" t="s">
        <v>129</v>
      </c>
      <c r="F29" s="697"/>
    </row>
    <row r="30" spans="1:6" ht="26.25" customHeight="1" x14ac:dyDescent="0.25">
      <c r="A30" s="446"/>
      <c r="B30" s="449" t="s">
        <v>108</v>
      </c>
      <c r="C30" s="449"/>
      <c r="D30" s="214"/>
      <c r="E30" s="214" t="s">
        <v>129</v>
      </c>
      <c r="F30" s="697"/>
    </row>
    <row r="31" spans="1:6" ht="26.25" customHeight="1" x14ac:dyDescent="0.25">
      <c r="A31" s="446"/>
      <c r="B31" s="449" t="s">
        <v>109</v>
      </c>
      <c r="C31" s="449"/>
      <c r="D31" s="214"/>
      <c r="E31" s="214" t="s">
        <v>129</v>
      </c>
      <c r="F31" s="697"/>
    </row>
    <row r="32" spans="1:6" ht="16.2" thickBot="1" x14ac:dyDescent="0.35">
      <c r="A32" s="447"/>
      <c r="B32" s="699" t="s">
        <v>58</v>
      </c>
      <c r="C32" s="700"/>
      <c r="D32" s="98">
        <f>+NOOO!B54</f>
        <v>8</v>
      </c>
      <c r="E32" s="99"/>
      <c r="F32" s="698"/>
    </row>
    <row r="33" spans="1:6" ht="15.75" customHeight="1" thickBot="1" x14ac:dyDescent="0.3">
      <c r="A33" s="707"/>
      <c r="B33" s="361"/>
      <c r="C33" s="361"/>
      <c r="D33" s="361"/>
      <c r="E33" s="361"/>
      <c r="F33" s="708"/>
    </row>
    <row r="34" spans="1:6" ht="34.5" customHeight="1" x14ac:dyDescent="0.25">
      <c r="A34" s="694" t="s">
        <v>85</v>
      </c>
      <c r="B34" s="472" t="s">
        <v>86</v>
      </c>
      <c r="C34" s="472"/>
      <c r="D34" s="706" t="s">
        <v>87</v>
      </c>
      <c r="E34" s="706"/>
      <c r="F34" s="704" t="s">
        <v>88</v>
      </c>
    </row>
    <row r="35" spans="1:6" ht="21" customHeight="1" x14ac:dyDescent="0.25">
      <c r="A35" s="695"/>
      <c r="B35" s="473"/>
      <c r="C35" s="473"/>
      <c r="D35" s="79" t="s">
        <v>89</v>
      </c>
      <c r="E35" s="79" t="s">
        <v>90</v>
      </c>
      <c r="F35" s="705"/>
    </row>
    <row r="36" spans="1:6" ht="26.25" customHeight="1" x14ac:dyDescent="0.25">
      <c r="A36" s="446" t="str">
        <f>PROBABILIDAD!A12</f>
        <v>Posibilidad de Solicitar y/o recibir dadivas para omitir y/o manipular Informacion real de un predio publico en favorecimiento de un tercero.</v>
      </c>
      <c r="B36" s="449" t="s">
        <v>91</v>
      </c>
      <c r="C36" s="449"/>
      <c r="D36" s="214" t="s">
        <v>129</v>
      </c>
      <c r="E36" s="214"/>
      <c r="F36" s="709" t="str">
        <f>IF(D51="X","CATASTROFICO",IF(AND(D55&gt;0,D55&lt;=5),"MODERADO",IF(AND(D55&gt;=6,D55&lt;=11),"MAYOR",IF(AND(D55&gt;=12,D55&lt;=19),"CATASTROFICO"," "))))</f>
        <v>MAYOR</v>
      </c>
    </row>
    <row r="37" spans="1:6" ht="26.25" customHeight="1" x14ac:dyDescent="0.25">
      <c r="A37" s="446"/>
      <c r="B37" s="449" t="s">
        <v>92</v>
      </c>
      <c r="C37" s="449"/>
      <c r="D37" s="214" t="s">
        <v>129</v>
      </c>
      <c r="E37" s="214"/>
      <c r="F37" s="709"/>
    </row>
    <row r="38" spans="1:6" ht="26.25" customHeight="1" x14ac:dyDescent="0.25">
      <c r="A38" s="446"/>
      <c r="B38" s="449" t="s">
        <v>93</v>
      </c>
      <c r="C38" s="449"/>
      <c r="D38" s="214" t="s">
        <v>129</v>
      </c>
      <c r="E38" s="214"/>
      <c r="F38" s="709"/>
    </row>
    <row r="39" spans="1:6" ht="26.25" customHeight="1" x14ac:dyDescent="0.25">
      <c r="A39" s="446"/>
      <c r="B39" s="449" t="s">
        <v>94</v>
      </c>
      <c r="C39" s="449"/>
      <c r="D39" s="214" t="s">
        <v>129</v>
      </c>
      <c r="E39" s="214"/>
      <c r="F39" s="709"/>
    </row>
    <row r="40" spans="1:6" ht="26.25" customHeight="1" x14ac:dyDescent="0.25">
      <c r="A40" s="446"/>
      <c r="B40" s="449" t="s">
        <v>95</v>
      </c>
      <c r="C40" s="449"/>
      <c r="D40" s="214" t="s">
        <v>129</v>
      </c>
      <c r="E40" s="214"/>
      <c r="F40" s="709"/>
    </row>
    <row r="41" spans="1:6" ht="26.25" customHeight="1" x14ac:dyDescent="0.25">
      <c r="A41" s="446"/>
      <c r="B41" s="449" t="s">
        <v>96</v>
      </c>
      <c r="C41" s="449"/>
      <c r="D41" s="214"/>
      <c r="E41" s="214" t="s">
        <v>129</v>
      </c>
      <c r="F41" s="709"/>
    </row>
    <row r="42" spans="1:6" ht="26.25" customHeight="1" x14ac:dyDescent="0.25">
      <c r="A42" s="446"/>
      <c r="B42" s="449" t="s">
        <v>97</v>
      </c>
      <c r="C42" s="449"/>
      <c r="D42" s="214"/>
      <c r="E42" s="214" t="s">
        <v>129</v>
      </c>
      <c r="F42" s="709"/>
    </row>
    <row r="43" spans="1:6" ht="33" customHeight="1" x14ac:dyDescent="0.25">
      <c r="A43" s="446"/>
      <c r="B43" s="449" t="s">
        <v>98</v>
      </c>
      <c r="C43" s="449"/>
      <c r="D43" s="214"/>
      <c r="E43" s="214" t="s">
        <v>129</v>
      </c>
      <c r="F43" s="709"/>
    </row>
    <row r="44" spans="1:6" ht="26.25" customHeight="1" x14ac:dyDescent="0.25">
      <c r="A44" s="446"/>
      <c r="B44" s="449" t="s">
        <v>99</v>
      </c>
      <c r="C44" s="449"/>
      <c r="D44" s="214" t="s">
        <v>129</v>
      </c>
      <c r="E44" s="214"/>
      <c r="F44" s="709"/>
    </row>
    <row r="45" spans="1:6" ht="26.25" customHeight="1" x14ac:dyDescent="0.25">
      <c r="A45" s="446"/>
      <c r="B45" s="449" t="s">
        <v>100</v>
      </c>
      <c r="C45" s="449"/>
      <c r="D45" s="214" t="s">
        <v>129</v>
      </c>
      <c r="E45" s="214"/>
      <c r="F45" s="709"/>
    </row>
    <row r="46" spans="1:6" ht="26.25" customHeight="1" x14ac:dyDescent="0.25">
      <c r="A46" s="446"/>
      <c r="B46" s="449" t="s">
        <v>101</v>
      </c>
      <c r="C46" s="449"/>
      <c r="D46" s="214" t="s">
        <v>129</v>
      </c>
      <c r="E46" s="214"/>
      <c r="F46" s="709"/>
    </row>
    <row r="47" spans="1:6" ht="26.25" customHeight="1" x14ac:dyDescent="0.25">
      <c r="A47" s="446"/>
      <c r="B47" s="449" t="s">
        <v>102</v>
      </c>
      <c r="C47" s="449"/>
      <c r="D47" s="218" t="s">
        <v>129</v>
      </c>
      <c r="E47" s="218"/>
      <c r="F47" s="709"/>
    </row>
    <row r="48" spans="1:6" ht="26.25" customHeight="1" x14ac:dyDescent="0.25">
      <c r="A48" s="446"/>
      <c r="B48" s="449" t="s">
        <v>103</v>
      </c>
      <c r="C48" s="449"/>
      <c r="D48" s="218" t="s">
        <v>129</v>
      </c>
      <c r="E48" s="218"/>
      <c r="F48" s="709"/>
    </row>
    <row r="49" spans="1:6" ht="26.25" customHeight="1" x14ac:dyDescent="0.25">
      <c r="A49" s="446"/>
      <c r="B49" s="449" t="s">
        <v>104</v>
      </c>
      <c r="C49" s="449"/>
      <c r="D49" s="218"/>
      <c r="E49" s="218" t="s">
        <v>129</v>
      </c>
      <c r="F49" s="709"/>
    </row>
    <row r="50" spans="1:6" ht="26.25" customHeight="1" x14ac:dyDescent="0.25">
      <c r="A50" s="446"/>
      <c r="B50" s="449" t="s">
        <v>105</v>
      </c>
      <c r="C50" s="449"/>
      <c r="D50" s="218" t="s">
        <v>129</v>
      </c>
      <c r="E50" s="218"/>
      <c r="F50" s="709"/>
    </row>
    <row r="51" spans="1:6" ht="26.25" customHeight="1" x14ac:dyDescent="0.25">
      <c r="A51" s="446"/>
      <c r="B51" s="449" t="s">
        <v>106</v>
      </c>
      <c r="C51" s="449"/>
      <c r="D51" s="218"/>
      <c r="E51" s="218" t="s">
        <v>129</v>
      </c>
      <c r="F51" s="709"/>
    </row>
    <row r="52" spans="1:6" ht="26.25" customHeight="1" x14ac:dyDescent="0.25">
      <c r="A52" s="446"/>
      <c r="B52" s="449" t="s">
        <v>107</v>
      </c>
      <c r="C52" s="449"/>
      <c r="D52" s="218"/>
      <c r="E52" s="218" t="s">
        <v>129</v>
      </c>
      <c r="F52" s="709"/>
    </row>
    <row r="53" spans="1:6" ht="26.25" customHeight="1" x14ac:dyDescent="0.25">
      <c r="A53" s="446"/>
      <c r="B53" s="449" t="s">
        <v>108</v>
      </c>
      <c r="C53" s="449"/>
      <c r="D53" s="218"/>
      <c r="E53" s="218" t="s">
        <v>129</v>
      </c>
      <c r="F53" s="709"/>
    </row>
    <row r="54" spans="1:6" ht="26.25" customHeight="1" x14ac:dyDescent="0.25">
      <c r="A54" s="446"/>
      <c r="B54" s="449" t="s">
        <v>109</v>
      </c>
      <c r="C54" s="449"/>
      <c r="D54" s="218"/>
      <c r="E54" s="218" t="s">
        <v>129</v>
      </c>
      <c r="F54" s="709"/>
    </row>
    <row r="55" spans="1:6" ht="16.2" thickBot="1" x14ac:dyDescent="0.35">
      <c r="A55" s="447"/>
      <c r="B55" s="699" t="s">
        <v>58</v>
      </c>
      <c r="C55" s="700"/>
      <c r="D55" s="98">
        <f>+NOOO!B77</f>
        <v>11</v>
      </c>
      <c r="E55" s="99"/>
      <c r="F55" s="710"/>
    </row>
    <row r="56" spans="1:6" ht="14.4" thickBot="1" x14ac:dyDescent="0.3"/>
    <row r="57" spans="1:6" ht="34.5" customHeight="1" x14ac:dyDescent="0.25">
      <c r="A57" s="694" t="s">
        <v>85</v>
      </c>
      <c r="B57" s="472" t="s">
        <v>86</v>
      </c>
      <c r="C57" s="472"/>
      <c r="D57" s="706" t="s">
        <v>87</v>
      </c>
      <c r="E57" s="706"/>
      <c r="F57" s="704" t="s">
        <v>88</v>
      </c>
    </row>
    <row r="58" spans="1:6" ht="21" customHeight="1" x14ac:dyDescent="0.25">
      <c r="A58" s="695"/>
      <c r="B58" s="473"/>
      <c r="C58" s="473"/>
      <c r="D58" s="79" t="s">
        <v>89</v>
      </c>
      <c r="E58" s="79" t="s">
        <v>90</v>
      </c>
      <c r="F58" s="705"/>
    </row>
    <row r="59" spans="1:6" ht="26.25" customHeight="1" x14ac:dyDescent="0.25">
      <c r="A59" s="689"/>
      <c r="B59" s="449" t="s">
        <v>91</v>
      </c>
      <c r="C59" s="449"/>
      <c r="D59" s="219"/>
      <c r="E59" s="219"/>
      <c r="F59" s="709" t="str">
        <f>IF(D74="X","CATASTROFICO",IF(AND(D78&gt;0,D78&lt;=5),"MODERADO",IF(AND(D78&gt;=6,D78&lt;=11),"MAYOR",IF(AND(D78&gt;=12,D78&lt;=19),"CATASTROFICO"," "))))</f>
        <v xml:space="preserve"> </v>
      </c>
    </row>
    <row r="60" spans="1:6" ht="26.25" customHeight="1" x14ac:dyDescent="0.25">
      <c r="A60" s="361"/>
      <c r="B60" s="449" t="s">
        <v>92</v>
      </c>
      <c r="C60" s="449"/>
      <c r="D60" s="219"/>
      <c r="E60" s="219"/>
      <c r="F60" s="709"/>
    </row>
    <row r="61" spans="1:6" ht="26.25" customHeight="1" x14ac:dyDescent="0.25">
      <c r="A61" s="361"/>
      <c r="B61" s="449" t="s">
        <v>93</v>
      </c>
      <c r="C61" s="449"/>
      <c r="D61" s="219"/>
      <c r="E61" s="219"/>
      <c r="F61" s="709"/>
    </row>
    <row r="62" spans="1:6" ht="26.25" customHeight="1" x14ac:dyDescent="0.25">
      <c r="A62" s="361"/>
      <c r="B62" s="449" t="s">
        <v>94</v>
      </c>
      <c r="C62" s="449"/>
      <c r="D62" s="219"/>
      <c r="E62" s="219"/>
      <c r="F62" s="709"/>
    </row>
    <row r="63" spans="1:6" ht="26.25" customHeight="1" x14ac:dyDescent="0.25">
      <c r="A63" s="361"/>
      <c r="B63" s="449" t="s">
        <v>95</v>
      </c>
      <c r="C63" s="449"/>
      <c r="D63" s="219"/>
      <c r="E63" s="219"/>
      <c r="F63" s="709"/>
    </row>
    <row r="64" spans="1:6" ht="26.25" customHeight="1" x14ac:dyDescent="0.25">
      <c r="A64" s="361"/>
      <c r="B64" s="449" t="s">
        <v>96</v>
      </c>
      <c r="C64" s="449"/>
      <c r="D64" s="219"/>
      <c r="E64" s="219"/>
      <c r="F64" s="709"/>
    </row>
    <row r="65" spans="1:6" ht="26.25" customHeight="1" x14ac:dyDescent="0.25">
      <c r="A65" s="361"/>
      <c r="B65" s="449" t="s">
        <v>97</v>
      </c>
      <c r="C65" s="449"/>
      <c r="D65" s="219"/>
      <c r="E65" s="219"/>
      <c r="F65" s="709"/>
    </row>
    <row r="66" spans="1:6" ht="32.25" customHeight="1" x14ac:dyDescent="0.25">
      <c r="A66" s="361"/>
      <c r="B66" s="449" t="s">
        <v>98</v>
      </c>
      <c r="C66" s="449"/>
      <c r="D66" s="219"/>
      <c r="E66" s="219"/>
      <c r="F66" s="709"/>
    </row>
    <row r="67" spans="1:6" ht="26.25" customHeight="1" x14ac:dyDescent="0.25">
      <c r="A67" s="361"/>
      <c r="B67" s="449" t="s">
        <v>99</v>
      </c>
      <c r="C67" s="449"/>
      <c r="D67" s="219"/>
      <c r="E67" s="219"/>
      <c r="F67" s="709"/>
    </row>
    <row r="68" spans="1:6" ht="26.25" customHeight="1" x14ac:dyDescent="0.25">
      <c r="A68" s="361"/>
      <c r="B68" s="449" t="s">
        <v>100</v>
      </c>
      <c r="C68" s="449"/>
      <c r="D68" s="219"/>
      <c r="E68" s="219"/>
      <c r="F68" s="709"/>
    </row>
    <row r="69" spans="1:6" ht="26.25" customHeight="1" x14ac:dyDescent="0.25">
      <c r="A69" s="361"/>
      <c r="B69" s="449" t="s">
        <v>101</v>
      </c>
      <c r="C69" s="449"/>
      <c r="D69" s="219"/>
      <c r="E69" s="219"/>
      <c r="F69" s="709"/>
    </row>
    <row r="70" spans="1:6" ht="26.25" customHeight="1" x14ac:dyDescent="0.25">
      <c r="A70" s="361"/>
      <c r="B70" s="449" t="s">
        <v>102</v>
      </c>
      <c r="C70" s="449"/>
      <c r="D70" s="219"/>
      <c r="E70" s="219"/>
      <c r="F70" s="709"/>
    </row>
    <row r="71" spans="1:6" ht="26.25" customHeight="1" x14ac:dyDescent="0.25">
      <c r="A71" s="361"/>
      <c r="B71" s="449" t="s">
        <v>103</v>
      </c>
      <c r="C71" s="449"/>
      <c r="D71" s="219"/>
      <c r="E71" s="219"/>
      <c r="F71" s="709"/>
    </row>
    <row r="72" spans="1:6" ht="26.25" customHeight="1" x14ac:dyDescent="0.25">
      <c r="A72" s="361"/>
      <c r="B72" s="449" t="s">
        <v>104</v>
      </c>
      <c r="C72" s="449"/>
      <c r="D72" s="219"/>
      <c r="E72" s="219"/>
      <c r="F72" s="709"/>
    </row>
    <row r="73" spans="1:6" ht="26.25" customHeight="1" x14ac:dyDescent="0.25">
      <c r="A73" s="361"/>
      <c r="B73" s="449" t="s">
        <v>105</v>
      </c>
      <c r="C73" s="449"/>
      <c r="D73" s="219"/>
      <c r="E73" s="219"/>
      <c r="F73" s="709"/>
    </row>
    <row r="74" spans="1:6" ht="26.25" customHeight="1" x14ac:dyDescent="0.25">
      <c r="A74" s="361"/>
      <c r="B74" s="449" t="s">
        <v>106</v>
      </c>
      <c r="C74" s="449"/>
      <c r="D74" s="219"/>
      <c r="E74" s="219"/>
      <c r="F74" s="709"/>
    </row>
    <row r="75" spans="1:6" ht="26.25" customHeight="1" x14ac:dyDescent="0.25">
      <c r="A75" s="361"/>
      <c r="B75" s="449" t="s">
        <v>107</v>
      </c>
      <c r="C75" s="449"/>
      <c r="D75" s="219"/>
      <c r="E75" s="219"/>
      <c r="F75" s="709"/>
    </row>
    <row r="76" spans="1:6" ht="26.25" customHeight="1" x14ac:dyDescent="0.25">
      <c r="A76" s="361"/>
      <c r="B76" s="449" t="s">
        <v>108</v>
      </c>
      <c r="C76" s="449"/>
      <c r="D76" s="219"/>
      <c r="E76" s="219"/>
      <c r="F76" s="709"/>
    </row>
    <row r="77" spans="1:6" ht="26.25" customHeight="1" x14ac:dyDescent="0.25">
      <c r="A77" s="361"/>
      <c r="B77" s="449" t="s">
        <v>109</v>
      </c>
      <c r="C77" s="449"/>
      <c r="D77" s="219"/>
      <c r="E77" s="219"/>
      <c r="F77" s="709"/>
    </row>
    <row r="78" spans="1:6" ht="16.2" thickBot="1" x14ac:dyDescent="0.35">
      <c r="A78" s="361"/>
      <c r="B78" s="699" t="s">
        <v>58</v>
      </c>
      <c r="C78" s="700"/>
      <c r="D78" s="98">
        <f>+NOOO!B100</f>
        <v>0</v>
      </c>
      <c r="E78" s="99"/>
      <c r="F78" s="710"/>
    </row>
    <row r="79" spans="1:6" ht="14.4" thickBot="1" x14ac:dyDescent="0.3">
      <c r="A79" s="690"/>
    </row>
    <row r="80" spans="1:6" ht="34.5" customHeight="1" x14ac:dyDescent="0.25">
      <c r="A80" s="694" t="s">
        <v>85</v>
      </c>
      <c r="B80" s="472" t="s">
        <v>86</v>
      </c>
      <c r="C80" s="472"/>
      <c r="D80" s="706" t="s">
        <v>87</v>
      </c>
      <c r="E80" s="706"/>
      <c r="F80" s="704" t="s">
        <v>88</v>
      </c>
    </row>
    <row r="81" spans="1:6" ht="21" customHeight="1" x14ac:dyDescent="0.25">
      <c r="A81" s="695"/>
      <c r="B81" s="473"/>
      <c r="C81" s="473"/>
      <c r="D81" s="79" t="s">
        <v>89</v>
      </c>
      <c r="E81" s="79" t="s">
        <v>90</v>
      </c>
      <c r="F81" s="705"/>
    </row>
    <row r="82" spans="1:6" ht="26.25" customHeight="1" x14ac:dyDescent="0.25">
      <c r="A82" s="711"/>
      <c r="B82" s="449" t="s">
        <v>91</v>
      </c>
      <c r="C82" s="449"/>
      <c r="D82" s="219"/>
      <c r="E82" s="219"/>
      <c r="F82" s="709" t="str">
        <f>IF(D97="X","CATASTROFICO",IF(AND(D101&gt;0,D101&lt;=5),"MODERADO",IF(AND(D101&gt;=6,D101&lt;=11),"MAYOR",IF(AND(D101&gt;=12,D101&lt;=19),"CATASTROFICO"," "))))</f>
        <v xml:space="preserve"> </v>
      </c>
    </row>
    <row r="83" spans="1:6" ht="26.25" customHeight="1" x14ac:dyDescent="0.25">
      <c r="A83" s="711"/>
      <c r="B83" s="449" t="s">
        <v>92</v>
      </c>
      <c r="C83" s="449"/>
      <c r="D83" s="219"/>
      <c r="E83" s="219"/>
      <c r="F83" s="709"/>
    </row>
    <row r="84" spans="1:6" ht="26.25" customHeight="1" x14ac:dyDescent="0.25">
      <c r="A84" s="711"/>
      <c r="B84" s="449" t="s">
        <v>93</v>
      </c>
      <c r="C84" s="449"/>
      <c r="D84" s="219"/>
      <c r="E84" s="219"/>
      <c r="F84" s="709"/>
    </row>
    <row r="85" spans="1:6" ht="26.25" customHeight="1" x14ac:dyDescent="0.25">
      <c r="A85" s="711"/>
      <c r="B85" s="449" t="s">
        <v>94</v>
      </c>
      <c r="C85" s="449"/>
      <c r="D85" s="219"/>
      <c r="E85" s="219"/>
      <c r="F85" s="709"/>
    </row>
    <row r="86" spans="1:6" ht="26.25" customHeight="1" x14ac:dyDescent="0.25">
      <c r="A86" s="711"/>
      <c r="B86" s="449" t="s">
        <v>95</v>
      </c>
      <c r="C86" s="449"/>
      <c r="D86" s="219"/>
      <c r="E86" s="219"/>
      <c r="F86" s="709"/>
    </row>
    <row r="87" spans="1:6" ht="26.25" customHeight="1" x14ac:dyDescent="0.25">
      <c r="A87" s="711"/>
      <c r="B87" s="449" t="s">
        <v>96</v>
      </c>
      <c r="C87" s="449"/>
      <c r="D87" s="219"/>
      <c r="E87" s="219"/>
      <c r="F87" s="709"/>
    </row>
    <row r="88" spans="1:6" ht="26.25" customHeight="1" x14ac:dyDescent="0.25">
      <c r="A88" s="711"/>
      <c r="B88" s="449" t="s">
        <v>97</v>
      </c>
      <c r="C88" s="449"/>
      <c r="D88" s="219"/>
      <c r="E88" s="219"/>
      <c r="F88" s="709"/>
    </row>
    <row r="89" spans="1:6" ht="33" customHeight="1" x14ac:dyDescent="0.25">
      <c r="A89" s="711"/>
      <c r="B89" s="449" t="s">
        <v>98</v>
      </c>
      <c r="C89" s="449"/>
      <c r="D89" s="219"/>
      <c r="E89" s="219"/>
      <c r="F89" s="709"/>
    </row>
    <row r="90" spans="1:6" ht="26.25" customHeight="1" x14ac:dyDescent="0.25">
      <c r="A90" s="711"/>
      <c r="B90" s="449" t="s">
        <v>99</v>
      </c>
      <c r="C90" s="449"/>
      <c r="D90" s="219"/>
      <c r="E90" s="219"/>
      <c r="F90" s="709"/>
    </row>
    <row r="91" spans="1:6" ht="26.25" customHeight="1" x14ac:dyDescent="0.25">
      <c r="A91" s="711"/>
      <c r="B91" s="449" t="s">
        <v>100</v>
      </c>
      <c r="C91" s="449"/>
      <c r="D91" s="219"/>
      <c r="E91" s="219"/>
      <c r="F91" s="709"/>
    </row>
    <row r="92" spans="1:6" ht="26.25" customHeight="1" x14ac:dyDescent="0.25">
      <c r="A92" s="711"/>
      <c r="B92" s="449" t="s">
        <v>101</v>
      </c>
      <c r="C92" s="449"/>
      <c r="D92" s="219"/>
      <c r="E92" s="219"/>
      <c r="F92" s="709"/>
    </row>
    <row r="93" spans="1:6" ht="26.25" customHeight="1" x14ac:dyDescent="0.25">
      <c r="A93" s="711"/>
      <c r="B93" s="449" t="s">
        <v>102</v>
      </c>
      <c r="C93" s="449"/>
      <c r="D93" s="219"/>
      <c r="E93" s="219"/>
      <c r="F93" s="709"/>
    </row>
    <row r="94" spans="1:6" ht="26.25" customHeight="1" x14ac:dyDescent="0.25">
      <c r="A94" s="711"/>
      <c r="B94" s="449" t="s">
        <v>103</v>
      </c>
      <c r="C94" s="449"/>
      <c r="D94" s="219"/>
      <c r="E94" s="219"/>
      <c r="F94" s="709"/>
    </row>
    <row r="95" spans="1:6" ht="26.25" customHeight="1" x14ac:dyDescent="0.25">
      <c r="A95" s="711"/>
      <c r="B95" s="449" t="s">
        <v>104</v>
      </c>
      <c r="C95" s="449"/>
      <c r="D95" s="219"/>
      <c r="E95" s="219"/>
      <c r="F95" s="709"/>
    </row>
    <row r="96" spans="1:6" ht="26.25" customHeight="1" x14ac:dyDescent="0.25">
      <c r="A96" s="711"/>
      <c r="B96" s="449" t="s">
        <v>105</v>
      </c>
      <c r="C96" s="449"/>
      <c r="D96" s="219"/>
      <c r="E96" s="219"/>
      <c r="F96" s="709"/>
    </row>
    <row r="97" spans="1:6" ht="26.25" customHeight="1" x14ac:dyDescent="0.25">
      <c r="A97" s="711"/>
      <c r="B97" s="449" t="s">
        <v>106</v>
      </c>
      <c r="C97" s="449"/>
      <c r="D97" s="219"/>
      <c r="E97" s="219"/>
      <c r="F97" s="709"/>
    </row>
    <row r="98" spans="1:6" ht="26.25" customHeight="1" x14ac:dyDescent="0.25">
      <c r="A98" s="711"/>
      <c r="B98" s="449" t="s">
        <v>107</v>
      </c>
      <c r="C98" s="449"/>
      <c r="D98" s="219"/>
      <c r="E98" s="219"/>
      <c r="F98" s="709"/>
    </row>
    <row r="99" spans="1:6" ht="26.25" customHeight="1" x14ac:dyDescent="0.25">
      <c r="A99" s="711"/>
      <c r="B99" s="449" t="s">
        <v>108</v>
      </c>
      <c r="C99" s="449"/>
      <c r="D99" s="219"/>
      <c r="E99" s="219"/>
      <c r="F99" s="709"/>
    </row>
    <row r="100" spans="1:6" ht="26.25" customHeight="1" x14ac:dyDescent="0.25">
      <c r="A100" s="711"/>
      <c r="B100" s="449" t="s">
        <v>109</v>
      </c>
      <c r="C100" s="449"/>
      <c r="D100" s="219"/>
      <c r="E100" s="219"/>
      <c r="F100" s="709"/>
    </row>
    <row r="101" spans="1:6" ht="16.2" thickBot="1" x14ac:dyDescent="0.35">
      <c r="A101" s="712"/>
      <c r="B101" s="699" t="s">
        <v>58</v>
      </c>
      <c r="C101" s="700"/>
      <c r="D101" s="98">
        <f>+NOOO!B123</f>
        <v>0</v>
      </c>
      <c r="E101" s="99"/>
      <c r="F101" s="710"/>
    </row>
    <row r="102" spans="1:6" ht="14.4" thickBot="1" x14ac:dyDescent="0.3"/>
    <row r="103" spans="1:6" ht="34.5" customHeight="1" x14ac:dyDescent="0.25">
      <c r="A103" s="694" t="s">
        <v>85</v>
      </c>
      <c r="B103" s="472" t="s">
        <v>86</v>
      </c>
      <c r="C103" s="472"/>
      <c r="D103" s="706" t="s">
        <v>87</v>
      </c>
      <c r="E103" s="706"/>
      <c r="F103" s="704" t="s">
        <v>88</v>
      </c>
    </row>
    <row r="104" spans="1:6" ht="21" customHeight="1" x14ac:dyDescent="0.25">
      <c r="A104" s="695"/>
      <c r="B104" s="473"/>
      <c r="C104" s="473"/>
      <c r="D104" s="79" t="s">
        <v>89</v>
      </c>
      <c r="E104" s="79" t="s">
        <v>90</v>
      </c>
      <c r="F104" s="705"/>
    </row>
    <row r="105" spans="1:6" ht="26.25" customHeight="1" x14ac:dyDescent="0.25">
      <c r="A105" s="711"/>
      <c r="B105" s="449" t="s">
        <v>91</v>
      </c>
      <c r="C105" s="449"/>
      <c r="D105" s="219"/>
      <c r="E105" s="219"/>
      <c r="F105" s="709" t="str">
        <f>IF(D120="X","CATASTROFICO",IF(AND(D124&gt;0,D124&lt;=5),"MODERADO",IF(AND(D124&gt;=6,D124&lt;=11),"MAYOR",IF(AND(D124&gt;=12,D124&lt;=19),"CATASTROFICO"," "))))</f>
        <v xml:space="preserve"> </v>
      </c>
    </row>
    <row r="106" spans="1:6" ht="26.25" customHeight="1" x14ac:dyDescent="0.25">
      <c r="A106" s="711"/>
      <c r="B106" s="449" t="s">
        <v>92</v>
      </c>
      <c r="C106" s="449"/>
      <c r="D106" s="219"/>
      <c r="E106" s="219"/>
      <c r="F106" s="709"/>
    </row>
    <row r="107" spans="1:6" ht="26.25" customHeight="1" x14ac:dyDescent="0.25">
      <c r="A107" s="711"/>
      <c r="B107" s="449" t="s">
        <v>93</v>
      </c>
      <c r="C107" s="449"/>
      <c r="D107" s="219"/>
      <c r="E107" s="219"/>
      <c r="F107" s="709"/>
    </row>
    <row r="108" spans="1:6" ht="26.25" customHeight="1" x14ac:dyDescent="0.25">
      <c r="A108" s="711"/>
      <c r="B108" s="449" t="s">
        <v>94</v>
      </c>
      <c r="C108" s="449"/>
      <c r="D108" s="219"/>
      <c r="E108" s="219"/>
      <c r="F108" s="709"/>
    </row>
    <row r="109" spans="1:6" ht="26.25" customHeight="1" x14ac:dyDescent="0.25">
      <c r="A109" s="711"/>
      <c r="B109" s="449" t="s">
        <v>95</v>
      </c>
      <c r="C109" s="449"/>
      <c r="D109" s="219"/>
      <c r="E109" s="219"/>
      <c r="F109" s="709"/>
    </row>
    <row r="110" spans="1:6" ht="26.25" customHeight="1" x14ac:dyDescent="0.25">
      <c r="A110" s="711"/>
      <c r="B110" s="449" t="s">
        <v>96</v>
      </c>
      <c r="C110" s="449"/>
      <c r="D110" s="219"/>
      <c r="E110" s="219"/>
      <c r="F110" s="709"/>
    </row>
    <row r="111" spans="1:6" ht="26.25" customHeight="1" x14ac:dyDescent="0.25">
      <c r="A111" s="711"/>
      <c r="B111" s="449" t="s">
        <v>97</v>
      </c>
      <c r="C111" s="449"/>
      <c r="D111" s="219"/>
      <c r="E111" s="219"/>
      <c r="F111" s="709"/>
    </row>
    <row r="112" spans="1:6" ht="36" customHeight="1" x14ac:dyDescent="0.25">
      <c r="A112" s="711"/>
      <c r="B112" s="449" t="s">
        <v>98</v>
      </c>
      <c r="C112" s="449"/>
      <c r="D112" s="219"/>
      <c r="E112" s="219"/>
      <c r="F112" s="709"/>
    </row>
    <row r="113" spans="1:6" ht="26.25" customHeight="1" x14ac:dyDescent="0.25">
      <c r="A113" s="711"/>
      <c r="B113" s="449" t="s">
        <v>99</v>
      </c>
      <c r="C113" s="449"/>
      <c r="D113" s="219"/>
      <c r="E113" s="219"/>
      <c r="F113" s="709"/>
    </row>
    <row r="114" spans="1:6" ht="26.25" customHeight="1" x14ac:dyDescent="0.25">
      <c r="A114" s="711"/>
      <c r="B114" s="449" t="s">
        <v>100</v>
      </c>
      <c r="C114" s="449"/>
      <c r="D114" s="219"/>
      <c r="E114" s="219"/>
      <c r="F114" s="709"/>
    </row>
    <row r="115" spans="1:6" ht="26.25" customHeight="1" x14ac:dyDescent="0.25">
      <c r="A115" s="711"/>
      <c r="B115" s="449" t="s">
        <v>101</v>
      </c>
      <c r="C115" s="449"/>
      <c r="D115" s="219"/>
      <c r="E115" s="219"/>
      <c r="F115" s="709"/>
    </row>
    <row r="116" spans="1:6" ht="26.25" customHeight="1" x14ac:dyDescent="0.25">
      <c r="A116" s="711"/>
      <c r="B116" s="449" t="s">
        <v>102</v>
      </c>
      <c r="C116" s="449"/>
      <c r="D116" s="219"/>
      <c r="E116" s="219"/>
      <c r="F116" s="709"/>
    </row>
    <row r="117" spans="1:6" ht="26.25" customHeight="1" x14ac:dyDescent="0.25">
      <c r="A117" s="711"/>
      <c r="B117" s="449" t="s">
        <v>103</v>
      </c>
      <c r="C117" s="449"/>
      <c r="D117" s="219"/>
      <c r="E117" s="219"/>
      <c r="F117" s="709"/>
    </row>
    <row r="118" spans="1:6" ht="26.25" customHeight="1" x14ac:dyDescent="0.25">
      <c r="A118" s="711"/>
      <c r="B118" s="449" t="s">
        <v>104</v>
      </c>
      <c r="C118" s="449"/>
      <c r="D118" s="219"/>
      <c r="E118" s="219"/>
      <c r="F118" s="709"/>
    </row>
    <row r="119" spans="1:6" ht="26.25" customHeight="1" x14ac:dyDescent="0.25">
      <c r="A119" s="711"/>
      <c r="B119" s="449" t="s">
        <v>105</v>
      </c>
      <c r="C119" s="449"/>
      <c r="D119" s="219"/>
      <c r="E119" s="219"/>
      <c r="F119" s="709"/>
    </row>
    <row r="120" spans="1:6" ht="26.25" customHeight="1" x14ac:dyDescent="0.25">
      <c r="A120" s="711"/>
      <c r="B120" s="449" t="s">
        <v>106</v>
      </c>
      <c r="C120" s="449"/>
      <c r="D120" s="219"/>
      <c r="E120" s="219"/>
      <c r="F120" s="709"/>
    </row>
    <row r="121" spans="1:6" ht="26.25" customHeight="1" x14ac:dyDescent="0.25">
      <c r="A121" s="711"/>
      <c r="B121" s="449" t="s">
        <v>107</v>
      </c>
      <c r="C121" s="449"/>
      <c r="D121" s="219"/>
      <c r="E121" s="219"/>
      <c r="F121" s="709"/>
    </row>
    <row r="122" spans="1:6" ht="26.25" customHeight="1" x14ac:dyDescent="0.25">
      <c r="A122" s="711"/>
      <c r="B122" s="449" t="s">
        <v>108</v>
      </c>
      <c r="C122" s="449"/>
      <c r="D122" s="219"/>
      <c r="E122" s="219"/>
      <c r="F122" s="709"/>
    </row>
    <row r="123" spans="1:6" ht="26.25" customHeight="1" x14ac:dyDescent="0.25">
      <c r="A123" s="711"/>
      <c r="B123" s="449" t="s">
        <v>109</v>
      </c>
      <c r="C123" s="449"/>
      <c r="D123" s="219"/>
      <c r="E123" s="219"/>
      <c r="F123" s="709"/>
    </row>
    <row r="124" spans="1:6" ht="16.2" thickBot="1" x14ac:dyDescent="0.35">
      <c r="A124" s="712"/>
      <c r="B124" s="699" t="s">
        <v>58</v>
      </c>
      <c r="C124" s="700"/>
      <c r="D124" s="98">
        <f>+NOOO!B146</f>
        <v>0</v>
      </c>
      <c r="E124" s="99"/>
      <c r="F124" s="710"/>
    </row>
  </sheetData>
  <sheetProtection selectLockedCells="1"/>
  <mergeCells count="143">
    <mergeCell ref="F82:F101"/>
    <mergeCell ref="B99:C99"/>
    <mergeCell ref="B100:C100"/>
    <mergeCell ref="B89:C89"/>
    <mergeCell ref="B90:C90"/>
    <mergeCell ref="B91:C91"/>
    <mergeCell ref="B92:C92"/>
    <mergeCell ref="B93:C93"/>
    <mergeCell ref="B94:C94"/>
    <mergeCell ref="B96:C96"/>
    <mergeCell ref="B97:C97"/>
    <mergeCell ref="B98:C98"/>
    <mergeCell ref="B116:C116"/>
    <mergeCell ref="B117:C117"/>
    <mergeCell ref="B118:C118"/>
    <mergeCell ref="B119:C119"/>
    <mergeCell ref="B108:C108"/>
    <mergeCell ref="B109:C109"/>
    <mergeCell ref="B110:C110"/>
    <mergeCell ref="A82:A101"/>
    <mergeCell ref="B82:C82"/>
    <mergeCell ref="B113:C113"/>
    <mergeCell ref="B101:C101"/>
    <mergeCell ref="B83:C83"/>
    <mergeCell ref="B84:C84"/>
    <mergeCell ref="B85:C85"/>
    <mergeCell ref="B86:C86"/>
    <mergeCell ref="B87:C87"/>
    <mergeCell ref="B88:C88"/>
    <mergeCell ref="B95:C95"/>
    <mergeCell ref="A103:A104"/>
    <mergeCell ref="B103:C104"/>
    <mergeCell ref="A80:A81"/>
    <mergeCell ref="B80:C81"/>
    <mergeCell ref="D80:E80"/>
    <mergeCell ref="B78:C78"/>
    <mergeCell ref="B69:C69"/>
    <mergeCell ref="B70:C70"/>
    <mergeCell ref="B71:C71"/>
    <mergeCell ref="B72:C72"/>
    <mergeCell ref="B73:C73"/>
    <mergeCell ref="B74:C74"/>
    <mergeCell ref="B75:C75"/>
    <mergeCell ref="B76:C76"/>
    <mergeCell ref="B77:C77"/>
    <mergeCell ref="A57:A58"/>
    <mergeCell ref="B57:C58"/>
    <mergeCell ref="D57:E57"/>
    <mergeCell ref="B55:C55"/>
    <mergeCell ref="F36:F55"/>
    <mergeCell ref="B37:C37"/>
    <mergeCell ref="B38:C38"/>
    <mergeCell ref="B111:C111"/>
    <mergeCell ref="B112:C112"/>
    <mergeCell ref="F80:F81"/>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B25:C25"/>
    <mergeCell ref="B36:C36"/>
    <mergeCell ref="A33:F33"/>
    <mergeCell ref="A34:A35"/>
    <mergeCell ref="B34:C35"/>
    <mergeCell ref="D34:E34"/>
    <mergeCell ref="F34:F35"/>
    <mergeCell ref="B18:C18"/>
    <mergeCell ref="B19:C19"/>
    <mergeCell ref="B20:C20"/>
    <mergeCell ref="B21:C21"/>
    <mergeCell ref="B22:C22"/>
    <mergeCell ref="B24:C24"/>
    <mergeCell ref="A36:A55"/>
    <mergeCell ref="A59:A79"/>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70" zoomScaleNormal="70"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6.109375" style="1" customWidth="1"/>
    <col min="7" max="16384" width="11.44140625" style="1"/>
  </cols>
  <sheetData>
    <row r="1" spans="1:10" ht="15" customHeight="1" x14ac:dyDescent="0.25">
      <c r="A1" s="321"/>
      <c r="B1" s="389" t="s">
        <v>391</v>
      </c>
      <c r="C1" s="389"/>
      <c r="D1" s="389"/>
      <c r="E1" s="262" t="s">
        <v>385</v>
      </c>
      <c r="F1" s="324"/>
      <c r="G1" s="2"/>
      <c r="J1" s="388"/>
    </row>
    <row r="2" spans="1:10" ht="15" customHeight="1" x14ac:dyDescent="0.25">
      <c r="A2" s="322"/>
      <c r="B2" s="390"/>
      <c r="C2" s="390"/>
      <c r="D2" s="390"/>
      <c r="E2" s="263" t="s">
        <v>383</v>
      </c>
      <c r="F2" s="325"/>
      <c r="G2" s="2"/>
      <c r="J2" s="388"/>
    </row>
    <row r="3" spans="1:10" ht="15" customHeight="1" x14ac:dyDescent="0.25">
      <c r="A3" s="322"/>
      <c r="B3" s="390" t="s">
        <v>3</v>
      </c>
      <c r="C3" s="390"/>
      <c r="D3" s="390"/>
      <c r="E3" s="263" t="s">
        <v>384</v>
      </c>
      <c r="F3" s="325"/>
      <c r="G3" s="2"/>
      <c r="J3" s="388"/>
    </row>
    <row r="4" spans="1:10" ht="15.75" customHeight="1" x14ac:dyDescent="0.25">
      <c r="A4" s="322"/>
      <c r="B4" s="390"/>
      <c r="C4" s="390"/>
      <c r="D4" s="390"/>
      <c r="E4" s="263" t="s">
        <v>370</v>
      </c>
      <c r="F4" s="325"/>
      <c r="G4" s="2"/>
      <c r="J4" s="388"/>
    </row>
    <row r="5" spans="1:10" ht="15.75" customHeight="1" x14ac:dyDescent="0.25">
      <c r="A5" s="392"/>
      <c r="B5" s="393"/>
      <c r="C5" s="393"/>
      <c r="D5" s="393"/>
      <c r="E5" s="393"/>
      <c r="F5" s="394"/>
      <c r="G5" s="2"/>
      <c r="J5" s="65"/>
    </row>
    <row r="6" spans="1:10" ht="15" customHeight="1" x14ac:dyDescent="0.25">
      <c r="A6" s="401" t="s">
        <v>6</v>
      </c>
      <c r="B6" s="402"/>
      <c r="C6" s="402"/>
      <c r="D6" s="402"/>
      <c r="E6" s="402"/>
      <c r="F6" s="403"/>
    </row>
    <row r="7" spans="1:10" ht="15.75" customHeight="1" x14ac:dyDescent="0.25">
      <c r="A7" s="401"/>
      <c r="B7" s="402"/>
      <c r="C7" s="402"/>
      <c r="D7" s="402"/>
      <c r="E7" s="402"/>
      <c r="F7" s="403"/>
    </row>
    <row r="8" spans="1:10" ht="27" customHeight="1" x14ac:dyDescent="0.25">
      <c r="A8" s="395" t="s">
        <v>426</v>
      </c>
      <c r="B8" s="396"/>
      <c r="C8" s="396"/>
      <c r="D8" s="396"/>
      <c r="E8" s="396"/>
      <c r="F8" s="397"/>
    </row>
    <row r="9" spans="1:10" ht="77.25" customHeight="1" thickBot="1" x14ac:dyDescent="0.3">
      <c r="A9" s="398" t="s">
        <v>425</v>
      </c>
      <c r="B9" s="399"/>
      <c r="C9" s="399"/>
      <c r="D9" s="399"/>
      <c r="E9" s="399"/>
      <c r="F9" s="400"/>
    </row>
    <row r="10" spans="1:10" ht="18.75" customHeight="1" thickBot="1" x14ac:dyDescent="0.3">
      <c r="A10" s="391"/>
      <c r="B10" s="391"/>
      <c r="C10" s="391"/>
      <c r="D10" s="391"/>
      <c r="E10" s="391"/>
      <c r="F10" s="391"/>
    </row>
    <row r="11" spans="1:10" ht="22.5" customHeight="1" thickBot="1" x14ac:dyDescent="0.3">
      <c r="A11" s="201" t="s">
        <v>7</v>
      </c>
      <c r="B11" s="202" t="s">
        <v>8</v>
      </c>
      <c r="C11" s="202" t="s">
        <v>9</v>
      </c>
      <c r="D11" s="202" t="s">
        <v>8</v>
      </c>
      <c r="E11" s="202" t="s">
        <v>10</v>
      </c>
      <c r="F11" s="203" t="s">
        <v>8</v>
      </c>
    </row>
    <row r="12" spans="1:10" ht="75" customHeight="1" x14ac:dyDescent="0.25">
      <c r="A12" s="261" t="s">
        <v>270</v>
      </c>
      <c r="B12" s="256" t="s">
        <v>398</v>
      </c>
      <c r="C12" s="208" t="s">
        <v>285</v>
      </c>
      <c r="D12" s="256" t="s">
        <v>394</v>
      </c>
      <c r="E12" s="208" t="s">
        <v>282</v>
      </c>
      <c r="F12" s="259" t="s">
        <v>396</v>
      </c>
    </row>
    <row r="13" spans="1:10" ht="75" customHeight="1" x14ac:dyDescent="0.25">
      <c r="A13" s="206" t="s">
        <v>267</v>
      </c>
      <c r="B13" s="257" t="s">
        <v>399</v>
      </c>
      <c r="C13" s="209" t="s">
        <v>285</v>
      </c>
      <c r="D13" s="268" t="s">
        <v>401</v>
      </c>
      <c r="E13" s="209" t="s">
        <v>278</v>
      </c>
      <c r="F13" s="260" t="s">
        <v>402</v>
      </c>
    </row>
    <row r="14" spans="1:10" ht="82.5" customHeight="1" x14ac:dyDescent="0.25">
      <c r="A14" s="206" t="s">
        <v>268</v>
      </c>
      <c r="B14" s="257" t="s">
        <v>403</v>
      </c>
      <c r="C14" s="209" t="s">
        <v>285</v>
      </c>
      <c r="D14" s="268" t="s">
        <v>406</v>
      </c>
      <c r="E14" s="209" t="s">
        <v>279</v>
      </c>
      <c r="F14" s="111" t="s">
        <v>407</v>
      </c>
    </row>
    <row r="15" spans="1:10" ht="73.5" customHeight="1" x14ac:dyDescent="0.25">
      <c r="A15" s="206" t="s">
        <v>269</v>
      </c>
      <c r="B15" s="258" t="s">
        <v>408</v>
      </c>
      <c r="C15" s="209" t="s">
        <v>273</v>
      </c>
      <c r="D15" s="268" t="s">
        <v>409</v>
      </c>
      <c r="E15" s="209" t="s">
        <v>248</v>
      </c>
      <c r="F15" s="111" t="s">
        <v>410</v>
      </c>
    </row>
    <row r="16" spans="1:10" ht="99.75" customHeight="1" x14ac:dyDescent="0.25">
      <c r="A16" s="206" t="s">
        <v>272</v>
      </c>
      <c r="B16" s="268" t="s">
        <v>411</v>
      </c>
      <c r="C16" s="209" t="s">
        <v>285</v>
      </c>
      <c r="D16" s="271" t="s">
        <v>412</v>
      </c>
      <c r="E16" s="209" t="s">
        <v>249</v>
      </c>
      <c r="F16" s="111" t="s">
        <v>413</v>
      </c>
      <c r="G16" s="272" t="s">
        <v>414</v>
      </c>
    </row>
    <row r="17" spans="1:6" ht="69.75" customHeight="1" x14ac:dyDescent="0.25">
      <c r="A17" s="206" t="s">
        <v>271</v>
      </c>
      <c r="B17" s="268" t="s">
        <v>415</v>
      </c>
      <c r="C17" s="209" t="s">
        <v>285</v>
      </c>
      <c r="D17" s="268" t="s">
        <v>404</v>
      </c>
      <c r="E17" s="209" t="s">
        <v>249</v>
      </c>
      <c r="F17" s="111" t="s">
        <v>405</v>
      </c>
    </row>
    <row r="18" spans="1:6" ht="100.5" customHeight="1" x14ac:dyDescent="0.25">
      <c r="A18" s="206" t="s">
        <v>297</v>
      </c>
      <c r="B18" s="268" t="s">
        <v>416</v>
      </c>
      <c r="C18" s="209" t="s">
        <v>284</v>
      </c>
      <c r="D18" s="273" t="s">
        <v>417</v>
      </c>
      <c r="E18" s="386" t="s">
        <v>280</v>
      </c>
      <c r="F18" s="276" t="s">
        <v>422</v>
      </c>
    </row>
    <row r="19" spans="1:6" ht="73.5" customHeight="1" x14ac:dyDescent="0.25">
      <c r="A19" s="206"/>
      <c r="B19" s="103"/>
      <c r="C19" s="274" t="s">
        <v>275</v>
      </c>
      <c r="D19" s="268" t="s">
        <v>418</v>
      </c>
      <c r="E19" s="387"/>
      <c r="F19" s="277" t="s">
        <v>423</v>
      </c>
    </row>
    <row r="20" spans="1:6" ht="65.25" customHeight="1" x14ac:dyDescent="0.25">
      <c r="A20" s="206"/>
      <c r="B20" s="103"/>
      <c r="C20" s="274" t="s">
        <v>276</v>
      </c>
      <c r="D20" s="268" t="s">
        <v>419</v>
      </c>
      <c r="E20" s="209"/>
      <c r="F20" s="111"/>
    </row>
    <row r="21" spans="1:6" ht="66.75" customHeight="1" x14ac:dyDescent="0.25">
      <c r="A21" s="206"/>
      <c r="B21" s="103"/>
      <c r="C21" s="274" t="s">
        <v>276</v>
      </c>
      <c r="D21" s="204" t="s">
        <v>420</v>
      </c>
      <c r="E21" s="209"/>
      <c r="F21" s="111"/>
    </row>
    <row r="22" spans="1:6" ht="69" customHeight="1" x14ac:dyDescent="0.25">
      <c r="A22" s="206"/>
      <c r="B22" s="103"/>
      <c r="C22" s="274" t="s">
        <v>274</v>
      </c>
      <c r="D22" s="275" t="s">
        <v>421</v>
      </c>
      <c r="E22" s="209"/>
      <c r="F22" s="111"/>
    </row>
    <row r="23" spans="1:6" ht="61.5" customHeight="1" x14ac:dyDescent="0.25">
      <c r="A23" s="206"/>
      <c r="B23" s="103"/>
      <c r="C23" s="209"/>
      <c r="D23" s="204"/>
      <c r="E23" s="209"/>
      <c r="F23" s="111"/>
    </row>
    <row r="24" spans="1:6" ht="57.75" customHeight="1" x14ac:dyDescent="0.25">
      <c r="A24" s="206"/>
      <c r="B24" s="103"/>
      <c r="C24" s="209"/>
      <c r="D24" s="204"/>
      <c r="E24" s="209"/>
      <c r="F24" s="111"/>
    </row>
    <row r="25" spans="1:6" ht="62.25" customHeight="1" x14ac:dyDescent="0.25">
      <c r="A25" s="206"/>
      <c r="B25" s="103"/>
      <c r="C25" s="209"/>
      <c r="D25" s="204"/>
      <c r="E25" s="209"/>
      <c r="F25" s="111"/>
    </row>
    <row r="26" spans="1:6" ht="56.25" customHeight="1" thickBot="1" x14ac:dyDescent="0.3">
      <c r="A26" s="207"/>
      <c r="B26" s="159"/>
      <c r="C26" s="210"/>
      <c r="D26" s="205"/>
      <c r="E26" s="210"/>
      <c r="F26" s="160"/>
    </row>
    <row r="27" spans="1:6" ht="65.25" customHeight="1" x14ac:dyDescent="0.25">
      <c r="A27" s="195"/>
      <c r="B27" s="138"/>
      <c r="C27" s="195"/>
      <c r="D27" s="196"/>
      <c r="E27" s="195"/>
      <c r="F27" s="196"/>
    </row>
    <row r="28" spans="1:6" ht="62.25" customHeight="1" x14ac:dyDescent="0.25">
      <c r="A28" s="195"/>
      <c r="B28" s="138"/>
      <c r="C28" s="195"/>
      <c r="D28" s="196"/>
      <c r="E28" s="195"/>
      <c r="F28" s="196"/>
    </row>
    <row r="29" spans="1:6" ht="63" customHeight="1" x14ac:dyDescent="0.25">
      <c r="A29" s="195"/>
      <c r="B29" s="138"/>
      <c r="C29" s="195"/>
      <c r="D29" s="196"/>
      <c r="E29" s="195"/>
      <c r="F29" s="138"/>
    </row>
    <row r="30" spans="1:6" ht="51.75" customHeight="1" x14ac:dyDescent="0.25">
      <c r="A30" s="195"/>
      <c r="B30" s="138"/>
      <c r="C30" s="195"/>
      <c r="D30" s="196"/>
      <c r="E30" s="195"/>
      <c r="F30" s="138"/>
    </row>
    <row r="31" spans="1:6" ht="52.5" customHeight="1" x14ac:dyDescent="0.25">
      <c r="A31" s="195"/>
      <c r="B31" s="196"/>
      <c r="C31" s="195"/>
      <c r="D31" s="196"/>
      <c r="E31" s="195"/>
      <c r="F31" s="196"/>
    </row>
    <row r="32" spans="1:6" ht="63.75" customHeight="1" x14ac:dyDescent="0.25">
      <c r="A32" s="195"/>
      <c r="B32" s="196"/>
      <c r="C32" s="195"/>
      <c r="D32" s="196"/>
      <c r="E32" s="195"/>
      <c r="F32" s="196"/>
    </row>
    <row r="33" spans="1:6" ht="66" customHeight="1" x14ac:dyDescent="0.25">
      <c r="A33" s="195"/>
      <c r="B33" s="197"/>
      <c r="C33" s="195"/>
      <c r="D33" s="198"/>
      <c r="E33" s="195"/>
      <c r="F33" s="197"/>
    </row>
    <row r="34" spans="1:6" ht="55.5" customHeight="1" x14ac:dyDescent="0.25">
      <c r="A34" s="195"/>
      <c r="B34" s="197"/>
      <c r="C34" s="195"/>
      <c r="D34" s="198"/>
      <c r="E34" s="195"/>
      <c r="F34" s="199"/>
    </row>
    <row r="35" spans="1:6" ht="51.75" customHeight="1" x14ac:dyDescent="0.25">
      <c r="A35" s="195"/>
      <c r="B35" s="199"/>
      <c r="C35" s="195"/>
      <c r="D35" s="200"/>
      <c r="E35" s="195"/>
      <c r="F35" s="199"/>
    </row>
    <row r="36" spans="1:6" ht="55.5" customHeight="1" x14ac:dyDescent="0.25">
      <c r="A36" s="195"/>
      <c r="B36" s="199"/>
      <c r="C36" s="195"/>
      <c r="D36" s="199"/>
      <c r="E36" s="195"/>
      <c r="F36" s="199"/>
    </row>
    <row r="37" spans="1:6" ht="55.5" customHeight="1" x14ac:dyDescent="0.25">
      <c r="A37" s="195"/>
      <c r="B37" s="199"/>
      <c r="C37" s="195"/>
      <c r="D37" s="199"/>
      <c r="E37" s="195"/>
      <c r="F37" s="199"/>
    </row>
    <row r="38" spans="1:6" ht="54.75" customHeight="1" x14ac:dyDescent="0.25">
      <c r="A38" s="195"/>
      <c r="B38" s="199"/>
      <c r="C38" s="195"/>
      <c r="D38" s="199"/>
      <c r="E38" s="195"/>
      <c r="F38" s="199"/>
    </row>
    <row r="39" spans="1:6" ht="56.25" customHeight="1" x14ac:dyDescent="0.25">
      <c r="A39" s="195"/>
      <c r="B39" s="199"/>
      <c r="C39" s="195"/>
      <c r="D39" s="199"/>
      <c r="E39" s="195"/>
      <c r="F39" s="199"/>
    </row>
    <row r="40" spans="1:6" ht="54.75" customHeight="1" x14ac:dyDescent="0.25">
      <c r="A40" s="195"/>
      <c r="B40" s="197"/>
      <c r="C40" s="195"/>
      <c r="D40" s="198"/>
      <c r="E40" s="195"/>
      <c r="F40" s="197"/>
    </row>
    <row r="41" spans="1:6" ht="55.5" customHeight="1" x14ac:dyDescent="0.25">
      <c r="A41" s="195"/>
      <c r="B41" s="197"/>
      <c r="C41" s="195"/>
      <c r="D41" s="198"/>
      <c r="E41" s="195"/>
      <c r="F41" s="199"/>
    </row>
    <row r="42" spans="1:6" ht="54.75" customHeight="1" x14ac:dyDescent="0.25">
      <c r="A42" s="195"/>
      <c r="B42" s="199"/>
      <c r="C42" s="195"/>
      <c r="D42" s="200"/>
      <c r="E42" s="195"/>
      <c r="F42" s="199"/>
    </row>
    <row r="43" spans="1:6" ht="55.5" customHeight="1" x14ac:dyDescent="0.25">
      <c r="A43" s="195"/>
      <c r="B43" s="199"/>
      <c r="C43" s="195"/>
      <c r="D43" s="199"/>
      <c r="E43" s="195"/>
      <c r="F43" s="199"/>
    </row>
    <row r="44" spans="1:6" ht="56.25" customHeight="1" x14ac:dyDescent="0.25">
      <c r="A44" s="195"/>
      <c r="B44" s="199"/>
      <c r="C44" s="195"/>
      <c r="D44" s="199"/>
      <c r="E44" s="195"/>
      <c r="F44" s="199"/>
    </row>
    <row r="45" spans="1:6" ht="59.25" customHeight="1" x14ac:dyDescent="0.25">
      <c r="A45" s="195"/>
      <c r="B45" s="199"/>
      <c r="C45" s="195"/>
      <c r="D45" s="199"/>
      <c r="E45" s="195"/>
      <c r="F45" s="199"/>
    </row>
    <row r="46" spans="1:6" ht="55.5" customHeight="1" x14ac:dyDescent="0.25">
      <c r="A46" s="195"/>
      <c r="B46" s="199"/>
      <c r="C46" s="195"/>
      <c r="D46" s="199"/>
      <c r="E46" s="195"/>
      <c r="F46" s="199"/>
    </row>
    <row r="47" spans="1:6" ht="55.5" customHeight="1" x14ac:dyDescent="0.25">
      <c r="A47" s="195"/>
      <c r="B47" s="197"/>
      <c r="C47" s="195"/>
      <c r="D47" s="198"/>
      <c r="E47" s="195"/>
      <c r="F47" s="197"/>
    </row>
    <row r="48" spans="1:6" ht="56.25" customHeight="1" x14ac:dyDescent="0.25">
      <c r="A48" s="195"/>
      <c r="B48" s="197"/>
      <c r="C48" s="195"/>
      <c r="D48" s="198"/>
      <c r="E48" s="195"/>
      <c r="F48" s="199"/>
    </row>
    <row r="49" spans="1:6" ht="54" customHeight="1" x14ac:dyDescent="0.25">
      <c r="A49" s="195"/>
      <c r="B49" s="199"/>
      <c r="C49" s="195"/>
      <c r="D49" s="200"/>
      <c r="E49" s="195"/>
      <c r="F49" s="199"/>
    </row>
    <row r="50" spans="1:6" ht="56.25" customHeight="1" x14ac:dyDescent="0.25">
      <c r="A50" s="195"/>
      <c r="B50" s="199"/>
      <c r="C50" s="195"/>
      <c r="D50" s="199"/>
      <c r="E50" s="195"/>
      <c r="F50" s="199"/>
    </row>
    <row r="51" spans="1:6" ht="59.25" customHeight="1" x14ac:dyDescent="0.25">
      <c r="A51" s="195"/>
      <c r="B51" s="199"/>
      <c r="C51" s="195"/>
      <c r="D51" s="199"/>
      <c r="E51" s="195"/>
      <c r="F51" s="199"/>
    </row>
    <row r="52" spans="1:6" ht="54.75" customHeight="1" x14ac:dyDescent="0.25">
      <c r="A52" s="195"/>
      <c r="B52" s="199"/>
      <c r="C52" s="195"/>
      <c r="D52" s="199"/>
      <c r="E52" s="195"/>
      <c r="F52" s="199"/>
    </row>
    <row r="53" spans="1:6" ht="55.5" customHeight="1" x14ac:dyDescent="0.25">
      <c r="A53" s="195"/>
      <c r="B53" s="199"/>
      <c r="C53" s="195"/>
      <c r="D53" s="199"/>
      <c r="E53" s="195"/>
      <c r="F53" s="199"/>
    </row>
  </sheetData>
  <mergeCells count="11">
    <mergeCell ref="E18:E19"/>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C12:C18 C23:C26</xm:sqref>
        </x14:dataValidation>
        <x14:dataValidation type="list" allowBlank="1" showInputMessage="1" showErrorMessage="1" xr:uid="{00000000-0002-0000-0100-000002000000}">
          <x14:formula1>
            <xm:f>'LISTAS CONTEXTO'!$C$1:$C$10</xm:f>
          </x14:formula1>
          <xm:sqref>E12:E18 E20:E26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6" zoomScaleNormal="100" workbookViewId="0">
      <selection activeCell="F45" sqref="F45"/>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33"/>
      <c r="B1" s="800"/>
      <c r="C1" s="389" t="str">
        <f>CONTEXTO!B1</f>
        <v xml:space="preserve">PROCESO:  SISTEMA INTEGRADO DE GESTIÓN </v>
      </c>
      <c r="D1" s="389"/>
      <c r="E1" s="389"/>
      <c r="F1" s="389"/>
      <c r="G1" s="408" t="s">
        <v>385</v>
      </c>
      <c r="H1" s="339"/>
      <c r="I1" s="339"/>
      <c r="J1" s="798"/>
      <c r="K1" s="324"/>
    </row>
    <row r="2" spans="1:11" ht="15" customHeight="1" x14ac:dyDescent="0.25">
      <c r="A2" s="434"/>
      <c r="B2" s="428"/>
      <c r="C2" s="390"/>
      <c r="D2" s="390"/>
      <c r="E2" s="390"/>
      <c r="F2" s="390"/>
      <c r="G2" s="409" t="s">
        <v>390</v>
      </c>
      <c r="H2" s="410"/>
      <c r="I2" s="410"/>
      <c r="J2" s="799"/>
      <c r="K2" s="325"/>
    </row>
    <row r="3" spans="1:11" ht="34.5" customHeight="1" x14ac:dyDescent="0.25">
      <c r="A3" s="434"/>
      <c r="B3" s="428"/>
      <c r="C3" s="390" t="s">
        <v>32</v>
      </c>
      <c r="D3" s="390"/>
      <c r="E3" s="390"/>
      <c r="F3" s="390"/>
      <c r="G3" s="409" t="s">
        <v>384</v>
      </c>
      <c r="H3" s="410"/>
      <c r="I3" s="410"/>
      <c r="J3" s="799"/>
      <c r="K3" s="325"/>
    </row>
    <row r="4" spans="1:11" ht="15.75" customHeight="1" x14ac:dyDescent="0.25">
      <c r="A4" s="434"/>
      <c r="B4" s="428"/>
      <c r="C4" s="390"/>
      <c r="D4" s="390"/>
      <c r="E4" s="390"/>
      <c r="F4" s="390"/>
      <c r="G4" s="409" t="s">
        <v>377</v>
      </c>
      <c r="H4" s="410"/>
      <c r="I4" s="410"/>
      <c r="J4" s="799"/>
      <c r="K4" s="325"/>
    </row>
    <row r="5" spans="1:11" ht="15.75" customHeight="1" x14ac:dyDescent="0.25">
      <c r="A5" s="392"/>
      <c r="B5" s="393"/>
      <c r="C5" s="393"/>
      <c r="D5" s="393"/>
      <c r="E5" s="393"/>
      <c r="F5" s="393"/>
      <c r="G5" s="393"/>
      <c r="H5" s="393"/>
      <c r="I5" s="393"/>
      <c r="J5" s="393"/>
      <c r="K5" s="394"/>
    </row>
    <row r="6" spans="1:11" x14ac:dyDescent="0.25">
      <c r="A6" s="807" t="s">
        <v>110</v>
      </c>
      <c r="B6" s="808"/>
      <c r="C6" s="808"/>
      <c r="D6" s="808"/>
      <c r="E6" s="808"/>
      <c r="F6" s="808"/>
      <c r="G6" s="808"/>
      <c r="H6" s="808"/>
      <c r="I6" s="808"/>
      <c r="J6" s="808"/>
      <c r="K6" s="809"/>
    </row>
    <row r="7" spans="1:11" ht="11.25" customHeight="1" x14ac:dyDescent="0.25">
      <c r="A7" s="807"/>
      <c r="B7" s="808"/>
      <c r="C7" s="808"/>
      <c r="D7" s="808"/>
      <c r="E7" s="808"/>
      <c r="F7" s="808"/>
      <c r="G7" s="808"/>
      <c r="H7" s="808"/>
      <c r="I7" s="808"/>
      <c r="J7" s="808"/>
      <c r="K7" s="809"/>
    </row>
    <row r="8" spans="1:11" ht="24" customHeight="1" x14ac:dyDescent="0.25">
      <c r="A8" s="803" t="str">
        <f>CONTEXTO!A8</f>
        <v>PROCESO:  GESTION DE RECURSOS FISICOS</v>
      </c>
      <c r="B8" s="396"/>
      <c r="C8" s="396"/>
      <c r="D8" s="396"/>
      <c r="E8" s="396"/>
      <c r="F8" s="396"/>
      <c r="G8" s="396"/>
      <c r="H8" s="396"/>
      <c r="I8" s="396"/>
      <c r="J8" s="396"/>
      <c r="K8" s="397"/>
    </row>
    <row r="9" spans="1:11" ht="56.25" customHeight="1" thickBot="1" x14ac:dyDescent="0.3">
      <c r="A9" s="80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805"/>
      <c r="C9" s="805"/>
      <c r="D9" s="805"/>
      <c r="E9" s="805"/>
      <c r="F9" s="805"/>
      <c r="G9" s="805"/>
      <c r="H9" s="805"/>
      <c r="I9" s="805"/>
      <c r="J9" s="805"/>
      <c r="K9" s="806"/>
    </row>
    <row r="10" spans="1:11" ht="19.5" customHeight="1" thickBot="1" x14ac:dyDescent="0.3">
      <c r="A10" s="801"/>
      <c r="B10" s="802"/>
      <c r="C10" s="802"/>
      <c r="D10" s="802"/>
      <c r="E10" s="802"/>
      <c r="F10" s="802"/>
      <c r="G10" s="802"/>
      <c r="H10" s="802"/>
      <c r="I10" s="802"/>
      <c r="J10" s="802"/>
      <c r="K10" s="802"/>
    </row>
    <row r="11" spans="1:11" ht="29.25" customHeight="1" thickBot="1" x14ac:dyDescent="0.3">
      <c r="A11" s="141" t="s">
        <v>111</v>
      </c>
      <c r="B11" s="742" t="str">
        <f>DESCRIPCION!A10</f>
        <v>Posibilidad del Uso inadecuado de los bienes de la Entidad, para beneficio propio o de un tercero</v>
      </c>
      <c r="C11" s="743"/>
      <c r="D11" s="743"/>
      <c r="E11" s="743"/>
      <c r="F11" s="743"/>
      <c r="G11" s="743"/>
      <c r="H11" s="743"/>
      <c r="I11" s="744"/>
      <c r="J11" s="142" t="s">
        <v>337</v>
      </c>
      <c r="K11" s="145" t="str">
        <f>IF(J17="x","EXTREMA",IF(J19="x","ALTA",IF(J21="x","MODERADA",IF(J23="x","BAJA",""))))</f>
        <v>EXTREMA</v>
      </c>
    </row>
    <row r="12" spans="1:11" ht="16.5" customHeight="1" thickBot="1" x14ac:dyDescent="0.3">
      <c r="A12" s="751" t="s">
        <v>113</v>
      </c>
      <c r="B12" s="752"/>
      <c r="C12" s="752"/>
      <c r="D12" s="753" t="str">
        <f>PROBABILIDAD!T11</f>
        <v>Posible</v>
      </c>
      <c r="E12" s="754"/>
      <c r="F12" s="751" t="s">
        <v>338</v>
      </c>
      <c r="G12" s="752"/>
      <c r="H12" s="752"/>
      <c r="I12" s="755"/>
      <c r="J12" s="756"/>
      <c r="K12" s="757"/>
    </row>
    <row r="13" spans="1:11" x14ac:dyDescent="0.25">
      <c r="A13" s="174"/>
      <c r="B13" s="153"/>
      <c r="C13" s="153"/>
      <c r="D13" s="153"/>
      <c r="E13" s="153"/>
      <c r="F13" s="153"/>
      <c r="G13" s="153"/>
      <c r="H13" s="153"/>
      <c r="I13" s="153"/>
      <c r="J13" s="170"/>
      <c r="K13" s="171"/>
    </row>
    <row r="14" spans="1:11" x14ac:dyDescent="0.25">
      <c r="A14" s="174"/>
      <c r="B14" s="153"/>
      <c r="C14" s="175"/>
      <c r="D14" s="153"/>
      <c r="E14" s="153"/>
      <c r="F14" s="153"/>
      <c r="G14" s="153"/>
      <c r="H14" s="153"/>
      <c r="I14" s="153"/>
      <c r="J14" s="170"/>
      <c r="K14" s="171"/>
    </row>
    <row r="15" spans="1:11" ht="30" customHeight="1" x14ac:dyDescent="0.25">
      <c r="A15" s="737" t="s">
        <v>113</v>
      </c>
      <c r="B15" s="153">
        <v>5</v>
      </c>
      <c r="C15" s="738"/>
      <c r="D15" s="717"/>
      <c r="E15" s="718"/>
      <c r="F15" s="718"/>
      <c r="G15" s="718"/>
      <c r="H15" s="153"/>
      <c r="I15" s="153"/>
      <c r="J15" s="732" t="s">
        <v>112</v>
      </c>
      <c r="K15" s="733"/>
    </row>
    <row r="16" spans="1:11" ht="30" customHeight="1" x14ac:dyDescent="0.25">
      <c r="A16" s="737"/>
      <c r="B16" s="153" t="s">
        <v>115</v>
      </c>
      <c r="C16" s="739"/>
      <c r="D16" s="717"/>
      <c r="E16" s="718"/>
      <c r="F16" s="718"/>
      <c r="G16" s="718"/>
      <c r="H16" s="153"/>
      <c r="I16" s="153"/>
      <c r="J16" s="155"/>
      <c r="K16" s="156"/>
    </row>
    <row r="17" spans="1:11" ht="30" customHeight="1" x14ac:dyDescent="0.25">
      <c r="A17" s="737"/>
      <c r="B17" s="153">
        <v>4</v>
      </c>
      <c r="C17" s="740"/>
      <c r="D17" s="717"/>
      <c r="E17" s="717"/>
      <c r="F17" s="730"/>
      <c r="G17" s="718"/>
      <c r="H17" s="153"/>
      <c r="I17" s="153"/>
      <c r="J17" s="161" t="str">
        <f xml:space="preserve"> IF(OR(E15="X",F15="X",G15="x",F17="x",G17="X",F19="X",G19="X",G21="X" ),"x","")</f>
        <v>x</v>
      </c>
      <c r="K17" s="156" t="s">
        <v>114</v>
      </c>
    </row>
    <row r="18" spans="1:11" ht="30" customHeight="1" x14ac:dyDescent="0.25">
      <c r="A18" s="737"/>
      <c r="B18" s="153" t="s">
        <v>117</v>
      </c>
      <c r="C18" s="741"/>
      <c r="D18" s="717"/>
      <c r="E18" s="717"/>
      <c r="F18" s="730"/>
      <c r="G18" s="718"/>
      <c r="H18" s="153"/>
      <c r="I18" s="153"/>
      <c r="J18" s="162"/>
      <c r="K18" s="156"/>
    </row>
    <row r="19" spans="1:11" ht="30" customHeight="1" x14ac:dyDescent="0.25">
      <c r="A19" s="737"/>
      <c r="B19" s="153">
        <v>3</v>
      </c>
      <c r="C19" s="720"/>
      <c r="D19" s="715"/>
      <c r="E19" s="716"/>
      <c r="F19" s="730" t="s">
        <v>129</v>
      </c>
      <c r="G19" s="718"/>
      <c r="H19" s="153"/>
      <c r="I19" s="153"/>
      <c r="J19" s="163" t="str">
        <f xml:space="preserve"> IF(OR(C15="X",D15="X",D17="x",E17="x",E19="X",F21="X",F23="X",G23="X" ),"x","")</f>
        <v/>
      </c>
      <c r="K19" s="156" t="s">
        <v>116</v>
      </c>
    </row>
    <row r="20" spans="1:11" ht="30" customHeight="1" x14ac:dyDescent="0.25">
      <c r="A20" s="737"/>
      <c r="B20" s="153" t="s">
        <v>119</v>
      </c>
      <c r="C20" s="731"/>
      <c r="D20" s="715"/>
      <c r="E20" s="717"/>
      <c r="F20" s="730"/>
      <c r="G20" s="718"/>
      <c r="H20" s="153"/>
      <c r="I20" s="153"/>
      <c r="J20" s="164"/>
      <c r="K20" s="156"/>
    </row>
    <row r="21" spans="1:11" ht="30" customHeight="1" x14ac:dyDescent="0.25">
      <c r="A21" s="737"/>
      <c r="B21" s="153">
        <v>2</v>
      </c>
      <c r="C21" s="720"/>
      <c r="D21" s="713"/>
      <c r="E21" s="714"/>
      <c r="F21" s="716"/>
      <c r="G21" s="718"/>
      <c r="H21" s="153"/>
      <c r="I21" s="153"/>
      <c r="J21" s="165" t="str">
        <f xml:space="preserve"> IF(OR(C17="X",D19="X",E21="x",E23="x" ),"x","")</f>
        <v/>
      </c>
      <c r="K21" s="156" t="s">
        <v>118</v>
      </c>
    </row>
    <row r="22" spans="1:11" ht="30" customHeight="1" x14ac:dyDescent="0.25">
      <c r="A22" s="737"/>
      <c r="B22" s="153" t="s">
        <v>241</v>
      </c>
      <c r="C22" s="731"/>
      <c r="D22" s="713"/>
      <c r="E22" s="715"/>
      <c r="F22" s="717"/>
      <c r="G22" s="718"/>
      <c r="H22" s="153"/>
      <c r="I22" s="153"/>
      <c r="J22" s="164"/>
      <c r="K22" s="156"/>
    </row>
    <row r="23" spans="1:11" ht="30" customHeight="1" x14ac:dyDescent="0.25">
      <c r="A23" s="737"/>
      <c r="B23" s="153">
        <v>1</v>
      </c>
      <c r="C23" s="720"/>
      <c r="D23" s="722"/>
      <c r="E23" s="724"/>
      <c r="F23" s="726"/>
      <c r="G23" s="728"/>
      <c r="H23" s="153"/>
      <c r="I23" s="153"/>
      <c r="J23" s="166" t="str">
        <f xml:space="preserve"> IF(OR(C19="X",C21="X",C23="x",D21="x",D23="x" ),"x","")</f>
        <v/>
      </c>
      <c r="K23" s="156" t="s">
        <v>120</v>
      </c>
    </row>
    <row r="24" spans="1:11" ht="30" customHeight="1" x14ac:dyDescent="0.25">
      <c r="A24" s="737"/>
      <c r="B24" s="153" t="s">
        <v>121</v>
      </c>
      <c r="C24" s="721"/>
      <c r="D24" s="723"/>
      <c r="E24" s="725"/>
      <c r="F24" s="727"/>
      <c r="G24" s="729"/>
      <c r="H24" s="153"/>
      <c r="I24" s="153"/>
      <c r="J24" s="143"/>
      <c r="K24" s="144"/>
    </row>
    <row r="25" spans="1:11" x14ac:dyDescent="0.25">
      <c r="A25" s="174"/>
      <c r="B25" s="153"/>
      <c r="C25" s="153">
        <v>1</v>
      </c>
      <c r="D25" s="153">
        <v>2</v>
      </c>
      <c r="E25" s="153">
        <v>3</v>
      </c>
      <c r="F25" s="153">
        <v>4</v>
      </c>
      <c r="G25" s="153">
        <v>5</v>
      </c>
      <c r="H25" s="153"/>
      <c r="I25" s="153"/>
      <c r="J25" s="811"/>
      <c r="K25" s="812"/>
    </row>
    <row r="26" spans="1:11" x14ac:dyDescent="0.25">
      <c r="A26" s="174"/>
      <c r="B26" s="153"/>
      <c r="C26" s="153" t="s">
        <v>122</v>
      </c>
      <c r="D26" s="153" t="s">
        <v>123</v>
      </c>
      <c r="E26" s="153" t="s">
        <v>124</v>
      </c>
      <c r="F26" s="153" t="s">
        <v>125</v>
      </c>
      <c r="G26" s="153" t="s">
        <v>126</v>
      </c>
      <c r="H26" s="153"/>
      <c r="I26" s="153"/>
      <c r="J26" s="153"/>
      <c r="K26" s="171"/>
    </row>
    <row r="27" spans="1:11" x14ac:dyDescent="0.25">
      <c r="A27" s="174"/>
      <c r="B27" s="153"/>
      <c r="C27" s="719" t="s">
        <v>127</v>
      </c>
      <c r="D27" s="719"/>
      <c r="E27" s="719"/>
      <c r="F27" s="719"/>
      <c r="G27" s="719"/>
      <c r="H27" s="153"/>
      <c r="I27" s="153"/>
      <c r="J27" s="153"/>
      <c r="K27" s="171"/>
    </row>
    <row r="28" spans="1:11" x14ac:dyDescent="0.25">
      <c r="A28" s="174"/>
      <c r="B28" s="153"/>
      <c r="C28" s="719"/>
      <c r="D28" s="719"/>
      <c r="E28" s="719"/>
      <c r="F28" s="719"/>
      <c r="G28" s="719"/>
      <c r="H28" s="153"/>
      <c r="I28" s="153"/>
      <c r="J28" s="153"/>
      <c r="K28" s="171"/>
    </row>
    <row r="29" spans="1:11" ht="15.75" customHeight="1" thickBot="1" x14ac:dyDescent="0.3">
      <c r="A29" s="176"/>
      <c r="B29" s="177"/>
      <c r="C29" s="177"/>
      <c r="D29" s="177"/>
      <c r="E29" s="177"/>
      <c r="F29" s="177"/>
      <c r="G29" s="177"/>
      <c r="H29" s="177"/>
      <c r="I29" s="177"/>
      <c r="J29" s="177"/>
      <c r="K29" s="178"/>
    </row>
    <row r="30" spans="1:11" ht="14.4" thickBot="1" x14ac:dyDescent="0.3"/>
    <row r="31" spans="1:11" ht="28.5" customHeight="1" thickBot="1" x14ac:dyDescent="0.3">
      <c r="A31" s="100" t="s">
        <v>111</v>
      </c>
      <c r="B31" s="810" t="str">
        <f>DESCRIPCION!A13</f>
        <v>Posibilidad de Solicitar y/o recibir dadivas para omitir y/o manipular Informacion real de un predio publico en favorecimiento de un tercero.</v>
      </c>
      <c r="C31" s="743"/>
      <c r="D31" s="743"/>
      <c r="E31" s="743"/>
      <c r="F31" s="743"/>
      <c r="G31" s="743"/>
      <c r="H31" s="743"/>
      <c r="I31" s="744"/>
      <c r="J31" s="142" t="s">
        <v>337</v>
      </c>
      <c r="K31" s="140" t="str">
        <f>IF(J37="x","EXTREMA",IF(J39="x","ALTA",IF(J41="x","MODERADA",IF(J43="x","BAJA",""))))</f>
        <v>ALTA</v>
      </c>
    </row>
    <row r="32" spans="1:11" ht="16.2" thickBot="1" x14ac:dyDescent="0.3">
      <c r="A32" s="751" t="s">
        <v>113</v>
      </c>
      <c r="B32" s="752"/>
      <c r="C32" s="752"/>
      <c r="D32" s="753" t="str">
        <f>PROBABILIDAD!T12</f>
        <v>Rara Vez</v>
      </c>
      <c r="E32" s="754"/>
      <c r="F32" s="751" t="s">
        <v>338</v>
      </c>
      <c r="G32" s="752"/>
      <c r="H32" s="752"/>
      <c r="I32" s="755"/>
      <c r="J32" s="756"/>
      <c r="K32" s="757"/>
    </row>
    <row r="33" spans="1:11" ht="14.4" x14ac:dyDescent="0.25">
      <c r="A33" s="169"/>
      <c r="B33" s="168"/>
      <c r="C33" s="168"/>
      <c r="D33" s="168"/>
      <c r="E33" s="168"/>
      <c r="F33" s="168"/>
      <c r="G33" s="168"/>
      <c r="H33" s="168"/>
      <c r="I33" s="168"/>
      <c r="J33" s="170"/>
      <c r="K33" s="171"/>
    </row>
    <row r="34" spans="1:11" ht="15" thickBot="1" x14ac:dyDescent="0.3">
      <c r="A34" s="169"/>
      <c r="B34" s="167"/>
      <c r="C34" s="168"/>
      <c r="D34" s="168"/>
      <c r="E34" s="168"/>
      <c r="F34" s="168"/>
      <c r="G34" s="168"/>
      <c r="H34" s="168"/>
      <c r="I34" s="168"/>
      <c r="J34" s="170"/>
      <c r="K34" s="171"/>
    </row>
    <row r="35" spans="1:11" ht="30.75" customHeight="1" thickBot="1" x14ac:dyDescent="0.3">
      <c r="A35" s="782" t="s">
        <v>113</v>
      </c>
      <c r="B35" s="167">
        <v>5</v>
      </c>
      <c r="C35" s="783"/>
      <c r="D35" s="784"/>
      <c r="E35" s="778"/>
      <c r="F35" s="778"/>
      <c r="G35" s="778"/>
      <c r="H35" s="168"/>
      <c r="I35" s="168"/>
      <c r="J35" s="780" t="s">
        <v>112</v>
      </c>
      <c r="K35" s="781"/>
    </row>
    <row r="36" spans="1:11" ht="21" customHeight="1" thickBot="1" x14ac:dyDescent="0.3">
      <c r="A36" s="782"/>
      <c r="B36" s="167" t="s">
        <v>115</v>
      </c>
      <c r="C36" s="783"/>
      <c r="D36" s="784"/>
      <c r="E36" s="778"/>
      <c r="F36" s="778"/>
      <c r="G36" s="778"/>
      <c r="H36" s="168"/>
      <c r="I36" s="168"/>
      <c r="J36" s="172"/>
      <c r="K36" s="20"/>
    </row>
    <row r="37" spans="1:11" ht="34.5" customHeight="1" thickBot="1" x14ac:dyDescent="0.3">
      <c r="A37" s="782"/>
      <c r="B37" s="167">
        <v>4</v>
      </c>
      <c r="C37" s="785"/>
      <c r="D37" s="784"/>
      <c r="E37" s="784"/>
      <c r="F37" s="786"/>
      <c r="G37" s="778"/>
      <c r="H37" s="168"/>
      <c r="I37" s="168"/>
      <c r="J37" s="182" t="str">
        <f xml:space="preserve"> IF(OR(E35="X",F35="X",G35="x",F37="x",G37="X",F39="X",G39="X",G41="X" ),"x","")</f>
        <v/>
      </c>
      <c r="K37" s="20" t="s">
        <v>114</v>
      </c>
    </row>
    <row r="38" spans="1:11" ht="29.4" thickBot="1" x14ac:dyDescent="0.3">
      <c r="A38" s="782"/>
      <c r="B38" s="167" t="s">
        <v>117</v>
      </c>
      <c r="C38" s="785"/>
      <c r="D38" s="784"/>
      <c r="E38" s="784"/>
      <c r="F38" s="787"/>
      <c r="G38" s="778"/>
      <c r="H38" s="168"/>
      <c r="I38" s="168"/>
      <c r="J38" s="183"/>
      <c r="K38" s="20"/>
    </row>
    <row r="39" spans="1:11" ht="35.25" customHeight="1" thickBot="1" x14ac:dyDescent="0.3">
      <c r="A39" s="782"/>
      <c r="B39" s="167">
        <v>3</v>
      </c>
      <c r="C39" s="788"/>
      <c r="D39" s="775"/>
      <c r="E39" s="789"/>
      <c r="F39" s="786"/>
      <c r="G39" s="778"/>
      <c r="H39" s="168"/>
      <c r="I39" s="168"/>
      <c r="J39" s="184" t="str">
        <f xml:space="preserve"> IF(OR(C35="X",D35="X",D37="x",E37="x",E39="X",F41="X",F43="X",G43="X" ),"x","")</f>
        <v>x</v>
      </c>
      <c r="K39" s="20" t="s">
        <v>116</v>
      </c>
    </row>
    <row r="40" spans="1:11" ht="29.4" thickBot="1" x14ac:dyDescent="0.3">
      <c r="A40" s="782"/>
      <c r="B40" s="167" t="s">
        <v>119</v>
      </c>
      <c r="C40" s="788"/>
      <c r="D40" s="775"/>
      <c r="E40" s="784"/>
      <c r="F40" s="787"/>
      <c r="G40" s="778"/>
      <c r="H40" s="168"/>
      <c r="I40" s="168"/>
      <c r="J40" s="185"/>
      <c r="K40" s="20"/>
    </row>
    <row r="41" spans="1:11" ht="36" customHeight="1" thickBot="1" x14ac:dyDescent="0.3">
      <c r="A41" s="782"/>
      <c r="B41" s="167">
        <v>2</v>
      </c>
      <c r="C41" s="788"/>
      <c r="D41" s="791"/>
      <c r="E41" s="774"/>
      <c r="F41" s="776"/>
      <c r="G41" s="778"/>
      <c r="H41" s="168"/>
      <c r="I41" s="168"/>
      <c r="J41" s="186" t="str">
        <f xml:space="preserve"> IF(OR(C37="X",D39="X",E41="x",E43="x" ),"x","")</f>
        <v/>
      </c>
      <c r="K41" s="20" t="s">
        <v>118</v>
      </c>
    </row>
    <row r="42" spans="1:11" ht="29.4" thickBot="1" x14ac:dyDescent="0.3">
      <c r="A42" s="782"/>
      <c r="B42" s="167" t="s">
        <v>241</v>
      </c>
      <c r="C42" s="788"/>
      <c r="D42" s="791"/>
      <c r="E42" s="775"/>
      <c r="F42" s="777"/>
      <c r="G42" s="778"/>
      <c r="H42" s="168"/>
      <c r="I42" s="168"/>
      <c r="J42" s="185"/>
      <c r="K42" s="20"/>
    </row>
    <row r="43" spans="1:11" ht="38.25" customHeight="1" thickBot="1" x14ac:dyDescent="0.3">
      <c r="A43" s="782"/>
      <c r="B43" s="167">
        <v>1</v>
      </c>
      <c r="C43" s="788"/>
      <c r="D43" s="791"/>
      <c r="E43" s="795"/>
      <c r="F43" s="796" t="s">
        <v>129</v>
      </c>
      <c r="G43" s="784"/>
      <c r="H43" s="168"/>
      <c r="I43" s="168"/>
      <c r="J43" s="187" t="str">
        <f xml:space="preserve"> IF(OR(C39="X",C41="X",D41="x",C43="x",D43="x" ),"x","")</f>
        <v/>
      </c>
      <c r="K43" s="20" t="s">
        <v>120</v>
      </c>
    </row>
    <row r="44" spans="1:11" ht="17.25" customHeight="1" thickBot="1" x14ac:dyDescent="0.3">
      <c r="A44" s="782"/>
      <c r="B44" s="167" t="s">
        <v>121</v>
      </c>
      <c r="C44" s="790"/>
      <c r="D44" s="792"/>
      <c r="E44" s="793"/>
      <c r="F44" s="797"/>
      <c r="G44" s="794"/>
      <c r="H44" s="173"/>
      <c r="I44" s="168"/>
      <c r="J44" s="168"/>
      <c r="K44" s="167"/>
    </row>
    <row r="45" spans="1:11" ht="14.4" x14ac:dyDescent="0.25">
      <c r="A45" s="169"/>
      <c r="B45" s="168"/>
      <c r="C45" s="168">
        <v>1</v>
      </c>
      <c r="D45" s="168">
        <v>2</v>
      </c>
      <c r="E45" s="168">
        <v>3</v>
      </c>
      <c r="F45" s="168">
        <v>4</v>
      </c>
      <c r="G45" s="168">
        <v>5</v>
      </c>
      <c r="H45" s="168"/>
      <c r="I45" s="168"/>
      <c r="J45" s="168"/>
      <c r="K45" s="167"/>
    </row>
    <row r="46" spans="1:11" ht="14.4" x14ac:dyDescent="0.25">
      <c r="A46" s="169"/>
      <c r="B46" s="168"/>
      <c r="C46" s="168" t="s">
        <v>122</v>
      </c>
      <c r="D46" s="168" t="s">
        <v>123</v>
      </c>
      <c r="E46" s="168" t="s">
        <v>124</v>
      </c>
      <c r="F46" s="168" t="s">
        <v>125</v>
      </c>
      <c r="G46" s="168" t="s">
        <v>126</v>
      </c>
      <c r="H46" s="168"/>
      <c r="I46" s="168"/>
      <c r="J46" s="168"/>
      <c r="K46" s="167"/>
    </row>
    <row r="47" spans="1:11" ht="14.4" x14ac:dyDescent="0.25">
      <c r="A47" s="169"/>
      <c r="B47" s="168"/>
      <c r="C47" s="779" t="s">
        <v>127</v>
      </c>
      <c r="D47" s="779"/>
      <c r="E47" s="779"/>
      <c r="F47" s="779"/>
      <c r="G47" s="779"/>
      <c r="H47" s="168"/>
      <c r="I47" s="168"/>
      <c r="J47" s="168"/>
      <c r="K47" s="167"/>
    </row>
    <row r="48" spans="1:11" ht="14.4" x14ac:dyDescent="0.25">
      <c r="A48" s="169"/>
      <c r="B48" s="168"/>
      <c r="C48" s="779"/>
      <c r="D48" s="779"/>
      <c r="E48" s="779"/>
      <c r="F48" s="779"/>
      <c r="G48" s="779"/>
      <c r="H48" s="168"/>
      <c r="I48" s="168"/>
      <c r="J48" s="168"/>
      <c r="K48" s="167"/>
    </row>
    <row r="49" spans="1:11" ht="22.5" customHeight="1" thickBot="1" x14ac:dyDescent="0.35">
      <c r="A49" s="21"/>
      <c r="B49" s="19"/>
      <c r="C49" s="19"/>
      <c r="D49" s="19"/>
      <c r="E49" s="19"/>
      <c r="F49" s="19"/>
      <c r="G49" s="19"/>
      <c r="H49" s="19"/>
      <c r="I49" s="19"/>
      <c r="J49" s="19"/>
      <c r="K49" s="139"/>
    </row>
    <row r="50" spans="1:11" ht="14.4" thickBot="1" x14ac:dyDescent="0.3"/>
    <row r="51" spans="1:11" ht="36.75" customHeight="1" thickBot="1" x14ac:dyDescent="0.3">
      <c r="A51" s="146" t="s">
        <v>111</v>
      </c>
      <c r="B51" s="742" t="str">
        <f>DESCRIPCION!A16</f>
        <v>e</v>
      </c>
      <c r="C51" s="743"/>
      <c r="D51" s="743"/>
      <c r="E51" s="743"/>
      <c r="F51" s="743"/>
      <c r="G51" s="743"/>
      <c r="H51" s="743"/>
      <c r="I51" s="744"/>
      <c r="J51" s="142" t="s">
        <v>337</v>
      </c>
      <c r="K51" s="140" t="str">
        <f>IF(J57="x","EXTREMA",IF(J59="x","ALTA",IF(J61="x","MODERADA",IF(J63="x","BAJA",""))))</f>
        <v/>
      </c>
    </row>
    <row r="52" spans="1:11" ht="16.2" thickBot="1" x14ac:dyDescent="0.3">
      <c r="A52" s="751" t="s">
        <v>113</v>
      </c>
      <c r="B52" s="752"/>
      <c r="C52" s="752"/>
      <c r="D52" s="753" t="str">
        <f>PROBABILIDAD!T13</f>
        <v xml:space="preserve"> </v>
      </c>
      <c r="E52" s="754"/>
      <c r="F52" s="751" t="s">
        <v>338</v>
      </c>
      <c r="G52" s="752"/>
      <c r="H52" s="752"/>
      <c r="I52" s="755"/>
      <c r="J52" s="756"/>
      <c r="K52" s="757"/>
    </row>
    <row r="53" spans="1:11" ht="14.4" x14ac:dyDescent="0.25">
      <c r="A53" s="169"/>
      <c r="B53" s="168"/>
      <c r="C53" s="168"/>
      <c r="D53" s="168"/>
      <c r="E53" s="168"/>
      <c r="F53" s="168"/>
      <c r="G53" s="168"/>
      <c r="H53" s="168"/>
      <c r="I53" s="168"/>
      <c r="J53" s="170"/>
      <c r="K53" s="171"/>
    </row>
    <row r="54" spans="1:11" ht="15" thickBot="1" x14ac:dyDescent="0.3">
      <c r="A54" s="169"/>
      <c r="B54" s="167"/>
      <c r="C54" s="168"/>
      <c r="D54" s="168"/>
      <c r="E54" s="168"/>
      <c r="F54" s="168"/>
      <c r="G54" s="168"/>
      <c r="H54" s="168"/>
      <c r="I54" s="168"/>
      <c r="J54" s="170"/>
      <c r="K54" s="171"/>
    </row>
    <row r="55" spans="1:11" ht="26.25" customHeight="1" thickBot="1" x14ac:dyDescent="0.3">
      <c r="A55" s="782" t="s">
        <v>113</v>
      </c>
      <c r="B55" s="167">
        <v>5</v>
      </c>
      <c r="C55" s="783"/>
      <c r="D55" s="784"/>
      <c r="E55" s="778"/>
      <c r="F55" s="778"/>
      <c r="G55" s="778"/>
      <c r="H55" s="168"/>
      <c r="I55" s="168"/>
      <c r="J55" s="780" t="s">
        <v>112</v>
      </c>
      <c r="K55" s="781"/>
    </row>
    <row r="56" spans="1:11" ht="18.75" customHeight="1" thickBot="1" x14ac:dyDescent="0.3">
      <c r="A56" s="782"/>
      <c r="B56" s="167" t="s">
        <v>115</v>
      </c>
      <c r="C56" s="783"/>
      <c r="D56" s="784"/>
      <c r="E56" s="778"/>
      <c r="F56" s="778"/>
      <c r="G56" s="778"/>
      <c r="H56" s="168"/>
      <c r="I56" s="168"/>
      <c r="J56" s="172"/>
      <c r="K56" s="20"/>
    </row>
    <row r="57" spans="1:11" ht="30.75" customHeight="1" thickBot="1" x14ac:dyDescent="0.3">
      <c r="A57" s="782"/>
      <c r="B57" s="167">
        <v>4</v>
      </c>
      <c r="C57" s="785"/>
      <c r="D57" s="784"/>
      <c r="E57" s="784"/>
      <c r="F57" s="786"/>
      <c r="G57" s="778"/>
      <c r="H57" s="168"/>
      <c r="I57" s="168"/>
      <c r="J57" s="182" t="str">
        <f xml:space="preserve"> IF(OR(E55="X",F55="X",G55="x",F57="x",G57="X",F59="X",G59="X",G61="X" ),"x","")</f>
        <v/>
      </c>
      <c r="K57" s="20" t="s">
        <v>114</v>
      </c>
    </row>
    <row r="58" spans="1:11" ht="29.4" thickBot="1" x14ac:dyDescent="0.3">
      <c r="A58" s="782"/>
      <c r="B58" s="167" t="s">
        <v>117</v>
      </c>
      <c r="C58" s="785"/>
      <c r="D58" s="784"/>
      <c r="E58" s="784"/>
      <c r="F58" s="787"/>
      <c r="G58" s="778"/>
      <c r="H58" s="168"/>
      <c r="I58" s="168"/>
      <c r="J58" s="183"/>
      <c r="K58" s="20"/>
    </row>
    <row r="59" spans="1:11" ht="26.25" customHeight="1" thickBot="1" x14ac:dyDescent="0.3">
      <c r="A59" s="782"/>
      <c r="B59" s="167">
        <v>3</v>
      </c>
      <c r="C59" s="788"/>
      <c r="D59" s="775"/>
      <c r="E59" s="789"/>
      <c r="F59" s="786"/>
      <c r="G59" s="778"/>
      <c r="H59" s="168"/>
      <c r="I59" s="168"/>
      <c r="J59" s="184" t="str">
        <f xml:space="preserve"> IF(OR(C55="X",D55="X",D57="x",E57="x",E59="X",F61="X",F63="X",G63="X" ),"x","")</f>
        <v/>
      </c>
      <c r="K59" s="20" t="s">
        <v>116</v>
      </c>
    </row>
    <row r="60" spans="1:11" ht="29.4" thickBot="1" x14ac:dyDescent="0.3">
      <c r="A60" s="782"/>
      <c r="B60" s="167" t="s">
        <v>119</v>
      </c>
      <c r="C60" s="788"/>
      <c r="D60" s="775"/>
      <c r="E60" s="784"/>
      <c r="F60" s="787"/>
      <c r="G60" s="778"/>
      <c r="H60" s="168"/>
      <c r="I60" s="168"/>
      <c r="J60" s="185"/>
      <c r="K60" s="20"/>
    </row>
    <row r="61" spans="1:11" ht="30" customHeight="1" thickBot="1" x14ac:dyDescent="0.3">
      <c r="A61" s="782"/>
      <c r="B61" s="167">
        <v>2</v>
      </c>
      <c r="C61" s="788"/>
      <c r="D61" s="791"/>
      <c r="E61" s="774"/>
      <c r="F61" s="776"/>
      <c r="G61" s="778"/>
      <c r="H61" s="168"/>
      <c r="I61" s="168"/>
      <c r="J61" s="186" t="str">
        <f xml:space="preserve"> IF(OR(C57="X",D59="X",E61="x",E63="x" ),"x","")</f>
        <v/>
      </c>
      <c r="K61" s="20" t="s">
        <v>118</v>
      </c>
    </row>
    <row r="62" spans="1:11" ht="29.4" thickBot="1" x14ac:dyDescent="0.3">
      <c r="A62" s="782"/>
      <c r="B62" s="167" t="s">
        <v>241</v>
      </c>
      <c r="C62" s="788"/>
      <c r="D62" s="791"/>
      <c r="E62" s="775"/>
      <c r="F62" s="777"/>
      <c r="G62" s="778"/>
      <c r="H62" s="168"/>
      <c r="I62" s="168"/>
      <c r="J62" s="185"/>
      <c r="K62" s="20"/>
    </row>
    <row r="63" spans="1:11" ht="30.75" customHeight="1" thickBot="1" x14ac:dyDescent="0.3">
      <c r="A63" s="782"/>
      <c r="B63" s="167">
        <v>1</v>
      </c>
      <c r="C63" s="788"/>
      <c r="D63" s="791"/>
      <c r="E63" s="775"/>
      <c r="F63" s="784"/>
      <c r="G63" s="784"/>
      <c r="H63" s="168"/>
      <c r="I63" s="168"/>
      <c r="J63" s="187" t="str">
        <f xml:space="preserve"> IF(OR(C59="X",C61="X",D61="x",C63="x",D63="x" ),"x","")</f>
        <v/>
      </c>
      <c r="K63" s="20" t="s">
        <v>120</v>
      </c>
    </row>
    <row r="64" spans="1:11" ht="20.25" customHeight="1" thickBot="1" x14ac:dyDescent="0.3">
      <c r="A64" s="782"/>
      <c r="B64" s="167" t="s">
        <v>121</v>
      </c>
      <c r="C64" s="790"/>
      <c r="D64" s="792"/>
      <c r="E64" s="793"/>
      <c r="F64" s="794"/>
      <c r="G64" s="794"/>
      <c r="H64" s="173"/>
      <c r="I64" s="168"/>
      <c r="J64" s="168"/>
      <c r="K64" s="167"/>
    </row>
    <row r="65" spans="1:11" ht="14.4" x14ac:dyDescent="0.25">
      <c r="A65" s="169"/>
      <c r="B65" s="168"/>
      <c r="C65" s="168">
        <v>1</v>
      </c>
      <c r="D65" s="168">
        <v>2</v>
      </c>
      <c r="E65" s="168">
        <v>3</v>
      </c>
      <c r="F65" s="168">
        <v>4</v>
      </c>
      <c r="G65" s="168">
        <v>5</v>
      </c>
      <c r="H65" s="168"/>
      <c r="I65" s="168"/>
      <c r="J65" s="168"/>
      <c r="K65" s="167"/>
    </row>
    <row r="66" spans="1:11" ht="14.4" x14ac:dyDescent="0.25">
      <c r="A66" s="169"/>
      <c r="B66" s="168"/>
      <c r="C66" s="168" t="s">
        <v>122</v>
      </c>
      <c r="D66" s="168" t="s">
        <v>123</v>
      </c>
      <c r="E66" s="168" t="s">
        <v>124</v>
      </c>
      <c r="F66" s="168" t="s">
        <v>125</v>
      </c>
      <c r="G66" s="168" t="s">
        <v>126</v>
      </c>
      <c r="H66" s="168"/>
      <c r="I66" s="168"/>
      <c r="J66" s="168"/>
      <c r="K66" s="167"/>
    </row>
    <row r="67" spans="1:11" ht="15" customHeight="1" x14ac:dyDescent="0.25">
      <c r="A67" s="169"/>
      <c r="B67" s="168"/>
      <c r="C67" s="779" t="s">
        <v>127</v>
      </c>
      <c r="D67" s="779"/>
      <c r="E67" s="779"/>
      <c r="F67" s="779"/>
      <c r="G67" s="779"/>
      <c r="H67" s="168"/>
      <c r="I67" s="168"/>
      <c r="J67" s="168"/>
      <c r="K67" s="167"/>
    </row>
    <row r="68" spans="1:11" ht="15" customHeight="1" x14ac:dyDescent="0.25">
      <c r="A68" s="169"/>
      <c r="B68" s="168"/>
      <c r="C68" s="779"/>
      <c r="D68" s="779"/>
      <c r="E68" s="779"/>
      <c r="F68" s="779"/>
      <c r="G68" s="779"/>
      <c r="H68" s="168"/>
      <c r="I68" s="168"/>
      <c r="J68" s="168"/>
      <c r="K68" s="167"/>
    </row>
    <row r="69" spans="1:11" ht="45.75" customHeight="1" thickBot="1" x14ac:dyDescent="0.3">
      <c r="A69" s="179"/>
      <c r="B69" s="180"/>
      <c r="C69" s="180"/>
      <c r="D69" s="180"/>
      <c r="E69" s="180"/>
      <c r="F69" s="180"/>
      <c r="G69" s="180"/>
      <c r="H69" s="180"/>
      <c r="I69" s="180"/>
      <c r="J69" s="180"/>
      <c r="K69" s="181"/>
    </row>
    <row r="70" spans="1:11" ht="14.4" thickBot="1" x14ac:dyDescent="0.3"/>
    <row r="71" spans="1:11" ht="30.75" customHeight="1" thickBot="1" x14ac:dyDescent="0.3">
      <c r="A71" s="100" t="s">
        <v>111</v>
      </c>
      <c r="B71" s="810" t="str">
        <f>DESCRIPCION!A19</f>
        <v>f</v>
      </c>
      <c r="C71" s="743"/>
      <c r="D71" s="743"/>
      <c r="E71" s="743"/>
      <c r="F71" s="743"/>
      <c r="G71" s="743"/>
      <c r="H71" s="743"/>
      <c r="I71" s="744"/>
      <c r="J71" s="142" t="s">
        <v>337</v>
      </c>
      <c r="K71" s="140" t="str">
        <f>IF(J77="x","EXTREMA",IF(J79="x","ALTA",IF(J81="x","MODERADA",IF(J83="x","BAJA",""))))</f>
        <v/>
      </c>
    </row>
    <row r="72" spans="1:11" ht="16.2" thickBot="1" x14ac:dyDescent="0.3">
      <c r="A72" s="751" t="s">
        <v>113</v>
      </c>
      <c r="B72" s="752"/>
      <c r="C72" s="752"/>
      <c r="D72" s="753" t="str">
        <f>PROBABILIDAD!T14</f>
        <v xml:space="preserve"> </v>
      </c>
      <c r="E72" s="754"/>
      <c r="F72" s="751" t="s">
        <v>338</v>
      </c>
      <c r="G72" s="752"/>
      <c r="H72" s="752"/>
      <c r="I72" s="755"/>
      <c r="J72" s="756"/>
      <c r="K72" s="757"/>
    </row>
    <row r="73" spans="1:11" ht="21.75" customHeight="1" x14ac:dyDescent="0.25">
      <c r="A73" s="174"/>
      <c r="B73" s="153"/>
      <c r="C73" s="153"/>
      <c r="D73" s="153"/>
      <c r="E73" s="153"/>
      <c r="F73" s="153"/>
      <c r="G73" s="153"/>
      <c r="H73" s="153"/>
      <c r="I73" s="153"/>
      <c r="J73" s="170"/>
      <c r="K73" s="171"/>
    </row>
    <row r="74" spans="1:11" ht="18.75" customHeight="1" x14ac:dyDescent="0.25">
      <c r="A74" s="174"/>
      <c r="B74" s="153"/>
      <c r="C74" s="175"/>
      <c r="D74" s="153"/>
      <c r="E74" s="153"/>
      <c r="F74" s="153"/>
      <c r="G74" s="153"/>
      <c r="H74" s="153"/>
      <c r="I74" s="153"/>
      <c r="J74" s="170"/>
      <c r="K74" s="171"/>
    </row>
    <row r="75" spans="1:11" ht="42.75" customHeight="1" x14ac:dyDescent="0.25">
      <c r="A75" s="737" t="s">
        <v>113</v>
      </c>
      <c r="B75" s="153">
        <v>5</v>
      </c>
      <c r="C75" s="738"/>
      <c r="D75" s="717"/>
      <c r="E75" s="718"/>
      <c r="F75" s="718"/>
      <c r="G75" s="718"/>
      <c r="H75" s="153"/>
      <c r="I75" s="153"/>
      <c r="J75" s="732" t="s">
        <v>112</v>
      </c>
      <c r="K75" s="733"/>
    </row>
    <row r="76" spans="1:11" x14ac:dyDescent="0.25">
      <c r="A76" s="737"/>
      <c r="B76" s="153" t="s">
        <v>115</v>
      </c>
      <c r="C76" s="739"/>
      <c r="D76" s="717"/>
      <c r="E76" s="718"/>
      <c r="F76" s="718"/>
      <c r="G76" s="718"/>
      <c r="H76" s="153"/>
      <c r="I76" s="153"/>
      <c r="J76" s="155"/>
      <c r="K76" s="156"/>
    </row>
    <row r="77" spans="1:11" ht="29.25" customHeight="1" x14ac:dyDescent="0.25">
      <c r="A77" s="737"/>
      <c r="B77" s="153">
        <v>4</v>
      </c>
      <c r="C77" s="740"/>
      <c r="D77" s="717"/>
      <c r="E77" s="717"/>
      <c r="F77" s="730"/>
      <c r="G77" s="718"/>
      <c r="H77" s="153"/>
      <c r="I77" s="153"/>
      <c r="J77" s="161" t="str">
        <f xml:space="preserve"> IF(OR(E75="X",F75="X",G75="x",F77="x",G77="X",F79="X",G79="X",G81="X" ),"x","")</f>
        <v/>
      </c>
      <c r="K77" s="156" t="s">
        <v>114</v>
      </c>
    </row>
    <row r="78" spans="1:11" ht="28.2" x14ac:dyDescent="0.25">
      <c r="A78" s="737"/>
      <c r="B78" s="153" t="s">
        <v>117</v>
      </c>
      <c r="C78" s="741"/>
      <c r="D78" s="717"/>
      <c r="E78" s="717"/>
      <c r="F78" s="730"/>
      <c r="G78" s="718"/>
      <c r="H78" s="153"/>
      <c r="I78" s="153"/>
      <c r="J78" s="162"/>
      <c r="K78" s="156"/>
    </row>
    <row r="79" spans="1:11" ht="29.25" customHeight="1" x14ac:dyDescent="0.25">
      <c r="A79" s="737"/>
      <c r="B79" s="153">
        <v>3</v>
      </c>
      <c r="C79" s="720"/>
      <c r="D79" s="715"/>
      <c r="E79" s="716"/>
      <c r="F79" s="730"/>
      <c r="G79" s="718"/>
      <c r="H79" s="153"/>
      <c r="I79" s="153"/>
      <c r="J79" s="163" t="str">
        <f xml:space="preserve"> IF(OR(C75="X",D75="X",D77="x",E77="x",E79="X",F81="X",F83="X",G83="X" ),"x","")</f>
        <v/>
      </c>
      <c r="K79" s="156" t="s">
        <v>116</v>
      </c>
    </row>
    <row r="80" spans="1:11" ht="28.2" x14ac:dyDescent="0.25">
      <c r="A80" s="737"/>
      <c r="B80" s="153" t="s">
        <v>119</v>
      </c>
      <c r="C80" s="731"/>
      <c r="D80" s="715"/>
      <c r="E80" s="717"/>
      <c r="F80" s="730"/>
      <c r="G80" s="718"/>
      <c r="H80" s="153"/>
      <c r="I80" s="153"/>
      <c r="J80" s="164"/>
      <c r="K80" s="156"/>
    </row>
    <row r="81" spans="1:11" ht="29.25" customHeight="1" x14ac:dyDescent="0.25">
      <c r="A81" s="737"/>
      <c r="B81" s="153">
        <v>2</v>
      </c>
      <c r="C81" s="720"/>
      <c r="D81" s="713"/>
      <c r="E81" s="714"/>
      <c r="F81" s="716"/>
      <c r="G81" s="718"/>
      <c r="H81" s="153"/>
      <c r="I81" s="153"/>
      <c r="J81" s="165" t="str">
        <f xml:space="preserve"> IF(OR(C77="X",D79="X",E81="x",E83="x" ),"x","")</f>
        <v/>
      </c>
      <c r="K81" s="156" t="s">
        <v>118</v>
      </c>
    </row>
    <row r="82" spans="1:11" ht="28.2" x14ac:dyDescent="0.25">
      <c r="A82" s="737"/>
      <c r="B82" s="153" t="s">
        <v>241</v>
      </c>
      <c r="C82" s="731"/>
      <c r="D82" s="713"/>
      <c r="E82" s="715"/>
      <c r="F82" s="717"/>
      <c r="G82" s="718"/>
      <c r="H82" s="153"/>
      <c r="I82" s="153"/>
      <c r="J82" s="164"/>
      <c r="K82" s="156"/>
    </row>
    <row r="83" spans="1:11" ht="28.5" customHeight="1" x14ac:dyDescent="0.25">
      <c r="A83" s="737"/>
      <c r="B83" s="153">
        <v>1</v>
      </c>
      <c r="C83" s="720"/>
      <c r="D83" s="722"/>
      <c r="E83" s="724"/>
      <c r="F83" s="726"/>
      <c r="G83" s="728"/>
      <c r="H83" s="153"/>
      <c r="I83" s="153"/>
      <c r="J83" s="166" t="str">
        <f xml:space="preserve"> IF(OR(C79="X",C81="X",D81="x",D83="x",C83="x" ),"x","")</f>
        <v/>
      </c>
      <c r="K83" s="156" t="s">
        <v>120</v>
      </c>
    </row>
    <row r="84" spans="1:11" ht="19.5" customHeight="1" x14ac:dyDescent="0.25">
      <c r="A84" s="737"/>
      <c r="B84" s="153" t="s">
        <v>121</v>
      </c>
      <c r="C84" s="721"/>
      <c r="D84" s="723"/>
      <c r="E84" s="725"/>
      <c r="F84" s="727"/>
      <c r="G84" s="729"/>
      <c r="H84" s="153"/>
      <c r="I84" s="153"/>
      <c r="J84" s="153"/>
      <c r="K84" s="154"/>
    </row>
    <row r="85" spans="1:11" x14ac:dyDescent="0.25">
      <c r="A85" s="174"/>
      <c r="B85" s="153"/>
      <c r="C85" s="153">
        <v>1</v>
      </c>
      <c r="D85" s="153">
        <v>2</v>
      </c>
      <c r="E85" s="153">
        <v>3</v>
      </c>
      <c r="F85" s="153">
        <v>4</v>
      </c>
      <c r="G85" s="153">
        <v>5</v>
      </c>
      <c r="H85" s="153"/>
      <c r="I85" s="153"/>
      <c r="J85" s="153"/>
      <c r="K85" s="154"/>
    </row>
    <row r="86" spans="1:11" x14ac:dyDescent="0.25">
      <c r="A86" s="174"/>
      <c r="B86" s="153"/>
      <c r="C86" s="153" t="s">
        <v>122</v>
      </c>
      <c r="D86" s="153" t="s">
        <v>123</v>
      </c>
      <c r="E86" s="153" t="s">
        <v>124</v>
      </c>
      <c r="F86" s="153" t="s">
        <v>125</v>
      </c>
      <c r="G86" s="153" t="s">
        <v>126</v>
      </c>
      <c r="H86" s="153"/>
      <c r="I86" s="153"/>
      <c r="J86" s="153"/>
      <c r="K86" s="154"/>
    </row>
    <row r="87" spans="1:11" x14ac:dyDescent="0.25">
      <c r="A87" s="174"/>
      <c r="B87" s="153"/>
      <c r="C87" s="719" t="s">
        <v>127</v>
      </c>
      <c r="D87" s="719"/>
      <c r="E87" s="719"/>
      <c r="F87" s="719"/>
      <c r="G87" s="719"/>
      <c r="H87" s="153"/>
      <c r="I87" s="153"/>
      <c r="J87" s="153"/>
      <c r="K87" s="154"/>
    </row>
    <row r="88" spans="1:11" x14ac:dyDescent="0.25">
      <c r="A88" s="174"/>
      <c r="B88" s="153"/>
      <c r="C88" s="719"/>
      <c r="D88" s="719"/>
      <c r="E88" s="719"/>
      <c r="F88" s="719"/>
      <c r="G88" s="719"/>
      <c r="H88" s="153"/>
      <c r="I88" s="153"/>
      <c r="J88" s="153"/>
      <c r="K88" s="154"/>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1" t="s">
        <v>111</v>
      </c>
      <c r="B91" s="742" t="str">
        <f>DESCRIPCION!A22</f>
        <v>g</v>
      </c>
      <c r="C91" s="743"/>
      <c r="D91" s="743"/>
      <c r="E91" s="743"/>
      <c r="F91" s="743"/>
      <c r="G91" s="743"/>
      <c r="H91" s="743"/>
      <c r="I91" s="744"/>
      <c r="J91" s="142" t="s">
        <v>337</v>
      </c>
      <c r="K91" s="140" t="str">
        <f>IF(J97="x","EXTREMA",IF(J99="x","ALTA",IF(J101="x","MODERADA",IF(J103="x","BAJA",""))))</f>
        <v/>
      </c>
    </row>
    <row r="92" spans="1:11" ht="16.2" thickBot="1" x14ac:dyDescent="0.3">
      <c r="A92" s="751" t="s">
        <v>113</v>
      </c>
      <c r="B92" s="752"/>
      <c r="C92" s="752"/>
      <c r="D92" s="753" t="str">
        <f>PROBABILIDAD!T15</f>
        <v xml:space="preserve"> </v>
      </c>
      <c r="E92" s="754"/>
      <c r="F92" s="751" t="s">
        <v>338</v>
      </c>
      <c r="G92" s="752"/>
      <c r="H92" s="752"/>
      <c r="I92" s="755"/>
      <c r="J92" s="756"/>
      <c r="K92" s="757"/>
    </row>
    <row r="93" spans="1:11" x14ac:dyDescent="0.25">
      <c r="A93" s="80"/>
      <c r="B93" s="84"/>
      <c r="C93" s="84"/>
      <c r="D93" s="84"/>
      <c r="E93" s="84"/>
      <c r="F93" s="84"/>
      <c r="G93" s="84"/>
      <c r="H93" s="84"/>
      <c r="I93" s="84"/>
      <c r="K93" s="73"/>
    </row>
    <row r="94" spans="1:11" x14ac:dyDescent="0.25">
      <c r="A94" s="174"/>
      <c r="B94" s="153"/>
      <c r="C94" s="175"/>
      <c r="D94" s="153"/>
      <c r="E94" s="153"/>
      <c r="F94" s="153"/>
      <c r="G94" s="153"/>
      <c r="H94" s="153"/>
      <c r="I94" s="153"/>
      <c r="J94" s="170"/>
      <c r="K94" s="171"/>
    </row>
    <row r="95" spans="1:11" ht="56.25" customHeight="1" x14ac:dyDescent="0.25">
      <c r="A95" s="737" t="s">
        <v>113</v>
      </c>
      <c r="B95" s="153">
        <v>5</v>
      </c>
      <c r="C95" s="738"/>
      <c r="D95" s="717"/>
      <c r="E95" s="718"/>
      <c r="F95" s="718"/>
      <c r="G95" s="718"/>
      <c r="H95" s="153"/>
      <c r="I95" s="153"/>
      <c r="J95" s="732" t="s">
        <v>112</v>
      </c>
      <c r="K95" s="733"/>
    </row>
    <row r="96" spans="1:11" ht="5.25" customHeight="1" x14ac:dyDescent="0.25">
      <c r="A96" s="737"/>
      <c r="B96" s="153" t="s">
        <v>115</v>
      </c>
      <c r="C96" s="739"/>
      <c r="D96" s="717"/>
      <c r="E96" s="718"/>
      <c r="F96" s="718"/>
      <c r="G96" s="718"/>
      <c r="H96" s="153"/>
      <c r="I96" s="153"/>
      <c r="J96" s="155"/>
      <c r="K96" s="156"/>
    </row>
    <row r="97" spans="1:11" ht="27.75" customHeight="1" x14ac:dyDescent="0.25">
      <c r="A97" s="737"/>
      <c r="B97" s="153">
        <v>4</v>
      </c>
      <c r="C97" s="740"/>
      <c r="D97" s="717"/>
      <c r="E97" s="717"/>
      <c r="F97" s="730"/>
      <c r="G97" s="718"/>
      <c r="H97" s="153"/>
      <c r="I97" s="153"/>
      <c r="J97" s="161" t="str">
        <f xml:space="preserve"> IF(OR(E95="X",F95="X",G95="x",F97="x",G97="X",F99="X",G99="X",G101="X" ),"x","")</f>
        <v/>
      </c>
      <c r="K97" s="156" t="s">
        <v>114</v>
      </c>
    </row>
    <row r="98" spans="1:11" ht="28.2" x14ac:dyDescent="0.25">
      <c r="A98" s="737"/>
      <c r="B98" s="153" t="s">
        <v>117</v>
      </c>
      <c r="C98" s="741"/>
      <c r="D98" s="717"/>
      <c r="E98" s="717"/>
      <c r="F98" s="730"/>
      <c r="G98" s="718"/>
      <c r="H98" s="153"/>
      <c r="I98" s="153"/>
      <c r="J98" s="162"/>
      <c r="K98" s="156"/>
    </row>
    <row r="99" spans="1:11" ht="27" customHeight="1" x14ac:dyDescent="0.25">
      <c r="A99" s="737"/>
      <c r="B99" s="153">
        <v>3</v>
      </c>
      <c r="C99" s="720"/>
      <c r="D99" s="715"/>
      <c r="E99" s="716"/>
      <c r="F99" s="730"/>
      <c r="G99" s="718"/>
      <c r="H99" s="153"/>
      <c r="I99" s="153"/>
      <c r="J99" s="163" t="str">
        <f xml:space="preserve"> IF(OR(C95="X",D95="X",D97="x",E97="x",E99="X",F101="X",F103="X",G103="X" ),"x","")</f>
        <v/>
      </c>
      <c r="K99" s="156" t="s">
        <v>116</v>
      </c>
    </row>
    <row r="100" spans="1:11" ht="28.2" x14ac:dyDescent="0.25">
      <c r="A100" s="737"/>
      <c r="B100" s="153" t="s">
        <v>119</v>
      </c>
      <c r="C100" s="731"/>
      <c r="D100" s="715"/>
      <c r="E100" s="717"/>
      <c r="F100" s="730"/>
      <c r="G100" s="718"/>
      <c r="H100" s="153"/>
      <c r="I100" s="153"/>
      <c r="J100" s="164"/>
      <c r="K100" s="156"/>
    </row>
    <row r="101" spans="1:11" ht="25.5" customHeight="1" x14ac:dyDescent="0.25">
      <c r="A101" s="737"/>
      <c r="B101" s="153">
        <v>2</v>
      </c>
      <c r="C101" s="720"/>
      <c r="D101" s="713"/>
      <c r="E101" s="714"/>
      <c r="F101" s="716"/>
      <c r="G101" s="718"/>
      <c r="H101" s="153"/>
      <c r="I101" s="153"/>
      <c r="J101" s="165" t="str">
        <f xml:space="preserve"> IF(OR(C97="X",D99="X",E103="x",E101="x" ),"x","")</f>
        <v/>
      </c>
      <c r="K101" s="156" t="s">
        <v>118</v>
      </c>
    </row>
    <row r="102" spans="1:11" ht="28.2" x14ac:dyDescent="0.25">
      <c r="A102" s="737"/>
      <c r="B102" s="153" t="s">
        <v>241</v>
      </c>
      <c r="C102" s="731"/>
      <c r="D102" s="713"/>
      <c r="E102" s="715"/>
      <c r="F102" s="717"/>
      <c r="G102" s="718"/>
      <c r="H102" s="153"/>
      <c r="I102" s="153"/>
      <c r="J102" s="164"/>
      <c r="K102" s="156"/>
    </row>
    <row r="103" spans="1:11" ht="29.25" customHeight="1" x14ac:dyDescent="0.25">
      <c r="A103" s="737"/>
      <c r="B103" s="153">
        <v>1</v>
      </c>
      <c r="C103" s="720"/>
      <c r="D103" s="722"/>
      <c r="E103" s="724"/>
      <c r="F103" s="726"/>
      <c r="G103" s="728"/>
      <c r="H103" s="153"/>
      <c r="I103" s="153"/>
      <c r="J103" s="166" t="str">
        <f xml:space="preserve"> IF(OR(C99="X",C101="X",C103="x",D101="x",D103="x" ),"x","")</f>
        <v/>
      </c>
      <c r="K103" s="156" t="s">
        <v>120</v>
      </c>
    </row>
    <row r="104" spans="1:11" ht="13.5" customHeight="1" x14ac:dyDescent="0.25">
      <c r="A104" s="737"/>
      <c r="B104" s="153" t="s">
        <v>121</v>
      </c>
      <c r="C104" s="721"/>
      <c r="D104" s="723"/>
      <c r="E104" s="725"/>
      <c r="F104" s="727"/>
      <c r="G104" s="729"/>
      <c r="H104" s="153"/>
      <c r="I104" s="153"/>
      <c r="J104" s="153"/>
      <c r="K104" s="154"/>
    </row>
    <row r="105" spans="1:11" x14ac:dyDescent="0.25">
      <c r="A105" s="174"/>
      <c r="B105" s="153"/>
      <c r="C105" s="153">
        <v>1</v>
      </c>
      <c r="D105" s="153">
        <v>2</v>
      </c>
      <c r="E105" s="153">
        <v>3</v>
      </c>
      <c r="F105" s="153">
        <v>4</v>
      </c>
      <c r="G105" s="153">
        <v>5</v>
      </c>
      <c r="H105" s="153"/>
      <c r="I105" s="153"/>
      <c r="J105" s="153"/>
      <c r="K105" s="154"/>
    </row>
    <row r="106" spans="1:11" x14ac:dyDescent="0.25">
      <c r="A106" s="174"/>
      <c r="B106" s="153"/>
      <c r="C106" s="153" t="s">
        <v>122</v>
      </c>
      <c r="D106" s="153" t="s">
        <v>123</v>
      </c>
      <c r="E106" s="153" t="s">
        <v>124</v>
      </c>
      <c r="F106" s="153" t="s">
        <v>125</v>
      </c>
      <c r="G106" s="153" t="s">
        <v>126</v>
      </c>
      <c r="H106" s="153"/>
      <c r="I106" s="153"/>
      <c r="J106" s="153"/>
      <c r="K106" s="154"/>
    </row>
    <row r="107" spans="1:11" x14ac:dyDescent="0.25">
      <c r="A107" s="174"/>
      <c r="B107" s="153"/>
      <c r="C107" s="719" t="s">
        <v>127</v>
      </c>
      <c r="D107" s="719"/>
      <c r="E107" s="719"/>
      <c r="F107" s="719"/>
      <c r="G107" s="719"/>
      <c r="H107" s="153"/>
      <c r="I107" s="153"/>
      <c r="J107" s="153"/>
      <c r="K107" s="154"/>
    </row>
    <row r="108" spans="1:11" x14ac:dyDescent="0.25">
      <c r="A108" s="174"/>
      <c r="B108" s="153"/>
      <c r="C108" s="719"/>
      <c r="D108" s="719"/>
      <c r="E108" s="719"/>
      <c r="F108" s="719"/>
      <c r="G108" s="719"/>
      <c r="H108" s="153"/>
      <c r="I108" s="153"/>
      <c r="J108" s="153"/>
      <c r="K108" s="154"/>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1" t="s">
        <v>111</v>
      </c>
      <c r="B111" s="742" t="str">
        <f>DESCRIPCION!A25</f>
        <v>h</v>
      </c>
      <c r="C111" s="743"/>
      <c r="D111" s="743"/>
      <c r="E111" s="743"/>
      <c r="F111" s="743"/>
      <c r="G111" s="743"/>
      <c r="H111" s="743"/>
      <c r="I111" s="744"/>
      <c r="J111" s="142" t="s">
        <v>337</v>
      </c>
      <c r="K111" s="140" t="str">
        <f>IF(J117="x","EXTREMA",IF(J119="x","ALTA",IF(J121="x","MODERADA",IF(J123="x","BAJA",""))))</f>
        <v/>
      </c>
    </row>
    <row r="112" spans="1:11" ht="16.2" thickBot="1" x14ac:dyDescent="0.3">
      <c r="A112" s="751" t="s">
        <v>113</v>
      </c>
      <c r="B112" s="752"/>
      <c r="C112" s="752"/>
      <c r="D112" s="753" t="str">
        <f>PROBABILIDAD!T16</f>
        <v xml:space="preserve"> </v>
      </c>
      <c r="E112" s="754"/>
      <c r="F112" s="751" t="s">
        <v>338</v>
      </c>
      <c r="G112" s="752"/>
      <c r="H112" s="752"/>
      <c r="I112" s="755"/>
      <c r="J112" s="756"/>
      <c r="K112" s="757"/>
    </row>
    <row r="113" spans="1:11" x14ac:dyDescent="0.25">
      <c r="A113" s="174"/>
      <c r="B113" s="153"/>
      <c r="C113" s="153"/>
      <c r="D113" s="153"/>
      <c r="E113" s="153"/>
      <c r="F113" s="153"/>
      <c r="G113" s="153"/>
      <c r="H113" s="153"/>
      <c r="I113" s="153"/>
      <c r="K113" s="73"/>
    </row>
    <row r="114" spans="1:11" x14ac:dyDescent="0.25">
      <c r="A114" s="174"/>
      <c r="B114" s="153"/>
      <c r="C114" s="175"/>
      <c r="D114" s="153"/>
      <c r="E114" s="153"/>
      <c r="F114" s="153"/>
      <c r="G114" s="153"/>
      <c r="H114" s="153"/>
      <c r="I114" s="153"/>
      <c r="K114" s="73"/>
    </row>
    <row r="115" spans="1:11" ht="32.4" x14ac:dyDescent="0.25">
      <c r="A115" s="737" t="s">
        <v>113</v>
      </c>
      <c r="B115" s="153">
        <v>5</v>
      </c>
      <c r="C115" s="758"/>
      <c r="D115" s="749"/>
      <c r="E115" s="750"/>
      <c r="F115" s="750"/>
      <c r="G115" s="750"/>
      <c r="H115" s="188"/>
      <c r="I115" s="153"/>
      <c r="J115" s="732" t="s">
        <v>112</v>
      </c>
      <c r="K115" s="733"/>
    </row>
    <row r="116" spans="1:11" ht="32.4" x14ac:dyDescent="0.25">
      <c r="A116" s="737"/>
      <c r="B116" s="153" t="s">
        <v>115</v>
      </c>
      <c r="C116" s="759"/>
      <c r="D116" s="749"/>
      <c r="E116" s="750"/>
      <c r="F116" s="750"/>
      <c r="G116" s="750"/>
      <c r="H116" s="188"/>
      <c r="I116" s="153"/>
      <c r="J116" s="155"/>
      <c r="K116" s="156"/>
    </row>
    <row r="117" spans="1:11" ht="32.4" x14ac:dyDescent="0.25">
      <c r="A117" s="737"/>
      <c r="B117" s="153">
        <v>4</v>
      </c>
      <c r="C117" s="760"/>
      <c r="D117" s="749"/>
      <c r="E117" s="749"/>
      <c r="F117" s="762"/>
      <c r="G117" s="750"/>
      <c r="H117" s="188"/>
      <c r="I117" s="153"/>
      <c r="J117" s="161" t="str">
        <f xml:space="preserve"> IF(OR(E115="X",F115="X",G115="x",F117="x",G117="X",F119="X",G119="X",G121="X" ),"x","")</f>
        <v/>
      </c>
      <c r="K117" s="156" t="s">
        <v>114</v>
      </c>
    </row>
    <row r="118" spans="1:11" ht="32.4" x14ac:dyDescent="0.25">
      <c r="A118" s="737"/>
      <c r="B118" s="153" t="s">
        <v>117</v>
      </c>
      <c r="C118" s="761"/>
      <c r="D118" s="749"/>
      <c r="E118" s="749"/>
      <c r="F118" s="762"/>
      <c r="G118" s="750"/>
      <c r="H118" s="188"/>
      <c r="I118" s="153"/>
      <c r="J118" s="162"/>
      <c r="K118" s="156"/>
    </row>
    <row r="119" spans="1:11" ht="32.4" x14ac:dyDescent="0.25">
      <c r="A119" s="737"/>
      <c r="B119" s="153">
        <v>3</v>
      </c>
      <c r="C119" s="763"/>
      <c r="D119" s="747"/>
      <c r="E119" s="748"/>
      <c r="F119" s="762"/>
      <c r="G119" s="750"/>
      <c r="H119" s="188"/>
      <c r="I119" s="153"/>
      <c r="J119" s="163" t="str">
        <f xml:space="preserve"> IF(OR(C115="X",D115="X",D117="x",E117="x",E119="X",F121="X",F123="X",G123="X" ),"x","")</f>
        <v/>
      </c>
      <c r="K119" s="156" t="s">
        <v>116</v>
      </c>
    </row>
    <row r="120" spans="1:11" ht="32.4" x14ac:dyDescent="0.25">
      <c r="A120" s="737"/>
      <c r="B120" s="153" t="s">
        <v>119</v>
      </c>
      <c r="C120" s="764"/>
      <c r="D120" s="747"/>
      <c r="E120" s="749"/>
      <c r="F120" s="762"/>
      <c r="G120" s="750"/>
      <c r="H120" s="188"/>
      <c r="I120" s="153"/>
      <c r="J120" s="164"/>
      <c r="K120" s="156"/>
    </row>
    <row r="121" spans="1:11" ht="32.4" x14ac:dyDescent="0.25">
      <c r="A121" s="737"/>
      <c r="B121" s="153">
        <v>2</v>
      </c>
      <c r="C121" s="763"/>
      <c r="D121" s="745"/>
      <c r="E121" s="746"/>
      <c r="F121" s="748"/>
      <c r="G121" s="750"/>
      <c r="H121" s="188"/>
      <c r="I121" s="153"/>
      <c r="J121" s="165" t="str">
        <f xml:space="preserve"> IF(OR(C117="X",D119="X",E121="x",E123="x" ),"x","")</f>
        <v/>
      </c>
      <c r="K121" s="156" t="s">
        <v>118</v>
      </c>
    </row>
    <row r="122" spans="1:11" ht="32.4" x14ac:dyDescent="0.25">
      <c r="A122" s="737"/>
      <c r="B122" s="153" t="s">
        <v>241</v>
      </c>
      <c r="C122" s="764"/>
      <c r="D122" s="745"/>
      <c r="E122" s="747"/>
      <c r="F122" s="749"/>
      <c r="G122" s="750"/>
      <c r="H122" s="188"/>
      <c r="I122" s="153"/>
      <c r="J122" s="164"/>
      <c r="K122" s="156"/>
    </row>
    <row r="123" spans="1:11" ht="32.4" x14ac:dyDescent="0.25">
      <c r="A123" s="737"/>
      <c r="B123" s="153">
        <v>1</v>
      </c>
      <c r="C123" s="763"/>
      <c r="D123" s="766"/>
      <c r="E123" s="768"/>
      <c r="F123" s="770"/>
      <c r="G123" s="772"/>
      <c r="H123" s="188"/>
      <c r="I123" s="153"/>
      <c r="J123" s="166" t="str">
        <f xml:space="preserve"> IF(OR(C119="X",C121="X",D121="x",C123="x",D123="x" ),"x","")</f>
        <v/>
      </c>
      <c r="K123" s="156" t="s">
        <v>120</v>
      </c>
    </row>
    <row r="124" spans="1:11" ht="32.4" x14ac:dyDescent="0.25">
      <c r="A124" s="737"/>
      <c r="B124" s="153" t="s">
        <v>121</v>
      </c>
      <c r="C124" s="765"/>
      <c r="D124" s="767"/>
      <c r="E124" s="769"/>
      <c r="F124" s="771"/>
      <c r="G124" s="773"/>
      <c r="H124" s="188"/>
      <c r="I124" s="153"/>
      <c r="J124" s="153"/>
      <c r="K124" s="154"/>
    </row>
    <row r="125" spans="1:11" x14ac:dyDescent="0.25">
      <c r="A125" s="174"/>
      <c r="B125" s="153"/>
      <c r="C125" s="153">
        <v>1</v>
      </c>
      <c r="D125" s="153">
        <v>2</v>
      </c>
      <c r="E125" s="153">
        <v>3</v>
      </c>
      <c r="F125" s="153">
        <v>4</v>
      </c>
      <c r="G125" s="153">
        <v>5</v>
      </c>
      <c r="H125" s="153"/>
      <c r="I125" s="153"/>
      <c r="J125" s="153"/>
      <c r="K125" s="154"/>
    </row>
    <row r="126" spans="1:11" x14ac:dyDescent="0.25">
      <c r="A126" s="174"/>
      <c r="B126" s="153"/>
      <c r="C126" s="153" t="s">
        <v>122</v>
      </c>
      <c r="D126" s="153" t="s">
        <v>123</v>
      </c>
      <c r="E126" s="153" t="s">
        <v>124</v>
      </c>
      <c r="F126" s="153" t="s">
        <v>125</v>
      </c>
      <c r="G126" s="153" t="s">
        <v>126</v>
      </c>
      <c r="H126" s="153"/>
      <c r="I126" s="153"/>
      <c r="J126" s="153"/>
      <c r="K126" s="154"/>
    </row>
    <row r="127" spans="1:11" x14ac:dyDescent="0.25">
      <c r="A127" s="174"/>
      <c r="B127" s="153"/>
      <c r="C127" s="719" t="s">
        <v>127</v>
      </c>
      <c r="D127" s="719"/>
      <c r="E127" s="719"/>
      <c r="F127" s="719"/>
      <c r="G127" s="719"/>
      <c r="H127" s="153"/>
      <c r="I127" s="153"/>
      <c r="J127" s="153"/>
      <c r="K127" s="154"/>
    </row>
    <row r="128" spans="1:11" x14ac:dyDescent="0.25">
      <c r="A128" s="174"/>
      <c r="B128" s="153"/>
      <c r="C128" s="719"/>
      <c r="D128" s="719"/>
      <c r="E128" s="719"/>
      <c r="F128" s="719"/>
      <c r="G128" s="719"/>
      <c r="H128" s="153"/>
      <c r="I128" s="153"/>
      <c r="J128" s="153"/>
      <c r="K128" s="154"/>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1" t="s">
        <v>111</v>
      </c>
      <c r="B131" s="742" t="str">
        <f>DESCRIPCION!A28</f>
        <v>i</v>
      </c>
      <c r="C131" s="743"/>
      <c r="D131" s="743"/>
      <c r="E131" s="743"/>
      <c r="F131" s="743"/>
      <c r="G131" s="743"/>
      <c r="H131" s="743"/>
      <c r="I131" s="744"/>
      <c r="J131" s="142" t="s">
        <v>337</v>
      </c>
      <c r="K131" s="140" t="str">
        <f>IF(J137="x","EXTREMA",IF(J139="x","ALTA",IF(J141="x","MODERADA",IF(J143="x","BAJA",""))))</f>
        <v/>
      </c>
    </row>
    <row r="132" spans="1:11" ht="16.2" thickBot="1" x14ac:dyDescent="0.3">
      <c r="A132" s="751" t="s">
        <v>113</v>
      </c>
      <c r="B132" s="752"/>
      <c r="C132" s="752"/>
      <c r="D132" s="753" t="str">
        <f>PROBABILIDAD!T17</f>
        <v xml:space="preserve"> </v>
      </c>
      <c r="E132" s="754"/>
      <c r="F132" s="751" t="s">
        <v>338</v>
      </c>
      <c r="G132" s="752"/>
      <c r="H132" s="752"/>
      <c r="I132" s="755"/>
      <c r="J132" s="756"/>
      <c r="K132" s="757"/>
    </row>
    <row r="133" spans="1:11" x14ac:dyDescent="0.25">
      <c r="A133" s="174"/>
      <c r="B133" s="153"/>
      <c r="C133" s="153"/>
      <c r="D133" s="153"/>
      <c r="E133" s="153"/>
      <c r="F133" s="153"/>
      <c r="G133" s="153"/>
      <c r="H133" s="153"/>
      <c r="I133" s="153"/>
      <c r="J133" s="170"/>
      <c r="K133" s="171"/>
    </row>
    <row r="134" spans="1:11" x14ac:dyDescent="0.25">
      <c r="A134" s="174"/>
      <c r="B134" s="153"/>
      <c r="C134" s="175"/>
      <c r="D134" s="153"/>
      <c r="E134" s="153"/>
      <c r="F134" s="153"/>
      <c r="G134" s="153"/>
      <c r="H134" s="153"/>
      <c r="I134" s="153"/>
      <c r="J134" s="170"/>
      <c r="K134" s="171"/>
    </row>
    <row r="135" spans="1:11" ht="45.75" customHeight="1" x14ac:dyDescent="0.25">
      <c r="A135" s="737" t="s">
        <v>113</v>
      </c>
      <c r="B135" s="153">
        <v>5</v>
      </c>
      <c r="C135" s="738"/>
      <c r="D135" s="717"/>
      <c r="E135" s="718"/>
      <c r="F135" s="718"/>
      <c r="G135" s="718"/>
      <c r="H135" s="153"/>
      <c r="I135" s="153"/>
      <c r="J135" s="732" t="s">
        <v>112</v>
      </c>
      <c r="K135" s="733"/>
    </row>
    <row r="136" spans="1:11" x14ac:dyDescent="0.25">
      <c r="A136" s="737"/>
      <c r="B136" s="153" t="s">
        <v>115</v>
      </c>
      <c r="C136" s="739"/>
      <c r="D136" s="717"/>
      <c r="E136" s="718"/>
      <c r="F136" s="718"/>
      <c r="G136" s="718"/>
      <c r="H136" s="153"/>
      <c r="I136" s="153"/>
      <c r="J136" s="155"/>
      <c r="K136" s="156"/>
    </row>
    <row r="137" spans="1:11" ht="27" customHeight="1" x14ac:dyDescent="0.25">
      <c r="A137" s="737"/>
      <c r="B137" s="153">
        <v>4</v>
      </c>
      <c r="C137" s="740"/>
      <c r="D137" s="717"/>
      <c r="E137" s="717"/>
      <c r="F137" s="730"/>
      <c r="G137" s="718"/>
      <c r="H137" s="153"/>
      <c r="I137" s="153"/>
      <c r="J137" s="161" t="str">
        <f xml:space="preserve"> IF(OR(E135="X",F135="X",G135="x",F137="x",G137="X",F139="X",G139="X",G141="X" ),"x","")</f>
        <v/>
      </c>
      <c r="K137" s="156" t="s">
        <v>114</v>
      </c>
    </row>
    <row r="138" spans="1:11" ht="28.2" x14ac:dyDescent="0.25">
      <c r="A138" s="737"/>
      <c r="B138" s="153" t="s">
        <v>117</v>
      </c>
      <c r="C138" s="741"/>
      <c r="D138" s="717"/>
      <c r="E138" s="717"/>
      <c r="F138" s="730"/>
      <c r="G138" s="718"/>
      <c r="H138" s="153"/>
      <c r="I138" s="153"/>
      <c r="J138" s="162"/>
      <c r="K138" s="156"/>
    </row>
    <row r="139" spans="1:11" ht="32.25" customHeight="1" x14ac:dyDescent="0.25">
      <c r="A139" s="737"/>
      <c r="B139" s="153">
        <v>3</v>
      </c>
      <c r="C139" s="720"/>
      <c r="D139" s="715"/>
      <c r="E139" s="716"/>
      <c r="F139" s="730"/>
      <c r="G139" s="718"/>
      <c r="H139" s="153"/>
      <c r="I139" s="153"/>
      <c r="J139" s="163" t="str">
        <f xml:space="preserve"> IF(OR(C135="X",D135="X",D137="x",E137="x",E139="X",F141="X",F143="X",G143="X" ),"x","")</f>
        <v/>
      </c>
      <c r="K139" s="156" t="s">
        <v>116</v>
      </c>
    </row>
    <row r="140" spans="1:11" ht="28.2" x14ac:dyDescent="0.25">
      <c r="A140" s="737"/>
      <c r="B140" s="153" t="s">
        <v>119</v>
      </c>
      <c r="C140" s="731"/>
      <c r="D140" s="715"/>
      <c r="E140" s="717"/>
      <c r="F140" s="730"/>
      <c r="G140" s="718"/>
      <c r="H140" s="153"/>
      <c r="I140" s="153"/>
      <c r="J140" s="164"/>
      <c r="K140" s="156"/>
    </row>
    <row r="141" spans="1:11" ht="27.75" customHeight="1" x14ac:dyDescent="0.25">
      <c r="A141" s="737"/>
      <c r="B141" s="153">
        <v>2</v>
      </c>
      <c r="C141" s="720"/>
      <c r="D141" s="713"/>
      <c r="E141" s="714"/>
      <c r="F141" s="716"/>
      <c r="G141" s="718"/>
      <c r="H141" s="153"/>
      <c r="I141" s="153"/>
      <c r="J141" s="165" t="str">
        <f xml:space="preserve"> IF(OR(C137="X",D139="X",E141="x",E143="x" ),"x","")</f>
        <v/>
      </c>
      <c r="K141" s="156" t="s">
        <v>118</v>
      </c>
    </row>
    <row r="142" spans="1:11" ht="28.2" x14ac:dyDescent="0.25">
      <c r="A142" s="737"/>
      <c r="B142" s="153" t="s">
        <v>241</v>
      </c>
      <c r="C142" s="731"/>
      <c r="D142" s="713"/>
      <c r="E142" s="715"/>
      <c r="F142" s="717"/>
      <c r="G142" s="718"/>
      <c r="H142" s="153"/>
      <c r="I142" s="153"/>
      <c r="J142" s="164"/>
      <c r="K142" s="156"/>
    </row>
    <row r="143" spans="1:11" ht="30" customHeight="1" x14ac:dyDescent="0.25">
      <c r="A143" s="737"/>
      <c r="B143" s="153">
        <v>1</v>
      </c>
      <c r="C143" s="720"/>
      <c r="D143" s="722"/>
      <c r="E143" s="724"/>
      <c r="F143" s="726"/>
      <c r="G143" s="728"/>
      <c r="H143" s="153"/>
      <c r="I143" s="153"/>
      <c r="J143" s="166" t="str">
        <f xml:space="preserve"> IF(OR(C139="X",C141="X",C143="x",D141="x",D143="x" ),"x","")</f>
        <v/>
      </c>
      <c r="K143" s="156" t="s">
        <v>120</v>
      </c>
    </row>
    <row r="144" spans="1:11" x14ac:dyDescent="0.25">
      <c r="A144" s="737"/>
      <c r="B144" s="153" t="s">
        <v>121</v>
      </c>
      <c r="C144" s="721"/>
      <c r="D144" s="723"/>
      <c r="E144" s="725"/>
      <c r="F144" s="727"/>
      <c r="G144" s="729"/>
      <c r="H144" s="153"/>
      <c r="I144" s="153"/>
      <c r="J144" s="153"/>
      <c r="K144" s="154"/>
    </row>
    <row r="145" spans="1:11" x14ac:dyDescent="0.25">
      <c r="A145" s="174"/>
      <c r="B145" s="153"/>
      <c r="C145" s="153">
        <v>1</v>
      </c>
      <c r="D145" s="153">
        <v>2</v>
      </c>
      <c r="E145" s="153">
        <v>3</v>
      </c>
      <c r="F145" s="153">
        <v>4</v>
      </c>
      <c r="G145" s="153">
        <v>5</v>
      </c>
      <c r="H145" s="153"/>
      <c r="I145" s="153"/>
      <c r="J145" s="153"/>
      <c r="K145" s="154"/>
    </row>
    <row r="146" spans="1:11" x14ac:dyDescent="0.25">
      <c r="A146" s="174"/>
      <c r="B146" s="153"/>
      <c r="C146" s="153" t="s">
        <v>122</v>
      </c>
      <c r="D146" s="153" t="s">
        <v>123</v>
      </c>
      <c r="E146" s="153" t="s">
        <v>124</v>
      </c>
      <c r="F146" s="153" t="s">
        <v>125</v>
      </c>
      <c r="G146" s="153" t="s">
        <v>126</v>
      </c>
      <c r="H146" s="153"/>
      <c r="I146" s="153"/>
      <c r="J146" s="153"/>
      <c r="K146" s="154"/>
    </row>
    <row r="147" spans="1:11" x14ac:dyDescent="0.25">
      <c r="A147" s="174"/>
      <c r="B147" s="153"/>
      <c r="C147" s="719" t="s">
        <v>127</v>
      </c>
      <c r="D147" s="719"/>
      <c r="E147" s="719"/>
      <c r="F147" s="719"/>
      <c r="G147" s="719"/>
      <c r="H147" s="153"/>
      <c r="I147" s="153"/>
      <c r="J147" s="153"/>
      <c r="K147" s="154"/>
    </row>
    <row r="148" spans="1:11" x14ac:dyDescent="0.25">
      <c r="A148" s="174"/>
      <c r="B148" s="153"/>
      <c r="C148" s="719"/>
      <c r="D148" s="719"/>
      <c r="E148" s="719"/>
      <c r="F148" s="719"/>
      <c r="G148" s="719"/>
      <c r="H148" s="153"/>
      <c r="I148" s="153"/>
      <c r="J148" s="153"/>
      <c r="K148" s="154"/>
    </row>
    <row r="149" spans="1:11" ht="14.4" thickBot="1" x14ac:dyDescent="0.3">
      <c r="A149" s="176"/>
      <c r="B149" s="177"/>
      <c r="C149" s="177"/>
      <c r="D149" s="177"/>
      <c r="E149" s="177"/>
      <c r="F149" s="177"/>
      <c r="G149" s="177"/>
      <c r="H149" s="177"/>
      <c r="I149" s="177"/>
      <c r="J149" s="177"/>
      <c r="K149" s="178"/>
    </row>
    <row r="150" spans="1:11" ht="14.4" thickBot="1" x14ac:dyDescent="0.3"/>
    <row r="151" spans="1:11" ht="31.5" customHeight="1" thickBot="1" x14ac:dyDescent="0.3">
      <c r="A151" s="141" t="s">
        <v>111</v>
      </c>
      <c r="B151" s="742" t="str">
        <f>DESCRIPCION!A31</f>
        <v>l</v>
      </c>
      <c r="C151" s="743"/>
      <c r="D151" s="743"/>
      <c r="E151" s="743"/>
      <c r="F151" s="743"/>
      <c r="G151" s="743"/>
      <c r="H151" s="743"/>
      <c r="I151" s="744"/>
      <c r="J151" s="142" t="s">
        <v>337</v>
      </c>
      <c r="K151" s="140" t="str">
        <f>IF(J157="x","EXTREMA",IF(J159="x","ALTA",IF(J161="x","MODERADA",IF(J163="x","BAJA",""))))</f>
        <v/>
      </c>
    </row>
    <row r="152" spans="1:11" ht="16.2" thickBot="1" x14ac:dyDescent="0.3">
      <c r="A152" s="751" t="s">
        <v>113</v>
      </c>
      <c r="B152" s="752"/>
      <c r="C152" s="752"/>
      <c r="D152" s="753" t="str">
        <f>PROBABILIDAD!T18</f>
        <v xml:space="preserve"> </v>
      </c>
      <c r="E152" s="754"/>
      <c r="F152" s="751" t="s">
        <v>338</v>
      </c>
      <c r="G152" s="752"/>
      <c r="H152" s="752"/>
      <c r="I152" s="755"/>
      <c r="J152" s="756"/>
      <c r="K152" s="757"/>
    </row>
    <row r="153" spans="1:11" x14ac:dyDescent="0.25">
      <c r="A153" s="174"/>
      <c r="B153" s="153"/>
      <c r="C153" s="153"/>
      <c r="D153" s="153"/>
      <c r="E153" s="153"/>
      <c r="F153" s="153"/>
      <c r="G153" s="153"/>
      <c r="H153" s="153"/>
      <c r="I153" s="153"/>
      <c r="J153" s="170"/>
      <c r="K153" s="171"/>
    </row>
    <row r="154" spans="1:11" x14ac:dyDescent="0.25">
      <c r="A154" s="174"/>
      <c r="B154" s="153"/>
      <c r="C154" s="175"/>
      <c r="D154" s="153"/>
      <c r="E154" s="153"/>
      <c r="F154" s="153"/>
      <c r="G154" s="153"/>
      <c r="H154" s="153"/>
      <c r="I154" s="153"/>
      <c r="J154" s="170"/>
      <c r="K154" s="171"/>
    </row>
    <row r="155" spans="1:11" ht="36" customHeight="1" x14ac:dyDescent="0.25">
      <c r="A155" s="737" t="s">
        <v>113</v>
      </c>
      <c r="B155" s="153">
        <v>5</v>
      </c>
      <c r="C155" s="738"/>
      <c r="D155" s="717"/>
      <c r="E155" s="718"/>
      <c r="F155" s="718"/>
      <c r="G155" s="718"/>
      <c r="H155" s="153"/>
      <c r="I155" s="153"/>
      <c r="J155" s="732" t="s">
        <v>112</v>
      </c>
      <c r="K155" s="733"/>
    </row>
    <row r="156" spans="1:11" x14ac:dyDescent="0.25">
      <c r="A156" s="737"/>
      <c r="B156" s="153" t="s">
        <v>115</v>
      </c>
      <c r="C156" s="739"/>
      <c r="D156" s="717"/>
      <c r="E156" s="718"/>
      <c r="F156" s="718"/>
      <c r="G156" s="718"/>
      <c r="H156" s="153"/>
      <c r="I156" s="153"/>
      <c r="J156" s="155"/>
      <c r="K156" s="156"/>
    </row>
    <row r="157" spans="1:11" ht="27" customHeight="1" x14ac:dyDescent="0.25">
      <c r="A157" s="737"/>
      <c r="B157" s="153">
        <v>4</v>
      </c>
      <c r="C157" s="740"/>
      <c r="D157" s="717"/>
      <c r="E157" s="717"/>
      <c r="F157" s="730"/>
      <c r="G157" s="718"/>
      <c r="H157" s="153"/>
      <c r="I157" s="153"/>
      <c r="J157" s="161" t="str">
        <f xml:space="preserve"> IF(OR(E155="X",F155="X",G155="x",F157="x",G157="X",F159="X",G159="X",G161="X" ),"x","")</f>
        <v/>
      </c>
      <c r="K157" s="156" t="s">
        <v>114</v>
      </c>
    </row>
    <row r="158" spans="1:11" ht="28.2" x14ac:dyDescent="0.25">
      <c r="A158" s="737"/>
      <c r="B158" s="153" t="s">
        <v>117</v>
      </c>
      <c r="C158" s="741"/>
      <c r="D158" s="717"/>
      <c r="E158" s="717"/>
      <c r="F158" s="730"/>
      <c r="G158" s="718"/>
      <c r="H158" s="153"/>
      <c r="I158" s="153"/>
      <c r="J158" s="162"/>
      <c r="K158" s="156"/>
    </row>
    <row r="159" spans="1:11" ht="27.75" customHeight="1" x14ac:dyDescent="0.25">
      <c r="A159" s="737"/>
      <c r="B159" s="153">
        <v>3</v>
      </c>
      <c r="C159" s="720"/>
      <c r="D159" s="715"/>
      <c r="E159" s="716"/>
      <c r="F159" s="730"/>
      <c r="G159" s="718"/>
      <c r="H159" s="153"/>
      <c r="I159" s="153"/>
      <c r="J159" s="163" t="str">
        <f xml:space="preserve"> IF(OR(C155="X",D155="X",D157="x",E157="x",E159="X",F161="X",F163="X",G163="X" ),"x","")</f>
        <v/>
      </c>
      <c r="K159" s="156" t="s">
        <v>116</v>
      </c>
    </row>
    <row r="160" spans="1:11" ht="28.2" x14ac:dyDescent="0.25">
      <c r="A160" s="737"/>
      <c r="B160" s="153" t="s">
        <v>119</v>
      </c>
      <c r="C160" s="731"/>
      <c r="D160" s="715"/>
      <c r="E160" s="717"/>
      <c r="F160" s="730"/>
      <c r="G160" s="718"/>
      <c r="H160" s="153"/>
      <c r="I160" s="153"/>
      <c r="J160" s="164"/>
      <c r="K160" s="156"/>
    </row>
    <row r="161" spans="1:11" ht="27.75" customHeight="1" x14ac:dyDescent="0.25">
      <c r="A161" s="737"/>
      <c r="B161" s="153">
        <v>2</v>
      </c>
      <c r="C161" s="720"/>
      <c r="D161" s="713"/>
      <c r="E161" s="714"/>
      <c r="F161" s="716"/>
      <c r="G161" s="718"/>
      <c r="H161" s="153"/>
      <c r="I161" s="153"/>
      <c r="J161" s="165" t="str">
        <f xml:space="preserve"> IF(OR(C157="X",D159="X",E161="x",E163="x" ),"x","")</f>
        <v/>
      </c>
      <c r="K161" s="156" t="s">
        <v>118</v>
      </c>
    </row>
    <row r="162" spans="1:11" ht="28.2" x14ac:dyDescent="0.25">
      <c r="A162" s="737"/>
      <c r="B162" s="153" t="s">
        <v>241</v>
      </c>
      <c r="C162" s="731"/>
      <c r="D162" s="713"/>
      <c r="E162" s="715"/>
      <c r="F162" s="717"/>
      <c r="G162" s="718"/>
      <c r="H162" s="153"/>
      <c r="I162" s="153"/>
      <c r="J162" s="164"/>
      <c r="K162" s="156"/>
    </row>
    <row r="163" spans="1:11" ht="28.2" x14ac:dyDescent="0.25">
      <c r="A163" s="737"/>
      <c r="B163" s="153">
        <v>1</v>
      </c>
      <c r="C163" s="720"/>
      <c r="D163" s="722"/>
      <c r="E163" s="724"/>
      <c r="F163" s="726"/>
      <c r="G163" s="728"/>
      <c r="H163" s="153"/>
      <c r="I163" s="153"/>
      <c r="J163" s="166" t="str">
        <f xml:space="preserve"> IF(OR(C159="X",C161="X",C163="x",D161="x",D163="x" ),"x","")</f>
        <v/>
      </c>
      <c r="K163" s="156" t="s">
        <v>120</v>
      </c>
    </row>
    <row r="164" spans="1:11" ht="26.25" customHeight="1" x14ac:dyDescent="0.25">
      <c r="A164" s="737"/>
      <c r="B164" s="153" t="s">
        <v>121</v>
      </c>
      <c r="C164" s="721"/>
      <c r="D164" s="723"/>
      <c r="E164" s="725"/>
      <c r="F164" s="727"/>
      <c r="G164" s="729"/>
      <c r="H164" s="153"/>
      <c r="I164" s="153"/>
      <c r="J164" s="153"/>
      <c r="K164" s="154"/>
    </row>
    <row r="165" spans="1:11" x14ac:dyDescent="0.25">
      <c r="A165" s="174"/>
      <c r="B165" s="153"/>
      <c r="C165" s="153">
        <v>1</v>
      </c>
      <c r="D165" s="153">
        <v>2</v>
      </c>
      <c r="E165" s="153">
        <v>3</v>
      </c>
      <c r="F165" s="153">
        <v>4</v>
      </c>
      <c r="G165" s="153">
        <v>5</v>
      </c>
      <c r="H165" s="153"/>
      <c r="I165" s="153"/>
      <c r="J165" s="153"/>
      <c r="K165" s="154"/>
    </row>
    <row r="166" spans="1:11" x14ac:dyDescent="0.25">
      <c r="A166" s="174"/>
      <c r="B166" s="153"/>
      <c r="C166" s="153" t="s">
        <v>122</v>
      </c>
      <c r="D166" s="153" t="s">
        <v>123</v>
      </c>
      <c r="E166" s="153" t="s">
        <v>124</v>
      </c>
      <c r="F166" s="153" t="s">
        <v>125</v>
      </c>
      <c r="G166" s="153" t="s">
        <v>126</v>
      </c>
      <c r="H166" s="153"/>
      <c r="I166" s="153"/>
      <c r="J166" s="153"/>
      <c r="K166" s="154"/>
    </row>
    <row r="167" spans="1:11" x14ac:dyDescent="0.25">
      <c r="A167" s="174"/>
      <c r="B167" s="153"/>
      <c r="C167" s="719" t="s">
        <v>127</v>
      </c>
      <c r="D167" s="719"/>
      <c r="E167" s="719"/>
      <c r="F167" s="719"/>
      <c r="G167" s="719"/>
      <c r="H167" s="153"/>
      <c r="I167" s="153"/>
      <c r="J167" s="153"/>
      <c r="K167" s="154"/>
    </row>
    <row r="168" spans="1:11" x14ac:dyDescent="0.25">
      <c r="A168" s="174"/>
      <c r="B168" s="153"/>
      <c r="C168" s="719"/>
      <c r="D168" s="719"/>
      <c r="E168" s="719"/>
      <c r="F168" s="719"/>
      <c r="G168" s="719"/>
      <c r="H168" s="153"/>
      <c r="I168" s="153"/>
      <c r="J168" s="153"/>
      <c r="K168" s="154"/>
    </row>
    <row r="169" spans="1:11" ht="14.4" thickBot="1" x14ac:dyDescent="0.3">
      <c r="A169" s="176"/>
      <c r="B169" s="177"/>
      <c r="C169" s="177"/>
      <c r="D169" s="177"/>
      <c r="E169" s="177"/>
      <c r="F169" s="177"/>
      <c r="G169" s="177"/>
      <c r="H169" s="177"/>
      <c r="I169" s="177"/>
      <c r="J169" s="177"/>
      <c r="K169" s="178"/>
    </row>
    <row r="171" spans="1:11" ht="14.4" thickBot="1" x14ac:dyDescent="0.3"/>
    <row r="172" spans="1:11" ht="33.75" customHeight="1" thickBot="1" x14ac:dyDescent="0.3">
      <c r="A172" s="141" t="s">
        <v>111</v>
      </c>
      <c r="B172" s="734" t="str">
        <f>DESCRIPCION!A34</f>
        <v>m</v>
      </c>
      <c r="C172" s="735"/>
      <c r="D172" s="735"/>
      <c r="E172" s="735"/>
      <c r="F172" s="735"/>
      <c r="G172" s="735"/>
      <c r="H172" s="735"/>
      <c r="I172" s="736"/>
      <c r="J172" s="142" t="s">
        <v>337</v>
      </c>
      <c r="K172" s="140" t="str">
        <f>IF(J178="x","EXTREMA",IF(J180="x","ALTA",IF(J182="x","MODERADA",IF(J184="x","BAJA",""))))</f>
        <v/>
      </c>
    </row>
    <row r="173" spans="1:11" ht="16.2" thickBot="1" x14ac:dyDescent="0.3">
      <c r="A173" s="751" t="s">
        <v>113</v>
      </c>
      <c r="B173" s="752"/>
      <c r="C173" s="752"/>
      <c r="D173" s="753" t="str">
        <f>PROBABILIDAD!T19</f>
        <v xml:space="preserve"> </v>
      </c>
      <c r="E173" s="754"/>
      <c r="F173" s="751" t="s">
        <v>338</v>
      </c>
      <c r="G173" s="752"/>
      <c r="H173" s="752"/>
      <c r="I173" s="755"/>
      <c r="J173" s="756"/>
      <c r="K173" s="757"/>
    </row>
    <row r="174" spans="1:11" x14ac:dyDescent="0.25">
      <c r="A174" s="174"/>
      <c r="B174" s="153"/>
      <c r="C174" s="153"/>
      <c r="D174" s="153"/>
      <c r="E174" s="153"/>
      <c r="F174" s="153"/>
      <c r="G174" s="153"/>
      <c r="H174" s="153"/>
      <c r="I174" s="153"/>
      <c r="J174" s="170"/>
      <c r="K174" s="171"/>
    </row>
    <row r="175" spans="1:11" x14ac:dyDescent="0.25">
      <c r="A175" s="174"/>
      <c r="B175" s="153"/>
      <c r="C175" s="175"/>
      <c r="D175" s="153"/>
      <c r="E175" s="153"/>
      <c r="F175" s="153"/>
      <c r="G175" s="153"/>
      <c r="H175" s="153"/>
      <c r="I175" s="153"/>
      <c r="J175" s="170"/>
      <c r="K175" s="171"/>
    </row>
    <row r="176" spans="1:11" ht="31.5" customHeight="1" x14ac:dyDescent="0.25">
      <c r="A176" s="737" t="s">
        <v>113</v>
      </c>
      <c r="B176" s="153">
        <v>5</v>
      </c>
      <c r="C176" s="738"/>
      <c r="D176" s="717"/>
      <c r="E176" s="718"/>
      <c r="F176" s="718"/>
      <c r="G176" s="718"/>
      <c r="H176" s="153"/>
      <c r="I176" s="153"/>
      <c r="J176" s="732" t="s">
        <v>112</v>
      </c>
      <c r="K176" s="733"/>
    </row>
    <row r="177" spans="1:11" x14ac:dyDescent="0.25">
      <c r="A177" s="737"/>
      <c r="B177" s="153" t="s">
        <v>115</v>
      </c>
      <c r="C177" s="739"/>
      <c r="D177" s="717"/>
      <c r="E177" s="718"/>
      <c r="F177" s="718"/>
      <c r="G177" s="718"/>
      <c r="H177" s="153"/>
      <c r="I177" s="153"/>
      <c r="J177" s="155"/>
      <c r="K177" s="156"/>
    </row>
    <row r="178" spans="1:11" ht="27.75" customHeight="1" x14ac:dyDescent="0.25">
      <c r="A178" s="737"/>
      <c r="B178" s="153">
        <v>4</v>
      </c>
      <c r="C178" s="740"/>
      <c r="D178" s="717"/>
      <c r="E178" s="717"/>
      <c r="F178" s="730"/>
      <c r="G178" s="718"/>
      <c r="H178" s="153"/>
      <c r="I178" s="153"/>
      <c r="J178" s="161" t="str">
        <f xml:space="preserve"> IF(OR(E176="X",F176="X",G176="x",F178="x",G178="X",F180="X",G180="X",G182="X" ),"x","")</f>
        <v/>
      </c>
      <c r="K178" s="156" t="s">
        <v>114</v>
      </c>
    </row>
    <row r="179" spans="1:11" ht="28.2" x14ac:dyDescent="0.25">
      <c r="A179" s="737"/>
      <c r="B179" s="153" t="s">
        <v>117</v>
      </c>
      <c r="C179" s="741"/>
      <c r="D179" s="717"/>
      <c r="E179" s="717"/>
      <c r="F179" s="730"/>
      <c r="G179" s="718"/>
      <c r="H179" s="153"/>
      <c r="I179" s="153"/>
      <c r="J179" s="162"/>
      <c r="K179" s="156"/>
    </row>
    <row r="180" spans="1:11" ht="32.25" customHeight="1" x14ac:dyDescent="0.25">
      <c r="A180" s="737"/>
      <c r="B180" s="153">
        <v>3</v>
      </c>
      <c r="C180" s="720"/>
      <c r="D180" s="715"/>
      <c r="E180" s="716"/>
      <c r="F180" s="730"/>
      <c r="G180" s="718"/>
      <c r="H180" s="153"/>
      <c r="I180" s="153"/>
      <c r="J180" s="163" t="str">
        <f xml:space="preserve"> IF(OR(C176="X",D176="X",D178="x",E178="x",E180="X",F182="X",F184="X",G184="X" ),"x","")</f>
        <v/>
      </c>
      <c r="K180" s="156" t="s">
        <v>116</v>
      </c>
    </row>
    <row r="181" spans="1:11" ht="28.2" x14ac:dyDescent="0.25">
      <c r="A181" s="737"/>
      <c r="B181" s="153" t="s">
        <v>119</v>
      </c>
      <c r="C181" s="731"/>
      <c r="D181" s="715"/>
      <c r="E181" s="717"/>
      <c r="F181" s="730"/>
      <c r="G181" s="718"/>
      <c r="H181" s="153"/>
      <c r="I181" s="153"/>
      <c r="J181" s="164"/>
      <c r="K181" s="156"/>
    </row>
    <row r="182" spans="1:11" ht="32.25" customHeight="1" x14ac:dyDescent="0.25">
      <c r="A182" s="737"/>
      <c r="B182" s="153">
        <v>2</v>
      </c>
      <c r="C182" s="720"/>
      <c r="D182" s="713"/>
      <c r="E182" s="714"/>
      <c r="F182" s="716"/>
      <c r="G182" s="718"/>
      <c r="H182" s="153"/>
      <c r="I182" s="153"/>
      <c r="J182" s="165" t="str">
        <f xml:space="preserve"> IF(OR(E182="X",D180="X",C178="x",E184="x" ),"x","")</f>
        <v/>
      </c>
      <c r="K182" s="156" t="s">
        <v>118</v>
      </c>
    </row>
    <row r="183" spans="1:11" ht="28.2" x14ac:dyDescent="0.25">
      <c r="A183" s="737"/>
      <c r="B183" s="153" t="s">
        <v>241</v>
      </c>
      <c r="C183" s="731"/>
      <c r="D183" s="713"/>
      <c r="E183" s="715"/>
      <c r="F183" s="717"/>
      <c r="G183" s="718"/>
      <c r="H183" s="153"/>
      <c r="I183" s="153"/>
      <c r="J183" s="164"/>
      <c r="K183" s="156"/>
    </row>
    <row r="184" spans="1:11" ht="28.2" x14ac:dyDescent="0.25">
      <c r="A184" s="737"/>
      <c r="B184" s="153">
        <v>1</v>
      </c>
      <c r="C184" s="720"/>
      <c r="D184" s="722"/>
      <c r="E184" s="724"/>
      <c r="F184" s="726"/>
      <c r="G184" s="728"/>
      <c r="H184" s="153"/>
      <c r="I184" s="153"/>
      <c r="J184" s="166" t="str">
        <f xml:space="preserve"> IF(OR(C180="X",C182="X",D182="x",D184="x",C184="x" ),"x","")</f>
        <v/>
      </c>
      <c r="K184" s="156" t="s">
        <v>120</v>
      </c>
    </row>
    <row r="185" spans="1:11" ht="24" customHeight="1" x14ac:dyDescent="0.25">
      <c r="A185" s="737"/>
      <c r="B185" s="153" t="s">
        <v>121</v>
      </c>
      <c r="C185" s="721"/>
      <c r="D185" s="723"/>
      <c r="E185" s="725"/>
      <c r="F185" s="727"/>
      <c r="G185" s="729"/>
      <c r="H185" s="153"/>
      <c r="I185" s="153"/>
      <c r="J185" s="153"/>
      <c r="K185" s="154"/>
    </row>
    <row r="186" spans="1:11" x14ac:dyDescent="0.25">
      <c r="A186" s="174"/>
      <c r="B186" s="153"/>
      <c r="C186" s="153">
        <v>1</v>
      </c>
      <c r="D186" s="153">
        <v>2</v>
      </c>
      <c r="E186" s="153">
        <v>3</v>
      </c>
      <c r="F186" s="153">
        <v>4</v>
      </c>
      <c r="G186" s="153">
        <v>5</v>
      </c>
      <c r="H186" s="153"/>
      <c r="I186" s="153"/>
      <c r="J186" s="153"/>
      <c r="K186" s="154"/>
    </row>
    <row r="187" spans="1:11" x14ac:dyDescent="0.25">
      <c r="A187" s="174"/>
      <c r="B187" s="153"/>
      <c r="C187" s="153" t="s">
        <v>122</v>
      </c>
      <c r="D187" s="153" t="s">
        <v>123</v>
      </c>
      <c r="E187" s="153" t="s">
        <v>124</v>
      </c>
      <c r="F187" s="153" t="s">
        <v>125</v>
      </c>
      <c r="G187" s="153" t="s">
        <v>126</v>
      </c>
      <c r="H187" s="153"/>
      <c r="I187" s="153"/>
      <c r="J187" s="153"/>
      <c r="K187" s="154"/>
    </row>
    <row r="188" spans="1:11" x14ac:dyDescent="0.25">
      <c r="A188" s="174"/>
      <c r="B188" s="153"/>
      <c r="C188" s="719" t="s">
        <v>127</v>
      </c>
      <c r="D188" s="719"/>
      <c r="E188" s="719"/>
      <c r="F188" s="719"/>
      <c r="G188" s="719"/>
      <c r="H188" s="153"/>
      <c r="I188" s="153"/>
      <c r="J188" s="153"/>
      <c r="K188" s="154"/>
    </row>
    <row r="189" spans="1:11" x14ac:dyDescent="0.25">
      <c r="A189" s="174"/>
      <c r="B189" s="153"/>
      <c r="C189" s="719"/>
      <c r="D189" s="719"/>
      <c r="E189" s="719"/>
      <c r="F189" s="719"/>
      <c r="G189" s="719"/>
      <c r="H189" s="153"/>
      <c r="I189" s="153"/>
      <c r="J189" s="153"/>
      <c r="K189" s="154"/>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1" t="s">
        <v>111</v>
      </c>
      <c r="B192" s="742" t="str">
        <f>DESCRIPCION!A37</f>
        <v>n</v>
      </c>
      <c r="C192" s="743"/>
      <c r="D192" s="743"/>
      <c r="E192" s="743"/>
      <c r="F192" s="743"/>
      <c r="G192" s="743"/>
      <c r="H192" s="743"/>
      <c r="I192" s="744"/>
      <c r="J192" s="142" t="s">
        <v>337</v>
      </c>
      <c r="K192" s="140" t="str">
        <f>IF(J198="x","EXTREMA",IF(J200="x","ALTA",IF(J202="x","MODERADA",IF(J204="x","BAJA",""))))</f>
        <v/>
      </c>
    </row>
    <row r="193" spans="1:11" ht="16.2" thickBot="1" x14ac:dyDescent="0.3">
      <c r="A193" s="751" t="s">
        <v>113</v>
      </c>
      <c r="B193" s="752"/>
      <c r="C193" s="752"/>
      <c r="D193" s="753" t="str">
        <f>PROBABILIDAD!T20</f>
        <v xml:space="preserve"> </v>
      </c>
      <c r="E193" s="754"/>
      <c r="F193" s="751" t="s">
        <v>338</v>
      </c>
      <c r="G193" s="752"/>
      <c r="H193" s="752"/>
      <c r="I193" s="755"/>
      <c r="J193" s="756"/>
      <c r="K193" s="757"/>
    </row>
    <row r="194" spans="1:11" x14ac:dyDescent="0.25">
      <c r="A194" s="174"/>
      <c r="B194" s="153"/>
      <c r="C194" s="153"/>
      <c r="D194" s="153"/>
      <c r="E194" s="153"/>
      <c r="F194" s="153"/>
      <c r="G194" s="153"/>
      <c r="H194" s="153"/>
      <c r="I194" s="153"/>
      <c r="J194" s="170"/>
      <c r="K194" s="171"/>
    </row>
    <row r="195" spans="1:11" x14ac:dyDescent="0.25">
      <c r="A195" s="174"/>
      <c r="B195" s="153"/>
      <c r="C195" s="175"/>
      <c r="D195" s="153"/>
      <c r="E195" s="153"/>
      <c r="F195" s="153"/>
      <c r="G195" s="153"/>
      <c r="H195" s="153"/>
      <c r="I195" s="153"/>
      <c r="J195" s="170"/>
      <c r="K195" s="171"/>
    </row>
    <row r="196" spans="1:11" ht="27" customHeight="1" x14ac:dyDescent="0.25">
      <c r="A196" s="737" t="s">
        <v>113</v>
      </c>
      <c r="B196" s="153">
        <v>5</v>
      </c>
      <c r="C196" s="738"/>
      <c r="D196" s="717"/>
      <c r="E196" s="718"/>
      <c r="F196" s="718"/>
      <c r="G196" s="718"/>
      <c r="H196" s="153"/>
      <c r="I196" s="153"/>
      <c r="J196" s="732" t="s">
        <v>112</v>
      </c>
      <c r="K196" s="733"/>
    </row>
    <row r="197" spans="1:11" x14ac:dyDescent="0.25">
      <c r="A197" s="737"/>
      <c r="B197" s="153" t="s">
        <v>115</v>
      </c>
      <c r="C197" s="739"/>
      <c r="D197" s="717"/>
      <c r="E197" s="718"/>
      <c r="F197" s="718"/>
      <c r="G197" s="718"/>
      <c r="H197" s="153"/>
      <c r="I197" s="153"/>
      <c r="J197" s="155"/>
      <c r="K197" s="156"/>
    </row>
    <row r="198" spans="1:11" ht="30.75" customHeight="1" x14ac:dyDescent="0.25">
      <c r="A198" s="737"/>
      <c r="B198" s="153">
        <v>4</v>
      </c>
      <c r="C198" s="740"/>
      <c r="D198" s="717"/>
      <c r="E198" s="717"/>
      <c r="F198" s="730"/>
      <c r="G198" s="718"/>
      <c r="H198" s="153"/>
      <c r="I198" s="153"/>
      <c r="J198" s="161" t="str">
        <f xml:space="preserve"> IF(OR(E196="X",F196="X",G196="x",F198="x",G198="X",F200="X",G200="X",G202="X" ),"x","")</f>
        <v/>
      </c>
      <c r="K198" s="156" t="s">
        <v>114</v>
      </c>
    </row>
    <row r="199" spans="1:11" ht="28.2" x14ac:dyDescent="0.25">
      <c r="A199" s="737"/>
      <c r="B199" s="153" t="s">
        <v>117</v>
      </c>
      <c r="C199" s="741"/>
      <c r="D199" s="717"/>
      <c r="E199" s="717"/>
      <c r="F199" s="730"/>
      <c r="G199" s="718"/>
      <c r="H199" s="153"/>
      <c r="I199" s="153"/>
      <c r="J199" s="162"/>
      <c r="K199" s="156"/>
    </row>
    <row r="200" spans="1:11" ht="25.5" customHeight="1" x14ac:dyDescent="0.25">
      <c r="A200" s="737"/>
      <c r="B200" s="153">
        <v>3</v>
      </c>
      <c r="C200" s="720"/>
      <c r="D200" s="715"/>
      <c r="E200" s="716"/>
      <c r="F200" s="730"/>
      <c r="G200" s="718"/>
      <c r="H200" s="153"/>
      <c r="I200" s="153"/>
      <c r="J200" s="163" t="str">
        <f xml:space="preserve"> IF(OR(C196="X",D196="X",D198="x",E198="x",E200="X",F202="X",F204="X",G204="X" ),"x","")</f>
        <v/>
      </c>
      <c r="K200" s="156" t="s">
        <v>116</v>
      </c>
    </row>
    <row r="201" spans="1:11" ht="28.2" x14ac:dyDescent="0.25">
      <c r="A201" s="737"/>
      <c r="B201" s="153" t="s">
        <v>119</v>
      </c>
      <c r="C201" s="731"/>
      <c r="D201" s="715"/>
      <c r="E201" s="717"/>
      <c r="F201" s="730"/>
      <c r="G201" s="718"/>
      <c r="H201" s="153"/>
      <c r="I201" s="153"/>
      <c r="J201" s="164"/>
      <c r="K201" s="156"/>
    </row>
    <row r="202" spans="1:11" ht="32.25" customHeight="1" x14ac:dyDescent="0.25">
      <c r="A202" s="737"/>
      <c r="B202" s="153">
        <v>2</v>
      </c>
      <c r="C202" s="720"/>
      <c r="D202" s="713"/>
      <c r="E202" s="714"/>
      <c r="F202" s="716"/>
      <c r="G202" s="718"/>
      <c r="H202" s="153"/>
      <c r="I202" s="153"/>
      <c r="J202" s="165" t="str">
        <f xml:space="preserve"> IF(OR(C198="X",D200="X",E202="x",E204="x" ),"x","")</f>
        <v/>
      </c>
      <c r="K202" s="156" t="s">
        <v>118</v>
      </c>
    </row>
    <row r="203" spans="1:11" ht="28.2" x14ac:dyDescent="0.25">
      <c r="A203" s="737"/>
      <c r="B203" s="153" t="s">
        <v>241</v>
      </c>
      <c r="C203" s="731"/>
      <c r="D203" s="713"/>
      <c r="E203" s="715"/>
      <c r="F203" s="717"/>
      <c r="G203" s="718"/>
      <c r="H203" s="153"/>
      <c r="I203" s="153"/>
      <c r="J203" s="164"/>
      <c r="K203" s="156"/>
    </row>
    <row r="204" spans="1:11" ht="28.2" x14ac:dyDescent="0.25">
      <c r="A204" s="737"/>
      <c r="B204" s="153">
        <v>1</v>
      </c>
      <c r="C204" s="720"/>
      <c r="D204" s="722"/>
      <c r="E204" s="724"/>
      <c r="F204" s="726"/>
      <c r="G204" s="728"/>
      <c r="H204" s="153"/>
      <c r="I204" s="153"/>
      <c r="J204" s="166" t="str">
        <f xml:space="preserve"> IF(OR(C200="X",C202="X",D202="x",D204="x",C204="x" ),"x","")</f>
        <v/>
      </c>
      <c r="K204" s="156" t="s">
        <v>120</v>
      </c>
    </row>
    <row r="205" spans="1:11" ht="26.25" customHeight="1" x14ac:dyDescent="0.25">
      <c r="A205" s="737"/>
      <c r="B205" s="153" t="s">
        <v>121</v>
      </c>
      <c r="C205" s="721"/>
      <c r="D205" s="723"/>
      <c r="E205" s="725"/>
      <c r="F205" s="727"/>
      <c r="G205" s="729"/>
      <c r="H205" s="153"/>
      <c r="I205" s="153"/>
      <c r="J205" s="153"/>
      <c r="K205" s="154"/>
    </row>
    <row r="206" spans="1:11" x14ac:dyDescent="0.25">
      <c r="A206" s="174"/>
      <c r="B206" s="153"/>
      <c r="C206" s="153">
        <v>1</v>
      </c>
      <c r="D206" s="153">
        <v>2</v>
      </c>
      <c r="E206" s="153">
        <v>3</v>
      </c>
      <c r="F206" s="153">
        <v>4</v>
      </c>
      <c r="G206" s="153">
        <v>5</v>
      </c>
      <c r="H206" s="153"/>
      <c r="I206" s="153"/>
      <c r="J206" s="153"/>
      <c r="K206" s="154"/>
    </row>
    <row r="207" spans="1:11" x14ac:dyDescent="0.25">
      <c r="A207" s="174"/>
      <c r="B207" s="153"/>
      <c r="C207" s="153" t="s">
        <v>122</v>
      </c>
      <c r="D207" s="153" t="s">
        <v>123</v>
      </c>
      <c r="E207" s="153" t="s">
        <v>124</v>
      </c>
      <c r="F207" s="153" t="s">
        <v>125</v>
      </c>
      <c r="G207" s="153" t="s">
        <v>126</v>
      </c>
      <c r="H207" s="153"/>
      <c r="I207" s="153"/>
      <c r="J207" s="153"/>
      <c r="K207" s="154"/>
    </row>
    <row r="208" spans="1:11" x14ac:dyDescent="0.25">
      <c r="A208" s="174"/>
      <c r="B208" s="153"/>
      <c r="C208" s="719" t="s">
        <v>127</v>
      </c>
      <c r="D208" s="719"/>
      <c r="E208" s="719"/>
      <c r="F208" s="719"/>
      <c r="G208" s="719"/>
      <c r="H208" s="153"/>
      <c r="I208" s="153"/>
      <c r="J208" s="153"/>
      <c r="K208" s="154"/>
    </row>
    <row r="209" spans="1:11" x14ac:dyDescent="0.25">
      <c r="A209" s="174"/>
      <c r="B209" s="153"/>
      <c r="C209" s="719"/>
      <c r="D209" s="719"/>
      <c r="E209" s="719"/>
      <c r="F209" s="719"/>
      <c r="G209" s="719"/>
      <c r="H209" s="153"/>
      <c r="I209" s="153"/>
      <c r="J209" s="153"/>
      <c r="K209" s="154"/>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0</v>
      </c>
      <c r="C36" s="24" t="s">
        <v>129</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0</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8</v>
      </c>
    </row>
    <row r="57" spans="1:2" x14ac:dyDescent="0.3">
      <c r="A57" t="s">
        <v>164</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1</v>
      </c>
    </row>
    <row r="61" spans="1:2" x14ac:dyDescent="0.3">
      <c r="A61">
        <v>4</v>
      </c>
      <c r="B61">
        <f>IF(' IMPACTO RIESGOS CORRUPCION'!D39="X",1,0)</f>
        <v>1</v>
      </c>
    </row>
    <row r="62" spans="1:2" x14ac:dyDescent="0.3">
      <c r="A62">
        <v>5</v>
      </c>
      <c r="B62">
        <f>IF(' IMPACTO RIESGOS CORRUPCION'!D40="X",1,0)</f>
        <v>1</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1</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0</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11</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339</v>
      </c>
      <c r="C1" t="s">
        <v>122</v>
      </c>
    </row>
    <row r="2" spans="1:3" x14ac:dyDescent="0.3">
      <c r="A2" t="s">
        <v>241</v>
      </c>
      <c r="C2" t="s">
        <v>123</v>
      </c>
    </row>
    <row r="3" spans="1:3" x14ac:dyDescent="0.3">
      <c r="A3" t="s">
        <v>119</v>
      </c>
      <c r="C3" t="s">
        <v>124</v>
      </c>
    </row>
    <row r="4" spans="1:3" x14ac:dyDescent="0.3">
      <c r="A4" t="s">
        <v>117</v>
      </c>
      <c r="C4" t="s">
        <v>125</v>
      </c>
    </row>
    <row r="5" spans="1:3" x14ac:dyDescent="0.3">
      <c r="A5" t="s">
        <v>340</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A22" zoomScale="70" zoomScaleNormal="70" workbookViewId="0">
      <selection activeCell="C44" sqref="C44:C50"/>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91"/>
      <c r="B1" s="869" t="str">
        <f>CONTEXTO!B1</f>
        <v xml:space="preserve">PROCESO:  SISTEMA INTEGRADO DE GESTIÓN </v>
      </c>
      <c r="C1" s="870"/>
      <c r="D1" s="870"/>
      <c r="E1" s="870"/>
      <c r="F1" s="870"/>
      <c r="G1" s="870"/>
      <c r="H1" s="871"/>
      <c r="I1" s="408" t="s">
        <v>382</v>
      </c>
      <c r="J1" s="339"/>
      <c r="K1" s="856"/>
    </row>
    <row r="2" spans="1:230" customFormat="1" ht="15.75" customHeight="1" x14ac:dyDescent="0.3">
      <c r="A2" s="431"/>
      <c r="B2" s="872"/>
      <c r="C2" s="873"/>
      <c r="D2" s="873"/>
      <c r="E2" s="873"/>
      <c r="F2" s="873"/>
      <c r="G2" s="873"/>
      <c r="H2" s="874"/>
      <c r="I2" s="409" t="s">
        <v>383</v>
      </c>
      <c r="J2" s="410"/>
      <c r="K2" s="857"/>
    </row>
    <row r="3" spans="1:230" customFormat="1" ht="36" customHeight="1" x14ac:dyDescent="0.3">
      <c r="A3" s="431"/>
      <c r="B3" s="875" t="s">
        <v>195</v>
      </c>
      <c r="C3" s="875"/>
      <c r="D3" s="875"/>
      <c r="E3" s="875"/>
      <c r="F3" s="875"/>
      <c r="G3" s="875"/>
      <c r="H3" s="875"/>
      <c r="I3" s="409" t="s">
        <v>384</v>
      </c>
      <c r="J3" s="410"/>
      <c r="K3" s="857"/>
    </row>
    <row r="4" spans="1:230" customFormat="1" ht="15.75" customHeight="1" thickBot="1" x14ac:dyDescent="0.35">
      <c r="A4" s="432"/>
      <c r="B4" s="876"/>
      <c r="C4" s="876"/>
      <c r="D4" s="876"/>
      <c r="E4" s="876"/>
      <c r="F4" s="876"/>
      <c r="G4" s="876"/>
      <c r="H4" s="876"/>
      <c r="I4" s="450" t="s">
        <v>378</v>
      </c>
      <c r="J4" s="310"/>
      <c r="K4" s="858"/>
    </row>
    <row r="5" spans="1:230" ht="14.4" thickBot="1" x14ac:dyDescent="0.3">
      <c r="B5" s="361"/>
      <c r="C5" s="361"/>
      <c r="D5" s="361"/>
      <c r="E5" s="361"/>
      <c r="F5" s="361"/>
      <c r="G5" s="361"/>
    </row>
    <row r="6" spans="1:230" customFormat="1" ht="24" customHeight="1" x14ac:dyDescent="0.3">
      <c r="A6" s="863" t="str">
        <f>CONTEXTO!A8</f>
        <v>PROCESO:  GESTION DE RECURSOS FISICOS</v>
      </c>
      <c r="B6" s="864"/>
      <c r="C6" s="864"/>
      <c r="D6" s="864"/>
      <c r="E6" s="864"/>
      <c r="F6" s="864"/>
      <c r="G6" s="864"/>
      <c r="H6" s="864"/>
      <c r="I6" s="864"/>
      <c r="J6" s="864"/>
      <c r="K6" s="865"/>
    </row>
    <row r="7" spans="1:230" customFormat="1" ht="54.75" customHeight="1" thickBot="1" x14ac:dyDescent="0.35">
      <c r="A7" s="866"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867"/>
      <c r="C7" s="867"/>
      <c r="D7" s="867"/>
      <c r="E7" s="867"/>
      <c r="F7" s="867"/>
      <c r="G7" s="867"/>
      <c r="H7" s="867"/>
      <c r="I7" s="867"/>
      <c r="J7" s="867"/>
      <c r="K7" s="868"/>
    </row>
    <row r="8" spans="1:230" ht="14.4" thickBot="1" x14ac:dyDescent="0.3">
      <c r="C8" s="32"/>
      <c r="D8" s="32"/>
      <c r="E8" s="32"/>
      <c r="F8" s="32"/>
      <c r="G8" s="32"/>
      <c r="H8" s="32"/>
    </row>
    <row r="9" spans="1:230" s="53" customFormat="1" ht="30" customHeight="1" x14ac:dyDescent="0.3">
      <c r="A9" s="850" t="s">
        <v>82</v>
      </c>
      <c r="B9" s="831" t="s">
        <v>223</v>
      </c>
      <c r="C9" s="852" t="s">
        <v>242</v>
      </c>
      <c r="D9" s="842" t="s">
        <v>197</v>
      </c>
      <c r="E9" s="842"/>
      <c r="F9" s="842"/>
      <c r="G9" s="842"/>
      <c r="H9" s="842"/>
      <c r="I9" s="107" t="s">
        <v>198</v>
      </c>
      <c r="J9" s="843" t="s">
        <v>199</v>
      </c>
      <c r="K9" s="845"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51"/>
      <c r="B10" s="832"/>
      <c r="C10" s="853"/>
      <c r="D10" s="108" t="s">
        <v>201</v>
      </c>
      <c r="E10" s="51" t="s">
        <v>202</v>
      </c>
      <c r="F10" s="151" t="s">
        <v>203</v>
      </c>
      <c r="G10" s="151" t="s">
        <v>204</v>
      </c>
      <c r="H10" s="108" t="s">
        <v>205</v>
      </c>
      <c r="I10" s="52" t="s">
        <v>206</v>
      </c>
      <c r="J10" s="844"/>
      <c r="K10" s="846"/>
    </row>
    <row r="11" spans="1:230" ht="20.25" customHeight="1" x14ac:dyDescent="0.25">
      <c r="A11" s="816" t="str">
        <f>DESCRIPCION!A10</f>
        <v>Posibilidad del Uso inadecuado de los bienes de la Entidad, para beneficio propio o de un tercero</v>
      </c>
      <c r="B11" s="821" t="str">
        <f>DESCRIPCION!D10</f>
        <v>Desconcimiento sobre la utilizacion adecuada de los elementos y bienes (devolutivos y de consumo) a cargo de los funcionarios</v>
      </c>
      <c r="C11" s="860" t="s">
        <v>504</v>
      </c>
      <c r="D11" s="819" t="s">
        <v>207</v>
      </c>
      <c r="E11" s="124" t="s">
        <v>208</v>
      </c>
      <c r="F11" s="242" t="s">
        <v>170</v>
      </c>
      <c r="G11" s="125">
        <f>IF(F11="Asignado",15,0)</f>
        <v>15</v>
      </c>
      <c r="H11" s="847" t="str">
        <f>IF(AND(G18&gt;0,G18&lt;=85),"Débil",IF(AND(G18&gt;85,G18&lt;=95),"Moderado",IF(G18&gt;96,"Fuerte"," ")))</f>
        <v>Fuerte</v>
      </c>
      <c r="I11" s="859" t="s">
        <v>192</v>
      </c>
      <c r="J11" s="82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28" t="str">
        <f>IF(J11="Fuerte","NO",IF(J11=" "," ","SI"))</f>
        <v>NO</v>
      </c>
      <c r="L11" s="61"/>
    </row>
    <row r="12" spans="1:230" ht="29.25" customHeight="1" x14ac:dyDescent="0.25">
      <c r="A12" s="816"/>
      <c r="B12" s="821"/>
      <c r="C12" s="861"/>
      <c r="D12" s="819"/>
      <c r="E12" s="103" t="s">
        <v>209</v>
      </c>
      <c r="F12" s="67" t="s">
        <v>172</v>
      </c>
      <c r="G12" s="66">
        <f>IF(F12="Adecuado",15,0)</f>
        <v>15</v>
      </c>
      <c r="H12" s="847"/>
      <c r="I12" s="849"/>
      <c r="J12" s="840"/>
      <c r="K12" s="841"/>
    </row>
    <row r="13" spans="1:230" ht="43.5" customHeight="1" x14ac:dyDescent="0.25">
      <c r="A13" s="816"/>
      <c r="B13" s="821"/>
      <c r="C13" s="861"/>
      <c r="D13" s="50" t="s">
        <v>210</v>
      </c>
      <c r="E13" s="103" t="s">
        <v>211</v>
      </c>
      <c r="F13" s="67" t="s">
        <v>175</v>
      </c>
      <c r="G13" s="66">
        <f>IF(F13="Oportuna",15,0)</f>
        <v>15</v>
      </c>
      <c r="H13" s="847"/>
      <c r="I13" s="849"/>
      <c r="J13" s="840"/>
      <c r="K13" s="841"/>
      <c r="N13" s="213"/>
    </row>
    <row r="14" spans="1:230" ht="43.5" customHeight="1" x14ac:dyDescent="0.25">
      <c r="A14" s="816"/>
      <c r="B14" s="821"/>
      <c r="C14" s="861"/>
      <c r="D14" s="50" t="s">
        <v>212</v>
      </c>
      <c r="E14" s="103" t="s">
        <v>213</v>
      </c>
      <c r="F14" s="214" t="s">
        <v>178</v>
      </c>
      <c r="G14" s="66">
        <f>IF(F14="Prevenir",15,IF(F14="Detectar",10,0))</f>
        <v>15</v>
      </c>
      <c r="H14" s="847"/>
      <c r="I14" s="849"/>
      <c r="J14" s="840"/>
      <c r="K14" s="841"/>
    </row>
    <row r="15" spans="1:230" ht="29.25" customHeight="1" x14ac:dyDescent="0.25">
      <c r="A15" s="816"/>
      <c r="B15" s="821"/>
      <c r="C15" s="861"/>
      <c r="D15" s="50" t="s">
        <v>264</v>
      </c>
      <c r="E15" s="103" t="s">
        <v>215</v>
      </c>
      <c r="F15" s="67" t="s">
        <v>182</v>
      </c>
      <c r="G15" s="66">
        <f>IF(F15="Confiable",15,0)</f>
        <v>15</v>
      </c>
      <c r="H15" s="847"/>
      <c r="I15" s="849"/>
      <c r="J15" s="840"/>
      <c r="K15" s="841"/>
    </row>
    <row r="16" spans="1:230" ht="43.5" customHeight="1" x14ac:dyDescent="0.25">
      <c r="A16" s="816"/>
      <c r="B16" s="821"/>
      <c r="C16" s="861"/>
      <c r="D16" s="50" t="s">
        <v>265</v>
      </c>
      <c r="E16" s="103" t="s">
        <v>217</v>
      </c>
      <c r="F16" s="214" t="s">
        <v>185</v>
      </c>
      <c r="G16" s="66">
        <f>IF(F16="Se investigan y se resuelven oportunamente",15,0)</f>
        <v>15</v>
      </c>
      <c r="H16" s="847"/>
      <c r="I16" s="849"/>
      <c r="J16" s="840"/>
      <c r="K16" s="841"/>
    </row>
    <row r="17" spans="1:76" ht="29.25" customHeight="1" x14ac:dyDescent="0.25">
      <c r="A17" s="817"/>
      <c r="B17" s="821"/>
      <c r="C17" s="862"/>
      <c r="D17" s="45" t="s">
        <v>218</v>
      </c>
      <c r="E17" s="103" t="s">
        <v>219</v>
      </c>
      <c r="F17" s="67" t="s">
        <v>188</v>
      </c>
      <c r="G17" s="66">
        <f>IF(F17="Completa",10,IF(F17="Incompleta",5,0))</f>
        <v>10</v>
      </c>
      <c r="H17" s="848"/>
      <c r="I17" s="849"/>
      <c r="J17" s="840"/>
      <c r="K17" s="841"/>
    </row>
    <row r="18" spans="1:76" ht="15" thickBot="1" x14ac:dyDescent="0.3">
      <c r="A18" s="116"/>
      <c r="B18" s="115"/>
      <c r="C18" s="114"/>
      <c r="D18" s="57"/>
      <c r="E18" s="58" t="s">
        <v>220</v>
      </c>
      <c r="F18" s="16"/>
      <c r="G18" s="126">
        <f>SUM(G11:G17)</f>
        <v>100</v>
      </c>
      <c r="H18" s="59"/>
      <c r="I18" s="117"/>
      <c r="J18" s="117"/>
      <c r="K18" s="118"/>
    </row>
    <row r="19" spans="1:76" ht="14.4" thickBot="1" x14ac:dyDescent="0.3">
      <c r="A19" s="55"/>
    </row>
    <row r="20" spans="1:76" s="54" customFormat="1" ht="30" customHeight="1" x14ac:dyDescent="0.3">
      <c r="A20" s="850" t="s">
        <v>82</v>
      </c>
      <c r="B20" s="831" t="s">
        <v>223</v>
      </c>
      <c r="C20" s="852" t="s">
        <v>196</v>
      </c>
      <c r="D20" s="842" t="s">
        <v>197</v>
      </c>
      <c r="E20" s="842"/>
      <c r="F20" s="842"/>
      <c r="G20" s="842"/>
      <c r="H20" s="842"/>
      <c r="I20" s="107" t="s">
        <v>198</v>
      </c>
      <c r="J20" s="843" t="s">
        <v>199</v>
      </c>
      <c r="K20" s="845" t="s">
        <v>200</v>
      </c>
    </row>
    <row r="21" spans="1:76" s="54" customFormat="1" ht="55.8" thickBot="1" x14ac:dyDescent="0.35">
      <c r="A21" s="851"/>
      <c r="B21" s="882"/>
      <c r="C21" s="853"/>
      <c r="D21" s="108" t="s">
        <v>201</v>
      </c>
      <c r="E21" s="51" t="s">
        <v>202</v>
      </c>
      <c r="F21" s="108" t="s">
        <v>203</v>
      </c>
      <c r="G21" s="108" t="s">
        <v>204</v>
      </c>
      <c r="H21" s="108" t="s">
        <v>221</v>
      </c>
      <c r="I21" s="52" t="s">
        <v>206</v>
      </c>
      <c r="J21" s="844"/>
      <c r="K21" s="846"/>
    </row>
    <row r="22" spans="1:76" ht="20.25" customHeight="1" x14ac:dyDescent="0.25">
      <c r="A22" s="883" t="str">
        <f>DESCRIPCION!A10</f>
        <v>Posibilidad del Uso inadecuado de los bienes de la Entidad, para beneficio propio o de un tercero</v>
      </c>
      <c r="B22" s="883" t="str">
        <f>DESCRIPCION!D11</f>
        <v>Presiones externas o de un superior jerárquico, omisión de las políticas para el uso adecuado de los bienes.</v>
      </c>
      <c r="C22" s="877" t="s">
        <v>505</v>
      </c>
      <c r="D22" s="818" t="s">
        <v>207</v>
      </c>
      <c r="E22" s="105" t="s">
        <v>208</v>
      </c>
      <c r="F22" s="215" t="s">
        <v>170</v>
      </c>
      <c r="G22" s="128">
        <f>IF(F22="Asignado",15,0)</f>
        <v>15</v>
      </c>
      <c r="H22" s="878" t="str">
        <f>IF(AND(G29&gt;0,G29&lt;=85),"Débil",IF(AND(G29&gt;85,G29&lt;=95),"Moderado",IF(G29&gt;96,"Fuerte"," ")))</f>
        <v>Fuerte</v>
      </c>
      <c r="I22" s="879" t="s">
        <v>192</v>
      </c>
      <c r="J22" s="88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81" t="str">
        <f>IF(J22="Fuerte","NO",IF(J22=" "," ","SI"))</f>
        <v>NO</v>
      </c>
    </row>
    <row r="23" spans="1:76" ht="29.25" customHeight="1" x14ac:dyDescent="0.25">
      <c r="A23" s="884"/>
      <c r="B23" s="884"/>
      <c r="C23" s="854"/>
      <c r="D23" s="819"/>
      <c r="E23" s="103" t="s">
        <v>209</v>
      </c>
      <c r="F23" s="67" t="s">
        <v>172</v>
      </c>
      <c r="G23" s="66">
        <f>IF(F23="Adecuado",15,0)</f>
        <v>15</v>
      </c>
      <c r="H23" s="847"/>
      <c r="I23" s="849"/>
      <c r="J23" s="840"/>
      <c r="K23" s="841"/>
    </row>
    <row r="24" spans="1:76" ht="43.5" customHeight="1" x14ac:dyDescent="0.25">
      <c r="A24" s="884"/>
      <c r="B24" s="884"/>
      <c r="C24" s="854"/>
      <c r="D24" s="50" t="s">
        <v>210</v>
      </c>
      <c r="E24" s="103" t="s">
        <v>211</v>
      </c>
      <c r="F24" s="67" t="s">
        <v>175</v>
      </c>
      <c r="G24" s="66">
        <f>IF(F24="Oportuna",15,0)</f>
        <v>15</v>
      </c>
      <c r="H24" s="847"/>
      <c r="I24" s="849"/>
      <c r="J24" s="840"/>
      <c r="K24" s="841"/>
    </row>
    <row r="25" spans="1:76" ht="43.5" customHeight="1" x14ac:dyDescent="0.25">
      <c r="A25" s="884"/>
      <c r="B25" s="884"/>
      <c r="C25" s="854"/>
      <c r="D25" s="50" t="s">
        <v>212</v>
      </c>
      <c r="E25" s="103" t="s">
        <v>213</v>
      </c>
      <c r="F25" s="214" t="s">
        <v>178</v>
      </c>
      <c r="G25" s="66">
        <f>IF(F25="Prevenir",15,IF(F25="Detectar",10,0))</f>
        <v>15</v>
      </c>
      <c r="H25" s="847"/>
      <c r="I25" s="849"/>
      <c r="J25" s="840"/>
      <c r="K25" s="841"/>
    </row>
    <row r="26" spans="1:76" ht="29.25" customHeight="1" x14ac:dyDescent="0.25">
      <c r="A26" s="884"/>
      <c r="B26" s="884"/>
      <c r="C26" s="854"/>
      <c r="D26" s="50" t="s">
        <v>214</v>
      </c>
      <c r="E26" s="103" t="s">
        <v>215</v>
      </c>
      <c r="F26" s="67" t="s">
        <v>182</v>
      </c>
      <c r="G26" s="66">
        <f>IF(F26="Confiable",15,0)</f>
        <v>15</v>
      </c>
      <c r="H26" s="847"/>
      <c r="I26" s="849"/>
      <c r="J26" s="840"/>
      <c r="K26" s="841"/>
    </row>
    <row r="27" spans="1:76" ht="43.5" customHeight="1" x14ac:dyDescent="0.25">
      <c r="A27" s="884"/>
      <c r="B27" s="884"/>
      <c r="C27" s="854"/>
      <c r="D27" s="50" t="s">
        <v>216</v>
      </c>
      <c r="E27" s="103" t="s">
        <v>217</v>
      </c>
      <c r="F27" s="214" t="s">
        <v>185</v>
      </c>
      <c r="G27" s="66">
        <f>IF(F27="Se investigan y se resuelven oportunamente",15,0)</f>
        <v>15</v>
      </c>
      <c r="H27" s="847"/>
      <c r="I27" s="849"/>
      <c r="J27" s="840"/>
      <c r="K27" s="841"/>
    </row>
    <row r="28" spans="1:76" ht="29.25" customHeight="1" x14ac:dyDescent="0.25">
      <c r="A28" s="885"/>
      <c r="B28" s="884"/>
      <c r="C28" s="855"/>
      <c r="D28" s="45" t="s">
        <v>218</v>
      </c>
      <c r="E28" s="103" t="s">
        <v>219</v>
      </c>
      <c r="F28" s="67" t="s">
        <v>188</v>
      </c>
      <c r="G28" s="66">
        <f>IF(F28="Completa",10,IF(F28="Incompleta",5,0))</f>
        <v>10</v>
      </c>
      <c r="H28" s="848"/>
      <c r="I28" s="849"/>
      <c r="J28" s="840"/>
      <c r="K28" s="841"/>
    </row>
    <row r="29" spans="1:76" s="60" customFormat="1" ht="15" thickBot="1" x14ac:dyDescent="0.3">
      <c r="A29" s="116"/>
      <c r="B29" s="119"/>
      <c r="C29" s="56"/>
      <c r="D29" s="57"/>
      <c r="E29" s="127" t="s">
        <v>220</v>
      </c>
      <c r="F29" s="126"/>
      <c r="G29" s="126">
        <f>SUM(G22:G28)</f>
        <v>100</v>
      </c>
      <c r="H29" s="59"/>
      <c r="I29" s="117"/>
      <c r="J29" s="117"/>
      <c r="K29" s="1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50" t="s">
        <v>82</v>
      </c>
      <c r="B31" s="831" t="s">
        <v>223</v>
      </c>
      <c r="C31" s="852" t="s">
        <v>196</v>
      </c>
      <c r="D31" s="842" t="s">
        <v>197</v>
      </c>
      <c r="E31" s="842"/>
      <c r="F31" s="842"/>
      <c r="G31" s="842"/>
      <c r="H31" s="842"/>
      <c r="I31" s="107" t="s">
        <v>198</v>
      </c>
      <c r="J31" s="843" t="s">
        <v>199</v>
      </c>
      <c r="K31" s="845"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51"/>
      <c r="B32" s="832"/>
      <c r="C32" s="853"/>
      <c r="D32" s="108" t="s">
        <v>201</v>
      </c>
      <c r="E32" s="51" t="s">
        <v>202</v>
      </c>
      <c r="F32" s="108" t="s">
        <v>203</v>
      </c>
      <c r="G32" s="108" t="s">
        <v>204</v>
      </c>
      <c r="H32" s="108" t="s">
        <v>221</v>
      </c>
      <c r="I32" s="52" t="s">
        <v>206</v>
      </c>
      <c r="J32" s="844"/>
      <c r="K32" s="846"/>
    </row>
    <row r="33" spans="1:11" ht="20.25" customHeight="1" x14ac:dyDescent="0.25">
      <c r="A33" s="815" t="str">
        <f>DESCRIPCION!A13</f>
        <v>Posibilidad de Solicitar y/o recibir dadivas para omitir y/o manipular Informacion real de un predio publico en favorecimiento de un tercero.</v>
      </c>
      <c r="B33" s="820" t="str">
        <f>DESCRIPCION!D13</f>
        <v>Inadecuado manejo de la informacion en la base de datos asociada al proceso de Identificacion de los Bienes Fiscales y de uso Publico</v>
      </c>
      <c r="C33" s="860" t="s">
        <v>506</v>
      </c>
      <c r="D33" s="819" t="s">
        <v>207</v>
      </c>
      <c r="E33" s="124" t="s">
        <v>208</v>
      </c>
      <c r="F33" s="70" t="s">
        <v>170</v>
      </c>
      <c r="G33" s="125">
        <f>IF(F33="Asignado",15,0)</f>
        <v>15</v>
      </c>
      <c r="H33" s="878" t="str">
        <f>IF(AND(G40&gt;0,G40&lt;=85),"Débil",IF(AND(G40&gt;85,G40&lt;=95),"Moderado",IF(G40&gt;96,"Fuerte"," ")))</f>
        <v>Fuerte</v>
      </c>
      <c r="I33" s="825" t="s">
        <v>192</v>
      </c>
      <c r="J33" s="88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81" t="str">
        <f>IF(J33="Fuerte","NO",IF(J33=" "," ","SI"))</f>
        <v>NO</v>
      </c>
    </row>
    <row r="34" spans="1:11" ht="27.6" x14ac:dyDescent="0.25">
      <c r="A34" s="816"/>
      <c r="B34" s="821"/>
      <c r="C34" s="861"/>
      <c r="D34" s="819"/>
      <c r="E34" s="103" t="s">
        <v>209</v>
      </c>
      <c r="F34" s="67" t="s">
        <v>172</v>
      </c>
      <c r="G34" s="66">
        <f>IF(F34="Adecuado",15,0)</f>
        <v>15</v>
      </c>
      <c r="H34" s="847"/>
      <c r="I34" s="849"/>
      <c r="J34" s="840"/>
      <c r="K34" s="841"/>
    </row>
    <row r="35" spans="1:11" ht="27.6" x14ac:dyDescent="0.25">
      <c r="A35" s="816"/>
      <c r="B35" s="821"/>
      <c r="C35" s="861"/>
      <c r="D35" s="50" t="s">
        <v>210</v>
      </c>
      <c r="E35" s="103" t="s">
        <v>211</v>
      </c>
      <c r="F35" s="67" t="s">
        <v>175</v>
      </c>
      <c r="G35" s="66">
        <f>IF(F35="Oportuna",15,0)</f>
        <v>15</v>
      </c>
      <c r="H35" s="847"/>
      <c r="I35" s="849"/>
      <c r="J35" s="840"/>
      <c r="K35" s="841"/>
    </row>
    <row r="36" spans="1:11" ht="41.4" x14ac:dyDescent="0.25">
      <c r="A36" s="816"/>
      <c r="B36" s="821"/>
      <c r="C36" s="861"/>
      <c r="D36" s="50" t="s">
        <v>212</v>
      </c>
      <c r="E36" s="103" t="s">
        <v>213</v>
      </c>
      <c r="F36" s="214" t="s">
        <v>178</v>
      </c>
      <c r="G36" s="66">
        <f>IF(F36="Prevenir",15,IF(F36="Detectar",10,0))</f>
        <v>15</v>
      </c>
      <c r="H36" s="847"/>
      <c r="I36" s="849"/>
      <c r="J36" s="840"/>
      <c r="K36" s="841"/>
    </row>
    <row r="37" spans="1:11" ht="27.6" x14ac:dyDescent="0.25">
      <c r="A37" s="816"/>
      <c r="B37" s="821"/>
      <c r="C37" s="861"/>
      <c r="D37" s="50" t="s">
        <v>214</v>
      </c>
      <c r="E37" s="103" t="s">
        <v>215</v>
      </c>
      <c r="F37" s="67" t="s">
        <v>182</v>
      </c>
      <c r="G37" s="66">
        <f>IF(F37="Confiable",15,0)</f>
        <v>15</v>
      </c>
      <c r="H37" s="847"/>
      <c r="I37" s="849"/>
      <c r="J37" s="840"/>
      <c r="K37" s="841"/>
    </row>
    <row r="38" spans="1:11" ht="41.4" x14ac:dyDescent="0.25">
      <c r="A38" s="816"/>
      <c r="B38" s="821"/>
      <c r="C38" s="861"/>
      <c r="D38" s="50" t="s">
        <v>216</v>
      </c>
      <c r="E38" s="103" t="s">
        <v>217</v>
      </c>
      <c r="F38" s="214" t="s">
        <v>185</v>
      </c>
      <c r="G38" s="66">
        <f>IF(F38="Se investigan y se resuelven oportunamente",15,0)</f>
        <v>15</v>
      </c>
      <c r="H38" s="847"/>
      <c r="I38" s="849"/>
      <c r="J38" s="840"/>
      <c r="K38" s="841"/>
    </row>
    <row r="39" spans="1:11" ht="27.6" x14ac:dyDescent="0.25">
      <c r="A39" s="817"/>
      <c r="B39" s="822"/>
      <c r="C39" s="862"/>
      <c r="D39" s="45" t="s">
        <v>218</v>
      </c>
      <c r="E39" s="103" t="s">
        <v>219</v>
      </c>
      <c r="F39" s="67" t="s">
        <v>188</v>
      </c>
      <c r="G39" s="66">
        <f>IF(F39="Completa",10,IF(F39="Incompleta",5,0))</f>
        <v>10</v>
      </c>
      <c r="H39" s="848"/>
      <c r="I39" s="849"/>
      <c r="J39" s="840"/>
      <c r="K39" s="841"/>
    </row>
    <row r="40" spans="1:11" ht="15" thickBot="1" x14ac:dyDescent="0.3">
      <c r="A40" s="120"/>
      <c r="B40" s="121"/>
      <c r="C40" s="114"/>
      <c r="D40" s="57"/>
      <c r="E40" s="129" t="s">
        <v>220</v>
      </c>
      <c r="F40" s="126"/>
      <c r="G40" s="126">
        <f>SUM(G33:G39)</f>
        <v>100</v>
      </c>
      <c r="H40" s="59"/>
      <c r="I40" s="117"/>
      <c r="J40" s="117"/>
      <c r="K40" s="118"/>
    </row>
    <row r="41" spans="1:11" ht="14.4" thickBot="1" x14ac:dyDescent="0.3">
      <c r="A41" s="55"/>
    </row>
    <row r="42" spans="1:11" s="54" customFormat="1" ht="30" customHeight="1" x14ac:dyDescent="0.3">
      <c r="A42" s="850" t="s">
        <v>82</v>
      </c>
      <c r="B42" s="831" t="s">
        <v>223</v>
      </c>
      <c r="C42" s="852" t="s">
        <v>196</v>
      </c>
      <c r="D42" s="842" t="s">
        <v>197</v>
      </c>
      <c r="E42" s="842"/>
      <c r="F42" s="842"/>
      <c r="G42" s="842"/>
      <c r="H42" s="842"/>
      <c r="I42" s="107" t="s">
        <v>198</v>
      </c>
      <c r="J42" s="843" t="s">
        <v>199</v>
      </c>
      <c r="K42" s="845" t="s">
        <v>200</v>
      </c>
    </row>
    <row r="43" spans="1:11" s="54" customFormat="1" ht="55.8" thickBot="1" x14ac:dyDescent="0.35">
      <c r="A43" s="851"/>
      <c r="B43" s="832"/>
      <c r="C43" s="853"/>
      <c r="D43" s="108" t="s">
        <v>201</v>
      </c>
      <c r="E43" s="51" t="s">
        <v>202</v>
      </c>
      <c r="F43" s="108" t="s">
        <v>203</v>
      </c>
      <c r="G43" s="108" t="s">
        <v>204</v>
      </c>
      <c r="H43" s="108" t="s">
        <v>221</v>
      </c>
      <c r="I43" s="52" t="s">
        <v>206</v>
      </c>
      <c r="J43" s="844"/>
      <c r="K43" s="846"/>
    </row>
    <row r="44" spans="1:11" ht="20.25" customHeight="1" x14ac:dyDescent="0.25">
      <c r="A44" s="815" t="str">
        <f>DESCRIPCION!A13</f>
        <v>Posibilidad de Solicitar y/o recibir dadivas para omitir y/o manipular Informacion real de un predio publico en favorecimiento de un tercero.</v>
      </c>
      <c r="B44" s="516" t="str">
        <f>DESCRIPCION!D14</f>
        <v>Presiones externas o de un superior jerárquico, para manipular informacion de los bienes Fiscales y de uso publico del Municipio.</v>
      </c>
      <c r="C44" s="886" t="s">
        <v>506</v>
      </c>
      <c r="D44" s="819" t="s">
        <v>207</v>
      </c>
      <c r="E44" s="124" t="s">
        <v>208</v>
      </c>
      <c r="F44" s="70" t="s">
        <v>170</v>
      </c>
      <c r="G44" s="125">
        <f>IF(F44="Asignado",15,0)</f>
        <v>15</v>
      </c>
      <c r="H44" s="847" t="str">
        <f>IF(AND(G51&gt;0,G51&lt;=85),"Débil",IF(AND(G51&gt;85,G51&lt;=95),"Moderado",IF(G51&gt;96,"Fuerte"," ")))</f>
        <v>Fuerte</v>
      </c>
      <c r="I44" s="825" t="s">
        <v>192</v>
      </c>
      <c r="J44" s="82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28" t="str">
        <f>IF(J44="Fuerte","NO",IF(J44=" "," ","SI"))</f>
        <v>NO</v>
      </c>
    </row>
    <row r="45" spans="1:11" ht="27.6" x14ac:dyDescent="0.25">
      <c r="A45" s="816"/>
      <c r="B45" s="517"/>
      <c r="C45" s="854"/>
      <c r="D45" s="819"/>
      <c r="E45" s="103" t="s">
        <v>209</v>
      </c>
      <c r="F45" s="67" t="s">
        <v>172</v>
      </c>
      <c r="G45" s="66">
        <f>IF(F45="Adecuado",15,0)</f>
        <v>15</v>
      </c>
      <c r="H45" s="847"/>
      <c r="I45" s="849"/>
      <c r="J45" s="840"/>
      <c r="K45" s="841"/>
    </row>
    <row r="46" spans="1:11" ht="27.6" x14ac:dyDescent="0.25">
      <c r="A46" s="816"/>
      <c r="B46" s="517"/>
      <c r="C46" s="854"/>
      <c r="D46" s="50" t="s">
        <v>210</v>
      </c>
      <c r="E46" s="103" t="s">
        <v>211</v>
      </c>
      <c r="F46" s="67" t="s">
        <v>175</v>
      </c>
      <c r="G46" s="66">
        <f>IF(F46="Oportuna",15,0)</f>
        <v>15</v>
      </c>
      <c r="H46" s="847"/>
      <c r="I46" s="849"/>
      <c r="J46" s="840"/>
      <c r="K46" s="841"/>
    </row>
    <row r="47" spans="1:11" ht="41.4" x14ac:dyDescent="0.25">
      <c r="A47" s="816"/>
      <c r="B47" s="517"/>
      <c r="C47" s="854"/>
      <c r="D47" s="50" t="s">
        <v>212</v>
      </c>
      <c r="E47" s="103" t="s">
        <v>213</v>
      </c>
      <c r="F47" s="214" t="s">
        <v>178</v>
      </c>
      <c r="G47" s="66">
        <f>IF(F47="Prevenir",15,IF(F47="Detectar",10,0))</f>
        <v>15</v>
      </c>
      <c r="H47" s="847"/>
      <c r="I47" s="849"/>
      <c r="J47" s="840"/>
      <c r="K47" s="841"/>
    </row>
    <row r="48" spans="1:11" ht="27.6" x14ac:dyDescent="0.25">
      <c r="A48" s="816"/>
      <c r="B48" s="517"/>
      <c r="C48" s="854"/>
      <c r="D48" s="50" t="s">
        <v>214</v>
      </c>
      <c r="E48" s="103" t="s">
        <v>215</v>
      </c>
      <c r="F48" s="67" t="s">
        <v>182</v>
      </c>
      <c r="G48" s="66">
        <f>IF(F48="Confiable",15,0)</f>
        <v>15</v>
      </c>
      <c r="H48" s="847"/>
      <c r="I48" s="849"/>
      <c r="J48" s="840"/>
      <c r="K48" s="841"/>
    </row>
    <row r="49" spans="1:77" ht="41.4" x14ac:dyDescent="0.25">
      <c r="A49" s="816"/>
      <c r="B49" s="517"/>
      <c r="C49" s="854"/>
      <c r="D49" s="50" t="s">
        <v>216</v>
      </c>
      <c r="E49" s="103" t="s">
        <v>217</v>
      </c>
      <c r="F49" s="214" t="s">
        <v>185</v>
      </c>
      <c r="G49" s="66">
        <f>IF(F49="Se investigan y se resuelven oportunamente",15,0)</f>
        <v>15</v>
      </c>
      <c r="H49" s="847"/>
      <c r="I49" s="849"/>
      <c r="J49" s="840"/>
      <c r="K49" s="841"/>
    </row>
    <row r="50" spans="1:77" ht="27.6" x14ac:dyDescent="0.25">
      <c r="A50" s="817"/>
      <c r="B50" s="517"/>
      <c r="C50" s="855"/>
      <c r="D50" s="45" t="s">
        <v>218</v>
      </c>
      <c r="E50" s="103" t="s">
        <v>219</v>
      </c>
      <c r="F50" s="67" t="s">
        <v>188</v>
      </c>
      <c r="G50" s="66">
        <f>IF(F50="Completa",10,IF(F50="Incompleta",5,0))</f>
        <v>10</v>
      </c>
      <c r="H50" s="848"/>
      <c r="I50" s="849"/>
      <c r="J50" s="840"/>
      <c r="K50" s="841"/>
    </row>
    <row r="51" spans="1:77" s="60" customFormat="1" ht="15" thickBot="1" x14ac:dyDescent="0.3">
      <c r="A51" s="120"/>
      <c r="B51" s="122"/>
      <c r="C51" s="56"/>
      <c r="D51" s="57"/>
      <c r="E51" s="129" t="s">
        <v>220</v>
      </c>
      <c r="F51" s="126"/>
      <c r="G51" s="126">
        <f>SUM(G44:G50)</f>
        <v>100</v>
      </c>
      <c r="H51" s="59"/>
      <c r="I51" s="117"/>
      <c r="J51" s="117"/>
      <c r="K51" s="1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50" t="s">
        <v>82</v>
      </c>
      <c r="B53" s="831" t="s">
        <v>223</v>
      </c>
      <c r="C53" s="852" t="s">
        <v>196</v>
      </c>
      <c r="D53" s="842" t="s">
        <v>197</v>
      </c>
      <c r="E53" s="842"/>
      <c r="F53" s="842"/>
      <c r="G53" s="842"/>
      <c r="H53" s="842"/>
      <c r="I53" s="107" t="s">
        <v>198</v>
      </c>
      <c r="J53" s="843" t="s">
        <v>199</v>
      </c>
      <c r="K53" s="845"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51"/>
      <c r="B54" s="832"/>
      <c r="C54" s="853"/>
      <c r="D54" s="108" t="s">
        <v>201</v>
      </c>
      <c r="E54" s="51" t="s">
        <v>202</v>
      </c>
      <c r="F54" s="108" t="s">
        <v>203</v>
      </c>
      <c r="G54" s="108" t="s">
        <v>204</v>
      </c>
      <c r="H54" s="108" t="s">
        <v>221</v>
      </c>
      <c r="I54" s="52" t="s">
        <v>206</v>
      </c>
      <c r="J54" s="844"/>
      <c r="K54" s="846"/>
    </row>
    <row r="55" spans="1:77" ht="20.25" customHeight="1" x14ac:dyDescent="0.25">
      <c r="A55" s="815"/>
      <c r="B55" s="516"/>
      <c r="C55" s="887"/>
      <c r="D55" s="819" t="s">
        <v>207</v>
      </c>
      <c r="E55" s="124" t="s">
        <v>208</v>
      </c>
      <c r="F55" s="70" t="s">
        <v>169</v>
      </c>
      <c r="G55" s="125">
        <f>IF(F55="Asignado",15,0)</f>
        <v>0</v>
      </c>
      <c r="H55" s="847" t="str">
        <f>IF(AND(G62&gt;0,G62&lt;=85),"Débil",IF(AND(G62&gt;85,G62&lt;=95),"Moderado",IF(G62&gt;96,"Fuerte"," ")))</f>
        <v xml:space="preserve"> </v>
      </c>
      <c r="I55" s="825" t="s">
        <v>169</v>
      </c>
      <c r="J55" s="82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28" t="str">
        <f>IF(J55="Fuerte","NO",IF(J55=" "," ","SI"))</f>
        <v xml:space="preserve"> </v>
      </c>
    </row>
    <row r="56" spans="1:77" ht="27.6" x14ac:dyDescent="0.25">
      <c r="A56" s="816"/>
      <c r="B56" s="517"/>
      <c r="C56" s="854"/>
      <c r="D56" s="819"/>
      <c r="E56" s="103" t="s">
        <v>209</v>
      </c>
      <c r="F56" s="67" t="s">
        <v>169</v>
      </c>
      <c r="G56" s="66">
        <f>IF(F56="Adecuado",15,0)</f>
        <v>0</v>
      </c>
      <c r="H56" s="847"/>
      <c r="I56" s="849"/>
      <c r="J56" s="840"/>
      <c r="K56" s="841"/>
    </row>
    <row r="57" spans="1:77" ht="27.6" x14ac:dyDescent="0.25">
      <c r="A57" s="816"/>
      <c r="B57" s="517"/>
      <c r="C57" s="854"/>
      <c r="D57" s="50" t="s">
        <v>210</v>
      </c>
      <c r="E57" s="103" t="s">
        <v>211</v>
      </c>
      <c r="F57" s="67" t="s">
        <v>169</v>
      </c>
      <c r="G57" s="66">
        <f>IF(F57="Oportuna",15,0)</f>
        <v>0</v>
      </c>
      <c r="H57" s="847"/>
      <c r="I57" s="849"/>
      <c r="J57" s="840"/>
      <c r="K57" s="841"/>
    </row>
    <row r="58" spans="1:77" ht="41.4" x14ac:dyDescent="0.25">
      <c r="A58" s="816"/>
      <c r="B58" s="517"/>
      <c r="C58" s="854"/>
      <c r="D58" s="50" t="s">
        <v>212</v>
      </c>
      <c r="E58" s="103" t="s">
        <v>213</v>
      </c>
      <c r="F58" s="214" t="s">
        <v>169</v>
      </c>
      <c r="G58" s="66">
        <f>IF(F58="Prevenir",15,IF(F58="Detectar",10,0))</f>
        <v>0</v>
      </c>
      <c r="H58" s="847"/>
      <c r="I58" s="849"/>
      <c r="J58" s="840"/>
      <c r="K58" s="841"/>
    </row>
    <row r="59" spans="1:77" ht="27.6" x14ac:dyDescent="0.25">
      <c r="A59" s="816"/>
      <c r="B59" s="517"/>
      <c r="C59" s="854"/>
      <c r="D59" s="50" t="s">
        <v>214</v>
      </c>
      <c r="E59" s="103" t="s">
        <v>215</v>
      </c>
      <c r="F59" s="67" t="s">
        <v>169</v>
      </c>
      <c r="G59" s="66">
        <f>IF(F59="Confiable",15,0)</f>
        <v>0</v>
      </c>
      <c r="H59" s="847"/>
      <c r="I59" s="849"/>
      <c r="J59" s="840"/>
      <c r="K59" s="841"/>
    </row>
    <row r="60" spans="1:77" ht="41.4" x14ac:dyDescent="0.25">
      <c r="A60" s="816"/>
      <c r="B60" s="517"/>
      <c r="C60" s="854"/>
      <c r="D60" s="50" t="s">
        <v>216</v>
      </c>
      <c r="E60" s="103" t="s">
        <v>217</v>
      </c>
      <c r="F60" s="214" t="s">
        <v>169</v>
      </c>
      <c r="G60" s="66">
        <f>IF(F60="Se investigan y se resuelven oportunamente",15,0)</f>
        <v>0</v>
      </c>
      <c r="H60" s="847"/>
      <c r="I60" s="849"/>
      <c r="J60" s="840"/>
      <c r="K60" s="841"/>
    </row>
    <row r="61" spans="1:77" ht="27.6" x14ac:dyDescent="0.25">
      <c r="A61" s="817"/>
      <c r="B61" s="518"/>
      <c r="C61" s="854"/>
      <c r="D61" s="45" t="s">
        <v>218</v>
      </c>
      <c r="E61" s="103" t="s">
        <v>219</v>
      </c>
      <c r="F61" s="67" t="s">
        <v>169</v>
      </c>
      <c r="G61" s="66">
        <f>IF(F61="Completa",10,IF(F61="Incompleta",5,0))</f>
        <v>0</v>
      </c>
      <c r="H61" s="848"/>
      <c r="I61" s="849"/>
      <c r="J61" s="840"/>
      <c r="K61" s="841"/>
    </row>
    <row r="62" spans="1:77" ht="15" thickBot="1" x14ac:dyDescent="0.3">
      <c r="A62" s="120"/>
      <c r="B62" s="121"/>
      <c r="C62" s="123"/>
      <c r="D62" s="57"/>
      <c r="E62" s="58" t="s">
        <v>220</v>
      </c>
      <c r="F62" s="16"/>
      <c r="G62" s="16">
        <f>SUM(G55:G61)</f>
        <v>0</v>
      </c>
      <c r="H62" s="59"/>
      <c r="I62" s="117"/>
      <c r="J62" s="117"/>
      <c r="K62" s="118"/>
    </row>
    <row r="63" spans="1:77" ht="14.4" thickBot="1" x14ac:dyDescent="0.3">
      <c r="A63" s="55"/>
    </row>
    <row r="64" spans="1:77" ht="27" customHeight="1" x14ac:dyDescent="0.25">
      <c r="A64" s="850" t="s">
        <v>82</v>
      </c>
      <c r="B64" s="831" t="s">
        <v>223</v>
      </c>
      <c r="C64" s="852" t="s">
        <v>196</v>
      </c>
      <c r="D64" s="842" t="s">
        <v>197</v>
      </c>
      <c r="E64" s="842"/>
      <c r="F64" s="842"/>
      <c r="G64" s="842"/>
      <c r="H64" s="842"/>
      <c r="I64" s="107" t="s">
        <v>198</v>
      </c>
      <c r="J64" s="843" t="s">
        <v>199</v>
      </c>
      <c r="K64" s="845" t="s">
        <v>200</v>
      </c>
    </row>
    <row r="65" spans="1:11" ht="37.5" customHeight="1" thickBot="1" x14ac:dyDescent="0.3">
      <c r="A65" s="851"/>
      <c r="B65" s="832"/>
      <c r="C65" s="853"/>
      <c r="D65" s="108" t="s">
        <v>201</v>
      </c>
      <c r="E65" s="51" t="s">
        <v>202</v>
      </c>
      <c r="F65" s="108" t="s">
        <v>203</v>
      </c>
      <c r="G65" s="108" t="s">
        <v>204</v>
      </c>
      <c r="H65" s="108" t="s">
        <v>221</v>
      </c>
      <c r="I65" s="52" t="s">
        <v>206</v>
      </c>
      <c r="J65" s="844"/>
      <c r="K65" s="846"/>
    </row>
    <row r="66" spans="1:11" ht="28.5" customHeight="1" x14ac:dyDescent="0.25">
      <c r="A66" s="815"/>
      <c r="B66" s="516"/>
      <c r="C66" s="887"/>
      <c r="D66" s="819" t="s">
        <v>207</v>
      </c>
      <c r="E66" s="124" t="s">
        <v>208</v>
      </c>
      <c r="F66" s="70" t="s">
        <v>170</v>
      </c>
      <c r="G66" s="125">
        <f>IF(F66="Asignado",15,0)</f>
        <v>15</v>
      </c>
      <c r="H66" s="847" t="str">
        <f>IF(AND(G73&gt;0,G73&lt;=85),"Débil",IF(AND(G73&gt;85,G73&lt;=95),"Moderado",IF(G73&gt;96,"Fuerte"," ")))</f>
        <v>Fuerte</v>
      </c>
      <c r="I66" s="825" t="s">
        <v>192</v>
      </c>
      <c r="J66" s="82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28" t="str">
        <f>IF(J66="Fuerte","NO",IF(J66=" "," ","SI"))</f>
        <v>NO</v>
      </c>
    </row>
    <row r="67" spans="1:11" ht="31.5" customHeight="1" x14ac:dyDescent="0.25">
      <c r="A67" s="816"/>
      <c r="B67" s="517"/>
      <c r="C67" s="854"/>
      <c r="D67" s="819"/>
      <c r="E67" s="103" t="s">
        <v>209</v>
      </c>
      <c r="F67" s="67" t="s">
        <v>172</v>
      </c>
      <c r="G67" s="66">
        <f>IF(F67="Adecuado",15,0)</f>
        <v>15</v>
      </c>
      <c r="H67" s="847"/>
      <c r="I67" s="849"/>
      <c r="J67" s="840"/>
      <c r="K67" s="841"/>
    </row>
    <row r="68" spans="1:11" ht="34.5" customHeight="1" x14ac:dyDescent="0.25">
      <c r="A68" s="816"/>
      <c r="B68" s="517"/>
      <c r="C68" s="854"/>
      <c r="D68" s="50" t="s">
        <v>210</v>
      </c>
      <c r="E68" s="103" t="s">
        <v>211</v>
      </c>
      <c r="F68" s="67" t="s">
        <v>175</v>
      </c>
      <c r="G68" s="66">
        <f>IF(F68="Oportuna",15,0)</f>
        <v>15</v>
      </c>
      <c r="H68" s="847"/>
      <c r="I68" s="849"/>
      <c r="J68" s="840"/>
      <c r="K68" s="841"/>
    </row>
    <row r="69" spans="1:11" ht="46.5" customHeight="1" x14ac:dyDescent="0.25">
      <c r="A69" s="816"/>
      <c r="B69" s="517"/>
      <c r="C69" s="854"/>
      <c r="D69" s="50" t="s">
        <v>212</v>
      </c>
      <c r="E69" s="103" t="s">
        <v>213</v>
      </c>
      <c r="F69" s="214" t="s">
        <v>178</v>
      </c>
      <c r="G69" s="66">
        <f>IF(F69="Prevenir",15,IF(F69="Detectar",10,0))</f>
        <v>15</v>
      </c>
      <c r="H69" s="847"/>
      <c r="I69" s="849"/>
      <c r="J69" s="840"/>
      <c r="K69" s="841"/>
    </row>
    <row r="70" spans="1:11" ht="42.75" customHeight="1" x14ac:dyDescent="0.25">
      <c r="A70" s="816"/>
      <c r="B70" s="517"/>
      <c r="C70" s="854"/>
      <c r="D70" s="50" t="s">
        <v>214</v>
      </c>
      <c r="E70" s="103" t="s">
        <v>215</v>
      </c>
      <c r="F70" s="67" t="s">
        <v>182</v>
      </c>
      <c r="G70" s="66">
        <f>IF(F70="Confiable",15,0)</f>
        <v>15</v>
      </c>
      <c r="H70" s="847"/>
      <c r="I70" s="849"/>
      <c r="J70" s="840"/>
      <c r="K70" s="841"/>
    </row>
    <row r="71" spans="1:11" ht="47.25" customHeight="1" x14ac:dyDescent="0.25">
      <c r="A71" s="816"/>
      <c r="B71" s="517"/>
      <c r="C71" s="854"/>
      <c r="D71" s="50" t="s">
        <v>216</v>
      </c>
      <c r="E71" s="103" t="s">
        <v>217</v>
      </c>
      <c r="F71" s="214" t="s">
        <v>185</v>
      </c>
      <c r="G71" s="66">
        <f>IF(F71="Se investigan y se resuelven oportunamente",15,0)</f>
        <v>15</v>
      </c>
      <c r="H71" s="847"/>
      <c r="I71" s="849"/>
      <c r="J71" s="840"/>
      <c r="K71" s="841"/>
    </row>
    <row r="72" spans="1:11" ht="48" customHeight="1" x14ac:dyDescent="0.25">
      <c r="A72" s="817"/>
      <c r="B72" s="518"/>
      <c r="C72" s="854"/>
      <c r="D72" s="45" t="s">
        <v>218</v>
      </c>
      <c r="E72" s="103" t="s">
        <v>219</v>
      </c>
      <c r="F72" s="67" t="s">
        <v>188</v>
      </c>
      <c r="G72" s="66">
        <f>IF(F72="Completa",10,IF(F72="Incompleta",5,0))</f>
        <v>10</v>
      </c>
      <c r="H72" s="848"/>
      <c r="I72" s="849"/>
      <c r="J72" s="840"/>
      <c r="K72" s="841"/>
    </row>
    <row r="73" spans="1:11" ht="29.25" customHeight="1" thickBot="1" x14ac:dyDescent="0.3">
      <c r="A73" s="120"/>
      <c r="B73" s="121"/>
      <c r="C73" s="123"/>
      <c r="D73" s="57"/>
      <c r="E73" s="129" t="s">
        <v>220</v>
      </c>
      <c r="F73" s="126"/>
      <c r="G73" s="126">
        <f>SUM(G66:G72)</f>
        <v>100</v>
      </c>
      <c r="H73" s="59"/>
      <c r="I73" s="117"/>
      <c r="J73" s="117"/>
      <c r="K73" s="118"/>
    </row>
    <row r="74" spans="1:11" ht="18.75" customHeight="1" thickBot="1" x14ac:dyDescent="0.3">
      <c r="A74" s="55"/>
    </row>
    <row r="75" spans="1:11" s="54" customFormat="1" ht="30" customHeight="1" x14ac:dyDescent="0.3">
      <c r="A75" s="850" t="s">
        <v>82</v>
      </c>
      <c r="B75" s="831" t="s">
        <v>223</v>
      </c>
      <c r="C75" s="852" t="s">
        <v>196</v>
      </c>
      <c r="D75" s="842" t="s">
        <v>197</v>
      </c>
      <c r="E75" s="842"/>
      <c r="F75" s="842"/>
      <c r="G75" s="842"/>
      <c r="H75" s="842"/>
      <c r="I75" s="107" t="s">
        <v>198</v>
      </c>
      <c r="J75" s="843" t="s">
        <v>199</v>
      </c>
      <c r="K75" s="845" t="s">
        <v>200</v>
      </c>
    </row>
    <row r="76" spans="1:11" s="54" customFormat="1" ht="55.8" thickBot="1" x14ac:dyDescent="0.35">
      <c r="A76" s="851"/>
      <c r="B76" s="832"/>
      <c r="C76" s="853"/>
      <c r="D76" s="108" t="s">
        <v>201</v>
      </c>
      <c r="E76" s="51" t="s">
        <v>202</v>
      </c>
      <c r="F76" s="108" t="s">
        <v>203</v>
      </c>
      <c r="G76" s="108" t="s">
        <v>204</v>
      </c>
      <c r="H76" s="108" t="s">
        <v>221</v>
      </c>
      <c r="I76" s="52" t="s">
        <v>206</v>
      </c>
      <c r="J76" s="844"/>
      <c r="K76" s="846"/>
    </row>
    <row r="77" spans="1:11" ht="20.25" customHeight="1" x14ac:dyDescent="0.25">
      <c r="A77" s="815"/>
      <c r="B77" s="516"/>
      <c r="C77" s="854"/>
      <c r="D77" s="819" t="s">
        <v>207</v>
      </c>
      <c r="E77" s="124" t="s">
        <v>208</v>
      </c>
      <c r="F77" s="70" t="s">
        <v>170</v>
      </c>
      <c r="G77" s="125">
        <f>IF(F77="Asignado",15,0)</f>
        <v>15</v>
      </c>
      <c r="H77" s="847" t="str">
        <f>IF(AND(G84&gt;0,G84&lt;=85),"Débil",IF(AND(G84&gt;85,G84&lt;=95),"Moderado",IF(G84&gt;96,"Fuerte"," ")))</f>
        <v>Fuerte</v>
      </c>
      <c r="I77" s="825" t="s">
        <v>192</v>
      </c>
      <c r="J77" s="82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28" t="str">
        <f>IF(J77="Fuerte","NO",IF(J77=" "," ","SI"))</f>
        <v>NO</v>
      </c>
    </row>
    <row r="78" spans="1:11" ht="27.6" x14ac:dyDescent="0.25">
      <c r="A78" s="816"/>
      <c r="B78" s="517"/>
      <c r="C78" s="854"/>
      <c r="D78" s="819"/>
      <c r="E78" s="103" t="s">
        <v>209</v>
      </c>
      <c r="F78" s="67" t="s">
        <v>172</v>
      </c>
      <c r="G78" s="66">
        <f>IF(F78="Adecuado",15,0)</f>
        <v>15</v>
      </c>
      <c r="H78" s="847"/>
      <c r="I78" s="849"/>
      <c r="J78" s="840"/>
      <c r="K78" s="841"/>
    </row>
    <row r="79" spans="1:11" ht="27.6" x14ac:dyDescent="0.25">
      <c r="A79" s="816"/>
      <c r="B79" s="517"/>
      <c r="C79" s="854"/>
      <c r="D79" s="50" t="s">
        <v>210</v>
      </c>
      <c r="E79" s="103" t="s">
        <v>211</v>
      </c>
      <c r="F79" s="67" t="s">
        <v>175</v>
      </c>
      <c r="G79" s="66">
        <f>IF(F79="Oportuna",15,0)</f>
        <v>15</v>
      </c>
      <c r="H79" s="847"/>
      <c r="I79" s="849"/>
      <c r="J79" s="840"/>
      <c r="K79" s="841"/>
    </row>
    <row r="80" spans="1:11" ht="41.4" x14ac:dyDescent="0.25">
      <c r="A80" s="816"/>
      <c r="B80" s="517"/>
      <c r="C80" s="854"/>
      <c r="D80" s="50" t="s">
        <v>212</v>
      </c>
      <c r="E80" s="103" t="s">
        <v>213</v>
      </c>
      <c r="F80" s="214" t="s">
        <v>178</v>
      </c>
      <c r="G80" s="66">
        <f>IF(F80="Prevenir",15,IF(F80="Detectar",10,0))</f>
        <v>15</v>
      </c>
      <c r="H80" s="847"/>
      <c r="I80" s="849"/>
      <c r="J80" s="840"/>
      <c r="K80" s="841"/>
    </row>
    <row r="81" spans="1:78" ht="27.6" x14ac:dyDescent="0.25">
      <c r="A81" s="816"/>
      <c r="B81" s="517"/>
      <c r="C81" s="854"/>
      <c r="D81" s="50" t="s">
        <v>214</v>
      </c>
      <c r="E81" s="103" t="s">
        <v>215</v>
      </c>
      <c r="F81" s="67" t="s">
        <v>182</v>
      </c>
      <c r="G81" s="66">
        <f>IF(F81="Confiable",15,0)</f>
        <v>15</v>
      </c>
      <c r="H81" s="847"/>
      <c r="I81" s="849"/>
      <c r="J81" s="840"/>
      <c r="K81" s="841"/>
    </row>
    <row r="82" spans="1:78" ht="41.4" x14ac:dyDescent="0.25">
      <c r="A82" s="816"/>
      <c r="B82" s="517"/>
      <c r="C82" s="854"/>
      <c r="D82" s="50" t="s">
        <v>216</v>
      </c>
      <c r="E82" s="103" t="s">
        <v>217</v>
      </c>
      <c r="F82" s="214" t="s">
        <v>185</v>
      </c>
      <c r="G82" s="66">
        <f>IF(F82="Se investigan y se resuelven oportunamente",15,0)</f>
        <v>15</v>
      </c>
      <c r="H82" s="847"/>
      <c r="I82" s="849"/>
      <c r="J82" s="840"/>
      <c r="K82" s="841"/>
    </row>
    <row r="83" spans="1:78" ht="27.6" x14ac:dyDescent="0.25">
      <c r="A83" s="817"/>
      <c r="B83" s="518"/>
      <c r="C83" s="855"/>
      <c r="D83" s="45" t="s">
        <v>218</v>
      </c>
      <c r="E83" s="103" t="s">
        <v>219</v>
      </c>
      <c r="F83" s="67" t="s">
        <v>188</v>
      </c>
      <c r="G83" s="66">
        <f>IF(F83="Completa",10,IF(F83="Incompleta",5,0))</f>
        <v>10</v>
      </c>
      <c r="H83" s="848"/>
      <c r="I83" s="849"/>
      <c r="J83" s="840"/>
      <c r="K83" s="841"/>
    </row>
    <row r="84" spans="1:78" s="60" customFormat="1" ht="15" thickBot="1" x14ac:dyDescent="0.3">
      <c r="A84" s="120"/>
      <c r="B84" s="121"/>
      <c r="C84" s="56" t="s">
        <v>243</v>
      </c>
      <c r="D84" s="57"/>
      <c r="E84" s="129" t="s">
        <v>220</v>
      </c>
      <c r="F84" s="126"/>
      <c r="G84" s="126">
        <f>SUM(G77:G83)</f>
        <v>100</v>
      </c>
      <c r="H84" s="59"/>
      <c r="I84" s="117"/>
      <c r="J84" s="117"/>
      <c r="K84" s="1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50" t="s">
        <v>82</v>
      </c>
      <c r="B86" s="831" t="s">
        <v>223</v>
      </c>
      <c r="C86" s="852" t="s">
        <v>196</v>
      </c>
      <c r="D86" s="842" t="s">
        <v>197</v>
      </c>
      <c r="E86" s="842"/>
      <c r="F86" s="842"/>
      <c r="G86" s="842"/>
      <c r="H86" s="842"/>
      <c r="I86" s="107" t="s">
        <v>198</v>
      </c>
      <c r="J86" s="843" t="s">
        <v>199</v>
      </c>
      <c r="K86" s="845"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51"/>
      <c r="B87" s="832"/>
      <c r="C87" s="853"/>
      <c r="D87" s="108" t="s">
        <v>201</v>
      </c>
      <c r="E87" s="51" t="s">
        <v>202</v>
      </c>
      <c r="F87" s="108" t="s">
        <v>203</v>
      </c>
      <c r="G87" s="108" t="s">
        <v>204</v>
      </c>
      <c r="H87" s="108" t="s">
        <v>221</v>
      </c>
      <c r="I87" s="52" t="s">
        <v>206</v>
      </c>
      <c r="J87" s="844"/>
      <c r="K87" s="846"/>
    </row>
    <row r="88" spans="1:78" ht="20.25" customHeight="1" x14ac:dyDescent="0.25">
      <c r="A88" s="815" t="str">
        <f>DESCRIPCION!A16</f>
        <v>e</v>
      </c>
      <c r="B88" s="516">
        <f>DESCRIPCION!D17</f>
        <v>0</v>
      </c>
      <c r="C88" s="854" t="s">
        <v>244</v>
      </c>
      <c r="D88" s="819" t="s">
        <v>207</v>
      </c>
      <c r="E88" s="124" t="s">
        <v>208</v>
      </c>
      <c r="F88" s="70" t="s">
        <v>169</v>
      </c>
      <c r="G88" s="125">
        <f>IF(F88="Asignado",15,0)</f>
        <v>0</v>
      </c>
      <c r="H88" s="847" t="str">
        <f>IF(AND(G95&gt;0,G95&lt;=85),"Débil",IF(AND(G95&gt;85,G95&lt;=95),"Moderado",IF(G95&gt;96,"Fuerte"," ")))</f>
        <v xml:space="preserve"> </v>
      </c>
      <c r="I88" s="825" t="s">
        <v>169</v>
      </c>
      <c r="J88" s="82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28" t="str">
        <f>IF(J88="Fuerte","NO",IF(J88=" "," ","SI"))</f>
        <v xml:space="preserve"> </v>
      </c>
    </row>
    <row r="89" spans="1:78" ht="27.6" x14ac:dyDescent="0.25">
      <c r="A89" s="816"/>
      <c r="B89" s="517"/>
      <c r="C89" s="854"/>
      <c r="D89" s="819"/>
      <c r="E89" s="103" t="s">
        <v>209</v>
      </c>
      <c r="F89" s="67" t="s">
        <v>169</v>
      </c>
      <c r="G89" s="66">
        <f>IF(F89="Adecuado",15,0)</f>
        <v>0</v>
      </c>
      <c r="H89" s="847"/>
      <c r="I89" s="849"/>
      <c r="J89" s="840"/>
      <c r="K89" s="841"/>
    </row>
    <row r="90" spans="1:78" ht="27.6" x14ac:dyDescent="0.25">
      <c r="A90" s="816"/>
      <c r="B90" s="517"/>
      <c r="C90" s="854"/>
      <c r="D90" s="50" t="s">
        <v>210</v>
      </c>
      <c r="E90" s="103" t="s">
        <v>211</v>
      </c>
      <c r="F90" s="67" t="s">
        <v>169</v>
      </c>
      <c r="G90" s="66">
        <f>IF(F90="Oportuna",15,0)</f>
        <v>0</v>
      </c>
      <c r="H90" s="847"/>
      <c r="I90" s="849"/>
      <c r="J90" s="840"/>
      <c r="K90" s="841"/>
    </row>
    <row r="91" spans="1:78" ht="41.4" x14ac:dyDescent="0.25">
      <c r="A91" s="816"/>
      <c r="B91" s="517"/>
      <c r="C91" s="854"/>
      <c r="D91" s="50" t="s">
        <v>212</v>
      </c>
      <c r="E91" s="103" t="s">
        <v>213</v>
      </c>
      <c r="F91" s="214" t="s">
        <v>169</v>
      </c>
      <c r="G91" s="66">
        <f>IF(F91="Prevenir",15,IF(F91="Detectar",10,0))</f>
        <v>0</v>
      </c>
      <c r="H91" s="847"/>
      <c r="I91" s="849"/>
      <c r="J91" s="840"/>
      <c r="K91" s="841"/>
    </row>
    <row r="92" spans="1:78" ht="27.6" x14ac:dyDescent="0.25">
      <c r="A92" s="816"/>
      <c r="B92" s="517"/>
      <c r="C92" s="854"/>
      <c r="D92" s="50" t="s">
        <v>214</v>
      </c>
      <c r="E92" s="103" t="s">
        <v>215</v>
      </c>
      <c r="F92" s="67" t="s">
        <v>169</v>
      </c>
      <c r="G92" s="66">
        <f>IF(F92="Confiable",15,0)</f>
        <v>0</v>
      </c>
      <c r="H92" s="847"/>
      <c r="I92" s="849"/>
      <c r="J92" s="840"/>
      <c r="K92" s="841"/>
    </row>
    <row r="93" spans="1:78" ht="41.4" x14ac:dyDescent="0.25">
      <c r="A93" s="816"/>
      <c r="B93" s="517"/>
      <c r="C93" s="854"/>
      <c r="D93" s="50" t="s">
        <v>216</v>
      </c>
      <c r="E93" s="103" t="s">
        <v>217</v>
      </c>
      <c r="F93" s="214" t="s">
        <v>169</v>
      </c>
      <c r="G93" s="66">
        <f>IF(F93="Se investigan y se resuelven oportunamente",15,0)</f>
        <v>0</v>
      </c>
      <c r="H93" s="847"/>
      <c r="I93" s="849"/>
      <c r="J93" s="840"/>
      <c r="K93" s="841"/>
    </row>
    <row r="94" spans="1:78" ht="27.6" x14ac:dyDescent="0.25">
      <c r="A94" s="817"/>
      <c r="B94" s="518"/>
      <c r="C94" s="855"/>
      <c r="D94" s="45" t="s">
        <v>218</v>
      </c>
      <c r="E94" s="103" t="s">
        <v>219</v>
      </c>
      <c r="F94" s="67" t="s">
        <v>169</v>
      </c>
      <c r="G94" s="66">
        <f>IF(F94="Completa",10,IF(F94="Incompleta",5,0))</f>
        <v>0</v>
      </c>
      <c r="H94" s="848"/>
      <c r="I94" s="849"/>
      <c r="J94" s="840"/>
      <c r="K94" s="841"/>
    </row>
    <row r="95" spans="1:78" ht="15" thickBot="1" x14ac:dyDescent="0.3">
      <c r="A95" s="120"/>
      <c r="B95" s="121"/>
      <c r="C95" s="56"/>
      <c r="D95" s="57"/>
      <c r="E95" s="58" t="s">
        <v>220</v>
      </c>
      <c r="F95" s="16"/>
      <c r="G95" s="16">
        <f>SUM(G88:G94)</f>
        <v>0</v>
      </c>
      <c r="H95" s="59"/>
      <c r="I95" s="117"/>
      <c r="J95" s="117"/>
      <c r="K95" s="118"/>
    </row>
    <row r="96" spans="1:78" ht="14.4" thickBot="1" x14ac:dyDescent="0.3">
      <c r="A96" s="55"/>
    </row>
    <row r="97" spans="1:78" s="54" customFormat="1" ht="30" customHeight="1" x14ac:dyDescent="0.3">
      <c r="A97" s="850" t="s">
        <v>82</v>
      </c>
      <c r="B97" s="831" t="s">
        <v>223</v>
      </c>
      <c r="C97" s="852" t="s">
        <v>196</v>
      </c>
      <c r="D97" s="842" t="s">
        <v>197</v>
      </c>
      <c r="E97" s="842"/>
      <c r="F97" s="842"/>
      <c r="G97" s="842"/>
      <c r="H97" s="842"/>
      <c r="I97" s="107" t="s">
        <v>198</v>
      </c>
      <c r="J97" s="843" t="s">
        <v>199</v>
      </c>
      <c r="K97" s="845" t="s">
        <v>200</v>
      </c>
    </row>
    <row r="98" spans="1:78" s="54" customFormat="1" ht="55.8" thickBot="1" x14ac:dyDescent="0.35">
      <c r="A98" s="851"/>
      <c r="B98" s="832"/>
      <c r="C98" s="853"/>
      <c r="D98" s="108" t="s">
        <v>201</v>
      </c>
      <c r="E98" s="51" t="s">
        <v>202</v>
      </c>
      <c r="F98" s="108" t="s">
        <v>203</v>
      </c>
      <c r="G98" s="108" t="s">
        <v>204</v>
      </c>
      <c r="H98" s="108" t="s">
        <v>221</v>
      </c>
      <c r="I98" s="52" t="s">
        <v>206</v>
      </c>
      <c r="J98" s="844"/>
      <c r="K98" s="846"/>
    </row>
    <row r="99" spans="1:78" ht="20.25" customHeight="1" x14ac:dyDescent="0.25">
      <c r="A99" s="815" t="str">
        <f>DESCRIPCION!A16</f>
        <v>e</v>
      </c>
      <c r="B99" s="516">
        <f>DESCRIPCION!D18</f>
        <v>0</v>
      </c>
      <c r="C99" s="854" t="s">
        <v>244</v>
      </c>
      <c r="D99" s="819" t="s">
        <v>207</v>
      </c>
      <c r="E99" s="124" t="s">
        <v>208</v>
      </c>
      <c r="F99" s="70" t="s">
        <v>169</v>
      </c>
      <c r="G99" s="125">
        <f>IF(F99="Asignado",15,0)</f>
        <v>0</v>
      </c>
      <c r="H99" s="847" t="str">
        <f>IF(AND(G106&gt;0,G106&lt;=85),"Débil",IF(AND(G106&gt;85,G106&lt;=95),"Moderado",IF(G106&gt;96,"Fuerte"," ")))</f>
        <v xml:space="preserve"> </v>
      </c>
      <c r="I99" s="825" t="s">
        <v>169</v>
      </c>
      <c r="J99" s="82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28" t="str">
        <f>IF(J99="Fuerte","NO",IF(J99=" "," ","SI"))</f>
        <v xml:space="preserve"> </v>
      </c>
    </row>
    <row r="100" spans="1:78" ht="27.6" x14ac:dyDescent="0.25">
      <c r="A100" s="816"/>
      <c r="B100" s="517"/>
      <c r="C100" s="854"/>
      <c r="D100" s="819"/>
      <c r="E100" s="103" t="s">
        <v>209</v>
      </c>
      <c r="F100" s="67" t="s">
        <v>169</v>
      </c>
      <c r="G100" s="66">
        <f>IF(F100="Adecuado",15,0)</f>
        <v>0</v>
      </c>
      <c r="H100" s="847"/>
      <c r="I100" s="849"/>
      <c r="J100" s="840"/>
      <c r="K100" s="841"/>
    </row>
    <row r="101" spans="1:78" ht="42.75" customHeight="1" x14ac:dyDescent="0.25">
      <c r="A101" s="816"/>
      <c r="B101" s="517"/>
      <c r="C101" s="854"/>
      <c r="D101" s="50" t="s">
        <v>210</v>
      </c>
      <c r="E101" s="103" t="s">
        <v>211</v>
      </c>
      <c r="F101" s="67" t="s">
        <v>169</v>
      </c>
      <c r="G101" s="66">
        <f>IF(F101="Oportuna",15,0)</f>
        <v>0</v>
      </c>
      <c r="H101" s="847"/>
      <c r="I101" s="849"/>
      <c r="J101" s="840"/>
      <c r="K101" s="841"/>
    </row>
    <row r="102" spans="1:78" ht="41.4" x14ac:dyDescent="0.25">
      <c r="A102" s="816"/>
      <c r="B102" s="517"/>
      <c r="C102" s="854"/>
      <c r="D102" s="50" t="s">
        <v>212</v>
      </c>
      <c r="E102" s="103" t="s">
        <v>213</v>
      </c>
      <c r="F102" s="214" t="s">
        <v>169</v>
      </c>
      <c r="G102" s="66">
        <f>IF(F102="Prevenir",15,IF(F102="Detectar",10,0))</f>
        <v>0</v>
      </c>
      <c r="H102" s="847"/>
      <c r="I102" s="849"/>
      <c r="J102" s="840"/>
      <c r="K102" s="841"/>
    </row>
    <row r="103" spans="1:78" ht="27.6" x14ac:dyDescent="0.25">
      <c r="A103" s="816"/>
      <c r="B103" s="517"/>
      <c r="C103" s="854"/>
      <c r="D103" s="50" t="s">
        <v>214</v>
      </c>
      <c r="E103" s="103" t="s">
        <v>215</v>
      </c>
      <c r="F103" s="67" t="s">
        <v>169</v>
      </c>
      <c r="G103" s="66">
        <f>IF(F103="Confiable",15,0)</f>
        <v>0</v>
      </c>
      <c r="H103" s="847"/>
      <c r="I103" s="849"/>
      <c r="J103" s="840"/>
      <c r="K103" s="841"/>
    </row>
    <row r="104" spans="1:78" ht="41.4" x14ac:dyDescent="0.25">
      <c r="A104" s="816"/>
      <c r="B104" s="517"/>
      <c r="C104" s="854"/>
      <c r="D104" s="50" t="s">
        <v>216</v>
      </c>
      <c r="E104" s="103" t="s">
        <v>217</v>
      </c>
      <c r="F104" s="214" t="s">
        <v>169</v>
      </c>
      <c r="G104" s="66">
        <f>IF(F104="Se investigan y se resuelven oportunamente",15,0)</f>
        <v>0</v>
      </c>
      <c r="H104" s="847"/>
      <c r="I104" s="849"/>
      <c r="J104" s="840"/>
      <c r="K104" s="841"/>
    </row>
    <row r="105" spans="1:78" ht="27.6" x14ac:dyDescent="0.25">
      <c r="A105" s="817"/>
      <c r="B105" s="518"/>
      <c r="C105" s="855"/>
      <c r="D105" s="45" t="s">
        <v>218</v>
      </c>
      <c r="E105" s="103" t="s">
        <v>219</v>
      </c>
      <c r="F105" s="67" t="s">
        <v>169</v>
      </c>
      <c r="G105" s="66">
        <f>IF(F105="Completa",10,IF(F105="Incompleta",5,0))</f>
        <v>0</v>
      </c>
      <c r="H105" s="848"/>
      <c r="I105" s="849"/>
      <c r="J105" s="840"/>
      <c r="K105" s="841"/>
    </row>
    <row r="106" spans="1:78" s="60" customFormat="1" ht="15" thickBot="1" x14ac:dyDescent="0.3">
      <c r="A106" s="120"/>
      <c r="B106" s="121"/>
      <c r="C106" s="56"/>
      <c r="D106" s="57"/>
      <c r="E106" s="58" t="s">
        <v>220</v>
      </c>
      <c r="F106" s="16"/>
      <c r="G106" s="16">
        <f>SUM(G99:G105)</f>
        <v>0</v>
      </c>
      <c r="H106" s="59"/>
      <c r="I106" s="117"/>
      <c r="J106" s="117"/>
      <c r="K106" s="1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50" t="s">
        <v>82</v>
      </c>
      <c r="B108" s="831" t="s">
        <v>223</v>
      </c>
      <c r="C108" s="852" t="s">
        <v>196</v>
      </c>
      <c r="D108" s="842" t="s">
        <v>197</v>
      </c>
      <c r="E108" s="842"/>
      <c r="F108" s="842"/>
      <c r="G108" s="842"/>
      <c r="H108" s="842"/>
      <c r="I108" s="107" t="s">
        <v>198</v>
      </c>
      <c r="J108" s="843" t="s">
        <v>199</v>
      </c>
      <c r="K108" s="845"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51"/>
      <c r="B109" s="832"/>
      <c r="C109" s="853"/>
      <c r="D109" s="108" t="s">
        <v>201</v>
      </c>
      <c r="E109" s="51" t="s">
        <v>202</v>
      </c>
      <c r="F109" s="108" t="s">
        <v>203</v>
      </c>
      <c r="G109" s="108" t="s">
        <v>204</v>
      </c>
      <c r="H109" s="108" t="s">
        <v>221</v>
      </c>
      <c r="I109" s="52" t="s">
        <v>206</v>
      </c>
      <c r="J109" s="844"/>
      <c r="K109" s="846"/>
    </row>
    <row r="110" spans="1:78" ht="20.25" customHeight="1" x14ac:dyDescent="0.25">
      <c r="A110" s="815" t="str">
        <f>DESCRIPCION!A19</f>
        <v>f</v>
      </c>
      <c r="B110" s="516">
        <f>DESCRIPCION!D19</f>
        <v>0</v>
      </c>
      <c r="C110" s="816"/>
      <c r="D110" s="819" t="s">
        <v>207</v>
      </c>
      <c r="E110" s="124" t="s">
        <v>208</v>
      </c>
      <c r="F110" s="70" t="s">
        <v>169</v>
      </c>
      <c r="G110" s="125">
        <f>IF(F110="Asignado",15,0)</f>
        <v>0</v>
      </c>
      <c r="H110" s="847" t="str">
        <f>IF(AND(G117&gt;0,G117&lt;=85),"Débil",IF(AND(G117&gt;85,G117&lt;=95),"Moderado",IF(G117&gt;96,"Fuerte"," ")))</f>
        <v xml:space="preserve"> </v>
      </c>
      <c r="I110" s="825" t="s">
        <v>169</v>
      </c>
      <c r="J110" s="82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28" t="str">
        <f>IF(J110="Fuerte","NO",IF(J110=" "," ","SI"))</f>
        <v xml:space="preserve"> </v>
      </c>
    </row>
    <row r="111" spans="1:78" ht="27.6" x14ac:dyDescent="0.25">
      <c r="A111" s="816"/>
      <c r="B111" s="517"/>
      <c r="C111" s="816"/>
      <c r="D111" s="819"/>
      <c r="E111" s="103" t="s">
        <v>209</v>
      </c>
      <c r="F111" s="67" t="s">
        <v>169</v>
      </c>
      <c r="G111" s="66">
        <f>IF(F111="Adecuado",15,0)</f>
        <v>0</v>
      </c>
      <c r="H111" s="847"/>
      <c r="I111" s="849"/>
      <c r="J111" s="840"/>
      <c r="K111" s="841"/>
    </row>
    <row r="112" spans="1:78" ht="42.75" customHeight="1" x14ac:dyDescent="0.25">
      <c r="A112" s="816"/>
      <c r="B112" s="517"/>
      <c r="C112" s="816"/>
      <c r="D112" s="50" t="s">
        <v>210</v>
      </c>
      <c r="E112" s="103" t="s">
        <v>211</v>
      </c>
      <c r="F112" s="67" t="s">
        <v>169</v>
      </c>
      <c r="G112" s="66">
        <f>IF(F112="Oportuna",15,0)</f>
        <v>0</v>
      </c>
      <c r="H112" s="847"/>
      <c r="I112" s="849"/>
      <c r="J112" s="840"/>
      <c r="K112" s="841"/>
    </row>
    <row r="113" spans="1:78" ht="41.4" x14ac:dyDescent="0.25">
      <c r="A113" s="816"/>
      <c r="B113" s="517"/>
      <c r="C113" s="816"/>
      <c r="D113" s="50" t="s">
        <v>212</v>
      </c>
      <c r="E113" s="103" t="s">
        <v>213</v>
      </c>
      <c r="F113" s="214" t="s">
        <v>169</v>
      </c>
      <c r="G113" s="66">
        <f>IF(F113="Prevenir",15,IF(F113="Detectar",10,0))</f>
        <v>0</v>
      </c>
      <c r="H113" s="847"/>
      <c r="I113" s="849"/>
      <c r="J113" s="840"/>
      <c r="K113" s="841"/>
    </row>
    <row r="114" spans="1:78" ht="27.6" x14ac:dyDescent="0.25">
      <c r="A114" s="816"/>
      <c r="B114" s="517"/>
      <c r="C114" s="816"/>
      <c r="D114" s="50" t="s">
        <v>214</v>
      </c>
      <c r="E114" s="103" t="s">
        <v>215</v>
      </c>
      <c r="F114" s="67" t="s">
        <v>169</v>
      </c>
      <c r="G114" s="66">
        <f>IF(F114="Confiable",15,0)</f>
        <v>0</v>
      </c>
      <c r="H114" s="847"/>
      <c r="I114" s="849"/>
      <c r="J114" s="840"/>
      <c r="K114" s="841"/>
    </row>
    <row r="115" spans="1:78" ht="41.4" x14ac:dyDescent="0.25">
      <c r="A115" s="816"/>
      <c r="B115" s="517"/>
      <c r="C115" s="816"/>
      <c r="D115" s="50" t="s">
        <v>216</v>
      </c>
      <c r="E115" s="103" t="s">
        <v>217</v>
      </c>
      <c r="F115" s="214" t="s">
        <v>169</v>
      </c>
      <c r="G115" s="66">
        <f>IF(F115="Se investigan y se resuelven oportunamente",15,0)</f>
        <v>0</v>
      </c>
      <c r="H115" s="847"/>
      <c r="I115" s="849"/>
      <c r="J115" s="840"/>
      <c r="K115" s="841"/>
    </row>
    <row r="116" spans="1:78" ht="27.6" x14ac:dyDescent="0.25">
      <c r="A116" s="817"/>
      <c r="B116" s="518"/>
      <c r="C116" s="817"/>
      <c r="D116" s="45" t="s">
        <v>218</v>
      </c>
      <c r="E116" s="103" t="s">
        <v>219</v>
      </c>
      <c r="F116" s="67" t="s">
        <v>169</v>
      </c>
      <c r="G116" s="66">
        <f>IF(F116="Completa",10,IF(F116="Incompleta",5,0))</f>
        <v>0</v>
      </c>
      <c r="H116" s="848"/>
      <c r="I116" s="890"/>
      <c r="J116" s="888"/>
      <c r="K116" s="889"/>
    </row>
    <row r="117" spans="1:78" ht="15" thickBot="1" x14ac:dyDescent="0.3">
      <c r="A117" s="120"/>
      <c r="B117" s="121"/>
      <c r="C117" s="56"/>
      <c r="D117" s="57"/>
      <c r="E117" s="58" t="s">
        <v>220</v>
      </c>
      <c r="F117" s="16"/>
      <c r="G117" s="16">
        <f>SUM(G110:G116)</f>
        <v>0</v>
      </c>
      <c r="H117" s="130"/>
      <c r="I117" s="131"/>
      <c r="J117" s="131"/>
      <c r="K117" s="132"/>
    </row>
    <row r="118" spans="1:78" ht="14.4" thickBot="1" x14ac:dyDescent="0.3">
      <c r="A118" s="55"/>
    </row>
    <row r="119" spans="1:78" s="54" customFormat="1" ht="30" customHeight="1" x14ac:dyDescent="0.3">
      <c r="A119" s="829" t="s">
        <v>82</v>
      </c>
      <c r="B119" s="831" t="s">
        <v>223</v>
      </c>
      <c r="C119" s="833" t="s">
        <v>196</v>
      </c>
      <c r="D119" s="835" t="s">
        <v>197</v>
      </c>
      <c r="E119" s="836"/>
      <c r="F119" s="836"/>
      <c r="G119" s="836"/>
      <c r="H119" s="837"/>
      <c r="I119" s="107" t="s">
        <v>198</v>
      </c>
      <c r="J119" s="838" t="s">
        <v>199</v>
      </c>
      <c r="K119" s="813" t="s">
        <v>200</v>
      </c>
    </row>
    <row r="120" spans="1:78" s="54" customFormat="1" ht="55.8" thickBot="1" x14ac:dyDescent="0.35">
      <c r="A120" s="830"/>
      <c r="B120" s="832"/>
      <c r="C120" s="834"/>
      <c r="D120" s="108" t="s">
        <v>201</v>
      </c>
      <c r="E120" s="51" t="s">
        <v>202</v>
      </c>
      <c r="F120" s="108" t="s">
        <v>203</v>
      </c>
      <c r="G120" s="108" t="s">
        <v>204</v>
      </c>
      <c r="H120" s="108" t="s">
        <v>221</v>
      </c>
      <c r="I120" s="52" t="s">
        <v>206</v>
      </c>
      <c r="J120" s="839"/>
      <c r="K120" s="814"/>
    </row>
    <row r="121" spans="1:78" ht="20.25" customHeight="1" x14ac:dyDescent="0.25">
      <c r="A121" s="815" t="str">
        <f>DESCRIPCION!A19</f>
        <v>f</v>
      </c>
      <c r="B121" s="516">
        <f>DESCRIPCION!D20</f>
        <v>0</v>
      </c>
      <c r="C121" s="815"/>
      <c r="D121" s="818" t="s">
        <v>207</v>
      </c>
      <c r="E121" s="124" t="s">
        <v>208</v>
      </c>
      <c r="F121" s="70" t="s">
        <v>169</v>
      </c>
      <c r="G121" s="125">
        <f>IF(F121="Asignado",15,0)</f>
        <v>0</v>
      </c>
      <c r="H121" s="820" t="str">
        <f>IF(AND(G128&gt;0,G128&lt;=85),"Débil",IF(AND(G128&gt;85,G128&lt;=95),"Moderado",IF(G128&gt;96,"Fuerte"," ")))</f>
        <v xml:space="preserve"> </v>
      </c>
      <c r="I121" s="823" t="s">
        <v>169</v>
      </c>
      <c r="J121" s="82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26" t="str">
        <f>IF(J121="Fuerte","NO",IF(J121=" "," ","SI"))</f>
        <v xml:space="preserve"> </v>
      </c>
    </row>
    <row r="122" spans="1:78" ht="27.6" x14ac:dyDescent="0.25">
      <c r="A122" s="816"/>
      <c r="B122" s="517"/>
      <c r="C122" s="816"/>
      <c r="D122" s="819"/>
      <c r="E122" s="103" t="s">
        <v>209</v>
      </c>
      <c r="F122" s="67" t="s">
        <v>169</v>
      </c>
      <c r="G122" s="66">
        <f>IF(F122="Adecuado",15,0)</f>
        <v>0</v>
      </c>
      <c r="H122" s="821"/>
      <c r="I122" s="824"/>
      <c r="J122" s="821"/>
      <c r="K122" s="827"/>
    </row>
    <row r="123" spans="1:78" ht="27.6" x14ac:dyDescent="0.25">
      <c r="A123" s="816"/>
      <c r="B123" s="517"/>
      <c r="C123" s="816"/>
      <c r="D123" s="50" t="s">
        <v>210</v>
      </c>
      <c r="E123" s="103" t="s">
        <v>211</v>
      </c>
      <c r="F123" s="67" t="s">
        <v>169</v>
      </c>
      <c r="G123" s="66">
        <f>IF(F123="Oportuna",15,0)</f>
        <v>0</v>
      </c>
      <c r="H123" s="821"/>
      <c r="I123" s="824"/>
      <c r="J123" s="821"/>
      <c r="K123" s="827"/>
    </row>
    <row r="124" spans="1:78" ht="41.4" x14ac:dyDescent="0.25">
      <c r="A124" s="816"/>
      <c r="B124" s="517"/>
      <c r="C124" s="816"/>
      <c r="D124" s="50" t="s">
        <v>212</v>
      </c>
      <c r="E124" s="103" t="s">
        <v>213</v>
      </c>
      <c r="F124" s="214" t="s">
        <v>169</v>
      </c>
      <c r="G124" s="66">
        <f>IF(F124="Prevenir",15,IF(F124="Detectar",10,0))</f>
        <v>0</v>
      </c>
      <c r="H124" s="821"/>
      <c r="I124" s="824"/>
      <c r="J124" s="821"/>
      <c r="K124" s="827"/>
    </row>
    <row r="125" spans="1:78" ht="27.6" x14ac:dyDescent="0.25">
      <c r="A125" s="816"/>
      <c r="B125" s="517"/>
      <c r="C125" s="816"/>
      <c r="D125" s="50" t="s">
        <v>214</v>
      </c>
      <c r="E125" s="103" t="s">
        <v>215</v>
      </c>
      <c r="F125" s="67" t="s">
        <v>169</v>
      </c>
      <c r="G125" s="66">
        <f>IF(F125="Confiable",15,0)</f>
        <v>0</v>
      </c>
      <c r="H125" s="821"/>
      <c r="I125" s="824"/>
      <c r="J125" s="821"/>
      <c r="K125" s="827"/>
    </row>
    <row r="126" spans="1:78" ht="41.4" x14ac:dyDescent="0.25">
      <c r="A126" s="816"/>
      <c r="B126" s="517"/>
      <c r="C126" s="816"/>
      <c r="D126" s="50" t="s">
        <v>216</v>
      </c>
      <c r="E126" s="103" t="s">
        <v>217</v>
      </c>
      <c r="F126" s="214" t="s">
        <v>169</v>
      </c>
      <c r="G126" s="66">
        <f>IF(F126="Se investigan y se resuelven oportunamente",15,0)</f>
        <v>0</v>
      </c>
      <c r="H126" s="821"/>
      <c r="I126" s="824"/>
      <c r="J126" s="821"/>
      <c r="K126" s="827"/>
    </row>
    <row r="127" spans="1:78" ht="27.6" x14ac:dyDescent="0.25">
      <c r="A127" s="817"/>
      <c r="B127" s="518"/>
      <c r="C127" s="817"/>
      <c r="D127" s="45" t="s">
        <v>218</v>
      </c>
      <c r="E127" s="103" t="s">
        <v>219</v>
      </c>
      <c r="F127" s="67" t="s">
        <v>169</v>
      </c>
      <c r="G127" s="66">
        <f>IF(F127="Completa",10,IF(F127="Incompleta",5,0))</f>
        <v>0</v>
      </c>
      <c r="H127" s="822"/>
      <c r="I127" s="825"/>
      <c r="J127" s="822"/>
      <c r="K127" s="828"/>
    </row>
    <row r="128" spans="1:78" s="60" customFormat="1" ht="15" thickBot="1" x14ac:dyDescent="0.3">
      <c r="A128" s="120"/>
      <c r="B128" s="121"/>
      <c r="C128" s="56"/>
      <c r="D128" s="57"/>
      <c r="E128" s="58" t="s">
        <v>220</v>
      </c>
      <c r="F128" s="16"/>
      <c r="G128" s="16">
        <f>SUM(G121:G127)</f>
        <v>0</v>
      </c>
      <c r="H128" s="130"/>
      <c r="I128" s="131"/>
      <c r="J128" s="131"/>
      <c r="K128" s="13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29" t="s">
        <v>82</v>
      </c>
      <c r="B130" s="831" t="s">
        <v>223</v>
      </c>
      <c r="C130" s="833" t="s">
        <v>196</v>
      </c>
      <c r="D130" s="835" t="s">
        <v>197</v>
      </c>
      <c r="E130" s="836"/>
      <c r="F130" s="836"/>
      <c r="G130" s="836"/>
      <c r="H130" s="837"/>
      <c r="I130" s="107" t="s">
        <v>198</v>
      </c>
      <c r="J130" s="838" t="s">
        <v>199</v>
      </c>
      <c r="K130" s="813"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30"/>
      <c r="B131" s="832"/>
      <c r="C131" s="834"/>
      <c r="D131" s="108" t="s">
        <v>201</v>
      </c>
      <c r="E131" s="51" t="s">
        <v>202</v>
      </c>
      <c r="F131" s="108" t="s">
        <v>203</v>
      </c>
      <c r="G131" s="108" t="s">
        <v>204</v>
      </c>
      <c r="H131" s="108" t="s">
        <v>221</v>
      </c>
      <c r="I131" s="52" t="s">
        <v>206</v>
      </c>
      <c r="J131" s="839"/>
      <c r="K131" s="814"/>
    </row>
    <row r="132" spans="1:78" ht="20.25" customHeight="1" x14ac:dyDescent="0.25">
      <c r="A132" s="815" t="str">
        <f>DESCRIPCION!A19</f>
        <v>f</v>
      </c>
      <c r="B132" s="516">
        <f>DESCRIPCION!D21</f>
        <v>0</v>
      </c>
      <c r="C132" s="815"/>
      <c r="D132" s="818" t="s">
        <v>207</v>
      </c>
      <c r="E132" s="124" t="s">
        <v>208</v>
      </c>
      <c r="F132" s="70" t="s">
        <v>169</v>
      </c>
      <c r="G132" s="125">
        <f>IF(F132="Asignado",15,0)</f>
        <v>0</v>
      </c>
      <c r="H132" s="820" t="str">
        <f>IF(AND(G139&gt;0,G139&lt;=85),"Débil",IF(AND(G139&gt;85,G139&lt;=95),"Moderado",IF(G139&gt;96,"Fuerte"," ")))</f>
        <v xml:space="preserve"> </v>
      </c>
      <c r="I132" s="823" t="s">
        <v>169</v>
      </c>
      <c r="J132" s="82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26" t="str">
        <f>IF(J132="Fuerte","NO",IF(J132=" "," ","SI"))</f>
        <v xml:space="preserve"> </v>
      </c>
    </row>
    <row r="133" spans="1:78" ht="27.6" x14ac:dyDescent="0.25">
      <c r="A133" s="816"/>
      <c r="B133" s="517"/>
      <c r="C133" s="816"/>
      <c r="D133" s="819"/>
      <c r="E133" s="103" t="s">
        <v>209</v>
      </c>
      <c r="F133" s="67" t="s">
        <v>169</v>
      </c>
      <c r="G133" s="66">
        <f>IF(F133="Adecuado",15,0)</f>
        <v>0</v>
      </c>
      <c r="H133" s="821"/>
      <c r="I133" s="824"/>
      <c r="J133" s="821"/>
      <c r="K133" s="827"/>
    </row>
    <row r="134" spans="1:78" ht="27.6" x14ac:dyDescent="0.25">
      <c r="A134" s="816"/>
      <c r="B134" s="517"/>
      <c r="C134" s="816"/>
      <c r="D134" s="50" t="s">
        <v>210</v>
      </c>
      <c r="E134" s="103" t="s">
        <v>211</v>
      </c>
      <c r="F134" s="67" t="s">
        <v>169</v>
      </c>
      <c r="G134" s="66">
        <f>IF(F134="Oportuna",15,0)</f>
        <v>0</v>
      </c>
      <c r="H134" s="821"/>
      <c r="I134" s="824"/>
      <c r="J134" s="821"/>
      <c r="K134" s="827"/>
    </row>
    <row r="135" spans="1:78" ht="41.4" x14ac:dyDescent="0.25">
      <c r="A135" s="816"/>
      <c r="B135" s="517"/>
      <c r="C135" s="816"/>
      <c r="D135" s="50" t="s">
        <v>212</v>
      </c>
      <c r="E135" s="103" t="s">
        <v>213</v>
      </c>
      <c r="F135" s="214" t="s">
        <v>169</v>
      </c>
      <c r="G135" s="66">
        <f>IF(F135="Prevenir",15,IF(F135="Detectar",10,0))</f>
        <v>0</v>
      </c>
      <c r="H135" s="821"/>
      <c r="I135" s="824"/>
      <c r="J135" s="821"/>
      <c r="K135" s="827"/>
    </row>
    <row r="136" spans="1:78" ht="27.6" x14ac:dyDescent="0.25">
      <c r="A136" s="816"/>
      <c r="B136" s="517"/>
      <c r="C136" s="816"/>
      <c r="D136" s="50" t="s">
        <v>214</v>
      </c>
      <c r="E136" s="103" t="s">
        <v>215</v>
      </c>
      <c r="F136" s="67" t="s">
        <v>169</v>
      </c>
      <c r="G136" s="66">
        <f>IF(F136="Confiable",15,0)</f>
        <v>0</v>
      </c>
      <c r="H136" s="821"/>
      <c r="I136" s="824"/>
      <c r="J136" s="821"/>
      <c r="K136" s="827"/>
    </row>
    <row r="137" spans="1:78" ht="41.4" x14ac:dyDescent="0.25">
      <c r="A137" s="816"/>
      <c r="B137" s="517"/>
      <c r="C137" s="816"/>
      <c r="D137" s="50" t="s">
        <v>216</v>
      </c>
      <c r="E137" s="103" t="s">
        <v>217</v>
      </c>
      <c r="F137" s="214" t="s">
        <v>169</v>
      </c>
      <c r="G137" s="66">
        <f>IF(F137="Se investigan y se resuelven oportunamente",15,0)</f>
        <v>0</v>
      </c>
      <c r="H137" s="821"/>
      <c r="I137" s="824"/>
      <c r="J137" s="821"/>
      <c r="K137" s="827"/>
    </row>
    <row r="138" spans="1:78" ht="27.6" x14ac:dyDescent="0.25">
      <c r="A138" s="817"/>
      <c r="B138" s="518"/>
      <c r="C138" s="817"/>
      <c r="D138" s="45" t="s">
        <v>218</v>
      </c>
      <c r="E138" s="103" t="s">
        <v>219</v>
      </c>
      <c r="F138" s="67" t="s">
        <v>169</v>
      </c>
      <c r="G138" s="66">
        <f>IF(F138="Completa",10,IF(F138="Incompleta",5,0))</f>
        <v>0</v>
      </c>
      <c r="H138" s="822"/>
      <c r="I138" s="825"/>
      <c r="J138" s="822"/>
      <c r="K138" s="828"/>
    </row>
    <row r="139" spans="1:78" ht="15" thickBot="1" x14ac:dyDescent="0.3">
      <c r="A139" s="120"/>
      <c r="B139" s="121"/>
      <c r="C139" s="56"/>
      <c r="D139" s="57"/>
      <c r="E139" s="58" t="s">
        <v>220</v>
      </c>
      <c r="F139" s="16"/>
      <c r="G139" s="16">
        <f>SUM(G132:G138)</f>
        <v>0</v>
      </c>
      <c r="H139" s="130"/>
      <c r="I139" s="131"/>
      <c r="J139" s="131"/>
      <c r="K139" s="132"/>
    </row>
    <row r="140" spans="1:78" ht="14.4" thickBot="1" x14ac:dyDescent="0.3">
      <c r="A140" s="55"/>
    </row>
    <row r="141" spans="1:78" s="54" customFormat="1" ht="30" customHeight="1" x14ac:dyDescent="0.3">
      <c r="A141" s="829" t="s">
        <v>82</v>
      </c>
      <c r="B141" s="831" t="s">
        <v>223</v>
      </c>
      <c r="C141" s="833" t="s">
        <v>196</v>
      </c>
      <c r="D141" s="835" t="s">
        <v>197</v>
      </c>
      <c r="E141" s="836"/>
      <c r="F141" s="836"/>
      <c r="G141" s="836"/>
      <c r="H141" s="837"/>
      <c r="I141" s="107" t="s">
        <v>198</v>
      </c>
      <c r="J141" s="838" t="s">
        <v>199</v>
      </c>
      <c r="K141" s="813" t="s">
        <v>200</v>
      </c>
    </row>
    <row r="142" spans="1:78" s="54" customFormat="1" ht="55.8" thickBot="1" x14ac:dyDescent="0.35">
      <c r="A142" s="830"/>
      <c r="B142" s="832"/>
      <c r="C142" s="834"/>
      <c r="D142" s="108" t="s">
        <v>201</v>
      </c>
      <c r="E142" s="51" t="s">
        <v>202</v>
      </c>
      <c r="F142" s="108" t="s">
        <v>203</v>
      </c>
      <c r="G142" s="108" t="s">
        <v>204</v>
      </c>
      <c r="H142" s="108" t="s">
        <v>221</v>
      </c>
      <c r="I142" s="52" t="s">
        <v>206</v>
      </c>
      <c r="J142" s="839"/>
      <c r="K142" s="814"/>
    </row>
    <row r="143" spans="1:78" ht="20.25" customHeight="1" x14ac:dyDescent="0.25">
      <c r="A143" s="815" t="str">
        <f>DESCRIPCION!A22</f>
        <v>g</v>
      </c>
      <c r="B143" s="516">
        <f>DESCRIPCION!D22</f>
        <v>0</v>
      </c>
      <c r="C143" s="815"/>
      <c r="D143" s="818" t="s">
        <v>207</v>
      </c>
      <c r="E143" s="124" t="s">
        <v>208</v>
      </c>
      <c r="F143" s="70" t="s">
        <v>169</v>
      </c>
      <c r="G143" s="125">
        <f>IF(F143="Asignado",15,0)</f>
        <v>0</v>
      </c>
      <c r="H143" s="820" t="str">
        <f>IF(AND(G150&gt;0,G150&lt;=85),"Débil",IF(AND(G150&gt;85,G150&lt;=95),"Moderado",IF(G150&gt;96,"Fuerte"," ")))</f>
        <v xml:space="preserve"> </v>
      </c>
      <c r="I143" s="823" t="s">
        <v>169</v>
      </c>
      <c r="J143" s="82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26" t="str">
        <f>IF(J143="Fuerte","NO",IF(J143=" "," ","SI"))</f>
        <v xml:space="preserve"> </v>
      </c>
    </row>
    <row r="144" spans="1:78" ht="27.6" x14ac:dyDescent="0.25">
      <c r="A144" s="816"/>
      <c r="B144" s="517"/>
      <c r="C144" s="816"/>
      <c r="D144" s="819"/>
      <c r="E144" s="103" t="s">
        <v>209</v>
      </c>
      <c r="F144" s="67" t="s">
        <v>169</v>
      </c>
      <c r="G144" s="66">
        <f>IF(F144="Adecuado",15,0)</f>
        <v>0</v>
      </c>
      <c r="H144" s="821"/>
      <c r="I144" s="824"/>
      <c r="J144" s="821"/>
      <c r="K144" s="827"/>
    </row>
    <row r="145" spans="1:98" ht="27.6" x14ac:dyDescent="0.25">
      <c r="A145" s="816"/>
      <c r="B145" s="517"/>
      <c r="C145" s="816"/>
      <c r="D145" s="50" t="s">
        <v>210</v>
      </c>
      <c r="E145" s="103" t="s">
        <v>211</v>
      </c>
      <c r="F145" s="67" t="s">
        <v>169</v>
      </c>
      <c r="G145" s="66">
        <f>IF(F145="Oportuna",15,0)</f>
        <v>0</v>
      </c>
      <c r="H145" s="821"/>
      <c r="I145" s="824"/>
      <c r="J145" s="821"/>
      <c r="K145" s="827"/>
    </row>
    <row r="146" spans="1:98" ht="41.4" x14ac:dyDescent="0.25">
      <c r="A146" s="816"/>
      <c r="B146" s="517"/>
      <c r="C146" s="816"/>
      <c r="D146" s="50" t="s">
        <v>212</v>
      </c>
      <c r="E146" s="103" t="s">
        <v>213</v>
      </c>
      <c r="F146" s="214" t="s">
        <v>169</v>
      </c>
      <c r="G146" s="66">
        <f>IF(F146="Prevenir",15,IF(F146="Detectar",10,0))</f>
        <v>0</v>
      </c>
      <c r="H146" s="821"/>
      <c r="I146" s="824"/>
      <c r="J146" s="821"/>
      <c r="K146" s="827"/>
    </row>
    <row r="147" spans="1:98" ht="27.6" x14ac:dyDescent="0.25">
      <c r="A147" s="816"/>
      <c r="B147" s="517"/>
      <c r="C147" s="816"/>
      <c r="D147" s="50" t="s">
        <v>214</v>
      </c>
      <c r="E147" s="103" t="s">
        <v>215</v>
      </c>
      <c r="F147" s="67" t="s">
        <v>169</v>
      </c>
      <c r="G147" s="66">
        <f>IF(F147="Confiable",15,0)</f>
        <v>0</v>
      </c>
      <c r="H147" s="821"/>
      <c r="I147" s="824"/>
      <c r="J147" s="821"/>
      <c r="K147" s="827"/>
    </row>
    <row r="148" spans="1:98" ht="41.4" x14ac:dyDescent="0.25">
      <c r="A148" s="816"/>
      <c r="B148" s="517"/>
      <c r="C148" s="816"/>
      <c r="D148" s="50" t="s">
        <v>216</v>
      </c>
      <c r="E148" s="103" t="s">
        <v>217</v>
      </c>
      <c r="F148" s="214" t="s">
        <v>169</v>
      </c>
      <c r="G148" s="66">
        <f>IF(F148="Se investigan y se resuelven oportunamente",15,0)</f>
        <v>0</v>
      </c>
      <c r="H148" s="821"/>
      <c r="I148" s="824"/>
      <c r="J148" s="821"/>
      <c r="K148" s="827"/>
    </row>
    <row r="149" spans="1:98" ht="27.6" x14ac:dyDescent="0.25">
      <c r="A149" s="817"/>
      <c r="B149" s="518"/>
      <c r="C149" s="817"/>
      <c r="D149" s="45" t="s">
        <v>218</v>
      </c>
      <c r="E149" s="103" t="s">
        <v>219</v>
      </c>
      <c r="F149" s="67" t="s">
        <v>169</v>
      </c>
      <c r="G149" s="66">
        <f>IF(F149="Completa",10,IF(F149="Incompleta",5,0))</f>
        <v>0</v>
      </c>
      <c r="H149" s="822"/>
      <c r="I149" s="825"/>
      <c r="J149" s="822"/>
      <c r="K149" s="828"/>
    </row>
    <row r="150" spans="1:98" s="60" customFormat="1" ht="15" thickBot="1" x14ac:dyDescent="0.3">
      <c r="A150" s="120"/>
      <c r="B150" s="121"/>
      <c r="C150" s="56"/>
      <c r="D150" s="57"/>
      <c r="E150" s="58" t="s">
        <v>220</v>
      </c>
      <c r="F150" s="16"/>
      <c r="G150" s="16">
        <f>SUM(G143:G149)</f>
        <v>0</v>
      </c>
      <c r="H150" s="130"/>
      <c r="I150" s="131"/>
      <c r="J150" s="131"/>
      <c r="K150" s="13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29" t="s">
        <v>82</v>
      </c>
      <c r="B152" s="831" t="s">
        <v>223</v>
      </c>
      <c r="C152" s="833" t="s">
        <v>196</v>
      </c>
      <c r="D152" s="835" t="s">
        <v>197</v>
      </c>
      <c r="E152" s="836"/>
      <c r="F152" s="836"/>
      <c r="G152" s="836"/>
      <c r="H152" s="837"/>
      <c r="I152" s="107" t="s">
        <v>198</v>
      </c>
      <c r="J152" s="838" t="s">
        <v>199</v>
      </c>
      <c r="K152" s="813" t="s">
        <v>200</v>
      </c>
    </row>
    <row r="153" spans="1:98" ht="55.8" thickBot="1" x14ac:dyDescent="0.3">
      <c r="A153" s="830"/>
      <c r="B153" s="832"/>
      <c r="C153" s="834"/>
      <c r="D153" s="108" t="s">
        <v>201</v>
      </c>
      <c r="E153" s="51" t="s">
        <v>202</v>
      </c>
      <c r="F153" s="108" t="s">
        <v>203</v>
      </c>
      <c r="G153" s="108" t="s">
        <v>204</v>
      </c>
      <c r="H153" s="108" t="s">
        <v>221</v>
      </c>
      <c r="I153" s="52" t="s">
        <v>206</v>
      </c>
      <c r="J153" s="839"/>
      <c r="K153" s="814"/>
    </row>
    <row r="154" spans="1:98" x14ac:dyDescent="0.25">
      <c r="A154" s="815" t="str">
        <f>DESCRIPCION!A22</f>
        <v>g</v>
      </c>
      <c r="B154" s="516">
        <f>DESCRIPCION!D23</f>
        <v>0</v>
      </c>
      <c r="C154" s="815"/>
      <c r="D154" s="818" t="s">
        <v>207</v>
      </c>
      <c r="E154" s="124" t="s">
        <v>208</v>
      </c>
      <c r="F154" s="70" t="s">
        <v>169</v>
      </c>
      <c r="G154" s="125">
        <f>IF(F154="Asignado",15,0)</f>
        <v>0</v>
      </c>
      <c r="H154" s="820" t="str">
        <f>IF(AND(G161&gt;0,G161&lt;=85),"Débil",IF(AND(G161&gt;85,G161&lt;=95),"Moderado",IF(G161&gt;96,"Fuerte"," ")))</f>
        <v xml:space="preserve"> </v>
      </c>
      <c r="I154" s="823" t="s">
        <v>169</v>
      </c>
      <c r="J154" s="82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26" t="str">
        <f>IF(J154="Fuerte","NO",IF(J154=" "," ","SI"))</f>
        <v xml:space="preserve"> </v>
      </c>
    </row>
    <row r="155" spans="1:98" ht="27.6" x14ac:dyDescent="0.25">
      <c r="A155" s="816"/>
      <c r="B155" s="517"/>
      <c r="C155" s="816"/>
      <c r="D155" s="819"/>
      <c r="E155" s="103" t="s">
        <v>209</v>
      </c>
      <c r="F155" s="67" t="s">
        <v>169</v>
      </c>
      <c r="G155" s="66">
        <f>IF(F155="Adecuado",15,0)</f>
        <v>0</v>
      </c>
      <c r="H155" s="821"/>
      <c r="I155" s="824"/>
      <c r="J155" s="821"/>
      <c r="K155" s="827"/>
    </row>
    <row r="156" spans="1:98" ht="27.6" x14ac:dyDescent="0.25">
      <c r="A156" s="816"/>
      <c r="B156" s="517"/>
      <c r="C156" s="816"/>
      <c r="D156" s="50" t="s">
        <v>210</v>
      </c>
      <c r="E156" s="103" t="s">
        <v>211</v>
      </c>
      <c r="F156" s="67" t="s">
        <v>169</v>
      </c>
      <c r="G156" s="66">
        <f>IF(F156="Oportuna",15,0)</f>
        <v>0</v>
      </c>
      <c r="H156" s="821"/>
      <c r="I156" s="824"/>
      <c r="J156" s="821"/>
      <c r="K156" s="827"/>
    </row>
    <row r="157" spans="1:98" ht="41.4" x14ac:dyDescent="0.25">
      <c r="A157" s="816"/>
      <c r="B157" s="517"/>
      <c r="C157" s="816"/>
      <c r="D157" s="50" t="s">
        <v>212</v>
      </c>
      <c r="E157" s="103" t="s">
        <v>213</v>
      </c>
      <c r="F157" s="214" t="s">
        <v>169</v>
      </c>
      <c r="G157" s="66">
        <f>IF(F157="Prevenir",15,IF(F157="Detectar",10,0))</f>
        <v>0</v>
      </c>
      <c r="H157" s="821"/>
      <c r="I157" s="824"/>
      <c r="J157" s="821"/>
      <c r="K157" s="827"/>
    </row>
    <row r="158" spans="1:98" ht="27.6" x14ac:dyDescent="0.25">
      <c r="A158" s="816"/>
      <c r="B158" s="517"/>
      <c r="C158" s="816"/>
      <c r="D158" s="50" t="s">
        <v>214</v>
      </c>
      <c r="E158" s="103" t="s">
        <v>215</v>
      </c>
      <c r="F158" s="67" t="s">
        <v>169</v>
      </c>
      <c r="G158" s="66">
        <f>IF(F158="Confiable",15,0)</f>
        <v>0</v>
      </c>
      <c r="H158" s="821"/>
      <c r="I158" s="824"/>
      <c r="J158" s="821"/>
      <c r="K158" s="827"/>
    </row>
    <row r="159" spans="1:98" ht="41.4" x14ac:dyDescent="0.25">
      <c r="A159" s="816"/>
      <c r="B159" s="517"/>
      <c r="C159" s="816"/>
      <c r="D159" s="50" t="s">
        <v>216</v>
      </c>
      <c r="E159" s="103" t="s">
        <v>217</v>
      </c>
      <c r="F159" s="214" t="s">
        <v>169</v>
      </c>
      <c r="G159" s="66">
        <f>IF(F159="Se investigan y se resuelven oportunamente",15,0)</f>
        <v>0</v>
      </c>
      <c r="H159" s="821"/>
      <c r="I159" s="824"/>
      <c r="J159" s="821"/>
      <c r="K159" s="827"/>
    </row>
    <row r="160" spans="1:98" ht="27.6" x14ac:dyDescent="0.25">
      <c r="A160" s="817"/>
      <c r="B160" s="518"/>
      <c r="C160" s="817"/>
      <c r="D160" s="45" t="s">
        <v>218</v>
      </c>
      <c r="E160" s="103" t="s">
        <v>219</v>
      </c>
      <c r="F160" s="67" t="s">
        <v>169</v>
      </c>
      <c r="G160" s="66">
        <f>IF(F160="Completa",10,IF(F160="Incompleta",5,0))</f>
        <v>0</v>
      </c>
      <c r="H160" s="822"/>
      <c r="I160" s="825"/>
      <c r="J160" s="822"/>
      <c r="K160" s="828"/>
    </row>
    <row r="161" spans="1:11" ht="15" thickBot="1" x14ac:dyDescent="0.3">
      <c r="A161" s="120"/>
      <c r="B161" s="121"/>
      <c r="C161" s="56"/>
      <c r="D161" s="57"/>
      <c r="E161" s="58" t="s">
        <v>220</v>
      </c>
      <c r="F161" s="16"/>
      <c r="G161" s="16">
        <f>SUM(G154:G160)</f>
        <v>0</v>
      </c>
      <c r="H161" s="130"/>
      <c r="I161" s="131"/>
      <c r="J161" s="131"/>
      <c r="K161" s="132"/>
    </row>
    <row r="162" spans="1:11" ht="14.4" thickBot="1" x14ac:dyDescent="0.3"/>
    <row r="163" spans="1:11" ht="30" customHeight="1" x14ac:dyDescent="0.25">
      <c r="A163" s="829" t="s">
        <v>82</v>
      </c>
      <c r="B163" s="831" t="s">
        <v>223</v>
      </c>
      <c r="C163" s="833" t="s">
        <v>196</v>
      </c>
      <c r="D163" s="835" t="s">
        <v>197</v>
      </c>
      <c r="E163" s="836"/>
      <c r="F163" s="836"/>
      <c r="G163" s="836"/>
      <c r="H163" s="837"/>
      <c r="I163" s="107" t="s">
        <v>198</v>
      </c>
      <c r="J163" s="838" t="s">
        <v>199</v>
      </c>
      <c r="K163" s="813" t="s">
        <v>200</v>
      </c>
    </row>
    <row r="164" spans="1:11" ht="55.8" thickBot="1" x14ac:dyDescent="0.3">
      <c r="A164" s="830"/>
      <c r="B164" s="832"/>
      <c r="C164" s="834"/>
      <c r="D164" s="108" t="s">
        <v>201</v>
      </c>
      <c r="E164" s="51" t="s">
        <v>202</v>
      </c>
      <c r="F164" s="108" t="s">
        <v>203</v>
      </c>
      <c r="G164" s="108" t="s">
        <v>204</v>
      </c>
      <c r="H164" s="108" t="s">
        <v>221</v>
      </c>
      <c r="I164" s="52" t="s">
        <v>206</v>
      </c>
      <c r="J164" s="839"/>
      <c r="K164" s="814"/>
    </row>
    <row r="165" spans="1:11" ht="14.25" customHeight="1" x14ac:dyDescent="0.25">
      <c r="A165" s="815" t="str">
        <f>DESCRIPCION!A22</f>
        <v>g</v>
      </c>
      <c r="B165" s="516">
        <f>DESCRIPCION!D24</f>
        <v>0</v>
      </c>
      <c r="C165" s="815"/>
      <c r="D165" s="818" t="s">
        <v>207</v>
      </c>
      <c r="E165" s="124" t="s">
        <v>208</v>
      </c>
      <c r="F165" s="70" t="s">
        <v>169</v>
      </c>
      <c r="G165" s="125">
        <f>IF(F165="Asignado",15,0)</f>
        <v>0</v>
      </c>
      <c r="H165" s="820" t="str">
        <f>IF(AND(G172&gt;0,G172&lt;=85),"Débil",IF(AND(G172&gt;85,G172&lt;=95),"Moderado",IF(G172&gt;96,"Fuerte"," ")))</f>
        <v xml:space="preserve"> </v>
      </c>
      <c r="I165" s="823" t="s">
        <v>169</v>
      </c>
      <c r="J165" s="82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26" t="str">
        <f>IF(J165="Fuerte","NO",IF(J165=" "," ","SI"))</f>
        <v xml:space="preserve"> </v>
      </c>
    </row>
    <row r="166" spans="1:11" ht="27.6" x14ac:dyDescent="0.25">
      <c r="A166" s="816"/>
      <c r="B166" s="517"/>
      <c r="C166" s="816"/>
      <c r="D166" s="819"/>
      <c r="E166" s="103" t="s">
        <v>209</v>
      </c>
      <c r="F166" s="67" t="s">
        <v>169</v>
      </c>
      <c r="G166" s="66">
        <f>IF(F166="Adecuado",15,0)</f>
        <v>0</v>
      </c>
      <c r="H166" s="821"/>
      <c r="I166" s="824"/>
      <c r="J166" s="821"/>
      <c r="K166" s="827"/>
    </row>
    <row r="167" spans="1:11" ht="27.6" x14ac:dyDescent="0.25">
      <c r="A167" s="816"/>
      <c r="B167" s="517"/>
      <c r="C167" s="816"/>
      <c r="D167" s="50" t="s">
        <v>210</v>
      </c>
      <c r="E167" s="103" t="s">
        <v>211</v>
      </c>
      <c r="F167" s="67" t="s">
        <v>169</v>
      </c>
      <c r="G167" s="66">
        <f>IF(F167="Oportuna",15,0)</f>
        <v>0</v>
      </c>
      <c r="H167" s="821"/>
      <c r="I167" s="824"/>
      <c r="J167" s="821"/>
      <c r="K167" s="827"/>
    </row>
    <row r="168" spans="1:11" ht="41.4" x14ac:dyDescent="0.25">
      <c r="A168" s="816"/>
      <c r="B168" s="517"/>
      <c r="C168" s="816"/>
      <c r="D168" s="50" t="s">
        <v>212</v>
      </c>
      <c r="E168" s="103" t="s">
        <v>213</v>
      </c>
      <c r="F168" s="214" t="s">
        <v>169</v>
      </c>
      <c r="G168" s="66">
        <f>IF(F168="Prevenir",15,IF(F168="Detectar",10,0))</f>
        <v>0</v>
      </c>
      <c r="H168" s="821"/>
      <c r="I168" s="824"/>
      <c r="J168" s="821"/>
      <c r="K168" s="827"/>
    </row>
    <row r="169" spans="1:11" ht="27.6" x14ac:dyDescent="0.25">
      <c r="A169" s="816"/>
      <c r="B169" s="517"/>
      <c r="C169" s="816"/>
      <c r="D169" s="50" t="s">
        <v>214</v>
      </c>
      <c r="E169" s="103" t="s">
        <v>215</v>
      </c>
      <c r="F169" s="67" t="s">
        <v>169</v>
      </c>
      <c r="G169" s="66">
        <f>IF(F169="Confiable",15,0)</f>
        <v>0</v>
      </c>
      <c r="H169" s="821"/>
      <c r="I169" s="824"/>
      <c r="J169" s="821"/>
      <c r="K169" s="827"/>
    </row>
    <row r="170" spans="1:11" ht="41.4" x14ac:dyDescent="0.25">
      <c r="A170" s="816"/>
      <c r="B170" s="517"/>
      <c r="C170" s="816"/>
      <c r="D170" s="50" t="s">
        <v>216</v>
      </c>
      <c r="E170" s="103" t="s">
        <v>217</v>
      </c>
      <c r="F170" s="214" t="s">
        <v>169</v>
      </c>
      <c r="G170" s="66">
        <f>IF(F170="Se investigan y se resuelven oportunamente",15,0)</f>
        <v>0</v>
      </c>
      <c r="H170" s="821"/>
      <c r="I170" s="824"/>
      <c r="J170" s="821"/>
      <c r="K170" s="827"/>
    </row>
    <row r="171" spans="1:11" ht="27.6" x14ac:dyDescent="0.25">
      <c r="A171" s="817"/>
      <c r="B171" s="518"/>
      <c r="C171" s="817"/>
      <c r="D171" s="45" t="s">
        <v>218</v>
      </c>
      <c r="E171" s="103" t="s">
        <v>219</v>
      </c>
      <c r="F171" s="67" t="s">
        <v>169</v>
      </c>
      <c r="G171" s="66">
        <f>IF(F171="Completa",10,IF(F171="Incompleta",5,0))</f>
        <v>0</v>
      </c>
      <c r="H171" s="822"/>
      <c r="I171" s="825"/>
      <c r="J171" s="822"/>
      <c r="K171" s="828"/>
    </row>
    <row r="172" spans="1:11" ht="15" thickBot="1" x14ac:dyDescent="0.3">
      <c r="A172" s="120"/>
      <c r="B172" s="121"/>
      <c r="C172" s="56"/>
      <c r="D172" s="57"/>
      <c r="E172" s="58" t="s">
        <v>220</v>
      </c>
      <c r="F172" s="16"/>
      <c r="G172" s="16">
        <f>SUM(G165:G171)</f>
        <v>0</v>
      </c>
      <c r="H172" s="130"/>
      <c r="I172" s="131"/>
      <c r="J172" s="131"/>
      <c r="K172" s="132"/>
    </row>
    <row r="173" spans="1:11" ht="14.4" thickBot="1" x14ac:dyDescent="0.3"/>
    <row r="174" spans="1:11" ht="27.6" x14ac:dyDescent="0.25">
      <c r="A174" s="829" t="s">
        <v>82</v>
      </c>
      <c r="B174" s="831" t="s">
        <v>223</v>
      </c>
      <c r="C174" s="833" t="s">
        <v>196</v>
      </c>
      <c r="D174" s="835" t="s">
        <v>197</v>
      </c>
      <c r="E174" s="836"/>
      <c r="F174" s="836"/>
      <c r="G174" s="836"/>
      <c r="H174" s="837"/>
      <c r="I174" s="107" t="s">
        <v>198</v>
      </c>
      <c r="J174" s="838" t="s">
        <v>199</v>
      </c>
      <c r="K174" s="813" t="s">
        <v>200</v>
      </c>
    </row>
    <row r="175" spans="1:11" ht="55.8" thickBot="1" x14ac:dyDescent="0.3">
      <c r="A175" s="830"/>
      <c r="B175" s="832"/>
      <c r="C175" s="834"/>
      <c r="D175" s="108" t="s">
        <v>201</v>
      </c>
      <c r="E175" s="51" t="s">
        <v>202</v>
      </c>
      <c r="F175" s="108" t="s">
        <v>203</v>
      </c>
      <c r="G175" s="108" t="s">
        <v>204</v>
      </c>
      <c r="H175" s="108" t="s">
        <v>221</v>
      </c>
      <c r="I175" s="52" t="s">
        <v>206</v>
      </c>
      <c r="J175" s="839"/>
      <c r="K175" s="814"/>
    </row>
    <row r="176" spans="1:11" x14ac:dyDescent="0.25">
      <c r="A176" s="815" t="str">
        <f>DESCRIPCION!A25</f>
        <v>h</v>
      </c>
      <c r="B176" s="516">
        <f>DESCRIPCION!D25</f>
        <v>0</v>
      </c>
      <c r="C176" s="815"/>
      <c r="D176" s="818" t="s">
        <v>207</v>
      </c>
      <c r="E176" s="124" t="s">
        <v>208</v>
      </c>
      <c r="F176" s="70" t="s">
        <v>171</v>
      </c>
      <c r="G176" s="125">
        <f>IF(F176="Asignado",15,0)</f>
        <v>0</v>
      </c>
      <c r="H176" s="820" t="str">
        <f>IF(AND(G183&gt;0,G183&lt;=85),"Débil",IF(AND(G183&gt;85,G183&lt;=95),"Moderado",IF(G183&gt;96,"Fuerte"," ")))</f>
        <v>Débil</v>
      </c>
      <c r="I176" s="823" t="s">
        <v>192</v>
      </c>
      <c r="J176" s="82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26" t="str">
        <f>IF(J176="Fuerte","NO",IF(J176=" "," ","SI"))</f>
        <v>SI</v>
      </c>
    </row>
    <row r="177" spans="1:11" ht="27.6" x14ac:dyDescent="0.25">
      <c r="A177" s="816"/>
      <c r="B177" s="517"/>
      <c r="C177" s="816"/>
      <c r="D177" s="819"/>
      <c r="E177" s="103" t="s">
        <v>209</v>
      </c>
      <c r="F177" s="67" t="s">
        <v>172</v>
      </c>
      <c r="G177" s="66">
        <f>IF(F177="Adecuado",15,0)</f>
        <v>15</v>
      </c>
      <c r="H177" s="821"/>
      <c r="I177" s="824"/>
      <c r="J177" s="821"/>
      <c r="K177" s="827"/>
    </row>
    <row r="178" spans="1:11" ht="27.6" x14ac:dyDescent="0.25">
      <c r="A178" s="816"/>
      <c r="B178" s="517"/>
      <c r="C178" s="816"/>
      <c r="D178" s="50" t="s">
        <v>210</v>
      </c>
      <c r="E178" s="103" t="s">
        <v>211</v>
      </c>
      <c r="F178" s="67" t="s">
        <v>175</v>
      </c>
      <c r="G178" s="66">
        <f>IF(F178="Oportuna",15,0)</f>
        <v>15</v>
      </c>
      <c r="H178" s="821"/>
      <c r="I178" s="824"/>
      <c r="J178" s="821"/>
      <c r="K178" s="827"/>
    </row>
    <row r="179" spans="1:11" ht="41.4" x14ac:dyDescent="0.25">
      <c r="A179" s="816"/>
      <c r="B179" s="517"/>
      <c r="C179" s="816"/>
      <c r="D179" s="50" t="s">
        <v>212</v>
      </c>
      <c r="E179" s="103" t="s">
        <v>213</v>
      </c>
      <c r="F179" s="214" t="s">
        <v>169</v>
      </c>
      <c r="G179" s="66">
        <f>IF(F179="Prevenir",15,IF(F179="Detectar",10,0))</f>
        <v>0</v>
      </c>
      <c r="H179" s="821"/>
      <c r="I179" s="824"/>
      <c r="J179" s="821"/>
      <c r="K179" s="827"/>
    </row>
    <row r="180" spans="1:11" ht="27.6" x14ac:dyDescent="0.25">
      <c r="A180" s="816"/>
      <c r="B180" s="517"/>
      <c r="C180" s="816"/>
      <c r="D180" s="50" t="s">
        <v>214</v>
      </c>
      <c r="E180" s="103" t="s">
        <v>215</v>
      </c>
      <c r="F180" s="67" t="s">
        <v>169</v>
      </c>
      <c r="G180" s="66">
        <f>IF(F180="Confiable",15,0)</f>
        <v>0</v>
      </c>
      <c r="H180" s="821"/>
      <c r="I180" s="824"/>
      <c r="J180" s="821"/>
      <c r="K180" s="827"/>
    </row>
    <row r="181" spans="1:11" ht="41.4" x14ac:dyDescent="0.25">
      <c r="A181" s="816"/>
      <c r="B181" s="517"/>
      <c r="C181" s="816"/>
      <c r="D181" s="50" t="s">
        <v>216</v>
      </c>
      <c r="E181" s="103" t="s">
        <v>217</v>
      </c>
      <c r="F181" s="214" t="s">
        <v>169</v>
      </c>
      <c r="G181" s="66">
        <f>IF(F181="Se investigan y se resuelven oportunamente",15,0)</f>
        <v>0</v>
      </c>
      <c r="H181" s="821"/>
      <c r="I181" s="824"/>
      <c r="J181" s="821"/>
      <c r="K181" s="827"/>
    </row>
    <row r="182" spans="1:11" ht="27.6" x14ac:dyDescent="0.25">
      <c r="A182" s="817"/>
      <c r="B182" s="518"/>
      <c r="C182" s="817"/>
      <c r="D182" s="45" t="s">
        <v>218</v>
      </c>
      <c r="E182" s="103" t="s">
        <v>219</v>
      </c>
      <c r="F182" s="67" t="s">
        <v>169</v>
      </c>
      <c r="G182" s="66">
        <f>IF(F182="Completa",10,IF(F182="Incompleta",5,0))</f>
        <v>0</v>
      </c>
      <c r="H182" s="822"/>
      <c r="I182" s="825"/>
      <c r="J182" s="822"/>
      <c r="K182" s="828"/>
    </row>
    <row r="183" spans="1:11" ht="15" thickBot="1" x14ac:dyDescent="0.3">
      <c r="A183" s="120"/>
      <c r="B183" s="121"/>
      <c r="C183" s="56"/>
      <c r="D183" s="57"/>
      <c r="E183" s="58" t="s">
        <v>220</v>
      </c>
      <c r="F183" s="16"/>
      <c r="G183" s="16">
        <f>SUM(G176:G182)</f>
        <v>30</v>
      </c>
      <c r="H183" s="130"/>
      <c r="I183" s="131"/>
      <c r="J183" s="131"/>
      <c r="K183" s="132"/>
    </row>
    <row r="184" spans="1:11" ht="14.4" thickBot="1" x14ac:dyDescent="0.3"/>
    <row r="185" spans="1:11" ht="27.6" x14ac:dyDescent="0.25">
      <c r="A185" s="829" t="s">
        <v>82</v>
      </c>
      <c r="B185" s="831" t="s">
        <v>223</v>
      </c>
      <c r="C185" s="833" t="s">
        <v>196</v>
      </c>
      <c r="D185" s="835" t="s">
        <v>197</v>
      </c>
      <c r="E185" s="836"/>
      <c r="F185" s="836"/>
      <c r="G185" s="836"/>
      <c r="H185" s="837"/>
      <c r="I185" s="107" t="s">
        <v>198</v>
      </c>
      <c r="J185" s="838" t="s">
        <v>199</v>
      </c>
      <c r="K185" s="813" t="s">
        <v>200</v>
      </c>
    </row>
    <row r="186" spans="1:11" ht="55.8" thickBot="1" x14ac:dyDescent="0.3">
      <c r="A186" s="830"/>
      <c r="B186" s="832"/>
      <c r="C186" s="834"/>
      <c r="D186" s="108" t="s">
        <v>201</v>
      </c>
      <c r="E186" s="51" t="s">
        <v>202</v>
      </c>
      <c r="F186" s="108" t="s">
        <v>203</v>
      </c>
      <c r="G186" s="108" t="s">
        <v>204</v>
      </c>
      <c r="H186" s="108" t="s">
        <v>221</v>
      </c>
      <c r="I186" s="52" t="s">
        <v>206</v>
      </c>
      <c r="J186" s="839"/>
      <c r="K186" s="814"/>
    </row>
    <row r="187" spans="1:11" x14ac:dyDescent="0.25">
      <c r="A187" s="815" t="str">
        <f>DESCRIPCION!A25</f>
        <v>h</v>
      </c>
      <c r="B187" s="516">
        <f>DESCRIPCION!D26</f>
        <v>0</v>
      </c>
      <c r="C187" s="815"/>
      <c r="D187" s="818" t="s">
        <v>207</v>
      </c>
      <c r="E187" s="124" t="s">
        <v>208</v>
      </c>
      <c r="F187" s="70" t="s">
        <v>169</v>
      </c>
      <c r="G187" s="125">
        <f>IF(F187="Asignado",15,0)</f>
        <v>0</v>
      </c>
      <c r="H187" s="820" t="str">
        <f>IF(AND(G194&gt;0,G194&lt;=85),"Débil",IF(AND(G194&gt;85,G194&lt;=95),"Moderado",IF(G194&gt;96,"Fuerte"," ")))</f>
        <v xml:space="preserve"> </v>
      </c>
      <c r="I187" s="823" t="s">
        <v>169</v>
      </c>
      <c r="J187" s="82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26" t="str">
        <f>IF(J187="Fuerte","NO",IF(J187=" "," ","SI"))</f>
        <v xml:space="preserve"> </v>
      </c>
    </row>
    <row r="188" spans="1:11" ht="27.6" x14ac:dyDescent="0.25">
      <c r="A188" s="816"/>
      <c r="B188" s="517"/>
      <c r="C188" s="816"/>
      <c r="D188" s="819"/>
      <c r="E188" s="103" t="s">
        <v>209</v>
      </c>
      <c r="F188" s="67" t="s">
        <v>169</v>
      </c>
      <c r="G188" s="66">
        <f>IF(F188="Adecuado",15,0)</f>
        <v>0</v>
      </c>
      <c r="H188" s="821"/>
      <c r="I188" s="824"/>
      <c r="J188" s="821"/>
      <c r="K188" s="827"/>
    </row>
    <row r="189" spans="1:11" ht="27.6" x14ac:dyDescent="0.25">
      <c r="A189" s="816"/>
      <c r="B189" s="517"/>
      <c r="C189" s="816"/>
      <c r="D189" s="50" t="s">
        <v>210</v>
      </c>
      <c r="E189" s="103" t="s">
        <v>211</v>
      </c>
      <c r="F189" s="67" t="s">
        <v>169</v>
      </c>
      <c r="G189" s="66">
        <f>IF(F189="Oportuna",15,0)</f>
        <v>0</v>
      </c>
      <c r="H189" s="821"/>
      <c r="I189" s="824"/>
      <c r="J189" s="821"/>
      <c r="K189" s="827"/>
    </row>
    <row r="190" spans="1:11" ht="41.4" x14ac:dyDescent="0.25">
      <c r="A190" s="816"/>
      <c r="B190" s="517"/>
      <c r="C190" s="816"/>
      <c r="D190" s="50" t="s">
        <v>212</v>
      </c>
      <c r="E190" s="103" t="s">
        <v>213</v>
      </c>
      <c r="F190" s="214" t="s">
        <v>169</v>
      </c>
      <c r="G190" s="66">
        <f>IF(F190="Prevenir",15,IF(F190="Detectar",10,0))</f>
        <v>0</v>
      </c>
      <c r="H190" s="821"/>
      <c r="I190" s="824"/>
      <c r="J190" s="821"/>
      <c r="K190" s="827"/>
    </row>
    <row r="191" spans="1:11" ht="27.6" x14ac:dyDescent="0.25">
      <c r="A191" s="816"/>
      <c r="B191" s="517"/>
      <c r="C191" s="816"/>
      <c r="D191" s="50" t="s">
        <v>214</v>
      </c>
      <c r="E191" s="103" t="s">
        <v>215</v>
      </c>
      <c r="F191" s="67" t="s">
        <v>169</v>
      </c>
      <c r="G191" s="66">
        <f>IF(F191="Confiable",15,0)</f>
        <v>0</v>
      </c>
      <c r="H191" s="821"/>
      <c r="I191" s="824"/>
      <c r="J191" s="821"/>
      <c r="K191" s="827"/>
    </row>
    <row r="192" spans="1:11" ht="41.4" x14ac:dyDescent="0.25">
      <c r="A192" s="816"/>
      <c r="B192" s="517"/>
      <c r="C192" s="816"/>
      <c r="D192" s="50" t="s">
        <v>216</v>
      </c>
      <c r="E192" s="103" t="s">
        <v>217</v>
      </c>
      <c r="F192" s="214" t="s">
        <v>169</v>
      </c>
      <c r="G192" s="66">
        <f>IF(F192="Se investigan y se resuelven oportunamente",15,0)</f>
        <v>0</v>
      </c>
      <c r="H192" s="821"/>
      <c r="I192" s="824"/>
      <c r="J192" s="821"/>
      <c r="K192" s="827"/>
    </row>
    <row r="193" spans="1:11" ht="27.6" x14ac:dyDescent="0.25">
      <c r="A193" s="817"/>
      <c r="B193" s="518"/>
      <c r="C193" s="817"/>
      <c r="D193" s="45" t="s">
        <v>218</v>
      </c>
      <c r="E193" s="103" t="s">
        <v>219</v>
      </c>
      <c r="F193" s="67" t="s">
        <v>169</v>
      </c>
      <c r="G193" s="66">
        <f>IF(F193="Completa",10,IF(F193="Incompleta",5,0))</f>
        <v>0</v>
      </c>
      <c r="H193" s="822"/>
      <c r="I193" s="825"/>
      <c r="J193" s="822"/>
      <c r="K193" s="828"/>
    </row>
    <row r="194" spans="1:11" ht="15" thickBot="1" x14ac:dyDescent="0.3">
      <c r="A194" s="120"/>
      <c r="B194" s="121"/>
      <c r="C194" s="56"/>
      <c r="D194" s="57"/>
      <c r="E194" s="58" t="s">
        <v>220</v>
      </c>
      <c r="F194" s="16"/>
      <c r="G194" s="16">
        <f>SUM(G187:G193)</f>
        <v>0</v>
      </c>
      <c r="H194" s="130"/>
      <c r="I194" s="131"/>
      <c r="J194" s="131"/>
      <c r="K194" s="132"/>
    </row>
    <row r="195" spans="1:11" ht="14.4" thickBot="1" x14ac:dyDescent="0.3"/>
    <row r="196" spans="1:11" ht="27.6" x14ac:dyDescent="0.25">
      <c r="A196" s="829" t="s">
        <v>82</v>
      </c>
      <c r="B196" s="831" t="s">
        <v>223</v>
      </c>
      <c r="C196" s="833" t="s">
        <v>196</v>
      </c>
      <c r="D196" s="835" t="s">
        <v>197</v>
      </c>
      <c r="E196" s="836"/>
      <c r="F196" s="836"/>
      <c r="G196" s="836"/>
      <c r="H196" s="837"/>
      <c r="I196" s="107" t="s">
        <v>198</v>
      </c>
      <c r="J196" s="838" t="s">
        <v>199</v>
      </c>
      <c r="K196" s="813" t="s">
        <v>200</v>
      </c>
    </row>
    <row r="197" spans="1:11" ht="55.8" thickBot="1" x14ac:dyDescent="0.3">
      <c r="A197" s="830"/>
      <c r="B197" s="832"/>
      <c r="C197" s="834"/>
      <c r="D197" s="108" t="s">
        <v>201</v>
      </c>
      <c r="E197" s="51" t="s">
        <v>202</v>
      </c>
      <c r="F197" s="108" t="s">
        <v>203</v>
      </c>
      <c r="G197" s="108" t="s">
        <v>204</v>
      </c>
      <c r="H197" s="108" t="s">
        <v>221</v>
      </c>
      <c r="I197" s="52" t="s">
        <v>206</v>
      </c>
      <c r="J197" s="839"/>
      <c r="K197" s="814"/>
    </row>
    <row r="198" spans="1:11" x14ac:dyDescent="0.25">
      <c r="A198" s="815" t="str">
        <f>DESCRIPCION!A25</f>
        <v>h</v>
      </c>
      <c r="B198" s="516">
        <f>DESCRIPCION!D27</f>
        <v>0</v>
      </c>
      <c r="C198" s="815"/>
      <c r="D198" s="818" t="s">
        <v>207</v>
      </c>
      <c r="E198" s="124" t="s">
        <v>208</v>
      </c>
      <c r="F198" s="70" t="s">
        <v>169</v>
      </c>
      <c r="G198" s="125">
        <f>IF(F198="Asignado",15,0)</f>
        <v>0</v>
      </c>
      <c r="H198" s="820" t="str">
        <f>IF(AND(G205&gt;0,G205&lt;=85),"Débil",IF(AND(G205&gt;85,G205&lt;=95),"Moderado",IF(G205&gt;96,"Fuerte"," ")))</f>
        <v xml:space="preserve"> </v>
      </c>
      <c r="I198" s="823" t="s">
        <v>169</v>
      </c>
      <c r="J198" s="82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26" t="str">
        <f>IF(J198="Fuerte","NO",IF(J198=" "," ","SI"))</f>
        <v xml:space="preserve"> </v>
      </c>
    </row>
    <row r="199" spans="1:11" ht="27.6" x14ac:dyDescent="0.25">
      <c r="A199" s="816"/>
      <c r="B199" s="517"/>
      <c r="C199" s="816"/>
      <c r="D199" s="819"/>
      <c r="E199" s="103" t="s">
        <v>209</v>
      </c>
      <c r="F199" s="67" t="s">
        <v>169</v>
      </c>
      <c r="G199" s="66">
        <f>IF(F199="Adecuado",15,0)</f>
        <v>0</v>
      </c>
      <c r="H199" s="821"/>
      <c r="I199" s="824"/>
      <c r="J199" s="821"/>
      <c r="K199" s="827"/>
    </row>
    <row r="200" spans="1:11" ht="27.6" x14ac:dyDescent="0.25">
      <c r="A200" s="816"/>
      <c r="B200" s="517"/>
      <c r="C200" s="816"/>
      <c r="D200" s="50" t="s">
        <v>210</v>
      </c>
      <c r="E200" s="103" t="s">
        <v>211</v>
      </c>
      <c r="F200" s="67" t="s">
        <v>169</v>
      </c>
      <c r="G200" s="66">
        <f>IF(F200="Oportuna",15,0)</f>
        <v>0</v>
      </c>
      <c r="H200" s="821"/>
      <c r="I200" s="824"/>
      <c r="J200" s="821"/>
      <c r="K200" s="827"/>
    </row>
    <row r="201" spans="1:11" ht="41.4" x14ac:dyDescent="0.25">
      <c r="A201" s="816"/>
      <c r="B201" s="517"/>
      <c r="C201" s="816"/>
      <c r="D201" s="50" t="s">
        <v>212</v>
      </c>
      <c r="E201" s="103" t="s">
        <v>213</v>
      </c>
      <c r="F201" s="214" t="s">
        <v>169</v>
      </c>
      <c r="G201" s="66">
        <f>IF(F201="Prevenir",15,IF(F201="Detectar",10,0))</f>
        <v>0</v>
      </c>
      <c r="H201" s="821"/>
      <c r="I201" s="824"/>
      <c r="J201" s="821"/>
      <c r="K201" s="827"/>
    </row>
    <row r="202" spans="1:11" ht="27.6" x14ac:dyDescent="0.25">
      <c r="A202" s="816"/>
      <c r="B202" s="517"/>
      <c r="C202" s="816"/>
      <c r="D202" s="50" t="s">
        <v>214</v>
      </c>
      <c r="E202" s="103" t="s">
        <v>215</v>
      </c>
      <c r="F202" s="67" t="s">
        <v>169</v>
      </c>
      <c r="G202" s="66">
        <f>IF(F202="Confiable",15,0)</f>
        <v>0</v>
      </c>
      <c r="H202" s="821"/>
      <c r="I202" s="824"/>
      <c r="J202" s="821"/>
      <c r="K202" s="827"/>
    </row>
    <row r="203" spans="1:11" ht="41.4" x14ac:dyDescent="0.25">
      <c r="A203" s="816"/>
      <c r="B203" s="517"/>
      <c r="C203" s="816"/>
      <c r="D203" s="50" t="s">
        <v>216</v>
      </c>
      <c r="E203" s="103" t="s">
        <v>217</v>
      </c>
      <c r="F203" s="214" t="s">
        <v>169</v>
      </c>
      <c r="G203" s="66">
        <f>IF(F203="Se investigan y se resuelven oportunamente",15,0)</f>
        <v>0</v>
      </c>
      <c r="H203" s="821"/>
      <c r="I203" s="824"/>
      <c r="J203" s="821"/>
      <c r="K203" s="827"/>
    </row>
    <row r="204" spans="1:11" ht="27.6" x14ac:dyDescent="0.25">
      <c r="A204" s="817"/>
      <c r="B204" s="518"/>
      <c r="C204" s="817"/>
      <c r="D204" s="45" t="s">
        <v>218</v>
      </c>
      <c r="E204" s="103" t="s">
        <v>219</v>
      </c>
      <c r="F204" s="67" t="s">
        <v>169</v>
      </c>
      <c r="G204" s="66">
        <f>IF(F204="Completa",10,IF(F204="Incompleta",5,0))</f>
        <v>0</v>
      </c>
      <c r="H204" s="822"/>
      <c r="I204" s="825"/>
      <c r="J204" s="822"/>
      <c r="K204" s="828"/>
    </row>
    <row r="205" spans="1:11" ht="15" thickBot="1" x14ac:dyDescent="0.3">
      <c r="A205" s="120"/>
      <c r="B205" s="121"/>
      <c r="C205" s="56"/>
      <c r="D205" s="57"/>
      <c r="E205" s="58" t="s">
        <v>220</v>
      </c>
      <c r="F205" s="16"/>
      <c r="G205" s="16">
        <f>SUM(G198:G204)</f>
        <v>0</v>
      </c>
      <c r="H205" s="130"/>
      <c r="I205" s="131"/>
      <c r="J205" s="131"/>
      <c r="K205" s="132"/>
    </row>
    <row r="206" spans="1:11" ht="14.4" thickBot="1" x14ac:dyDescent="0.3"/>
    <row r="207" spans="1:11" ht="27.6" x14ac:dyDescent="0.25">
      <c r="A207" s="829" t="s">
        <v>82</v>
      </c>
      <c r="B207" s="831" t="s">
        <v>223</v>
      </c>
      <c r="C207" s="833" t="s">
        <v>196</v>
      </c>
      <c r="D207" s="835" t="s">
        <v>197</v>
      </c>
      <c r="E207" s="836"/>
      <c r="F207" s="836"/>
      <c r="G207" s="836"/>
      <c r="H207" s="837"/>
      <c r="I207" s="107" t="s">
        <v>198</v>
      </c>
      <c r="J207" s="838" t="s">
        <v>199</v>
      </c>
      <c r="K207" s="813" t="s">
        <v>200</v>
      </c>
    </row>
    <row r="208" spans="1:11" ht="55.8" thickBot="1" x14ac:dyDescent="0.3">
      <c r="A208" s="830"/>
      <c r="B208" s="832"/>
      <c r="C208" s="834"/>
      <c r="D208" s="108" t="s">
        <v>201</v>
      </c>
      <c r="E208" s="51" t="s">
        <v>202</v>
      </c>
      <c r="F208" s="108" t="s">
        <v>203</v>
      </c>
      <c r="G208" s="108" t="s">
        <v>204</v>
      </c>
      <c r="H208" s="108" t="s">
        <v>221</v>
      </c>
      <c r="I208" s="52" t="s">
        <v>206</v>
      </c>
      <c r="J208" s="839"/>
      <c r="K208" s="814"/>
    </row>
    <row r="209" spans="1:11" x14ac:dyDescent="0.25">
      <c r="A209" s="815" t="str">
        <f>DESCRIPCION!A28</f>
        <v>i</v>
      </c>
      <c r="B209" s="516">
        <f>DESCRIPCION!D28</f>
        <v>0</v>
      </c>
      <c r="C209" s="815"/>
      <c r="D209" s="818" t="s">
        <v>207</v>
      </c>
      <c r="E209" s="124" t="s">
        <v>208</v>
      </c>
      <c r="F209" s="70" t="s">
        <v>169</v>
      </c>
      <c r="G209" s="125">
        <f>IF(F209="Asignado",15,0)</f>
        <v>0</v>
      </c>
      <c r="H209" s="820" t="str">
        <f>IF(AND(G216&gt;0,G216&lt;=85),"Débil",IF(AND(G216&gt;85,G216&lt;=95),"Moderado",IF(G216&gt;96,"Fuerte"," ")))</f>
        <v xml:space="preserve"> </v>
      </c>
      <c r="I209" s="823" t="s">
        <v>169</v>
      </c>
      <c r="J209" s="82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26" t="str">
        <f>IF(J209="Fuerte","NO",IF(J209=" "," ","SI"))</f>
        <v xml:space="preserve"> </v>
      </c>
    </row>
    <row r="210" spans="1:11" ht="27.6" x14ac:dyDescent="0.25">
      <c r="A210" s="816"/>
      <c r="B210" s="517"/>
      <c r="C210" s="816"/>
      <c r="D210" s="819"/>
      <c r="E210" s="103" t="s">
        <v>209</v>
      </c>
      <c r="F210" s="67" t="s">
        <v>169</v>
      </c>
      <c r="G210" s="66">
        <f>IF(F210="Adecuado",15,0)</f>
        <v>0</v>
      </c>
      <c r="H210" s="821"/>
      <c r="I210" s="824"/>
      <c r="J210" s="821"/>
      <c r="K210" s="827"/>
    </row>
    <row r="211" spans="1:11" ht="27.6" x14ac:dyDescent="0.25">
      <c r="A211" s="816"/>
      <c r="B211" s="517"/>
      <c r="C211" s="816"/>
      <c r="D211" s="50" t="s">
        <v>210</v>
      </c>
      <c r="E211" s="103" t="s">
        <v>211</v>
      </c>
      <c r="F211" s="67" t="s">
        <v>169</v>
      </c>
      <c r="G211" s="66">
        <f>IF(F211="Oportuna",15,0)</f>
        <v>0</v>
      </c>
      <c r="H211" s="821"/>
      <c r="I211" s="824"/>
      <c r="J211" s="821"/>
      <c r="K211" s="827"/>
    </row>
    <row r="212" spans="1:11" ht="41.4" x14ac:dyDescent="0.25">
      <c r="A212" s="816"/>
      <c r="B212" s="517"/>
      <c r="C212" s="816"/>
      <c r="D212" s="50" t="s">
        <v>212</v>
      </c>
      <c r="E212" s="103" t="s">
        <v>213</v>
      </c>
      <c r="F212" s="214" t="s">
        <v>169</v>
      </c>
      <c r="G212" s="66">
        <f>IF(F212="Prevenir",15,IF(F212="Detectar",10,0))</f>
        <v>0</v>
      </c>
      <c r="H212" s="821"/>
      <c r="I212" s="824"/>
      <c r="J212" s="821"/>
      <c r="K212" s="827"/>
    </row>
    <row r="213" spans="1:11" ht="27.6" x14ac:dyDescent="0.25">
      <c r="A213" s="816"/>
      <c r="B213" s="517"/>
      <c r="C213" s="816"/>
      <c r="D213" s="50" t="s">
        <v>214</v>
      </c>
      <c r="E213" s="103" t="s">
        <v>215</v>
      </c>
      <c r="F213" s="67" t="s">
        <v>169</v>
      </c>
      <c r="G213" s="66">
        <f>IF(F213="Confiable",15,0)</f>
        <v>0</v>
      </c>
      <c r="H213" s="821"/>
      <c r="I213" s="824"/>
      <c r="J213" s="821"/>
      <c r="K213" s="827"/>
    </row>
    <row r="214" spans="1:11" ht="41.4" x14ac:dyDescent="0.25">
      <c r="A214" s="816"/>
      <c r="B214" s="517"/>
      <c r="C214" s="816"/>
      <c r="D214" s="50" t="s">
        <v>216</v>
      </c>
      <c r="E214" s="103" t="s">
        <v>217</v>
      </c>
      <c r="F214" s="214" t="s">
        <v>169</v>
      </c>
      <c r="G214" s="66">
        <f>IF(F214="Se investigan y se resuelven oportunamente",15,0)</f>
        <v>0</v>
      </c>
      <c r="H214" s="821"/>
      <c r="I214" s="824"/>
      <c r="J214" s="821"/>
      <c r="K214" s="827"/>
    </row>
    <row r="215" spans="1:11" ht="27.6" x14ac:dyDescent="0.25">
      <c r="A215" s="817"/>
      <c r="B215" s="518"/>
      <c r="C215" s="817"/>
      <c r="D215" s="45" t="s">
        <v>218</v>
      </c>
      <c r="E215" s="103" t="s">
        <v>219</v>
      </c>
      <c r="F215" s="67" t="s">
        <v>169</v>
      </c>
      <c r="G215" s="66">
        <f>IF(F215="Completa",10,IF(F215="Incompleta",5,0))</f>
        <v>0</v>
      </c>
      <c r="H215" s="822"/>
      <c r="I215" s="825"/>
      <c r="J215" s="822"/>
      <c r="K215" s="828"/>
    </row>
    <row r="216" spans="1:11" ht="15" thickBot="1" x14ac:dyDescent="0.3">
      <c r="A216" s="120"/>
      <c r="B216" s="121"/>
      <c r="C216" s="56"/>
      <c r="D216" s="57"/>
      <c r="E216" s="58" t="s">
        <v>220</v>
      </c>
      <c r="F216" s="16"/>
      <c r="G216" s="16">
        <f>SUM(G209:G215)</f>
        <v>0</v>
      </c>
      <c r="H216" s="130"/>
      <c r="I216" s="131"/>
      <c r="J216" s="131"/>
      <c r="K216" s="132"/>
    </row>
    <row r="217" spans="1:11" ht="14.4" thickBot="1" x14ac:dyDescent="0.3"/>
    <row r="218" spans="1:11" ht="27.6" x14ac:dyDescent="0.25">
      <c r="A218" s="829" t="s">
        <v>82</v>
      </c>
      <c r="B218" s="831" t="s">
        <v>223</v>
      </c>
      <c r="C218" s="833" t="s">
        <v>196</v>
      </c>
      <c r="D218" s="835" t="s">
        <v>197</v>
      </c>
      <c r="E218" s="836"/>
      <c r="F218" s="836"/>
      <c r="G218" s="836"/>
      <c r="H218" s="837"/>
      <c r="I218" s="107" t="s">
        <v>198</v>
      </c>
      <c r="J218" s="838" t="s">
        <v>199</v>
      </c>
      <c r="K218" s="813" t="s">
        <v>200</v>
      </c>
    </row>
    <row r="219" spans="1:11" ht="55.8" thickBot="1" x14ac:dyDescent="0.3">
      <c r="A219" s="830"/>
      <c r="B219" s="832"/>
      <c r="C219" s="834"/>
      <c r="D219" s="108" t="s">
        <v>201</v>
      </c>
      <c r="E219" s="51" t="s">
        <v>202</v>
      </c>
      <c r="F219" s="108" t="s">
        <v>203</v>
      </c>
      <c r="G219" s="108" t="s">
        <v>204</v>
      </c>
      <c r="H219" s="108" t="s">
        <v>221</v>
      </c>
      <c r="I219" s="52" t="s">
        <v>206</v>
      </c>
      <c r="J219" s="839"/>
      <c r="K219" s="814"/>
    </row>
    <row r="220" spans="1:11" x14ac:dyDescent="0.25">
      <c r="A220" s="815" t="str">
        <f>DESCRIPCION!A28</f>
        <v>i</v>
      </c>
      <c r="B220" s="516">
        <f>DESCRIPCION!D29</f>
        <v>0</v>
      </c>
      <c r="C220" s="815"/>
      <c r="D220" s="818" t="s">
        <v>207</v>
      </c>
      <c r="E220" s="124" t="s">
        <v>208</v>
      </c>
      <c r="F220" s="70" t="s">
        <v>169</v>
      </c>
      <c r="G220" s="125">
        <f>IF(F220="Asignado",15,0)</f>
        <v>0</v>
      </c>
      <c r="H220" s="820" t="str">
        <f>IF(AND(G227&gt;0,G227&lt;=85),"Débil",IF(AND(G227&gt;85,G227&lt;=95),"Moderado",IF(G227&gt;96,"Fuerte"," ")))</f>
        <v xml:space="preserve"> </v>
      </c>
      <c r="I220" s="823" t="s">
        <v>193</v>
      </c>
      <c r="J220" s="82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26" t="str">
        <f>IF(J220="Fuerte","NO",IF(J220=" "," ","SI"))</f>
        <v xml:space="preserve"> </v>
      </c>
    </row>
    <row r="221" spans="1:11" ht="27.6" x14ac:dyDescent="0.25">
      <c r="A221" s="816"/>
      <c r="B221" s="517"/>
      <c r="C221" s="816"/>
      <c r="D221" s="819"/>
      <c r="E221" s="103" t="s">
        <v>209</v>
      </c>
      <c r="F221" s="67" t="s">
        <v>169</v>
      </c>
      <c r="G221" s="66">
        <f>IF(F221="Adecuado",15,0)</f>
        <v>0</v>
      </c>
      <c r="H221" s="821"/>
      <c r="I221" s="824"/>
      <c r="J221" s="821"/>
      <c r="K221" s="827"/>
    </row>
    <row r="222" spans="1:11" ht="27.6" x14ac:dyDescent="0.25">
      <c r="A222" s="816"/>
      <c r="B222" s="517"/>
      <c r="C222" s="816"/>
      <c r="D222" s="50" t="s">
        <v>210</v>
      </c>
      <c r="E222" s="103" t="s">
        <v>211</v>
      </c>
      <c r="F222" s="67" t="s">
        <v>169</v>
      </c>
      <c r="G222" s="66">
        <f>IF(F222="Oportuna",15,0)</f>
        <v>0</v>
      </c>
      <c r="H222" s="821"/>
      <c r="I222" s="824"/>
      <c r="J222" s="821"/>
      <c r="K222" s="827"/>
    </row>
    <row r="223" spans="1:11" ht="41.4" x14ac:dyDescent="0.25">
      <c r="A223" s="816"/>
      <c r="B223" s="517"/>
      <c r="C223" s="816"/>
      <c r="D223" s="50" t="s">
        <v>212</v>
      </c>
      <c r="E223" s="103" t="s">
        <v>213</v>
      </c>
      <c r="F223" s="214" t="s">
        <v>169</v>
      </c>
      <c r="G223" s="66">
        <f>IF(F223="Prevenir",15,IF(F223="Detectar",10,0))</f>
        <v>0</v>
      </c>
      <c r="H223" s="821"/>
      <c r="I223" s="824"/>
      <c r="J223" s="821"/>
      <c r="K223" s="827"/>
    </row>
    <row r="224" spans="1:11" ht="27.6" x14ac:dyDescent="0.25">
      <c r="A224" s="816"/>
      <c r="B224" s="517"/>
      <c r="C224" s="816"/>
      <c r="D224" s="50" t="s">
        <v>214</v>
      </c>
      <c r="E224" s="103" t="s">
        <v>215</v>
      </c>
      <c r="F224" s="67" t="s">
        <v>169</v>
      </c>
      <c r="G224" s="66">
        <f>IF(F224="Confiable",15,0)</f>
        <v>0</v>
      </c>
      <c r="H224" s="821"/>
      <c r="I224" s="824"/>
      <c r="J224" s="821"/>
      <c r="K224" s="827"/>
    </row>
    <row r="225" spans="1:11" ht="41.4" x14ac:dyDescent="0.25">
      <c r="A225" s="816"/>
      <c r="B225" s="517"/>
      <c r="C225" s="816"/>
      <c r="D225" s="50" t="s">
        <v>216</v>
      </c>
      <c r="E225" s="103" t="s">
        <v>217</v>
      </c>
      <c r="F225" s="214" t="s">
        <v>169</v>
      </c>
      <c r="G225" s="66">
        <f>IF(F225="Se investigan y se resuelven oportunamente",15,0)</f>
        <v>0</v>
      </c>
      <c r="H225" s="821"/>
      <c r="I225" s="824"/>
      <c r="J225" s="821"/>
      <c r="K225" s="827"/>
    </row>
    <row r="226" spans="1:11" ht="27.6" x14ac:dyDescent="0.25">
      <c r="A226" s="817"/>
      <c r="B226" s="518"/>
      <c r="C226" s="817"/>
      <c r="D226" s="45" t="s">
        <v>218</v>
      </c>
      <c r="E226" s="103" t="s">
        <v>219</v>
      </c>
      <c r="F226" s="67" t="s">
        <v>169</v>
      </c>
      <c r="G226" s="66">
        <f>IF(F226="Completa",10,IF(F226="Incompleta",5,0))</f>
        <v>0</v>
      </c>
      <c r="H226" s="822"/>
      <c r="I226" s="825"/>
      <c r="J226" s="822"/>
      <c r="K226" s="828"/>
    </row>
    <row r="227" spans="1:11" ht="15" thickBot="1" x14ac:dyDescent="0.3">
      <c r="A227" s="120"/>
      <c r="B227" s="121"/>
      <c r="C227" s="56"/>
      <c r="D227" s="57"/>
      <c r="E227" s="58" t="s">
        <v>220</v>
      </c>
      <c r="F227" s="16"/>
      <c r="G227" s="16">
        <f>SUM(G220:G226)</f>
        <v>0</v>
      </c>
      <c r="H227" s="130"/>
      <c r="I227" s="131"/>
      <c r="J227" s="131"/>
      <c r="K227" s="132"/>
    </row>
    <row r="228" spans="1:11" ht="14.4" thickBot="1" x14ac:dyDescent="0.3"/>
    <row r="229" spans="1:11" ht="27.6" x14ac:dyDescent="0.25">
      <c r="A229" s="829" t="s">
        <v>82</v>
      </c>
      <c r="B229" s="831" t="s">
        <v>223</v>
      </c>
      <c r="C229" s="833" t="s">
        <v>196</v>
      </c>
      <c r="D229" s="835" t="s">
        <v>197</v>
      </c>
      <c r="E229" s="836"/>
      <c r="F229" s="836"/>
      <c r="G229" s="836"/>
      <c r="H229" s="837"/>
      <c r="I229" s="107" t="s">
        <v>198</v>
      </c>
      <c r="J229" s="838" t="s">
        <v>199</v>
      </c>
      <c r="K229" s="813" t="s">
        <v>200</v>
      </c>
    </row>
    <row r="230" spans="1:11" ht="55.8" thickBot="1" x14ac:dyDescent="0.3">
      <c r="A230" s="830"/>
      <c r="B230" s="832"/>
      <c r="C230" s="834"/>
      <c r="D230" s="108" t="s">
        <v>201</v>
      </c>
      <c r="E230" s="51" t="s">
        <v>202</v>
      </c>
      <c r="F230" s="108" t="s">
        <v>203</v>
      </c>
      <c r="G230" s="108" t="s">
        <v>204</v>
      </c>
      <c r="H230" s="108" t="s">
        <v>221</v>
      </c>
      <c r="I230" s="52" t="s">
        <v>206</v>
      </c>
      <c r="J230" s="839"/>
      <c r="K230" s="814"/>
    </row>
    <row r="231" spans="1:11" x14ac:dyDescent="0.25">
      <c r="A231" s="815" t="str">
        <f>DESCRIPCION!A28</f>
        <v>i</v>
      </c>
      <c r="B231" s="516">
        <f>DESCRIPCION!D30</f>
        <v>0</v>
      </c>
      <c r="C231" s="815"/>
      <c r="D231" s="818" t="s">
        <v>207</v>
      </c>
      <c r="E231" s="124" t="s">
        <v>208</v>
      </c>
      <c r="F231" s="70" t="s">
        <v>169</v>
      </c>
      <c r="G231" s="125">
        <f>IF(F231="Asignado",15,0)</f>
        <v>0</v>
      </c>
      <c r="H231" s="820" t="str">
        <f>IF(AND(G238&gt;0,G238&lt;=85),"Débil",IF(AND(G238&gt;85,G238&lt;=95),"Moderado",IF(G238&gt;96,"Fuerte"," ")))</f>
        <v xml:space="preserve"> </v>
      </c>
      <c r="I231" s="823" t="s">
        <v>169</v>
      </c>
      <c r="J231" s="82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26" t="str">
        <f>IF(J231="Fuerte","NO",IF(J231=" "," ","SI"))</f>
        <v xml:space="preserve"> </v>
      </c>
    </row>
    <row r="232" spans="1:11" ht="27.6" x14ac:dyDescent="0.25">
      <c r="A232" s="816"/>
      <c r="B232" s="517"/>
      <c r="C232" s="816"/>
      <c r="D232" s="819"/>
      <c r="E232" s="103" t="s">
        <v>209</v>
      </c>
      <c r="F232" s="67" t="s">
        <v>169</v>
      </c>
      <c r="G232" s="66">
        <f>IF(F232="Adecuado",15,0)</f>
        <v>0</v>
      </c>
      <c r="H232" s="821"/>
      <c r="I232" s="824"/>
      <c r="J232" s="821"/>
      <c r="K232" s="827"/>
    </row>
    <row r="233" spans="1:11" ht="27.6" x14ac:dyDescent="0.25">
      <c r="A233" s="816"/>
      <c r="B233" s="517"/>
      <c r="C233" s="816"/>
      <c r="D233" s="50" t="s">
        <v>210</v>
      </c>
      <c r="E233" s="103" t="s">
        <v>211</v>
      </c>
      <c r="F233" s="67" t="s">
        <v>169</v>
      </c>
      <c r="G233" s="66">
        <f>IF(F233="Oportuna",15,0)</f>
        <v>0</v>
      </c>
      <c r="H233" s="821"/>
      <c r="I233" s="824"/>
      <c r="J233" s="821"/>
      <c r="K233" s="827"/>
    </row>
    <row r="234" spans="1:11" ht="41.4" x14ac:dyDescent="0.25">
      <c r="A234" s="816"/>
      <c r="B234" s="517"/>
      <c r="C234" s="816"/>
      <c r="D234" s="50" t="s">
        <v>212</v>
      </c>
      <c r="E234" s="103" t="s">
        <v>213</v>
      </c>
      <c r="F234" s="214" t="s">
        <v>169</v>
      </c>
      <c r="G234" s="66">
        <f>IF(F234="Prevenir",15,IF(F234="Detectar",10,0))</f>
        <v>0</v>
      </c>
      <c r="H234" s="821"/>
      <c r="I234" s="824"/>
      <c r="J234" s="821"/>
      <c r="K234" s="827"/>
    </row>
    <row r="235" spans="1:11" ht="27.6" x14ac:dyDescent="0.25">
      <c r="A235" s="816"/>
      <c r="B235" s="517"/>
      <c r="C235" s="816"/>
      <c r="D235" s="50" t="s">
        <v>214</v>
      </c>
      <c r="E235" s="103" t="s">
        <v>215</v>
      </c>
      <c r="F235" s="67" t="s">
        <v>169</v>
      </c>
      <c r="G235" s="66">
        <f>IF(F235="Confiable",15,0)</f>
        <v>0</v>
      </c>
      <c r="H235" s="821"/>
      <c r="I235" s="824"/>
      <c r="J235" s="821"/>
      <c r="K235" s="827"/>
    </row>
    <row r="236" spans="1:11" ht="41.4" x14ac:dyDescent="0.25">
      <c r="A236" s="816"/>
      <c r="B236" s="517"/>
      <c r="C236" s="816"/>
      <c r="D236" s="50" t="s">
        <v>216</v>
      </c>
      <c r="E236" s="103" t="s">
        <v>217</v>
      </c>
      <c r="F236" s="214" t="s">
        <v>169</v>
      </c>
      <c r="G236" s="66">
        <f>IF(F236="Se investigan y se resuelven oportunamente",15,0)</f>
        <v>0</v>
      </c>
      <c r="H236" s="821"/>
      <c r="I236" s="824"/>
      <c r="J236" s="821"/>
      <c r="K236" s="827"/>
    </row>
    <row r="237" spans="1:11" ht="27.6" x14ac:dyDescent="0.25">
      <c r="A237" s="817"/>
      <c r="B237" s="518"/>
      <c r="C237" s="817"/>
      <c r="D237" s="45" t="s">
        <v>218</v>
      </c>
      <c r="E237" s="103" t="s">
        <v>219</v>
      </c>
      <c r="F237" s="67" t="s">
        <v>169</v>
      </c>
      <c r="G237" s="66">
        <f>IF(F237="Completa",10,IF(F237="Incompleta",5,0))</f>
        <v>0</v>
      </c>
      <c r="H237" s="822"/>
      <c r="I237" s="825"/>
      <c r="J237" s="822"/>
      <c r="K237" s="828"/>
    </row>
    <row r="238" spans="1:11" ht="15" thickBot="1" x14ac:dyDescent="0.3">
      <c r="A238" s="120"/>
      <c r="B238" s="121"/>
      <c r="C238" s="56"/>
      <c r="D238" s="57"/>
      <c r="E238" s="58" t="s">
        <v>220</v>
      </c>
      <c r="F238" s="16"/>
      <c r="G238" s="16">
        <f>SUM(G231:G237)</f>
        <v>0</v>
      </c>
      <c r="H238" s="130"/>
      <c r="I238" s="131"/>
      <c r="J238" s="131"/>
      <c r="K238" s="132"/>
    </row>
    <row r="239" spans="1:11" ht="14.4" thickBot="1" x14ac:dyDescent="0.3"/>
    <row r="240" spans="1:11" ht="27.6" x14ac:dyDescent="0.25">
      <c r="A240" s="829" t="s">
        <v>82</v>
      </c>
      <c r="B240" s="831" t="s">
        <v>223</v>
      </c>
      <c r="C240" s="833" t="s">
        <v>196</v>
      </c>
      <c r="D240" s="835" t="s">
        <v>197</v>
      </c>
      <c r="E240" s="836"/>
      <c r="F240" s="836"/>
      <c r="G240" s="836"/>
      <c r="H240" s="837"/>
      <c r="I240" s="107" t="s">
        <v>198</v>
      </c>
      <c r="J240" s="838" t="s">
        <v>199</v>
      </c>
      <c r="K240" s="813" t="s">
        <v>200</v>
      </c>
    </row>
    <row r="241" spans="1:11" ht="55.8" thickBot="1" x14ac:dyDescent="0.3">
      <c r="A241" s="830"/>
      <c r="B241" s="832"/>
      <c r="C241" s="834"/>
      <c r="D241" s="108" t="s">
        <v>201</v>
      </c>
      <c r="E241" s="51" t="s">
        <v>202</v>
      </c>
      <c r="F241" s="108" t="s">
        <v>203</v>
      </c>
      <c r="G241" s="108" t="s">
        <v>204</v>
      </c>
      <c r="H241" s="108" t="s">
        <v>221</v>
      </c>
      <c r="I241" s="52" t="s">
        <v>206</v>
      </c>
      <c r="J241" s="839"/>
      <c r="K241" s="814"/>
    </row>
    <row r="242" spans="1:11" x14ac:dyDescent="0.25">
      <c r="A242" s="815" t="str">
        <f>DESCRIPCION!A31</f>
        <v>l</v>
      </c>
      <c r="B242" s="516">
        <f>DESCRIPCION!D31</f>
        <v>0</v>
      </c>
      <c r="C242" s="815"/>
      <c r="D242" s="818" t="s">
        <v>207</v>
      </c>
      <c r="E242" s="124" t="s">
        <v>208</v>
      </c>
      <c r="F242" s="70" t="s">
        <v>169</v>
      </c>
      <c r="G242" s="125">
        <f>IF(F242="Asignado",15,0)</f>
        <v>0</v>
      </c>
      <c r="H242" s="820" t="str">
        <f>IF(AND(G249&gt;0,G249&lt;=85),"Débil",IF(AND(G249&gt;85,G249&lt;=95),"Moderado",IF(G249&gt;96,"Fuerte"," ")))</f>
        <v xml:space="preserve"> </v>
      </c>
      <c r="I242" s="823" t="s">
        <v>169</v>
      </c>
      <c r="J242" s="82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26" t="str">
        <f>IF(J242="Fuerte","NO",IF(J242=" "," ","SI"))</f>
        <v xml:space="preserve"> </v>
      </c>
    </row>
    <row r="243" spans="1:11" ht="27.6" x14ac:dyDescent="0.25">
      <c r="A243" s="816"/>
      <c r="B243" s="517"/>
      <c r="C243" s="816"/>
      <c r="D243" s="819"/>
      <c r="E243" s="103" t="s">
        <v>209</v>
      </c>
      <c r="F243" s="67" t="s">
        <v>169</v>
      </c>
      <c r="G243" s="66">
        <f>IF(F243="Adecuado",15,0)</f>
        <v>0</v>
      </c>
      <c r="H243" s="821"/>
      <c r="I243" s="824"/>
      <c r="J243" s="821"/>
      <c r="K243" s="827"/>
    </row>
    <row r="244" spans="1:11" ht="27.6" x14ac:dyDescent="0.25">
      <c r="A244" s="816"/>
      <c r="B244" s="517"/>
      <c r="C244" s="816"/>
      <c r="D244" s="50" t="s">
        <v>210</v>
      </c>
      <c r="E244" s="103" t="s">
        <v>211</v>
      </c>
      <c r="F244" s="67" t="s">
        <v>169</v>
      </c>
      <c r="G244" s="66">
        <f>IF(F244="Oportuna",15,0)</f>
        <v>0</v>
      </c>
      <c r="H244" s="821"/>
      <c r="I244" s="824"/>
      <c r="J244" s="821"/>
      <c r="K244" s="827"/>
    </row>
    <row r="245" spans="1:11" ht="41.4" x14ac:dyDescent="0.25">
      <c r="A245" s="816"/>
      <c r="B245" s="517"/>
      <c r="C245" s="816"/>
      <c r="D245" s="50" t="s">
        <v>212</v>
      </c>
      <c r="E245" s="103" t="s">
        <v>213</v>
      </c>
      <c r="F245" s="214" t="s">
        <v>169</v>
      </c>
      <c r="G245" s="66">
        <f>IF(F245="Prevenir",15,IF(F245="Detectar",10,0))</f>
        <v>0</v>
      </c>
      <c r="H245" s="821"/>
      <c r="I245" s="824"/>
      <c r="J245" s="821"/>
      <c r="K245" s="827"/>
    </row>
    <row r="246" spans="1:11" ht="27.6" x14ac:dyDescent="0.25">
      <c r="A246" s="816"/>
      <c r="B246" s="517"/>
      <c r="C246" s="816"/>
      <c r="D246" s="50" t="s">
        <v>214</v>
      </c>
      <c r="E246" s="103" t="s">
        <v>215</v>
      </c>
      <c r="F246" s="67" t="s">
        <v>169</v>
      </c>
      <c r="G246" s="66">
        <f>IF(F246="Confiable",15,0)</f>
        <v>0</v>
      </c>
      <c r="H246" s="821"/>
      <c r="I246" s="824"/>
      <c r="J246" s="821"/>
      <c r="K246" s="827"/>
    </row>
    <row r="247" spans="1:11" ht="41.4" x14ac:dyDescent="0.25">
      <c r="A247" s="816"/>
      <c r="B247" s="517"/>
      <c r="C247" s="816"/>
      <c r="D247" s="50" t="s">
        <v>216</v>
      </c>
      <c r="E247" s="103" t="s">
        <v>217</v>
      </c>
      <c r="F247" s="214" t="s">
        <v>169</v>
      </c>
      <c r="G247" s="66">
        <f>IF(F247="Se investigan y se resuelven oportunamente",15,0)</f>
        <v>0</v>
      </c>
      <c r="H247" s="821"/>
      <c r="I247" s="824"/>
      <c r="J247" s="821"/>
      <c r="K247" s="827"/>
    </row>
    <row r="248" spans="1:11" ht="27.6" x14ac:dyDescent="0.25">
      <c r="A248" s="817"/>
      <c r="B248" s="518"/>
      <c r="C248" s="817"/>
      <c r="D248" s="45" t="s">
        <v>218</v>
      </c>
      <c r="E248" s="103" t="s">
        <v>219</v>
      </c>
      <c r="F248" s="67" t="s">
        <v>169</v>
      </c>
      <c r="G248" s="66">
        <f>IF(F248="Completa",10,IF(F248="Incompleta",5,0))</f>
        <v>0</v>
      </c>
      <c r="H248" s="822"/>
      <c r="I248" s="825"/>
      <c r="J248" s="822"/>
      <c r="K248" s="828"/>
    </row>
    <row r="249" spans="1:11" ht="15" thickBot="1" x14ac:dyDescent="0.3">
      <c r="A249" s="120"/>
      <c r="B249" s="121"/>
      <c r="C249" s="56"/>
      <c r="D249" s="57"/>
      <c r="E249" s="58" t="s">
        <v>220</v>
      </c>
      <c r="F249" s="16"/>
      <c r="G249" s="16">
        <f>SUM(G242:G248)</f>
        <v>0</v>
      </c>
      <c r="H249" s="130"/>
      <c r="I249" s="131"/>
      <c r="J249" s="131"/>
      <c r="K249" s="132"/>
    </row>
    <row r="250" spans="1:11" ht="14.4" thickBot="1" x14ac:dyDescent="0.3"/>
    <row r="251" spans="1:11" ht="27.6" x14ac:dyDescent="0.25">
      <c r="A251" s="829" t="s">
        <v>82</v>
      </c>
      <c r="B251" s="831" t="s">
        <v>223</v>
      </c>
      <c r="C251" s="833" t="s">
        <v>196</v>
      </c>
      <c r="D251" s="835" t="s">
        <v>197</v>
      </c>
      <c r="E251" s="836"/>
      <c r="F251" s="836"/>
      <c r="G251" s="836"/>
      <c r="H251" s="837"/>
      <c r="I251" s="107" t="s">
        <v>198</v>
      </c>
      <c r="J251" s="838" t="s">
        <v>199</v>
      </c>
      <c r="K251" s="813" t="s">
        <v>200</v>
      </c>
    </row>
    <row r="252" spans="1:11" ht="55.8" thickBot="1" x14ac:dyDescent="0.3">
      <c r="A252" s="830"/>
      <c r="B252" s="832"/>
      <c r="C252" s="834"/>
      <c r="D252" s="108" t="s">
        <v>201</v>
      </c>
      <c r="E252" s="51" t="s">
        <v>202</v>
      </c>
      <c r="F252" s="108" t="s">
        <v>203</v>
      </c>
      <c r="G252" s="108" t="s">
        <v>204</v>
      </c>
      <c r="H252" s="108" t="s">
        <v>221</v>
      </c>
      <c r="I252" s="52" t="s">
        <v>206</v>
      </c>
      <c r="J252" s="839"/>
      <c r="K252" s="814"/>
    </row>
    <row r="253" spans="1:11" x14ac:dyDescent="0.25">
      <c r="A253" s="815" t="str">
        <f>DESCRIPCION!A31</f>
        <v>l</v>
      </c>
      <c r="B253" s="516">
        <f>DESCRIPCION!D32</f>
        <v>0</v>
      </c>
      <c r="C253" s="815"/>
      <c r="D253" s="818" t="s">
        <v>207</v>
      </c>
      <c r="E253" s="124" t="s">
        <v>208</v>
      </c>
      <c r="F253" s="70" t="s">
        <v>169</v>
      </c>
      <c r="G253" s="125">
        <f>IF(F253="Asignado",15,0)</f>
        <v>0</v>
      </c>
      <c r="H253" s="820" t="str">
        <f>IF(AND(G260&gt;0,G260&lt;=85),"Débil",IF(AND(G260&gt;85,G260&lt;=95),"Moderado",IF(G260&gt;96,"Fuerte"," ")))</f>
        <v xml:space="preserve"> </v>
      </c>
      <c r="I253" s="823" t="s">
        <v>169</v>
      </c>
      <c r="J253" s="82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26" t="str">
        <f>IF(J253="Fuerte","NO",IF(J253=" "," ","SI"))</f>
        <v xml:space="preserve"> </v>
      </c>
    </row>
    <row r="254" spans="1:11" ht="27.6" x14ac:dyDescent="0.25">
      <c r="A254" s="816"/>
      <c r="B254" s="517"/>
      <c r="C254" s="816"/>
      <c r="D254" s="819"/>
      <c r="E254" s="103" t="s">
        <v>209</v>
      </c>
      <c r="F254" s="67" t="s">
        <v>169</v>
      </c>
      <c r="G254" s="66">
        <f>IF(F254="Adecuado",15,0)</f>
        <v>0</v>
      </c>
      <c r="H254" s="821"/>
      <c r="I254" s="824"/>
      <c r="J254" s="821"/>
      <c r="K254" s="827"/>
    </row>
    <row r="255" spans="1:11" ht="27.6" x14ac:dyDescent="0.25">
      <c r="A255" s="816"/>
      <c r="B255" s="517"/>
      <c r="C255" s="816"/>
      <c r="D255" s="50" t="s">
        <v>210</v>
      </c>
      <c r="E255" s="103" t="s">
        <v>211</v>
      </c>
      <c r="F255" s="67" t="s">
        <v>169</v>
      </c>
      <c r="G255" s="66">
        <f>IF(F255="Oportuna",15,0)</f>
        <v>0</v>
      </c>
      <c r="H255" s="821"/>
      <c r="I255" s="824"/>
      <c r="J255" s="821"/>
      <c r="K255" s="827"/>
    </row>
    <row r="256" spans="1:11" ht="41.4" x14ac:dyDescent="0.25">
      <c r="A256" s="816"/>
      <c r="B256" s="517"/>
      <c r="C256" s="816"/>
      <c r="D256" s="50" t="s">
        <v>212</v>
      </c>
      <c r="E256" s="103" t="s">
        <v>213</v>
      </c>
      <c r="F256" s="214" t="s">
        <v>169</v>
      </c>
      <c r="G256" s="66">
        <f>IF(F256="Prevenir",15,IF(F256="Detectar",10,0))</f>
        <v>0</v>
      </c>
      <c r="H256" s="821"/>
      <c r="I256" s="824"/>
      <c r="J256" s="821"/>
      <c r="K256" s="827"/>
    </row>
    <row r="257" spans="1:11" ht="27.6" x14ac:dyDescent="0.25">
      <c r="A257" s="816"/>
      <c r="B257" s="517"/>
      <c r="C257" s="816"/>
      <c r="D257" s="50" t="s">
        <v>214</v>
      </c>
      <c r="E257" s="103" t="s">
        <v>215</v>
      </c>
      <c r="F257" s="67" t="s">
        <v>169</v>
      </c>
      <c r="G257" s="66">
        <f>IF(F257="Confiable",15,0)</f>
        <v>0</v>
      </c>
      <c r="H257" s="821"/>
      <c r="I257" s="824"/>
      <c r="J257" s="821"/>
      <c r="K257" s="827"/>
    </row>
    <row r="258" spans="1:11" ht="41.4" x14ac:dyDescent="0.25">
      <c r="A258" s="816"/>
      <c r="B258" s="517"/>
      <c r="C258" s="816"/>
      <c r="D258" s="50" t="s">
        <v>216</v>
      </c>
      <c r="E258" s="103" t="s">
        <v>217</v>
      </c>
      <c r="F258" s="214" t="s">
        <v>169</v>
      </c>
      <c r="G258" s="66">
        <f>IF(F258="Se investigan y se resuelven oportunamente",15,0)</f>
        <v>0</v>
      </c>
      <c r="H258" s="821"/>
      <c r="I258" s="824"/>
      <c r="J258" s="821"/>
      <c r="K258" s="827"/>
    </row>
    <row r="259" spans="1:11" ht="27.6" x14ac:dyDescent="0.25">
      <c r="A259" s="817"/>
      <c r="B259" s="518"/>
      <c r="C259" s="817"/>
      <c r="D259" s="45" t="s">
        <v>218</v>
      </c>
      <c r="E259" s="103" t="s">
        <v>219</v>
      </c>
      <c r="F259" s="67" t="s">
        <v>169</v>
      </c>
      <c r="G259" s="66">
        <f>IF(F259="Completa",10,IF(F259="Incompleta",5,0))</f>
        <v>0</v>
      </c>
      <c r="H259" s="822"/>
      <c r="I259" s="825"/>
      <c r="J259" s="822"/>
      <c r="K259" s="828"/>
    </row>
    <row r="260" spans="1:11" ht="15" thickBot="1" x14ac:dyDescent="0.3">
      <c r="A260" s="120"/>
      <c r="B260" s="121"/>
      <c r="C260" s="56"/>
      <c r="D260" s="57"/>
      <c r="E260" s="58" t="s">
        <v>220</v>
      </c>
      <c r="F260" s="16"/>
      <c r="G260" s="16">
        <f>SUM(G253:G259)</f>
        <v>0</v>
      </c>
      <c r="H260" s="130"/>
      <c r="I260" s="131"/>
      <c r="J260" s="131"/>
      <c r="K260" s="132"/>
    </row>
    <row r="261" spans="1:11" ht="14.4" thickBot="1" x14ac:dyDescent="0.3"/>
    <row r="262" spans="1:11" ht="27.6" x14ac:dyDescent="0.25">
      <c r="A262" s="829" t="s">
        <v>82</v>
      </c>
      <c r="B262" s="831" t="s">
        <v>223</v>
      </c>
      <c r="C262" s="833" t="s">
        <v>196</v>
      </c>
      <c r="D262" s="835" t="s">
        <v>197</v>
      </c>
      <c r="E262" s="836"/>
      <c r="F262" s="836"/>
      <c r="G262" s="836"/>
      <c r="H262" s="837"/>
      <c r="I262" s="107" t="s">
        <v>198</v>
      </c>
      <c r="J262" s="838" t="s">
        <v>199</v>
      </c>
      <c r="K262" s="813" t="s">
        <v>200</v>
      </c>
    </row>
    <row r="263" spans="1:11" ht="55.8" thickBot="1" x14ac:dyDescent="0.3">
      <c r="A263" s="830"/>
      <c r="B263" s="832"/>
      <c r="C263" s="834"/>
      <c r="D263" s="108" t="s">
        <v>201</v>
      </c>
      <c r="E263" s="51" t="s">
        <v>202</v>
      </c>
      <c r="F263" s="108" t="s">
        <v>203</v>
      </c>
      <c r="G263" s="108" t="s">
        <v>204</v>
      </c>
      <c r="H263" s="108" t="s">
        <v>221</v>
      </c>
      <c r="I263" s="52" t="s">
        <v>206</v>
      </c>
      <c r="J263" s="839"/>
      <c r="K263" s="814"/>
    </row>
    <row r="264" spans="1:11" x14ac:dyDescent="0.25">
      <c r="A264" s="815" t="str">
        <f>DESCRIPCION!A31</f>
        <v>l</v>
      </c>
      <c r="B264" s="516">
        <f>DESCRIPCION!D33</f>
        <v>0</v>
      </c>
      <c r="C264" s="815"/>
      <c r="D264" s="818" t="s">
        <v>207</v>
      </c>
      <c r="E264" s="124" t="s">
        <v>208</v>
      </c>
      <c r="F264" s="70" t="s">
        <v>169</v>
      </c>
      <c r="G264" s="125">
        <f>IF(F264="Asignado",15,0)</f>
        <v>0</v>
      </c>
      <c r="H264" s="820" t="str">
        <f>IF(AND(G271&gt;0,G271&lt;=85),"Débil",IF(AND(G271&gt;85,G271&lt;=95),"Moderado",IF(G271&gt;96,"Fuerte"," ")))</f>
        <v xml:space="preserve"> </v>
      </c>
      <c r="I264" s="823" t="s">
        <v>169</v>
      </c>
      <c r="J264" s="82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26" t="str">
        <f>IF(J264="Fuerte","NO",IF(J264=" "," ","SI"))</f>
        <v xml:space="preserve"> </v>
      </c>
    </row>
    <row r="265" spans="1:11" ht="27.6" x14ac:dyDescent="0.25">
      <c r="A265" s="816"/>
      <c r="B265" s="517"/>
      <c r="C265" s="816"/>
      <c r="D265" s="819"/>
      <c r="E265" s="103" t="s">
        <v>209</v>
      </c>
      <c r="F265" s="67" t="s">
        <v>169</v>
      </c>
      <c r="G265" s="66">
        <f>IF(F265="Adecuado",15,0)</f>
        <v>0</v>
      </c>
      <c r="H265" s="821"/>
      <c r="I265" s="824"/>
      <c r="J265" s="821"/>
      <c r="K265" s="827"/>
    </row>
    <row r="266" spans="1:11" ht="27.6" x14ac:dyDescent="0.25">
      <c r="A266" s="816"/>
      <c r="B266" s="517"/>
      <c r="C266" s="816"/>
      <c r="D266" s="50" t="s">
        <v>210</v>
      </c>
      <c r="E266" s="103" t="s">
        <v>211</v>
      </c>
      <c r="F266" s="67" t="s">
        <v>169</v>
      </c>
      <c r="G266" s="66">
        <f>IF(F266="Oportuna",15,0)</f>
        <v>0</v>
      </c>
      <c r="H266" s="821"/>
      <c r="I266" s="824"/>
      <c r="J266" s="821"/>
      <c r="K266" s="827"/>
    </row>
    <row r="267" spans="1:11" ht="41.4" x14ac:dyDescent="0.25">
      <c r="A267" s="816"/>
      <c r="B267" s="517"/>
      <c r="C267" s="816"/>
      <c r="D267" s="50" t="s">
        <v>212</v>
      </c>
      <c r="E267" s="103" t="s">
        <v>213</v>
      </c>
      <c r="F267" s="214" t="s">
        <v>169</v>
      </c>
      <c r="G267" s="66">
        <f>IF(F267="Prevenir",15,IF(F267="Detectar",10,0))</f>
        <v>0</v>
      </c>
      <c r="H267" s="821"/>
      <c r="I267" s="824"/>
      <c r="J267" s="821"/>
      <c r="K267" s="827"/>
    </row>
    <row r="268" spans="1:11" ht="27.6" x14ac:dyDescent="0.25">
      <c r="A268" s="816"/>
      <c r="B268" s="517"/>
      <c r="C268" s="816"/>
      <c r="D268" s="50" t="s">
        <v>214</v>
      </c>
      <c r="E268" s="103" t="s">
        <v>215</v>
      </c>
      <c r="F268" s="67" t="s">
        <v>169</v>
      </c>
      <c r="G268" s="66">
        <f>IF(F268="Confiable",15,0)</f>
        <v>0</v>
      </c>
      <c r="H268" s="821"/>
      <c r="I268" s="824"/>
      <c r="J268" s="821"/>
      <c r="K268" s="827"/>
    </row>
    <row r="269" spans="1:11" ht="41.4" x14ac:dyDescent="0.25">
      <c r="A269" s="816"/>
      <c r="B269" s="517"/>
      <c r="C269" s="816"/>
      <c r="D269" s="50" t="s">
        <v>216</v>
      </c>
      <c r="E269" s="103" t="s">
        <v>217</v>
      </c>
      <c r="F269" s="214" t="s">
        <v>169</v>
      </c>
      <c r="G269" s="66">
        <f>IF(F269="Se investigan y se resuelven oportunamente",15,0)</f>
        <v>0</v>
      </c>
      <c r="H269" s="821"/>
      <c r="I269" s="824"/>
      <c r="J269" s="821"/>
      <c r="K269" s="827"/>
    </row>
    <row r="270" spans="1:11" ht="27.6" x14ac:dyDescent="0.25">
      <c r="A270" s="817"/>
      <c r="B270" s="518"/>
      <c r="C270" s="817"/>
      <c r="D270" s="45" t="s">
        <v>218</v>
      </c>
      <c r="E270" s="103" t="s">
        <v>219</v>
      </c>
      <c r="F270" s="67" t="s">
        <v>169</v>
      </c>
      <c r="G270" s="66">
        <f>IF(F270="Completa",10,IF(F270="Incompleta",5,0))</f>
        <v>0</v>
      </c>
      <c r="H270" s="822"/>
      <c r="I270" s="825"/>
      <c r="J270" s="822"/>
      <c r="K270" s="828"/>
    </row>
    <row r="271" spans="1:11" ht="15" thickBot="1" x14ac:dyDescent="0.3">
      <c r="A271" s="120"/>
      <c r="B271" s="121"/>
      <c r="C271" s="56"/>
      <c r="D271" s="57"/>
      <c r="E271" s="58" t="s">
        <v>220</v>
      </c>
      <c r="F271" s="16"/>
      <c r="G271" s="16">
        <f>SUM(G264:G270)</f>
        <v>0</v>
      </c>
      <c r="H271" s="130"/>
      <c r="I271" s="131"/>
      <c r="J271" s="131"/>
      <c r="K271" s="132"/>
    </row>
    <row r="272" spans="1:11" ht="14.4" thickBot="1" x14ac:dyDescent="0.3"/>
    <row r="273" spans="1:11" ht="27.6" x14ac:dyDescent="0.25">
      <c r="A273" s="829" t="s">
        <v>82</v>
      </c>
      <c r="B273" s="831" t="s">
        <v>223</v>
      </c>
      <c r="C273" s="833" t="s">
        <v>196</v>
      </c>
      <c r="D273" s="835" t="s">
        <v>197</v>
      </c>
      <c r="E273" s="836"/>
      <c r="F273" s="836"/>
      <c r="G273" s="836"/>
      <c r="H273" s="837"/>
      <c r="I273" s="107" t="s">
        <v>198</v>
      </c>
      <c r="J273" s="838" t="s">
        <v>199</v>
      </c>
      <c r="K273" s="813" t="s">
        <v>200</v>
      </c>
    </row>
    <row r="274" spans="1:11" ht="55.8" thickBot="1" x14ac:dyDescent="0.3">
      <c r="A274" s="830"/>
      <c r="B274" s="832"/>
      <c r="C274" s="834"/>
      <c r="D274" s="108" t="s">
        <v>201</v>
      </c>
      <c r="E274" s="51" t="s">
        <v>202</v>
      </c>
      <c r="F274" s="108" t="s">
        <v>203</v>
      </c>
      <c r="G274" s="108" t="s">
        <v>204</v>
      </c>
      <c r="H274" s="108" t="s">
        <v>221</v>
      </c>
      <c r="I274" s="52" t="s">
        <v>206</v>
      </c>
      <c r="J274" s="839"/>
      <c r="K274" s="814"/>
    </row>
    <row r="275" spans="1:11" x14ac:dyDescent="0.25">
      <c r="A275" s="815" t="str">
        <f>DESCRIPCION!A34</f>
        <v>m</v>
      </c>
      <c r="B275" s="516">
        <f>DESCRIPCION!D34</f>
        <v>0</v>
      </c>
      <c r="C275" s="815"/>
      <c r="D275" s="818" t="s">
        <v>207</v>
      </c>
      <c r="E275" s="124" t="s">
        <v>208</v>
      </c>
      <c r="F275" s="70" t="s">
        <v>169</v>
      </c>
      <c r="G275" s="125">
        <f>IF(F275="Asignado",15,0)</f>
        <v>0</v>
      </c>
      <c r="H275" s="820" t="str">
        <f>IF(AND(G282&gt;0,G282&lt;=85),"Débil",IF(AND(G282&gt;85,G282&lt;=95),"Moderado",IF(G282&gt;96,"Fuerte"," ")))</f>
        <v xml:space="preserve"> </v>
      </c>
      <c r="I275" s="823" t="s">
        <v>169</v>
      </c>
      <c r="J275" s="82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26" t="str">
        <f>IF(J275="Fuerte","NO",IF(J275=" "," ","SI"))</f>
        <v xml:space="preserve"> </v>
      </c>
    </row>
    <row r="276" spans="1:11" ht="27.6" x14ac:dyDescent="0.25">
      <c r="A276" s="816"/>
      <c r="B276" s="517"/>
      <c r="C276" s="816"/>
      <c r="D276" s="819"/>
      <c r="E276" s="103" t="s">
        <v>209</v>
      </c>
      <c r="F276" s="67" t="s">
        <v>169</v>
      </c>
      <c r="G276" s="66">
        <f>IF(F276="Adecuado",15,0)</f>
        <v>0</v>
      </c>
      <c r="H276" s="821"/>
      <c r="I276" s="824"/>
      <c r="J276" s="821"/>
      <c r="K276" s="827"/>
    </row>
    <row r="277" spans="1:11" ht="27.6" x14ac:dyDescent="0.25">
      <c r="A277" s="816"/>
      <c r="B277" s="517"/>
      <c r="C277" s="816"/>
      <c r="D277" s="50" t="s">
        <v>210</v>
      </c>
      <c r="E277" s="103" t="s">
        <v>211</v>
      </c>
      <c r="F277" s="67" t="s">
        <v>169</v>
      </c>
      <c r="G277" s="66">
        <f>IF(F277="Oportuna",15,0)</f>
        <v>0</v>
      </c>
      <c r="H277" s="821"/>
      <c r="I277" s="824"/>
      <c r="J277" s="821"/>
      <c r="K277" s="827"/>
    </row>
    <row r="278" spans="1:11" ht="41.4" x14ac:dyDescent="0.25">
      <c r="A278" s="816"/>
      <c r="B278" s="517"/>
      <c r="C278" s="816"/>
      <c r="D278" s="50" t="s">
        <v>212</v>
      </c>
      <c r="E278" s="103" t="s">
        <v>213</v>
      </c>
      <c r="F278" s="214" t="s">
        <v>169</v>
      </c>
      <c r="G278" s="66">
        <f>IF(F278="Prevenir",15,IF(F278="Detectar",10,0))</f>
        <v>0</v>
      </c>
      <c r="H278" s="821"/>
      <c r="I278" s="824"/>
      <c r="J278" s="821"/>
      <c r="K278" s="827"/>
    </row>
    <row r="279" spans="1:11" ht="27.6" x14ac:dyDescent="0.25">
      <c r="A279" s="816"/>
      <c r="B279" s="517"/>
      <c r="C279" s="816"/>
      <c r="D279" s="50" t="s">
        <v>214</v>
      </c>
      <c r="E279" s="103" t="s">
        <v>215</v>
      </c>
      <c r="F279" s="67" t="s">
        <v>169</v>
      </c>
      <c r="G279" s="66">
        <f>IF(F279="Confiable",15,0)</f>
        <v>0</v>
      </c>
      <c r="H279" s="821"/>
      <c r="I279" s="824"/>
      <c r="J279" s="821"/>
      <c r="K279" s="827"/>
    </row>
    <row r="280" spans="1:11" ht="41.4" x14ac:dyDescent="0.25">
      <c r="A280" s="816"/>
      <c r="B280" s="517"/>
      <c r="C280" s="816"/>
      <c r="D280" s="50" t="s">
        <v>216</v>
      </c>
      <c r="E280" s="103" t="s">
        <v>217</v>
      </c>
      <c r="F280" s="214" t="s">
        <v>169</v>
      </c>
      <c r="G280" s="66">
        <f>IF(F280="Se investigan y se resuelven oportunamente",15,0)</f>
        <v>0</v>
      </c>
      <c r="H280" s="821"/>
      <c r="I280" s="824"/>
      <c r="J280" s="821"/>
      <c r="K280" s="827"/>
    </row>
    <row r="281" spans="1:11" ht="27.6" x14ac:dyDescent="0.25">
      <c r="A281" s="817"/>
      <c r="B281" s="518"/>
      <c r="C281" s="817"/>
      <c r="D281" s="45" t="s">
        <v>218</v>
      </c>
      <c r="E281" s="103" t="s">
        <v>219</v>
      </c>
      <c r="F281" s="67" t="s">
        <v>169</v>
      </c>
      <c r="G281" s="66">
        <f>IF(F281="Completa",10,IF(F281="Incompleta",5,0))</f>
        <v>0</v>
      </c>
      <c r="H281" s="822"/>
      <c r="I281" s="825"/>
      <c r="J281" s="822"/>
      <c r="K281" s="828"/>
    </row>
    <row r="282" spans="1:11" ht="15" thickBot="1" x14ac:dyDescent="0.3">
      <c r="A282" s="120"/>
      <c r="B282" s="121"/>
      <c r="C282" s="56"/>
      <c r="D282" s="57"/>
      <c r="E282" s="58" t="s">
        <v>220</v>
      </c>
      <c r="F282" s="16"/>
      <c r="G282" s="16">
        <f>SUM(G275:G281)</f>
        <v>0</v>
      </c>
      <c r="H282" s="130"/>
      <c r="I282" s="131"/>
      <c r="J282" s="131"/>
      <c r="K282" s="132"/>
    </row>
    <row r="283" spans="1:11" ht="14.4" thickBot="1" x14ac:dyDescent="0.3"/>
    <row r="284" spans="1:11" ht="27.6" x14ac:dyDescent="0.25">
      <c r="A284" s="829" t="s">
        <v>82</v>
      </c>
      <c r="B284" s="831" t="s">
        <v>223</v>
      </c>
      <c r="C284" s="833" t="s">
        <v>196</v>
      </c>
      <c r="D284" s="835" t="s">
        <v>197</v>
      </c>
      <c r="E284" s="836"/>
      <c r="F284" s="836"/>
      <c r="G284" s="836"/>
      <c r="H284" s="837"/>
      <c r="I284" s="107" t="s">
        <v>198</v>
      </c>
      <c r="J284" s="838" t="s">
        <v>199</v>
      </c>
      <c r="K284" s="813" t="s">
        <v>200</v>
      </c>
    </row>
    <row r="285" spans="1:11" ht="55.8" thickBot="1" x14ac:dyDescent="0.3">
      <c r="A285" s="830"/>
      <c r="B285" s="832"/>
      <c r="C285" s="834"/>
      <c r="D285" s="108" t="s">
        <v>201</v>
      </c>
      <c r="E285" s="51" t="s">
        <v>202</v>
      </c>
      <c r="F285" s="108" t="s">
        <v>203</v>
      </c>
      <c r="G285" s="108" t="s">
        <v>204</v>
      </c>
      <c r="H285" s="108" t="s">
        <v>221</v>
      </c>
      <c r="I285" s="52" t="s">
        <v>206</v>
      </c>
      <c r="J285" s="839"/>
      <c r="K285" s="814"/>
    </row>
    <row r="286" spans="1:11" x14ac:dyDescent="0.25">
      <c r="A286" s="815" t="str">
        <f>DESCRIPCION!A34</f>
        <v>m</v>
      </c>
      <c r="B286" s="516">
        <f>DESCRIPCION!D35</f>
        <v>0</v>
      </c>
      <c r="C286" s="815"/>
      <c r="D286" s="818" t="s">
        <v>207</v>
      </c>
      <c r="E286" s="124" t="s">
        <v>208</v>
      </c>
      <c r="F286" s="70" t="s">
        <v>169</v>
      </c>
      <c r="G286" s="125">
        <f>IF(F286="Asignado",15,0)</f>
        <v>0</v>
      </c>
      <c r="H286" s="820" t="str">
        <f>IF(AND(G293&gt;0,G293&lt;=85),"Débil",IF(AND(G293&gt;85,G293&lt;=95),"Moderado",IF(G293&gt;96,"Fuerte"," ")))</f>
        <v xml:space="preserve"> </v>
      </c>
      <c r="I286" s="823" t="s">
        <v>169</v>
      </c>
      <c r="J286" s="82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26" t="str">
        <f>IF(J286="Fuerte","NO",IF(J286=" "," ","SI"))</f>
        <v xml:space="preserve"> </v>
      </c>
    </row>
    <row r="287" spans="1:11" ht="27.6" x14ac:dyDescent="0.25">
      <c r="A287" s="816"/>
      <c r="B287" s="517"/>
      <c r="C287" s="816"/>
      <c r="D287" s="819"/>
      <c r="E287" s="103" t="s">
        <v>209</v>
      </c>
      <c r="F287" s="67" t="s">
        <v>169</v>
      </c>
      <c r="G287" s="66">
        <f>IF(F287="Adecuado",15,0)</f>
        <v>0</v>
      </c>
      <c r="H287" s="821"/>
      <c r="I287" s="824"/>
      <c r="J287" s="821"/>
      <c r="K287" s="827"/>
    </row>
    <row r="288" spans="1:11" ht="27.6" x14ac:dyDescent="0.25">
      <c r="A288" s="816"/>
      <c r="B288" s="517"/>
      <c r="C288" s="816"/>
      <c r="D288" s="50" t="s">
        <v>210</v>
      </c>
      <c r="E288" s="103" t="s">
        <v>211</v>
      </c>
      <c r="F288" s="67" t="s">
        <v>169</v>
      </c>
      <c r="G288" s="66">
        <f>IF(F288="Oportuna",15,0)</f>
        <v>0</v>
      </c>
      <c r="H288" s="821"/>
      <c r="I288" s="824"/>
      <c r="J288" s="821"/>
      <c r="K288" s="827"/>
    </row>
    <row r="289" spans="1:11" ht="41.4" x14ac:dyDescent="0.25">
      <c r="A289" s="816"/>
      <c r="B289" s="517"/>
      <c r="C289" s="816"/>
      <c r="D289" s="50" t="s">
        <v>212</v>
      </c>
      <c r="E289" s="103" t="s">
        <v>213</v>
      </c>
      <c r="F289" s="214" t="s">
        <v>169</v>
      </c>
      <c r="G289" s="66">
        <f>IF(F289="Prevenir",15,IF(F289="Detectar",10,0))</f>
        <v>0</v>
      </c>
      <c r="H289" s="821"/>
      <c r="I289" s="824"/>
      <c r="J289" s="821"/>
      <c r="K289" s="827"/>
    </row>
    <row r="290" spans="1:11" ht="27.6" x14ac:dyDescent="0.25">
      <c r="A290" s="816"/>
      <c r="B290" s="517"/>
      <c r="C290" s="816"/>
      <c r="D290" s="50" t="s">
        <v>214</v>
      </c>
      <c r="E290" s="103" t="s">
        <v>215</v>
      </c>
      <c r="F290" s="67" t="s">
        <v>169</v>
      </c>
      <c r="G290" s="66">
        <f>IF(F290="Confiable",15,0)</f>
        <v>0</v>
      </c>
      <c r="H290" s="821"/>
      <c r="I290" s="824"/>
      <c r="J290" s="821"/>
      <c r="K290" s="827"/>
    </row>
    <row r="291" spans="1:11" ht="41.4" x14ac:dyDescent="0.25">
      <c r="A291" s="816"/>
      <c r="B291" s="517"/>
      <c r="C291" s="816"/>
      <c r="D291" s="50" t="s">
        <v>216</v>
      </c>
      <c r="E291" s="103" t="s">
        <v>217</v>
      </c>
      <c r="F291" s="214" t="s">
        <v>169</v>
      </c>
      <c r="G291" s="66">
        <f>IF(F291="Se investigan y se resuelven oportunamente",15,0)</f>
        <v>0</v>
      </c>
      <c r="H291" s="821"/>
      <c r="I291" s="824"/>
      <c r="J291" s="821"/>
      <c r="K291" s="827"/>
    </row>
    <row r="292" spans="1:11" ht="27.6" x14ac:dyDescent="0.25">
      <c r="A292" s="817"/>
      <c r="B292" s="518"/>
      <c r="C292" s="817"/>
      <c r="D292" s="45" t="s">
        <v>218</v>
      </c>
      <c r="E292" s="103" t="s">
        <v>219</v>
      </c>
      <c r="F292" s="67" t="s">
        <v>169</v>
      </c>
      <c r="G292" s="66">
        <f>IF(F292="Completa",10,IF(F292="Incompleta",5,0))</f>
        <v>0</v>
      </c>
      <c r="H292" s="822"/>
      <c r="I292" s="825"/>
      <c r="J292" s="822"/>
      <c r="K292" s="828"/>
    </row>
    <row r="293" spans="1:11" ht="15" thickBot="1" x14ac:dyDescent="0.3">
      <c r="A293" s="120"/>
      <c r="B293" s="121"/>
      <c r="C293" s="56"/>
      <c r="D293" s="57"/>
      <c r="E293" s="58" t="s">
        <v>220</v>
      </c>
      <c r="F293" s="16"/>
      <c r="G293" s="16">
        <f>SUM(G286:G292)</f>
        <v>0</v>
      </c>
      <c r="H293" s="130"/>
      <c r="I293" s="131"/>
      <c r="J293" s="131"/>
      <c r="K293" s="132"/>
    </row>
    <row r="294" spans="1:11" ht="14.4" thickBot="1" x14ac:dyDescent="0.3"/>
    <row r="295" spans="1:11" ht="27.6" x14ac:dyDescent="0.25">
      <c r="A295" s="829" t="s">
        <v>82</v>
      </c>
      <c r="B295" s="831" t="s">
        <v>223</v>
      </c>
      <c r="C295" s="833" t="s">
        <v>196</v>
      </c>
      <c r="D295" s="835" t="s">
        <v>197</v>
      </c>
      <c r="E295" s="836"/>
      <c r="F295" s="836"/>
      <c r="G295" s="836"/>
      <c r="H295" s="837"/>
      <c r="I295" s="107" t="s">
        <v>198</v>
      </c>
      <c r="J295" s="838" t="s">
        <v>199</v>
      </c>
      <c r="K295" s="813" t="s">
        <v>200</v>
      </c>
    </row>
    <row r="296" spans="1:11" ht="55.8" thickBot="1" x14ac:dyDescent="0.3">
      <c r="A296" s="830"/>
      <c r="B296" s="832"/>
      <c r="C296" s="834"/>
      <c r="D296" s="108" t="s">
        <v>201</v>
      </c>
      <c r="E296" s="51" t="s">
        <v>202</v>
      </c>
      <c r="F296" s="108" t="s">
        <v>203</v>
      </c>
      <c r="G296" s="108" t="s">
        <v>204</v>
      </c>
      <c r="H296" s="108" t="s">
        <v>221</v>
      </c>
      <c r="I296" s="52" t="s">
        <v>206</v>
      </c>
      <c r="J296" s="839"/>
      <c r="K296" s="814"/>
    </row>
    <row r="297" spans="1:11" x14ac:dyDescent="0.25">
      <c r="A297" s="815" t="str">
        <f>DESCRIPCION!A34</f>
        <v>m</v>
      </c>
      <c r="B297" s="516">
        <f>DESCRIPCION!D36</f>
        <v>0</v>
      </c>
      <c r="C297" s="815"/>
      <c r="D297" s="818" t="s">
        <v>207</v>
      </c>
      <c r="E297" s="124" t="s">
        <v>208</v>
      </c>
      <c r="F297" s="70" t="s">
        <v>169</v>
      </c>
      <c r="G297" s="125">
        <f>IF(F297="Asignado",15,0)</f>
        <v>0</v>
      </c>
      <c r="H297" s="820" t="str">
        <f>IF(AND(G304&gt;0,G304&lt;=85),"Débil",IF(AND(G304&gt;85,G304&lt;=95),"Moderado",IF(G304&gt;96,"Fuerte"," ")))</f>
        <v xml:space="preserve"> </v>
      </c>
      <c r="I297" s="823" t="s">
        <v>169</v>
      </c>
      <c r="J297" s="82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26" t="str">
        <f>IF(J297="Fuerte","NO",IF(J297=" "," ","SI"))</f>
        <v xml:space="preserve"> </v>
      </c>
    </row>
    <row r="298" spans="1:11" ht="27.6" x14ac:dyDescent="0.25">
      <c r="A298" s="816"/>
      <c r="B298" s="517"/>
      <c r="C298" s="816"/>
      <c r="D298" s="819"/>
      <c r="E298" s="103" t="s">
        <v>209</v>
      </c>
      <c r="F298" s="67" t="s">
        <v>169</v>
      </c>
      <c r="G298" s="66">
        <f>IF(F298="Adecuado",15,0)</f>
        <v>0</v>
      </c>
      <c r="H298" s="821"/>
      <c r="I298" s="824"/>
      <c r="J298" s="821"/>
      <c r="K298" s="827"/>
    </row>
    <row r="299" spans="1:11" ht="27.6" x14ac:dyDescent="0.25">
      <c r="A299" s="816"/>
      <c r="B299" s="517"/>
      <c r="C299" s="816"/>
      <c r="D299" s="50" t="s">
        <v>210</v>
      </c>
      <c r="E299" s="103" t="s">
        <v>211</v>
      </c>
      <c r="F299" s="67" t="s">
        <v>169</v>
      </c>
      <c r="G299" s="66">
        <f>IF(F299="Oportuna",15,0)</f>
        <v>0</v>
      </c>
      <c r="H299" s="821"/>
      <c r="I299" s="824"/>
      <c r="J299" s="821"/>
      <c r="K299" s="827"/>
    </row>
    <row r="300" spans="1:11" ht="41.4" x14ac:dyDescent="0.25">
      <c r="A300" s="816"/>
      <c r="B300" s="517"/>
      <c r="C300" s="816"/>
      <c r="D300" s="50" t="s">
        <v>212</v>
      </c>
      <c r="E300" s="103" t="s">
        <v>213</v>
      </c>
      <c r="F300" s="214" t="s">
        <v>169</v>
      </c>
      <c r="G300" s="66">
        <f>IF(F300="Prevenir",15,IF(F300="Detectar",10,0))</f>
        <v>0</v>
      </c>
      <c r="H300" s="821"/>
      <c r="I300" s="824"/>
      <c r="J300" s="821"/>
      <c r="K300" s="827"/>
    </row>
    <row r="301" spans="1:11" ht="27.6" x14ac:dyDescent="0.25">
      <c r="A301" s="816"/>
      <c r="B301" s="517"/>
      <c r="C301" s="816"/>
      <c r="D301" s="50" t="s">
        <v>214</v>
      </c>
      <c r="E301" s="103" t="s">
        <v>215</v>
      </c>
      <c r="F301" s="67" t="s">
        <v>169</v>
      </c>
      <c r="G301" s="66">
        <f>IF(F301="Confiable",15,0)</f>
        <v>0</v>
      </c>
      <c r="H301" s="821"/>
      <c r="I301" s="824"/>
      <c r="J301" s="821"/>
      <c r="K301" s="827"/>
    </row>
    <row r="302" spans="1:11" ht="41.4" x14ac:dyDescent="0.25">
      <c r="A302" s="816"/>
      <c r="B302" s="517"/>
      <c r="C302" s="816"/>
      <c r="D302" s="50" t="s">
        <v>216</v>
      </c>
      <c r="E302" s="103" t="s">
        <v>217</v>
      </c>
      <c r="F302" s="214" t="s">
        <v>169</v>
      </c>
      <c r="G302" s="66">
        <f>IF(F302="Se investigan y se resuelven oportunamente",15,0)</f>
        <v>0</v>
      </c>
      <c r="H302" s="821"/>
      <c r="I302" s="824"/>
      <c r="J302" s="821"/>
      <c r="K302" s="827"/>
    </row>
    <row r="303" spans="1:11" ht="27.6" x14ac:dyDescent="0.25">
      <c r="A303" s="817"/>
      <c r="B303" s="518"/>
      <c r="C303" s="817"/>
      <c r="D303" s="45" t="s">
        <v>218</v>
      </c>
      <c r="E303" s="103" t="s">
        <v>219</v>
      </c>
      <c r="F303" s="67" t="s">
        <v>169</v>
      </c>
      <c r="G303" s="66">
        <f>IF(F303="Completa",10,IF(F303="Incompleta",5,0))</f>
        <v>0</v>
      </c>
      <c r="H303" s="822"/>
      <c r="I303" s="825"/>
      <c r="J303" s="822"/>
      <c r="K303" s="828"/>
    </row>
    <row r="304" spans="1:11" ht="15" thickBot="1" x14ac:dyDescent="0.3">
      <c r="A304" s="120"/>
      <c r="B304" s="121"/>
      <c r="C304" s="56"/>
      <c r="D304" s="57"/>
      <c r="E304" s="58" t="s">
        <v>220</v>
      </c>
      <c r="F304" s="16"/>
      <c r="G304" s="16">
        <f>SUM(G297:G303)</f>
        <v>0</v>
      </c>
      <c r="H304" s="130"/>
      <c r="I304" s="131"/>
      <c r="J304" s="131"/>
      <c r="K304" s="132"/>
    </row>
    <row r="305" spans="1:11" ht="14.4" thickBot="1" x14ac:dyDescent="0.3"/>
    <row r="306" spans="1:11" ht="27.6" x14ac:dyDescent="0.25">
      <c r="A306" s="829" t="s">
        <v>82</v>
      </c>
      <c r="B306" s="831" t="s">
        <v>223</v>
      </c>
      <c r="C306" s="833" t="s">
        <v>196</v>
      </c>
      <c r="D306" s="835" t="s">
        <v>197</v>
      </c>
      <c r="E306" s="836"/>
      <c r="F306" s="836"/>
      <c r="G306" s="836"/>
      <c r="H306" s="837"/>
      <c r="I306" s="107" t="s">
        <v>198</v>
      </c>
      <c r="J306" s="838" t="s">
        <v>199</v>
      </c>
      <c r="K306" s="813" t="s">
        <v>200</v>
      </c>
    </row>
    <row r="307" spans="1:11" ht="55.8" thickBot="1" x14ac:dyDescent="0.3">
      <c r="A307" s="830"/>
      <c r="B307" s="832"/>
      <c r="C307" s="834"/>
      <c r="D307" s="108" t="s">
        <v>201</v>
      </c>
      <c r="E307" s="51" t="s">
        <v>202</v>
      </c>
      <c r="F307" s="108" t="s">
        <v>203</v>
      </c>
      <c r="G307" s="108" t="s">
        <v>204</v>
      </c>
      <c r="H307" s="108" t="s">
        <v>221</v>
      </c>
      <c r="I307" s="52" t="s">
        <v>206</v>
      </c>
      <c r="J307" s="839"/>
      <c r="K307" s="814"/>
    </row>
    <row r="308" spans="1:11" x14ac:dyDescent="0.25">
      <c r="A308" s="815" t="str">
        <f>DESCRIPCION!A37</f>
        <v>n</v>
      </c>
      <c r="B308" s="516">
        <f>DESCRIPCION!D37</f>
        <v>0</v>
      </c>
      <c r="C308" s="815"/>
      <c r="D308" s="818" t="s">
        <v>207</v>
      </c>
      <c r="E308" s="124" t="s">
        <v>208</v>
      </c>
      <c r="F308" s="70" t="s">
        <v>169</v>
      </c>
      <c r="G308" s="125">
        <f>IF(F308="Asignado",15,0)</f>
        <v>0</v>
      </c>
      <c r="H308" s="820" t="str">
        <f>IF(AND(G315&gt;0,G315&lt;=85),"Débil",IF(AND(G315&gt;85,G315&lt;=95),"Moderado",IF(G315&gt;96,"Fuerte"," ")))</f>
        <v xml:space="preserve"> </v>
      </c>
      <c r="I308" s="823" t="s">
        <v>169</v>
      </c>
      <c r="J308" s="82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26" t="str">
        <f>IF(J308="Fuerte","NO",IF(J308=" "," ","SI"))</f>
        <v xml:space="preserve"> </v>
      </c>
    </row>
    <row r="309" spans="1:11" ht="27.6" x14ac:dyDescent="0.25">
      <c r="A309" s="816"/>
      <c r="B309" s="517"/>
      <c r="C309" s="816"/>
      <c r="D309" s="819"/>
      <c r="E309" s="103" t="s">
        <v>209</v>
      </c>
      <c r="F309" s="67" t="s">
        <v>169</v>
      </c>
      <c r="G309" s="66">
        <f>IF(F309="Adecuado",15,0)</f>
        <v>0</v>
      </c>
      <c r="H309" s="821"/>
      <c r="I309" s="824"/>
      <c r="J309" s="821"/>
      <c r="K309" s="827"/>
    </row>
    <row r="310" spans="1:11" ht="27.6" x14ac:dyDescent="0.25">
      <c r="A310" s="816"/>
      <c r="B310" s="517"/>
      <c r="C310" s="816"/>
      <c r="D310" s="50" t="s">
        <v>210</v>
      </c>
      <c r="E310" s="103" t="s">
        <v>211</v>
      </c>
      <c r="F310" s="67" t="s">
        <v>169</v>
      </c>
      <c r="G310" s="66">
        <f>IF(F310="Oportuna",15,0)</f>
        <v>0</v>
      </c>
      <c r="H310" s="821"/>
      <c r="I310" s="824"/>
      <c r="J310" s="821"/>
      <c r="K310" s="827"/>
    </row>
    <row r="311" spans="1:11" ht="41.4" x14ac:dyDescent="0.25">
      <c r="A311" s="816"/>
      <c r="B311" s="517"/>
      <c r="C311" s="816"/>
      <c r="D311" s="50" t="s">
        <v>212</v>
      </c>
      <c r="E311" s="103" t="s">
        <v>213</v>
      </c>
      <c r="F311" s="214" t="s">
        <v>169</v>
      </c>
      <c r="G311" s="66">
        <f>IF(F311="Prevenir",15,IF(F311="Detectar",10,0))</f>
        <v>0</v>
      </c>
      <c r="H311" s="821"/>
      <c r="I311" s="824"/>
      <c r="J311" s="821"/>
      <c r="K311" s="827"/>
    </row>
    <row r="312" spans="1:11" ht="27.6" x14ac:dyDescent="0.25">
      <c r="A312" s="816"/>
      <c r="B312" s="517"/>
      <c r="C312" s="816"/>
      <c r="D312" s="50" t="s">
        <v>214</v>
      </c>
      <c r="E312" s="103" t="s">
        <v>215</v>
      </c>
      <c r="F312" s="67" t="s">
        <v>169</v>
      </c>
      <c r="G312" s="66">
        <f>IF(F312="Confiable",15,0)</f>
        <v>0</v>
      </c>
      <c r="H312" s="821"/>
      <c r="I312" s="824"/>
      <c r="J312" s="821"/>
      <c r="K312" s="827"/>
    </row>
    <row r="313" spans="1:11" ht="41.4" x14ac:dyDescent="0.25">
      <c r="A313" s="816"/>
      <c r="B313" s="517"/>
      <c r="C313" s="816"/>
      <c r="D313" s="50" t="s">
        <v>216</v>
      </c>
      <c r="E313" s="103" t="s">
        <v>217</v>
      </c>
      <c r="F313" s="214" t="s">
        <v>169</v>
      </c>
      <c r="G313" s="66">
        <f>IF(F313="Se investigan y se resuelven oportunamente",15,0)</f>
        <v>0</v>
      </c>
      <c r="H313" s="821"/>
      <c r="I313" s="824"/>
      <c r="J313" s="821"/>
      <c r="K313" s="827"/>
    </row>
    <row r="314" spans="1:11" ht="27.6" x14ac:dyDescent="0.25">
      <c r="A314" s="817"/>
      <c r="B314" s="518"/>
      <c r="C314" s="817"/>
      <c r="D314" s="45" t="s">
        <v>218</v>
      </c>
      <c r="E314" s="103" t="s">
        <v>219</v>
      </c>
      <c r="F314" s="67" t="s">
        <v>169</v>
      </c>
      <c r="G314" s="66">
        <f>IF(F314="Completa",10,IF(F314="Incompleta",5,0))</f>
        <v>0</v>
      </c>
      <c r="H314" s="822"/>
      <c r="I314" s="825"/>
      <c r="J314" s="822"/>
      <c r="K314" s="828"/>
    </row>
    <row r="315" spans="1:11" ht="15" thickBot="1" x14ac:dyDescent="0.3">
      <c r="A315" s="120"/>
      <c r="B315" s="121"/>
      <c r="C315" s="56"/>
      <c r="D315" s="57"/>
      <c r="E315" s="58" t="s">
        <v>220</v>
      </c>
      <c r="F315" s="16"/>
      <c r="G315" s="16">
        <f>SUM(G308:G314)</f>
        <v>0</v>
      </c>
      <c r="H315" s="130"/>
      <c r="I315" s="131"/>
      <c r="J315" s="131"/>
      <c r="K315" s="132"/>
    </row>
    <row r="316" spans="1:11" ht="14.4" thickBot="1" x14ac:dyDescent="0.3"/>
    <row r="317" spans="1:11" ht="27.6" x14ac:dyDescent="0.25">
      <c r="A317" s="829" t="s">
        <v>82</v>
      </c>
      <c r="B317" s="831" t="s">
        <v>223</v>
      </c>
      <c r="C317" s="833" t="s">
        <v>196</v>
      </c>
      <c r="D317" s="835" t="s">
        <v>197</v>
      </c>
      <c r="E317" s="836"/>
      <c r="F317" s="836"/>
      <c r="G317" s="836"/>
      <c r="H317" s="837"/>
      <c r="I317" s="107" t="s">
        <v>198</v>
      </c>
      <c r="J317" s="838" t="s">
        <v>199</v>
      </c>
      <c r="K317" s="813" t="s">
        <v>200</v>
      </c>
    </row>
    <row r="318" spans="1:11" ht="55.8" thickBot="1" x14ac:dyDescent="0.3">
      <c r="A318" s="830"/>
      <c r="B318" s="832"/>
      <c r="C318" s="834"/>
      <c r="D318" s="108" t="s">
        <v>201</v>
      </c>
      <c r="E318" s="51" t="s">
        <v>202</v>
      </c>
      <c r="F318" s="108" t="s">
        <v>203</v>
      </c>
      <c r="G318" s="108" t="s">
        <v>204</v>
      </c>
      <c r="H318" s="108" t="s">
        <v>221</v>
      </c>
      <c r="I318" s="52" t="s">
        <v>206</v>
      </c>
      <c r="J318" s="839"/>
      <c r="K318" s="814"/>
    </row>
    <row r="319" spans="1:11" x14ac:dyDescent="0.25">
      <c r="A319" s="815" t="str">
        <f>DESCRIPCION!A37</f>
        <v>n</v>
      </c>
      <c r="B319" s="516">
        <f>DESCRIPCION!D38</f>
        <v>0</v>
      </c>
      <c r="C319" s="815"/>
      <c r="D319" s="818" t="s">
        <v>207</v>
      </c>
      <c r="E319" s="124" t="s">
        <v>208</v>
      </c>
      <c r="F319" s="70" t="s">
        <v>169</v>
      </c>
      <c r="G319" s="125">
        <f>IF(F319="Asignado",15,0)</f>
        <v>0</v>
      </c>
      <c r="H319" s="820" t="str">
        <f>IF(AND(G326&gt;0,G326&lt;=85),"Débil",IF(AND(G326&gt;85,G326&lt;=95),"Moderado",IF(G326&gt;96,"Fuerte"," ")))</f>
        <v xml:space="preserve"> </v>
      </c>
      <c r="I319" s="823" t="s">
        <v>192</v>
      </c>
      <c r="J319" s="82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26" t="str">
        <f>IF(J319="Fuerte","NO",IF(J319=" "," ","SI"))</f>
        <v xml:space="preserve"> </v>
      </c>
    </row>
    <row r="320" spans="1:11" ht="27.6" x14ac:dyDescent="0.25">
      <c r="A320" s="816"/>
      <c r="B320" s="517"/>
      <c r="C320" s="816"/>
      <c r="D320" s="819"/>
      <c r="E320" s="103" t="s">
        <v>209</v>
      </c>
      <c r="F320" s="67" t="s">
        <v>169</v>
      </c>
      <c r="G320" s="66">
        <f>IF(F320="Adecuado",15,0)</f>
        <v>0</v>
      </c>
      <c r="H320" s="821"/>
      <c r="I320" s="824"/>
      <c r="J320" s="821"/>
      <c r="K320" s="827"/>
    </row>
    <row r="321" spans="1:11" ht="27.6" x14ac:dyDescent="0.25">
      <c r="A321" s="816"/>
      <c r="B321" s="517"/>
      <c r="C321" s="816"/>
      <c r="D321" s="50" t="s">
        <v>210</v>
      </c>
      <c r="E321" s="103" t="s">
        <v>211</v>
      </c>
      <c r="F321" s="67" t="s">
        <v>169</v>
      </c>
      <c r="G321" s="66">
        <f>IF(F321="Oportuna",15,0)</f>
        <v>0</v>
      </c>
      <c r="H321" s="821"/>
      <c r="I321" s="824"/>
      <c r="J321" s="821"/>
      <c r="K321" s="827"/>
    </row>
    <row r="322" spans="1:11" ht="41.4" x14ac:dyDescent="0.25">
      <c r="A322" s="816"/>
      <c r="B322" s="517"/>
      <c r="C322" s="816"/>
      <c r="D322" s="50" t="s">
        <v>212</v>
      </c>
      <c r="E322" s="103" t="s">
        <v>213</v>
      </c>
      <c r="F322" s="214" t="s">
        <v>169</v>
      </c>
      <c r="G322" s="66">
        <f>IF(F322="Prevenir",15,IF(F322="Detectar",10,0))</f>
        <v>0</v>
      </c>
      <c r="H322" s="821"/>
      <c r="I322" s="824"/>
      <c r="J322" s="821"/>
      <c r="K322" s="827"/>
    </row>
    <row r="323" spans="1:11" ht="27.6" x14ac:dyDescent="0.25">
      <c r="A323" s="816"/>
      <c r="B323" s="517"/>
      <c r="C323" s="816"/>
      <c r="D323" s="50" t="s">
        <v>214</v>
      </c>
      <c r="E323" s="103" t="s">
        <v>215</v>
      </c>
      <c r="F323" s="67" t="s">
        <v>169</v>
      </c>
      <c r="G323" s="66">
        <f>IF(F323="Confiable",15,0)</f>
        <v>0</v>
      </c>
      <c r="H323" s="821"/>
      <c r="I323" s="824"/>
      <c r="J323" s="821"/>
      <c r="K323" s="827"/>
    </row>
    <row r="324" spans="1:11" ht="41.4" x14ac:dyDescent="0.25">
      <c r="A324" s="816"/>
      <c r="B324" s="517"/>
      <c r="C324" s="816"/>
      <c r="D324" s="50" t="s">
        <v>216</v>
      </c>
      <c r="E324" s="103" t="s">
        <v>217</v>
      </c>
      <c r="F324" s="214" t="s">
        <v>169</v>
      </c>
      <c r="G324" s="66">
        <f>IF(F324="Se investigan y se resuelven oportunamente",15,0)</f>
        <v>0</v>
      </c>
      <c r="H324" s="821"/>
      <c r="I324" s="824"/>
      <c r="J324" s="821"/>
      <c r="K324" s="827"/>
    </row>
    <row r="325" spans="1:11" ht="27.6" x14ac:dyDescent="0.25">
      <c r="A325" s="817"/>
      <c r="B325" s="518"/>
      <c r="C325" s="817"/>
      <c r="D325" s="45" t="s">
        <v>218</v>
      </c>
      <c r="E325" s="103" t="s">
        <v>219</v>
      </c>
      <c r="F325" s="67" t="s">
        <v>169</v>
      </c>
      <c r="G325" s="66">
        <f>IF(F325="Completa",10,IF(F325="Incompleta",5,0))</f>
        <v>0</v>
      </c>
      <c r="H325" s="822"/>
      <c r="I325" s="825"/>
      <c r="J325" s="822"/>
      <c r="K325" s="828"/>
    </row>
    <row r="326" spans="1:11" ht="15" thickBot="1" x14ac:dyDescent="0.3">
      <c r="A326" s="120"/>
      <c r="B326" s="121"/>
      <c r="C326" s="56"/>
      <c r="D326" s="57"/>
      <c r="E326" s="58" t="s">
        <v>220</v>
      </c>
      <c r="F326" s="16"/>
      <c r="G326" s="16">
        <f>SUM(G319:G325)</f>
        <v>0</v>
      </c>
      <c r="H326" s="130"/>
      <c r="I326" s="131"/>
      <c r="J326" s="131"/>
      <c r="K326" s="132"/>
    </row>
    <row r="327" spans="1:11" ht="14.4" thickBot="1" x14ac:dyDescent="0.3"/>
    <row r="328" spans="1:11" ht="27.6" x14ac:dyDescent="0.25">
      <c r="A328" s="829" t="s">
        <v>82</v>
      </c>
      <c r="B328" s="831" t="s">
        <v>223</v>
      </c>
      <c r="C328" s="833" t="s">
        <v>196</v>
      </c>
      <c r="D328" s="835" t="s">
        <v>197</v>
      </c>
      <c r="E328" s="836"/>
      <c r="F328" s="836"/>
      <c r="G328" s="836"/>
      <c r="H328" s="837"/>
      <c r="I328" s="107" t="s">
        <v>198</v>
      </c>
      <c r="J328" s="838" t="s">
        <v>199</v>
      </c>
      <c r="K328" s="813" t="s">
        <v>200</v>
      </c>
    </row>
    <row r="329" spans="1:11" ht="55.8" thickBot="1" x14ac:dyDescent="0.3">
      <c r="A329" s="830"/>
      <c r="B329" s="832"/>
      <c r="C329" s="834"/>
      <c r="D329" s="108" t="s">
        <v>201</v>
      </c>
      <c r="E329" s="51" t="s">
        <v>202</v>
      </c>
      <c r="F329" s="108" t="s">
        <v>203</v>
      </c>
      <c r="G329" s="108" t="s">
        <v>204</v>
      </c>
      <c r="H329" s="108" t="s">
        <v>221</v>
      </c>
      <c r="I329" s="52" t="s">
        <v>206</v>
      </c>
      <c r="J329" s="839"/>
      <c r="K329" s="814"/>
    </row>
    <row r="330" spans="1:11" x14ac:dyDescent="0.25">
      <c r="A330" s="815" t="str">
        <f>DESCRIPCION!A37</f>
        <v>n</v>
      </c>
      <c r="B330" s="516">
        <f>DESCRIPCION!D39</f>
        <v>0</v>
      </c>
      <c r="C330" s="815"/>
      <c r="D330" s="818" t="s">
        <v>207</v>
      </c>
      <c r="E330" s="124" t="s">
        <v>208</v>
      </c>
      <c r="F330" s="70" t="s">
        <v>169</v>
      </c>
      <c r="G330" s="125">
        <f>IF(F330="Asignado",15,0)</f>
        <v>0</v>
      </c>
      <c r="H330" s="820" t="str">
        <f>IF(AND(G337&gt;0,G337&lt;=85),"Débil",IF(AND(G337&gt;85,G337&lt;=95),"Moderado",IF(G337&gt;96,"Fuerte"," ")))</f>
        <v xml:space="preserve"> </v>
      </c>
      <c r="I330" s="823" t="s">
        <v>169</v>
      </c>
      <c r="J330" s="82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26" t="str">
        <f>IF(J330="Fuerte","NO",IF(J330=" "," ","SI"))</f>
        <v xml:space="preserve"> </v>
      </c>
    </row>
    <row r="331" spans="1:11" ht="27.6" x14ac:dyDescent="0.25">
      <c r="A331" s="816"/>
      <c r="B331" s="517"/>
      <c r="C331" s="816"/>
      <c r="D331" s="819"/>
      <c r="E331" s="103" t="s">
        <v>209</v>
      </c>
      <c r="F331" s="67" t="s">
        <v>169</v>
      </c>
      <c r="G331" s="66">
        <f>IF(F331="Adecuado",15,0)</f>
        <v>0</v>
      </c>
      <c r="H331" s="821"/>
      <c r="I331" s="824"/>
      <c r="J331" s="821"/>
      <c r="K331" s="827"/>
    </row>
    <row r="332" spans="1:11" ht="27.6" x14ac:dyDescent="0.25">
      <c r="A332" s="816"/>
      <c r="B332" s="517"/>
      <c r="C332" s="816"/>
      <c r="D332" s="50" t="s">
        <v>210</v>
      </c>
      <c r="E332" s="103" t="s">
        <v>211</v>
      </c>
      <c r="F332" s="67" t="s">
        <v>169</v>
      </c>
      <c r="G332" s="66">
        <f>IF(F332="Oportuna",15,0)</f>
        <v>0</v>
      </c>
      <c r="H332" s="821"/>
      <c r="I332" s="824"/>
      <c r="J332" s="821"/>
      <c r="K332" s="827"/>
    </row>
    <row r="333" spans="1:11" ht="41.4" x14ac:dyDescent="0.25">
      <c r="A333" s="816"/>
      <c r="B333" s="517"/>
      <c r="C333" s="816"/>
      <c r="D333" s="50" t="s">
        <v>212</v>
      </c>
      <c r="E333" s="103" t="s">
        <v>213</v>
      </c>
      <c r="F333" s="214" t="s">
        <v>169</v>
      </c>
      <c r="G333" s="66">
        <f>IF(F333="Prevenir",15,IF(F333="Detectar",10,0))</f>
        <v>0</v>
      </c>
      <c r="H333" s="821"/>
      <c r="I333" s="824"/>
      <c r="J333" s="821"/>
      <c r="K333" s="827"/>
    </row>
    <row r="334" spans="1:11" ht="27.6" x14ac:dyDescent="0.25">
      <c r="A334" s="816"/>
      <c r="B334" s="517"/>
      <c r="C334" s="816"/>
      <c r="D334" s="50" t="s">
        <v>214</v>
      </c>
      <c r="E334" s="103" t="s">
        <v>215</v>
      </c>
      <c r="F334" s="67" t="s">
        <v>169</v>
      </c>
      <c r="G334" s="66">
        <f>IF(F334="Confiable",15,0)</f>
        <v>0</v>
      </c>
      <c r="H334" s="821"/>
      <c r="I334" s="824"/>
      <c r="J334" s="821"/>
      <c r="K334" s="827"/>
    </row>
    <row r="335" spans="1:11" ht="41.4" x14ac:dyDescent="0.25">
      <c r="A335" s="816"/>
      <c r="B335" s="517"/>
      <c r="C335" s="816"/>
      <c r="D335" s="50" t="s">
        <v>216</v>
      </c>
      <c r="E335" s="103" t="s">
        <v>217</v>
      </c>
      <c r="F335" s="214" t="s">
        <v>169</v>
      </c>
      <c r="G335" s="66">
        <f>IF(F335="Se investigan y se resuelven oportunamente",15,0)</f>
        <v>0</v>
      </c>
      <c r="H335" s="821"/>
      <c r="I335" s="824"/>
      <c r="J335" s="821"/>
      <c r="K335" s="827"/>
    </row>
    <row r="336" spans="1:11" ht="27.6" x14ac:dyDescent="0.25">
      <c r="A336" s="817"/>
      <c r="B336" s="518"/>
      <c r="C336" s="817"/>
      <c r="D336" s="45" t="s">
        <v>218</v>
      </c>
      <c r="E336" s="103" t="s">
        <v>219</v>
      </c>
      <c r="F336" s="67" t="s">
        <v>169</v>
      </c>
      <c r="G336" s="66">
        <f>IF(F336="Completa",10,IF(F336="Incompleta",5,0))</f>
        <v>0</v>
      </c>
      <c r="H336" s="822"/>
      <c r="I336" s="825"/>
      <c r="J336" s="822"/>
      <c r="K336" s="828"/>
    </row>
    <row r="337" spans="1:11" ht="15" thickBot="1" x14ac:dyDescent="0.3">
      <c r="A337" s="120"/>
      <c r="B337" s="121"/>
      <c r="C337" s="56"/>
      <c r="D337" s="57"/>
      <c r="E337" s="58" t="s">
        <v>220</v>
      </c>
      <c r="F337" s="16"/>
      <c r="G337" s="16">
        <f>SUM(G330:G336)</f>
        <v>0</v>
      </c>
      <c r="H337" s="130"/>
      <c r="I337" s="131"/>
      <c r="J337" s="131"/>
      <c r="K337" s="132"/>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2"/>
  <sheetViews>
    <sheetView topLeftCell="E12" zoomScale="85" zoomScaleNormal="85" workbookViewId="0">
      <selection activeCell="L15" sqref="L15"/>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1"/>
      <c r="B1" s="911" t="str">
        <f>CONTEXTO!B1</f>
        <v xml:space="preserve">PROCESO:  SISTEMA INTEGRADO DE GESTIÓN </v>
      </c>
      <c r="C1" s="912"/>
      <c r="D1" s="913"/>
      <c r="E1" s="408" t="s">
        <v>382</v>
      </c>
      <c r="F1" s="339"/>
      <c r="G1" s="339"/>
      <c r="H1" s="516"/>
    </row>
    <row r="2" spans="1:111" customFormat="1" ht="15.75" customHeight="1" x14ac:dyDescent="0.3">
      <c r="A2" s="431"/>
      <c r="B2" s="914"/>
      <c r="C2" s="915"/>
      <c r="D2" s="916"/>
      <c r="E2" s="409" t="s">
        <v>383</v>
      </c>
      <c r="F2" s="410"/>
      <c r="G2" s="410"/>
      <c r="H2" s="517"/>
    </row>
    <row r="3" spans="1:111" customFormat="1" ht="36" customHeight="1" x14ac:dyDescent="0.3">
      <c r="A3" s="431"/>
      <c r="B3" s="914" t="s">
        <v>222</v>
      </c>
      <c r="C3" s="915"/>
      <c r="D3" s="916"/>
      <c r="E3" s="409" t="s">
        <v>384</v>
      </c>
      <c r="F3" s="410"/>
      <c r="G3" s="410"/>
      <c r="H3" s="517"/>
    </row>
    <row r="4" spans="1:111" customFormat="1" ht="15.75" customHeight="1" thickBot="1" x14ac:dyDescent="0.35">
      <c r="A4" s="432"/>
      <c r="B4" s="917"/>
      <c r="C4" s="918"/>
      <c r="D4" s="919"/>
      <c r="E4" s="450" t="s">
        <v>379</v>
      </c>
      <c r="F4" s="310"/>
      <c r="G4" s="310"/>
      <c r="H4" s="908"/>
    </row>
    <row r="5" spans="1:111" ht="14.4" thickBot="1" x14ac:dyDescent="0.3">
      <c r="A5" s="55"/>
      <c r="C5" s="32"/>
      <c r="D5" s="32"/>
      <c r="E5" s="32"/>
      <c r="F5" s="32"/>
      <c r="G5" s="32"/>
      <c r="H5" s="73"/>
    </row>
    <row r="6" spans="1:111" customFormat="1" ht="24" customHeight="1" x14ac:dyDescent="0.3">
      <c r="A6" s="898" t="str">
        <f>+CONTEXTO!A8</f>
        <v>PROCESO:  GESTION DE RECURSOS FISICOS</v>
      </c>
      <c r="B6" s="899"/>
      <c r="C6" s="899"/>
      <c r="D6" s="899"/>
      <c r="E6" s="899"/>
      <c r="F6" s="899"/>
      <c r="G6" s="899"/>
      <c r="H6" s="900"/>
    </row>
    <row r="7" spans="1:111" customFormat="1" ht="72" customHeight="1" thickBot="1" x14ac:dyDescent="0.35">
      <c r="A7" s="901"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902"/>
      <c r="C7" s="902"/>
      <c r="D7" s="902"/>
      <c r="E7" s="902"/>
      <c r="F7" s="902"/>
      <c r="G7" s="902"/>
      <c r="H7" s="903"/>
    </row>
    <row r="8" spans="1:111" ht="14.4" thickBot="1" x14ac:dyDescent="0.3">
      <c r="A8" s="55"/>
      <c r="C8" s="32"/>
      <c r="D8" s="32"/>
      <c r="E8" s="32"/>
      <c r="F8" s="32"/>
      <c r="G8" s="32"/>
      <c r="H8" s="73"/>
    </row>
    <row r="9" spans="1:111" s="53" customFormat="1" ht="30" customHeight="1" x14ac:dyDescent="0.3">
      <c r="A9" s="920" t="s">
        <v>82</v>
      </c>
      <c r="B9" s="909" t="s">
        <v>223</v>
      </c>
      <c r="C9" s="910" t="s">
        <v>196</v>
      </c>
      <c r="D9" s="910" t="s">
        <v>205</v>
      </c>
      <c r="E9" s="910" t="s">
        <v>224</v>
      </c>
      <c r="F9" s="921" t="s">
        <v>225</v>
      </c>
      <c r="G9" s="921"/>
      <c r="H9" s="922"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20"/>
      <c r="B10" s="909"/>
      <c r="C10" s="910"/>
      <c r="D10" s="910"/>
      <c r="E10" s="910"/>
      <c r="F10" s="921"/>
      <c r="G10" s="921"/>
      <c r="H10" s="922"/>
    </row>
    <row r="11" spans="1:111" s="54" customFormat="1" ht="151.5" customHeight="1" x14ac:dyDescent="0.3">
      <c r="A11" s="904" t="str">
        <f>DESCRIPCION!A10</f>
        <v>Posibilidad del Uso inadecuado de los bienes de la Entidad, para beneficio propio o de un tercero</v>
      </c>
      <c r="B11" s="103" t="str">
        <f>DESCRIPCION!D10</f>
        <v>Desconcimiento sobre la utilizacion adecuada de los elementos y bienes (devolutivos y de consumo) a cargo de los funcionarios</v>
      </c>
      <c r="C11" s="134" t="str">
        <f>'CONTROLES Y EVALUACIÓN'!C11:C17</f>
        <v>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1" s="239" t="str">
        <f>'CONTROLES Y EVALUACIÓN'!H11:H17</f>
        <v>Fuerte</v>
      </c>
      <c r="E11" s="239" t="str">
        <f>'CONTROLES Y EVALUACIÓN'!I11:I17</f>
        <v>Fuerte (Siempre se Ejecuta)</v>
      </c>
      <c r="F11" s="133"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96" t="str">
        <f>IF(G14=100,"Fuerte",IF(AND(G14&gt;=50,G14&lt;=99),"Moderado",IF(AND(G14&gt;0,G14&lt;=49),"Débil"," ")))</f>
        <v>Fuerte</v>
      </c>
    </row>
    <row r="12" spans="1:111" s="54" customFormat="1" ht="197.25" customHeight="1" x14ac:dyDescent="0.3">
      <c r="A12" s="816"/>
      <c r="B12" s="103" t="str">
        <f>DESCRIPCION!D11</f>
        <v>Presiones externas o de un superior jerárquico, omisión de las políticas para el uso adecuado de los bienes.</v>
      </c>
      <c r="C12" s="134" t="str">
        <f>'CONTROLES Y EVALUACIÓN'!C22</f>
        <v>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2" s="104" t="str">
        <f>'CONTROLES Y EVALUACIÓN'!H22</f>
        <v>Fuerte</v>
      </c>
      <c r="E12" s="104" t="str">
        <f>'CONTROLES Y EVALUACIÓN'!I22</f>
        <v>Fuerte (Siempre se Ejecuta)</v>
      </c>
      <c r="F12" s="133"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6">
        <f t="shared" ref="G12" si="1">IF(F12="Fuerte",100,IF(F12="Moderado",50,IF(F12="Débil",0," ")))</f>
        <v>100</v>
      </c>
      <c r="H12" s="697"/>
    </row>
    <row r="13" spans="1:111" s="54" customFormat="1" ht="126" hidden="1" customHeight="1" x14ac:dyDescent="0.3">
      <c r="A13" s="817"/>
      <c r="B13" s="103">
        <f>DESCRIPCION!D12</f>
        <v>0</v>
      </c>
      <c r="C13" s="134" t="str">
        <f>'CONTROLES Y EVALUACIÓN'!C33</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3" s="104" t="str">
        <f>'CONTROLES Y EVALUACIÓN'!H33</f>
        <v>Fuerte</v>
      </c>
      <c r="E13" s="104" t="str">
        <f>'CONTROLES Y EVALUACIÓN'!I33</f>
        <v>Fuerte (Siempre se Ejecuta)</v>
      </c>
      <c r="F13" s="133" t="str">
        <f t="shared" si="0"/>
        <v>Fuerte</v>
      </c>
      <c r="G13" s="66">
        <f>IF(F13="Fuerte",100,IF(F13="Moderado",50,IF(F13="Débil",0," ")))</f>
        <v>100</v>
      </c>
      <c r="H13" s="697"/>
    </row>
    <row r="14" spans="1:111" s="54" customFormat="1" ht="30.75" customHeight="1" x14ac:dyDescent="0.3">
      <c r="A14" s="924"/>
      <c r="B14" s="925"/>
      <c r="C14" s="925"/>
      <c r="D14" s="925"/>
      <c r="E14" s="925"/>
      <c r="F14" s="926"/>
      <c r="G14" s="241">
        <f>AVERAGE(G11:G13)</f>
        <v>100</v>
      </c>
      <c r="H14" s="923"/>
    </row>
    <row r="15" spans="1:111" s="54" customFormat="1" ht="153.75" customHeight="1" x14ac:dyDescent="0.3">
      <c r="A15" s="840" t="str">
        <f>DESCRIPCION!A13</f>
        <v>Posibilidad de Solicitar y/o recibir dadivas para omitir y/o manipular Informacion real de un predio publico en favorecimiento de un tercero.</v>
      </c>
      <c r="B15" s="103" t="str">
        <f>DESCRIPCION!D13</f>
        <v>Inadecuado manejo de la informacion en la base de datos asociada al proceso de Identificacion de los Bienes Fiscales y de uso Publico</v>
      </c>
      <c r="C15" s="134"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5" s="104" t="str">
        <f>'CONTROLES Y EVALUACIÓN'!H44</f>
        <v>Fuerte</v>
      </c>
      <c r="E15" s="104" t="str">
        <f>'CONTROLES Y EVALUACIÓN'!I44</f>
        <v>Fuerte (Siempre se Ejecuta)</v>
      </c>
      <c r="F15" s="133" t="str">
        <f>'CONTROLES Y EVALUACIÓN'!J44</f>
        <v>Fuerte</v>
      </c>
      <c r="G15" s="66">
        <f>IF(F15="Fuerte",100,IF(F15="Moderado",50,IF(F15="Débil",0," ")))</f>
        <v>100</v>
      </c>
      <c r="H15" s="696" t="str">
        <f>IF(G18=100,"Fuerte",IF(AND(G18&gt;=50,G18&lt;=99),"Moderado",IF(AND(G18&gt;0,G18&lt;=49),"Débil"," ")))</f>
        <v>Fuerte</v>
      </c>
    </row>
    <row r="16" spans="1:111" s="54" customFormat="1" ht="153.75" customHeight="1" x14ac:dyDescent="0.3">
      <c r="A16" s="840"/>
      <c r="B16" s="103" t="str">
        <f>DESCRIPCION!D14</f>
        <v>Presiones externas o de un superior jerárquico, para manipular informacion de los bienes Fiscales y de uso publico del Municipio.</v>
      </c>
      <c r="C16" s="134"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6" s="104" t="str">
        <f>'CONTROLES Y EVALUACIÓN'!H44</f>
        <v>Fuerte</v>
      </c>
      <c r="E16" s="104" t="str">
        <f>'CONTROLES Y EVALUACIÓN'!I44</f>
        <v>Fuerte (Siempre se Ejecuta)</v>
      </c>
      <c r="F16" s="133" t="str">
        <f>'CONTROLES Y EVALUACIÓN'!J44</f>
        <v>Fuerte</v>
      </c>
      <c r="G16" s="66">
        <f t="shared" ref="G16:G17" si="2">IF(F16="Fuerte",100,IF(F16="Moderado",50,IF(F16="Débil",0," ")))</f>
        <v>100</v>
      </c>
      <c r="H16" s="697"/>
    </row>
    <row r="17" spans="1:8" s="54" customFormat="1" ht="162" hidden="1" customHeight="1" x14ac:dyDescent="0.3">
      <c r="A17" s="840"/>
      <c r="B17" s="103">
        <f>DESCRIPCION!D15</f>
        <v>0</v>
      </c>
      <c r="C17" s="134">
        <f>+('CONTROLES Y EVALUACIÓN'!C66)</f>
        <v>0</v>
      </c>
      <c r="D17" s="104" t="str">
        <f>'CONTROLES Y EVALUACIÓN'!H66</f>
        <v>Fuerte</v>
      </c>
      <c r="E17" s="104" t="str">
        <f>'CONTROLES Y EVALUACIÓN'!I66</f>
        <v>Fuerte (Siempre se Ejecuta)</v>
      </c>
      <c r="F17" s="133" t="str">
        <f>'CONTROLES Y EVALUACIÓN'!J66</f>
        <v>Fuerte</v>
      </c>
      <c r="G17" s="66">
        <f t="shared" si="2"/>
        <v>100</v>
      </c>
      <c r="H17" s="697"/>
    </row>
    <row r="18" spans="1:8" s="54" customFormat="1" ht="36" customHeight="1" x14ac:dyDescent="0.3">
      <c r="A18" s="927"/>
      <c r="B18" s="928"/>
      <c r="C18" s="928"/>
      <c r="D18" s="928"/>
      <c r="E18" s="928"/>
      <c r="F18" s="929"/>
      <c r="G18" s="135">
        <f>AVERAGE(G15:G17)</f>
        <v>100</v>
      </c>
      <c r="H18" s="923"/>
    </row>
    <row r="19" spans="1:8" s="54" customFormat="1" ht="135" hidden="1" customHeight="1" x14ac:dyDescent="0.3">
      <c r="A19" s="904" t="str">
        <f>DESCRIPCION!A16</f>
        <v>e</v>
      </c>
      <c r="B19" s="103">
        <f>DESCRIPCION!D16</f>
        <v>0</v>
      </c>
      <c r="C19" s="134">
        <f>'CONTROLES Y EVALUACIÓN'!C77</f>
        <v>0</v>
      </c>
      <c r="D19" s="104" t="str">
        <f>'CONTROLES Y EVALUACIÓN'!H77</f>
        <v>Fuerte</v>
      </c>
      <c r="E19" s="104" t="str">
        <f>'CONTROLES Y EVALUACIÓN'!I77</f>
        <v>Fuerte (Siempre se Ejecuta)</v>
      </c>
      <c r="F19" s="133" t="str">
        <f>'CONTROLES Y EVALUACIÓN'!J77</f>
        <v>Fuerte</v>
      </c>
      <c r="G19" s="66">
        <f>IF(F19="Fuerte",100,IF(F19="Moderado",50,IF(F19="Débil",0," ")))</f>
        <v>100</v>
      </c>
      <c r="H19" s="696" t="str">
        <f>IF(G22=100,"Fuerte",IF(AND(G22&gt;=50,G22&lt;=99),"Moderado",IF(AND(G22&gt;0,G22&lt;=49),"Débil"," ")))</f>
        <v>Fuerte</v>
      </c>
    </row>
    <row r="20" spans="1:8" s="54" customFormat="1" ht="114" hidden="1" customHeight="1" x14ac:dyDescent="0.3">
      <c r="A20" s="816"/>
      <c r="B20" s="103">
        <f>DESCRIPCION!D17</f>
        <v>0</v>
      </c>
      <c r="C20" s="134"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3" t="str">
        <f>'CONTROLES Y EVALUACIÓN'!J88</f>
        <v xml:space="preserve"> </v>
      </c>
      <c r="G20" s="66" t="str">
        <f t="shared" ref="G20:G21" si="3">IF(F20="Fuerte",100,IF(F20="Moderado",50,IF(F20="Débil",0," ")))</f>
        <v xml:space="preserve"> </v>
      </c>
      <c r="H20" s="697"/>
    </row>
    <row r="21" spans="1:8" s="54" customFormat="1" ht="114" hidden="1" customHeight="1" x14ac:dyDescent="0.3">
      <c r="A21" s="817"/>
      <c r="B21" s="103">
        <f>DESCRIPCION!D18</f>
        <v>0</v>
      </c>
      <c r="C21" s="134"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3" t="str">
        <f>'CONTROLES Y EVALUACIÓN'!J99</f>
        <v xml:space="preserve"> </v>
      </c>
      <c r="G21" s="66" t="str">
        <f t="shared" si="3"/>
        <v xml:space="preserve"> </v>
      </c>
      <c r="H21" s="697"/>
    </row>
    <row r="22" spans="1:8" s="54" customFormat="1" ht="33.75" hidden="1" customHeight="1" x14ac:dyDescent="0.3">
      <c r="A22" s="905"/>
      <c r="B22" s="906"/>
      <c r="C22" s="906"/>
      <c r="D22" s="906"/>
      <c r="E22" s="906"/>
      <c r="F22" s="907"/>
      <c r="G22" s="136">
        <f>AVERAGE(G19:G21)</f>
        <v>100</v>
      </c>
      <c r="H22" s="697"/>
    </row>
    <row r="23" spans="1:8" s="54" customFormat="1" ht="113.25" hidden="1" customHeight="1" x14ac:dyDescent="0.3">
      <c r="A23" s="904" t="str">
        <f>DESCRIPCION!A19</f>
        <v>f</v>
      </c>
      <c r="B23" s="103">
        <f>DESCRIPCION!D19</f>
        <v>0</v>
      </c>
      <c r="C23" s="134">
        <f>'CONTROLES Y EVALUACIÓN'!C110</f>
        <v>0</v>
      </c>
      <c r="D23" s="104" t="str">
        <f>'CONTROLES Y EVALUACIÓN'!H110</f>
        <v xml:space="preserve"> </v>
      </c>
      <c r="E23" s="104" t="str">
        <f>'CONTROLES Y EVALUACIÓN'!I110</f>
        <v>Seleccionar</v>
      </c>
      <c r="F23" s="133" t="str">
        <f>'CONTROLES Y EVALUACIÓN'!J110</f>
        <v xml:space="preserve"> </v>
      </c>
      <c r="G23" s="66" t="str">
        <f>IF(F23="Fuerte",100,IF(F23="Moderado",50,IF(F23="Débil",0," ")))</f>
        <v xml:space="preserve"> </v>
      </c>
      <c r="H23" s="696" t="e">
        <f>IF(G26=100,"Fuerte",IF(AND(G26&gt;=50,G26&lt;=99),"Moderado",IF(AND(G26&gt;0,G26&lt;=49),"Débil"," ")))</f>
        <v>#DIV/0!</v>
      </c>
    </row>
    <row r="24" spans="1:8" ht="113.25" hidden="1" customHeight="1" x14ac:dyDescent="0.25">
      <c r="A24" s="816"/>
      <c r="B24" s="103">
        <f>DESCRIPCION!D20</f>
        <v>0</v>
      </c>
      <c r="C24" s="134">
        <f>'CONTROLES Y EVALUACIÓN'!C121</f>
        <v>0</v>
      </c>
      <c r="D24" s="104" t="str">
        <f>'CONTROLES Y EVALUACIÓN'!H121</f>
        <v xml:space="preserve"> </v>
      </c>
      <c r="E24" s="104" t="str">
        <f>'CONTROLES Y EVALUACIÓN'!I121</f>
        <v>Seleccionar</v>
      </c>
      <c r="F24" s="133" t="str">
        <f>'CONTROLES Y EVALUACIÓN'!J121</f>
        <v xml:space="preserve"> </v>
      </c>
      <c r="G24" s="66" t="str">
        <f t="shared" ref="G24:G25" si="4">IF(F24="Fuerte",100,IF(F24="Moderado",50,IF(F24="Débil",0," ")))</f>
        <v xml:space="preserve"> </v>
      </c>
      <c r="H24" s="697"/>
    </row>
    <row r="25" spans="1:8" ht="123.75" hidden="1" customHeight="1" x14ac:dyDescent="0.25">
      <c r="A25" s="817"/>
      <c r="B25" s="103">
        <f>DESCRIPCION!D21</f>
        <v>0</v>
      </c>
      <c r="C25" s="134">
        <f>'CONTROLES Y EVALUACIÓN'!C132</f>
        <v>0</v>
      </c>
      <c r="D25" s="104" t="str">
        <f>'CONTROLES Y EVALUACIÓN'!H132</f>
        <v xml:space="preserve"> </v>
      </c>
      <c r="E25" s="104" t="str">
        <f>'CONTROLES Y EVALUACIÓN'!I132</f>
        <v>Seleccionar</v>
      </c>
      <c r="F25" s="133" t="str">
        <f>'CONTROLES Y EVALUACIÓN'!J132</f>
        <v xml:space="preserve"> </v>
      </c>
      <c r="G25" s="66" t="str">
        <f t="shared" si="4"/>
        <v xml:space="preserve"> </v>
      </c>
      <c r="H25" s="697"/>
    </row>
    <row r="26" spans="1:8" ht="31.5" hidden="1" customHeight="1" x14ac:dyDescent="0.25">
      <c r="A26" s="905"/>
      <c r="B26" s="906"/>
      <c r="C26" s="906"/>
      <c r="D26" s="906"/>
      <c r="E26" s="906"/>
      <c r="F26" s="907"/>
      <c r="G26" s="136" t="e">
        <f>AVERAGE(G23:G25)</f>
        <v>#DIV/0!</v>
      </c>
      <c r="H26" s="697"/>
    </row>
    <row r="27" spans="1:8" ht="112.5" hidden="1" customHeight="1" x14ac:dyDescent="0.25">
      <c r="A27" s="904" t="str">
        <f>DESCRIPCION!A22</f>
        <v>g</v>
      </c>
      <c r="B27" s="103">
        <f>DESCRIPCION!D22</f>
        <v>0</v>
      </c>
      <c r="C27" s="134">
        <f>'CONTROLES Y EVALUACIÓN'!C143</f>
        <v>0</v>
      </c>
      <c r="D27" s="104" t="str">
        <f>'CONTROLES Y EVALUACIÓN'!H143</f>
        <v xml:space="preserve"> </v>
      </c>
      <c r="E27" s="104" t="str">
        <f>'CONTROLES Y EVALUACIÓN'!I143</f>
        <v>Seleccionar</v>
      </c>
      <c r="F27" s="133" t="str">
        <f>'CONTROLES Y EVALUACIÓN'!J143</f>
        <v xml:space="preserve"> </v>
      </c>
      <c r="G27" s="66" t="str">
        <f>IF(F27="Fuerte",100,IF(F27="Moderado",50,IF(F27="Débil",0," ")))</f>
        <v xml:space="preserve"> </v>
      </c>
      <c r="H27" s="696" t="e">
        <f>IF(G30=100,"Fuerte",IF(AND(G30&gt;=50,G30&lt;=99),"Moderado",IF(AND(G30&gt;0,G30&lt;=49),"Débil"," ")))</f>
        <v>#DIV/0!</v>
      </c>
    </row>
    <row r="28" spans="1:8" ht="99.75" hidden="1" customHeight="1" x14ac:dyDescent="0.25">
      <c r="A28" s="816"/>
      <c r="B28" s="103">
        <f>DESCRIPCION!D23</f>
        <v>0</v>
      </c>
      <c r="C28" s="134">
        <f>'CONTROLES Y EVALUACIÓN'!C154</f>
        <v>0</v>
      </c>
      <c r="D28" s="104" t="str">
        <f>'CONTROLES Y EVALUACIÓN'!H154</f>
        <v xml:space="preserve"> </v>
      </c>
      <c r="E28" s="104" t="str">
        <f>'CONTROLES Y EVALUACIÓN'!I154</f>
        <v>Seleccionar</v>
      </c>
      <c r="F28" s="133" t="str">
        <f>'CONTROLES Y EVALUACIÓN'!J154</f>
        <v xml:space="preserve"> </v>
      </c>
      <c r="G28" s="66" t="str">
        <f t="shared" ref="G28:G29" si="5">IF(F28="Fuerte",100,IF(F28="Moderado",50,IF(F28="Débil",0," ")))</f>
        <v xml:space="preserve"> </v>
      </c>
      <c r="H28" s="697"/>
    </row>
    <row r="29" spans="1:8" ht="96.75" hidden="1" customHeight="1" x14ac:dyDescent="0.25">
      <c r="A29" s="817"/>
      <c r="B29" s="103">
        <f>DESCRIPCION!D24</f>
        <v>0</v>
      </c>
      <c r="C29" s="134">
        <f>'CONTROLES Y EVALUACIÓN'!C165</f>
        <v>0</v>
      </c>
      <c r="D29" s="104" t="str">
        <f>'CONTROLES Y EVALUACIÓN'!H165</f>
        <v xml:space="preserve"> </v>
      </c>
      <c r="E29" s="104" t="str">
        <f>'CONTROLES Y EVALUACIÓN'!I165</f>
        <v>Seleccionar</v>
      </c>
      <c r="F29" s="133" t="str">
        <f>'CONTROLES Y EVALUACIÓN'!J165</f>
        <v xml:space="preserve"> </v>
      </c>
      <c r="G29" s="66" t="str">
        <f t="shared" si="5"/>
        <v xml:space="preserve"> </v>
      </c>
      <c r="H29" s="697"/>
    </row>
    <row r="30" spans="1:8" ht="24" hidden="1" customHeight="1" x14ac:dyDescent="0.25">
      <c r="A30" s="905"/>
      <c r="B30" s="906"/>
      <c r="C30" s="906"/>
      <c r="D30" s="906"/>
      <c r="E30" s="906"/>
      <c r="F30" s="907"/>
      <c r="G30" s="136" t="e">
        <f>AVERAGE(G27:G29)</f>
        <v>#DIV/0!</v>
      </c>
      <c r="H30" s="697"/>
    </row>
    <row r="31" spans="1:8" ht="120" hidden="1" customHeight="1" x14ac:dyDescent="0.25">
      <c r="A31" s="904" t="str">
        <f>DESCRIPCION!A25</f>
        <v>h</v>
      </c>
      <c r="B31" s="103">
        <f>DESCRIPCION!D25</f>
        <v>0</v>
      </c>
      <c r="C31" s="134">
        <f>'CONTROLES Y EVALUACIÓN'!C176</f>
        <v>0</v>
      </c>
      <c r="D31" s="104" t="str">
        <f>'CONTROLES Y EVALUACIÓN'!H176</f>
        <v>Débil</v>
      </c>
      <c r="E31" s="104" t="str">
        <f>'CONTROLES Y EVALUACIÓN'!I176</f>
        <v>Fuerte (Siempre se Ejecuta)</v>
      </c>
      <c r="F31" s="133" t="str">
        <f>'CONTROLES Y EVALUACIÓN'!J176</f>
        <v>Débil</v>
      </c>
      <c r="G31" s="66">
        <f>IF(F31="Fuerte",100,IF(F31="Moderado",50,IF(F31="Débil",0," ")))</f>
        <v>0</v>
      </c>
      <c r="H31" s="696" t="str">
        <f>IF(G34=100,"Fuerte",IF(AND(G34&gt;=50,G34&lt;=99),"Moderado",IF(AND(G34&gt;0,G34&lt;=49),"Débil"," ")))</f>
        <v xml:space="preserve"> </v>
      </c>
    </row>
    <row r="32" spans="1:8" ht="114" hidden="1" customHeight="1" x14ac:dyDescent="0.25">
      <c r="A32" s="816"/>
      <c r="B32" s="103">
        <f>DESCRIPCION!B26</f>
        <v>0</v>
      </c>
      <c r="C32" s="134">
        <f>'CONTROLES Y EVALUACIÓN'!C187</f>
        <v>0</v>
      </c>
      <c r="D32" s="104" t="str">
        <f>'CONTROLES Y EVALUACIÓN'!H187</f>
        <v xml:space="preserve"> </v>
      </c>
      <c r="E32" s="104" t="str">
        <f>'CONTROLES Y EVALUACIÓN'!I187</f>
        <v>Seleccionar</v>
      </c>
      <c r="F32" s="133" t="str">
        <f>'CONTROLES Y EVALUACIÓN'!J187</f>
        <v xml:space="preserve"> </v>
      </c>
      <c r="G32" s="66" t="str">
        <f t="shared" ref="G32:G33" si="6">IF(F32="Fuerte",100,IF(F32="Moderado",50,IF(F32="Débil",0," ")))</f>
        <v xml:space="preserve"> </v>
      </c>
      <c r="H32" s="697"/>
    </row>
    <row r="33" spans="1:8" ht="100.5" hidden="1" customHeight="1" x14ac:dyDescent="0.25">
      <c r="A33" s="817"/>
      <c r="B33" s="103">
        <f>DESCRIPCION!B27</f>
        <v>0</v>
      </c>
      <c r="C33" s="134">
        <f>'CONTROLES Y EVALUACIÓN'!C198</f>
        <v>0</v>
      </c>
      <c r="D33" s="104" t="str">
        <f>'CONTROLES Y EVALUACIÓN'!H198</f>
        <v xml:space="preserve"> </v>
      </c>
      <c r="E33" s="104" t="str">
        <f>'CONTROLES Y EVALUACIÓN'!I198</f>
        <v>Seleccionar</v>
      </c>
      <c r="F33" s="133" t="str">
        <f>'CONTROLES Y EVALUACIÓN'!J198</f>
        <v xml:space="preserve"> </v>
      </c>
      <c r="G33" s="66" t="str">
        <f t="shared" si="6"/>
        <v xml:space="preserve"> </v>
      </c>
      <c r="H33" s="697"/>
    </row>
    <row r="34" spans="1:8" ht="30" hidden="1" customHeight="1" x14ac:dyDescent="0.25">
      <c r="A34" s="905"/>
      <c r="B34" s="906"/>
      <c r="C34" s="906"/>
      <c r="D34" s="906"/>
      <c r="E34" s="906"/>
      <c r="F34" s="907"/>
      <c r="G34" s="136">
        <f>AVERAGE(G31:G33)</f>
        <v>0</v>
      </c>
      <c r="H34" s="697"/>
    </row>
    <row r="35" spans="1:8" ht="107.25" hidden="1" customHeight="1" x14ac:dyDescent="0.25">
      <c r="A35" s="904" t="str">
        <f>DESCRIPCION!A28</f>
        <v>i</v>
      </c>
      <c r="B35" s="103">
        <f>DESCRIPCION!D28</f>
        <v>0</v>
      </c>
      <c r="C35" s="134">
        <f>'CONTROLES Y EVALUACIÓN'!C209</f>
        <v>0</v>
      </c>
      <c r="D35" s="104" t="str">
        <f>'CONTROLES Y EVALUACIÓN'!H209</f>
        <v xml:space="preserve"> </v>
      </c>
      <c r="E35" s="104" t="str">
        <f>'CONTROLES Y EVALUACIÓN'!I209</f>
        <v>Seleccionar</v>
      </c>
      <c r="F35" s="133" t="str">
        <f>'CONTROLES Y EVALUACIÓN'!J209</f>
        <v xml:space="preserve"> </v>
      </c>
      <c r="G35" s="66" t="str">
        <f>IF(F35="Fuerte",100,IF(F35="Moderado",50,IF(F35="Débil",0," ")))</f>
        <v xml:space="preserve"> </v>
      </c>
      <c r="H35" s="696" t="e">
        <f>IF(G38=100,"Fuerte",IF(AND(G38&gt;=50,G38&lt;=99),"Moderado",IF(AND(G38&gt;0,G38&lt;=49),"Débil"," ")))</f>
        <v>#DIV/0!</v>
      </c>
    </row>
    <row r="36" spans="1:8" ht="108.75" hidden="1" customHeight="1" x14ac:dyDescent="0.25">
      <c r="A36" s="816"/>
      <c r="B36" s="103">
        <f>DESCRIPCION!D29</f>
        <v>0</v>
      </c>
      <c r="C36" s="134">
        <f>'CONTROLES Y EVALUACIÓN'!C220</f>
        <v>0</v>
      </c>
      <c r="D36" s="104" t="str">
        <f>'CONTROLES Y EVALUACIÓN'!H220</f>
        <v xml:space="preserve"> </v>
      </c>
      <c r="E36" s="104" t="str">
        <f>'CONTROLES Y EVALUACIÓN'!I220</f>
        <v>Moderado (Algunas veces se ejecuta)</v>
      </c>
      <c r="F36" s="133" t="str">
        <f>'CONTROLES Y EVALUACIÓN'!J220</f>
        <v xml:space="preserve"> </v>
      </c>
      <c r="G36" s="66" t="str">
        <f t="shared" ref="G36:G37" si="7">IF(F36="Fuerte",100,IF(F36="Moderado",50,IF(F36="Débil",0," ")))</f>
        <v xml:space="preserve"> </v>
      </c>
      <c r="H36" s="697"/>
    </row>
    <row r="37" spans="1:8" ht="111" hidden="1" customHeight="1" x14ac:dyDescent="0.25">
      <c r="A37" s="817"/>
      <c r="B37" s="103">
        <f>DESCRIPCION!D30</f>
        <v>0</v>
      </c>
      <c r="C37" s="134">
        <f>'CONTROLES Y EVALUACIÓN'!C231</f>
        <v>0</v>
      </c>
      <c r="D37" s="104" t="str">
        <f>'CONTROLES Y EVALUACIÓN'!H231</f>
        <v xml:space="preserve"> </v>
      </c>
      <c r="E37" s="104" t="str">
        <f>'CONTROLES Y EVALUACIÓN'!I231</f>
        <v>Seleccionar</v>
      </c>
      <c r="F37" s="133" t="str">
        <f>'CONTROLES Y EVALUACIÓN'!J231</f>
        <v xml:space="preserve"> </v>
      </c>
      <c r="G37" s="66" t="str">
        <f t="shared" si="7"/>
        <v xml:space="preserve"> </v>
      </c>
      <c r="H37" s="697"/>
    </row>
    <row r="38" spans="1:8" ht="31.5" hidden="1" customHeight="1" x14ac:dyDescent="0.25">
      <c r="A38" s="905"/>
      <c r="B38" s="906"/>
      <c r="C38" s="906"/>
      <c r="D38" s="906"/>
      <c r="E38" s="906"/>
      <c r="F38" s="907"/>
      <c r="G38" s="136" t="e">
        <f>AVERAGE(G35:G37)</f>
        <v>#DIV/0!</v>
      </c>
      <c r="H38" s="697"/>
    </row>
    <row r="39" spans="1:8" ht="85.5" hidden="1" customHeight="1" x14ac:dyDescent="0.25">
      <c r="A39" s="904" t="str">
        <f>DESCRIPCION!A31</f>
        <v>l</v>
      </c>
      <c r="B39" s="103">
        <f>DESCRIPCION!D31</f>
        <v>0</v>
      </c>
      <c r="C39" s="134">
        <f>'CONTROLES Y EVALUACIÓN'!C242</f>
        <v>0</v>
      </c>
      <c r="D39" s="104" t="str">
        <f>'CONTROLES Y EVALUACIÓN'!H242</f>
        <v xml:space="preserve"> </v>
      </c>
      <c r="E39" s="104" t="str">
        <f>'CONTROLES Y EVALUACIÓN'!I242</f>
        <v>Seleccionar</v>
      </c>
      <c r="F39" s="133" t="str">
        <f>'CONTROLES Y EVALUACIÓN'!J242</f>
        <v xml:space="preserve"> </v>
      </c>
      <c r="G39" s="66" t="str">
        <f>IF(F39="Fuerte",100,IF(F39="Moderado",50,IF(F39="Débil",0," ")))</f>
        <v xml:space="preserve"> </v>
      </c>
      <c r="H39" s="696" t="e">
        <f>IF(G42=100,"Fuerte",IF(AND(G42&gt;=50,G42&lt;=99),"Moderado",IF(AND(G42&gt;0,G42&lt;=49),"Débil"," ")))</f>
        <v>#DIV/0!</v>
      </c>
    </row>
    <row r="40" spans="1:8" ht="92.25" hidden="1" customHeight="1" x14ac:dyDescent="0.25">
      <c r="A40" s="816"/>
      <c r="B40" s="103">
        <f>DESCRIPCION!D32</f>
        <v>0</v>
      </c>
      <c r="C40" s="134">
        <f>'CONTROLES Y EVALUACIÓN'!C253</f>
        <v>0</v>
      </c>
      <c r="D40" s="104" t="str">
        <f>'CONTROLES Y EVALUACIÓN'!H253</f>
        <v xml:space="preserve"> </v>
      </c>
      <c r="E40" s="104" t="str">
        <f>'CONTROLES Y EVALUACIÓN'!I253</f>
        <v>Seleccionar</v>
      </c>
      <c r="F40" s="133" t="str">
        <f>'CONTROLES Y EVALUACIÓN'!J253</f>
        <v xml:space="preserve"> </v>
      </c>
      <c r="G40" s="66" t="str">
        <f t="shared" ref="G40" si="8">IF(F40="Fuerte",100,IF(F40="Moderado",50,IF(F40="Débil",0," ")))</f>
        <v xml:space="preserve"> </v>
      </c>
      <c r="H40" s="697"/>
    </row>
    <row r="41" spans="1:8" ht="86.25" hidden="1" customHeight="1" x14ac:dyDescent="0.25">
      <c r="A41" s="817"/>
      <c r="B41" s="103">
        <f>DESCRIPCION!D33</f>
        <v>0</v>
      </c>
      <c r="C41" s="134">
        <f>'CONTROLES Y EVALUACIÓN'!C264</f>
        <v>0</v>
      </c>
      <c r="D41" s="104" t="str">
        <f>'CONTROLES Y EVALUACIÓN'!H264</f>
        <v xml:space="preserve"> </v>
      </c>
      <c r="E41" s="104" t="str">
        <f>'CONTROLES Y EVALUACIÓN'!I264</f>
        <v>Seleccionar</v>
      </c>
      <c r="F41" s="133" t="str">
        <f>'CONTROLES Y EVALUACIÓN'!J264</f>
        <v xml:space="preserve"> </v>
      </c>
      <c r="G41" s="66" t="str">
        <f>IF(F41="Fuerte",100,IF(F41="Moderado",50,IF(F41="Débil",0," ")))</f>
        <v xml:space="preserve"> </v>
      </c>
      <c r="H41" s="697"/>
    </row>
    <row r="42" spans="1:8" ht="28.5" hidden="1" customHeight="1" x14ac:dyDescent="0.25">
      <c r="A42" s="905"/>
      <c r="B42" s="906"/>
      <c r="C42" s="906"/>
      <c r="D42" s="906"/>
      <c r="E42" s="906"/>
      <c r="F42" s="907"/>
      <c r="G42" s="136" t="e">
        <f>AVERAGE(G39:G41)</f>
        <v>#DIV/0!</v>
      </c>
      <c r="H42" s="697"/>
    </row>
    <row r="43" spans="1:8" ht="71.25" hidden="1" customHeight="1" x14ac:dyDescent="0.25">
      <c r="A43" s="904" t="str">
        <f>DESCRIPCION!A34</f>
        <v>m</v>
      </c>
      <c r="B43" s="103">
        <f>DESCRIPCION!D34</f>
        <v>0</v>
      </c>
      <c r="C43" s="134">
        <f>'CONTROLES Y EVALUACIÓN'!C275</f>
        <v>0</v>
      </c>
      <c r="D43" s="104" t="str">
        <f>'CONTROLES Y EVALUACIÓN'!H275</f>
        <v xml:space="preserve"> </v>
      </c>
      <c r="E43" s="104" t="str">
        <f>'CONTROLES Y EVALUACIÓN'!I275</f>
        <v>Seleccionar</v>
      </c>
      <c r="F43" s="133" t="str">
        <f>'CONTROLES Y EVALUACIÓN'!J275</f>
        <v xml:space="preserve"> </v>
      </c>
      <c r="G43" s="66" t="str">
        <f>IF(F43="Fuerte",100,IF(F43="Moderado",50,IF(F43="Débil",0," ")))</f>
        <v xml:space="preserve"> </v>
      </c>
      <c r="H43" s="696" t="e">
        <f>IF(G46=100,"Fuerte",IF(AND(G46&gt;=50,G46&lt;=99),"Moderado",IF(AND(G46&gt;0,G46&lt;=49),"Débil"," ")))</f>
        <v>#DIV/0!</v>
      </c>
    </row>
    <row r="44" spans="1:8" ht="91.5" hidden="1" customHeight="1" x14ac:dyDescent="0.25">
      <c r="A44" s="816"/>
      <c r="B44" s="103">
        <f>DESCRIPCION!D35</f>
        <v>0</v>
      </c>
      <c r="C44" s="134">
        <f>'CONTROLES Y EVALUACIÓN'!C286</f>
        <v>0</v>
      </c>
      <c r="D44" s="104" t="str">
        <f>'CONTROLES Y EVALUACIÓN'!H286</f>
        <v xml:space="preserve"> </v>
      </c>
      <c r="E44" s="104" t="str">
        <f>'CONTROLES Y EVALUACIÓN'!I286</f>
        <v>Seleccionar</v>
      </c>
      <c r="F44" s="133" t="str">
        <f>'CONTROLES Y EVALUACIÓN'!J286</f>
        <v xml:space="preserve"> </v>
      </c>
      <c r="G44" s="66" t="str">
        <f t="shared" ref="G44:G45" si="9">IF(F44="Fuerte",100,IF(F44="Moderado",50,IF(F44="Débil",0," ")))</f>
        <v xml:space="preserve"> </v>
      </c>
      <c r="H44" s="697"/>
    </row>
    <row r="45" spans="1:8" ht="85.5" hidden="1" customHeight="1" x14ac:dyDescent="0.25">
      <c r="A45" s="817"/>
      <c r="B45" s="103">
        <f>DESCRIPCION!D36</f>
        <v>0</v>
      </c>
      <c r="C45" s="134">
        <f>'CONTROLES Y EVALUACIÓN'!C297</f>
        <v>0</v>
      </c>
      <c r="D45" s="104" t="str">
        <f>'CONTROLES Y EVALUACIÓN'!H297</f>
        <v xml:space="preserve"> </v>
      </c>
      <c r="E45" s="104" t="str">
        <f>'CONTROLES Y EVALUACIÓN'!I297</f>
        <v>Seleccionar</v>
      </c>
      <c r="F45" s="133" t="str">
        <f>'CONTROLES Y EVALUACIÓN'!J297</f>
        <v xml:space="preserve"> </v>
      </c>
      <c r="G45" s="66" t="str">
        <f t="shared" si="9"/>
        <v xml:space="preserve"> </v>
      </c>
      <c r="H45" s="697"/>
    </row>
    <row r="46" spans="1:8" ht="33.75" hidden="1" customHeight="1" x14ac:dyDescent="0.25">
      <c r="A46" s="905"/>
      <c r="B46" s="906"/>
      <c r="C46" s="906"/>
      <c r="D46" s="906"/>
      <c r="E46" s="906"/>
      <c r="F46" s="907"/>
      <c r="G46" s="136" t="e">
        <f>AVERAGE(G43:G45)</f>
        <v>#DIV/0!</v>
      </c>
      <c r="H46" s="697"/>
    </row>
    <row r="47" spans="1:8" ht="107.25" hidden="1" customHeight="1" x14ac:dyDescent="0.25">
      <c r="A47" s="892" t="str">
        <f>DESCRIPCION!A37</f>
        <v>n</v>
      </c>
      <c r="B47" s="103">
        <f>DESCRIPCION!D37</f>
        <v>0</v>
      </c>
      <c r="C47" s="134">
        <f>'CONTROLES Y EVALUACIÓN'!C308</f>
        <v>0</v>
      </c>
      <c r="D47" s="104" t="str">
        <f>'CONTROLES Y EVALUACIÓN'!H308</f>
        <v xml:space="preserve"> </v>
      </c>
      <c r="E47" s="104" t="str">
        <f>'CONTROLES Y EVALUACIÓN'!I308</f>
        <v>Seleccionar</v>
      </c>
      <c r="F47" s="133" t="str">
        <f>'CONTROLES Y EVALUACIÓN'!J308</f>
        <v xml:space="preserve"> </v>
      </c>
      <c r="G47" s="66" t="str">
        <f>IF(F47="Fuerte",100,IF(F47="Moderado",50,IF(F47="Débil",0," ")))</f>
        <v xml:space="preserve"> </v>
      </c>
      <c r="H47" s="696" t="e">
        <f>IF(G50=100,"Fuerte",IF(AND(G50&gt;=50,G50&lt;=99),"Moderado",IF(AND(G50&gt;0,G50&lt;=49),"Débil"," ")))</f>
        <v>#DIV/0!</v>
      </c>
    </row>
    <row r="48" spans="1:8" ht="99.75" hidden="1" customHeight="1" x14ac:dyDescent="0.25">
      <c r="A48" s="893"/>
      <c r="B48" s="103">
        <f>DESCRIPCION!D38</f>
        <v>0</v>
      </c>
      <c r="C48" s="134">
        <f>'CONTROLES Y EVALUACIÓN'!C319</f>
        <v>0</v>
      </c>
      <c r="D48" s="104" t="str">
        <f>'CONTROLES Y EVALUACIÓN'!H319</f>
        <v xml:space="preserve"> </v>
      </c>
      <c r="E48" s="104" t="str">
        <f>'CONTROLES Y EVALUACIÓN'!I319</f>
        <v>Fuerte (Siempre se Ejecuta)</v>
      </c>
      <c r="F48" s="133" t="str">
        <f>'CONTROLES Y EVALUACIÓN'!J319</f>
        <v xml:space="preserve"> </v>
      </c>
      <c r="G48" s="66" t="str">
        <f t="shared" ref="G48:G49" si="10">IF(F48="Fuerte",100,IF(F48="Moderado",50,IF(F48="Débil",0," ")))</f>
        <v xml:space="preserve"> </v>
      </c>
      <c r="H48" s="697"/>
    </row>
    <row r="49" spans="1:8" ht="96" hidden="1" customHeight="1" x14ac:dyDescent="0.25">
      <c r="A49" s="894"/>
      <c r="B49" s="103">
        <f>DESCRIPCION!D39</f>
        <v>0</v>
      </c>
      <c r="C49" s="134">
        <f>'CONTROLES Y EVALUACIÓN'!C330</f>
        <v>0</v>
      </c>
      <c r="D49" s="104" t="str">
        <f>'CONTROLES Y EVALUACIÓN'!H330</f>
        <v xml:space="preserve"> </v>
      </c>
      <c r="E49" s="104" t="str">
        <f>'CONTROLES Y EVALUACIÓN'!I330</f>
        <v>Seleccionar</v>
      </c>
      <c r="F49" s="133" t="str">
        <f>'CONTROLES Y EVALUACIÓN'!J330</f>
        <v xml:space="preserve"> </v>
      </c>
      <c r="G49" s="66" t="str">
        <f t="shared" si="10"/>
        <v xml:space="preserve"> </v>
      </c>
      <c r="H49" s="697"/>
    </row>
    <row r="50" spans="1:8" ht="30.75" hidden="1" customHeight="1" thickBot="1" x14ac:dyDescent="0.3">
      <c r="A50" s="895"/>
      <c r="B50" s="896"/>
      <c r="C50" s="896"/>
      <c r="D50" s="896"/>
      <c r="E50" s="896"/>
      <c r="F50" s="897"/>
      <c r="G50" s="137" t="e">
        <f>AVERAGE(G47:G49)</f>
        <v>#DIV/0!</v>
      </c>
      <c r="H50" s="698"/>
    </row>
    <row r="51" spans="1:8" hidden="1" x14ac:dyDescent="0.25"/>
    <row r="52" spans="1:8" hidden="1" x14ac:dyDescent="0.25"/>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Normal="100" workbookViewId="0">
      <selection activeCell="J35" sqref="J35:K35"/>
    </sheetView>
  </sheetViews>
  <sheetFormatPr baseColWidth="10" defaultRowHeight="14.4" x14ac:dyDescent="0.3"/>
  <cols>
    <col min="8" max="8" width="10.5546875" customWidth="1"/>
    <col min="9" max="9" width="10.44140625" customWidth="1"/>
    <col min="11" max="11" width="16" customWidth="1"/>
  </cols>
  <sheetData>
    <row r="1" spans="1:12" x14ac:dyDescent="0.3">
      <c r="A1" s="433"/>
      <c r="B1" s="800"/>
      <c r="C1" s="389" t="str">
        <f>CONTEXTO!B1</f>
        <v xml:space="preserve">PROCESO:  SISTEMA INTEGRADO DE GESTIÓN </v>
      </c>
      <c r="D1" s="389"/>
      <c r="E1" s="389"/>
      <c r="F1" s="389"/>
      <c r="G1" s="408" t="s">
        <v>385</v>
      </c>
      <c r="H1" s="339"/>
      <c r="I1" s="339"/>
      <c r="J1" s="798"/>
      <c r="K1" s="324"/>
      <c r="L1" s="1"/>
    </row>
    <row r="2" spans="1:12" x14ac:dyDescent="0.3">
      <c r="A2" s="434"/>
      <c r="B2" s="428"/>
      <c r="C2" s="390"/>
      <c r="D2" s="390"/>
      <c r="E2" s="390"/>
      <c r="F2" s="390"/>
      <c r="G2" s="409" t="s">
        <v>390</v>
      </c>
      <c r="H2" s="410"/>
      <c r="I2" s="410"/>
      <c r="J2" s="799"/>
      <c r="K2" s="325"/>
      <c r="L2" s="1"/>
    </row>
    <row r="3" spans="1:12" x14ac:dyDescent="0.3">
      <c r="A3" s="434"/>
      <c r="B3" s="428"/>
      <c r="C3" s="390" t="s">
        <v>32</v>
      </c>
      <c r="D3" s="390"/>
      <c r="E3" s="390"/>
      <c r="F3" s="390"/>
      <c r="G3" s="409" t="s">
        <v>384</v>
      </c>
      <c r="H3" s="410"/>
      <c r="I3" s="410"/>
      <c r="J3" s="799"/>
      <c r="K3" s="325"/>
      <c r="L3" s="1"/>
    </row>
    <row r="4" spans="1:12" x14ac:dyDescent="0.3">
      <c r="A4" s="434"/>
      <c r="B4" s="428"/>
      <c r="C4" s="390"/>
      <c r="D4" s="390"/>
      <c r="E4" s="390"/>
      <c r="F4" s="390"/>
      <c r="G4" s="409" t="s">
        <v>380</v>
      </c>
      <c r="H4" s="410"/>
      <c r="I4" s="410"/>
      <c r="J4" s="799"/>
      <c r="K4" s="325"/>
      <c r="L4" s="1"/>
    </row>
    <row r="5" spans="1:12" ht="15.6" x14ac:dyDescent="0.3">
      <c r="A5" s="392"/>
      <c r="B5" s="393"/>
      <c r="C5" s="393"/>
      <c r="D5" s="393"/>
      <c r="E5" s="393"/>
      <c r="F5" s="393"/>
      <c r="G5" s="393"/>
      <c r="H5" s="393"/>
      <c r="I5" s="393"/>
      <c r="J5" s="393"/>
      <c r="K5" s="394"/>
      <c r="L5" s="1"/>
    </row>
    <row r="6" spans="1:12" x14ac:dyDescent="0.3">
      <c r="A6" s="807" t="s">
        <v>110</v>
      </c>
      <c r="B6" s="808"/>
      <c r="C6" s="808"/>
      <c r="D6" s="808"/>
      <c r="E6" s="808"/>
      <c r="F6" s="808"/>
      <c r="G6" s="808"/>
      <c r="H6" s="808"/>
      <c r="I6" s="808"/>
      <c r="J6" s="808"/>
      <c r="K6" s="809"/>
      <c r="L6" s="1"/>
    </row>
    <row r="7" spans="1:12" x14ac:dyDescent="0.3">
      <c r="A7" s="807"/>
      <c r="B7" s="808"/>
      <c r="C7" s="808"/>
      <c r="D7" s="808"/>
      <c r="E7" s="808"/>
      <c r="F7" s="808"/>
      <c r="G7" s="808"/>
      <c r="H7" s="808"/>
      <c r="I7" s="808"/>
      <c r="J7" s="808"/>
      <c r="K7" s="809"/>
      <c r="L7" s="1"/>
    </row>
    <row r="8" spans="1:12" x14ac:dyDescent="0.3">
      <c r="A8" s="803" t="str">
        <f>CONTEXTO!A8</f>
        <v>PROCESO:  GESTION DE RECURSOS FISICOS</v>
      </c>
      <c r="B8" s="396"/>
      <c r="C8" s="396"/>
      <c r="D8" s="396"/>
      <c r="E8" s="396"/>
      <c r="F8" s="396"/>
      <c r="G8" s="396"/>
      <c r="H8" s="396"/>
      <c r="I8" s="396"/>
      <c r="J8" s="396"/>
      <c r="K8" s="397"/>
      <c r="L8" s="1"/>
    </row>
    <row r="9" spans="1:12" ht="56.25" customHeight="1" thickBot="1" x14ac:dyDescent="0.35">
      <c r="A9" s="80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805"/>
      <c r="C9" s="805"/>
      <c r="D9" s="805"/>
      <c r="E9" s="805"/>
      <c r="F9" s="805"/>
      <c r="G9" s="805"/>
      <c r="H9" s="805"/>
      <c r="I9" s="805"/>
      <c r="J9" s="805"/>
      <c r="K9" s="806"/>
      <c r="L9" s="1"/>
    </row>
    <row r="10" spans="1:12" ht="15" thickBot="1" x14ac:dyDescent="0.35">
      <c r="A10" s="801"/>
      <c r="B10" s="802"/>
      <c r="C10" s="802"/>
      <c r="D10" s="802"/>
      <c r="E10" s="802"/>
      <c r="F10" s="802"/>
      <c r="G10" s="802"/>
      <c r="H10" s="802"/>
      <c r="I10" s="802"/>
      <c r="J10" s="802"/>
      <c r="K10" s="802"/>
      <c r="L10" s="1"/>
    </row>
    <row r="11" spans="1:12" ht="15.75" customHeight="1" thickBot="1" x14ac:dyDescent="0.35">
      <c r="A11" s="943" t="s">
        <v>111</v>
      </c>
      <c r="B11" s="937" t="str">
        <f>DESCRIPCION!A10</f>
        <v>Posibilidad del Uso inadecuado de los bienes de la Entidad, para beneficio propio o de un tercero</v>
      </c>
      <c r="C11" s="937"/>
      <c r="D11" s="937"/>
      <c r="E11" s="937"/>
      <c r="F11" s="937"/>
      <c r="G11" s="937"/>
      <c r="H11" s="938"/>
      <c r="I11" s="935" t="s">
        <v>335</v>
      </c>
      <c r="J11" s="936"/>
      <c r="K11" s="145" t="str">
        <f>IF(J18="x","EXTREMA",IF(J20="x","ALTA",IF(J22="x","MODERADA",IF(J24="x","BAJA",""))))</f>
        <v>ALTA</v>
      </c>
      <c r="L11" s="1"/>
    </row>
    <row r="12" spans="1:12" ht="16.2" thickBot="1" x14ac:dyDescent="0.35">
      <c r="A12" s="944"/>
      <c r="B12" s="939"/>
      <c r="C12" s="939"/>
      <c r="D12" s="939"/>
      <c r="E12" s="939"/>
      <c r="F12" s="939"/>
      <c r="G12" s="939"/>
      <c r="H12" s="940"/>
      <c r="I12" s="930" t="s">
        <v>336</v>
      </c>
      <c r="J12" s="931"/>
      <c r="K12" s="190" t="str">
        <f>'VALORACION RIESGOS INHERENTES'!K11</f>
        <v>EXTREMA</v>
      </c>
      <c r="L12" s="1"/>
    </row>
    <row r="13" spans="1:12" ht="16.2" thickBot="1" x14ac:dyDescent="0.35">
      <c r="A13" s="945"/>
      <c r="B13" s="751" t="s">
        <v>286</v>
      </c>
      <c r="C13" s="752"/>
      <c r="D13" s="752"/>
      <c r="E13" s="752"/>
      <c r="F13" s="752"/>
      <c r="G13" s="752"/>
      <c r="H13" s="752"/>
      <c r="I13" s="752"/>
      <c r="J13" s="755"/>
      <c r="K13" s="243" t="str">
        <f>'EVALUACIÓN SOLIDEZ CONTROLES'!H11</f>
        <v>Fuerte</v>
      </c>
      <c r="L13" s="1"/>
    </row>
    <row r="14" spans="1:12" ht="16.2" thickBot="1" x14ac:dyDescent="0.35">
      <c r="A14" s="192" t="s">
        <v>113</v>
      </c>
      <c r="B14" s="193"/>
      <c r="C14" s="193"/>
      <c r="D14" s="240"/>
      <c r="E14" s="932" t="s">
        <v>339</v>
      </c>
      <c r="F14" s="933"/>
      <c r="G14" s="934"/>
      <c r="H14" s="751" t="s">
        <v>338</v>
      </c>
      <c r="I14" s="755"/>
      <c r="J14" s="756" t="s">
        <v>125</v>
      </c>
      <c r="K14" s="757"/>
      <c r="L14" s="1"/>
    </row>
    <row r="15" spans="1:12" ht="47.25" customHeight="1" x14ac:dyDescent="0.3">
      <c r="A15" s="174"/>
      <c r="B15" s="153"/>
      <c r="C15" s="175"/>
      <c r="D15" s="153"/>
      <c r="E15" s="153"/>
      <c r="F15" s="153"/>
      <c r="G15" s="153"/>
      <c r="H15" s="153"/>
      <c r="I15" s="153"/>
      <c r="J15" s="170"/>
      <c r="K15" s="171"/>
      <c r="L15" s="1"/>
    </row>
    <row r="16" spans="1:12" ht="39" customHeight="1" x14ac:dyDescent="0.3">
      <c r="A16" s="737" t="s">
        <v>113</v>
      </c>
      <c r="B16" s="153">
        <v>5</v>
      </c>
      <c r="C16" s="738"/>
      <c r="D16" s="717"/>
      <c r="E16" s="718"/>
      <c r="F16" s="718"/>
      <c r="G16" s="718"/>
      <c r="H16" s="153"/>
      <c r="I16" s="153"/>
      <c r="J16" s="732" t="s">
        <v>112</v>
      </c>
      <c r="K16" s="733"/>
      <c r="L16" s="1"/>
    </row>
    <row r="17" spans="1:24" x14ac:dyDescent="0.3">
      <c r="A17" s="737"/>
      <c r="B17" s="153" t="s">
        <v>115</v>
      </c>
      <c r="C17" s="739"/>
      <c r="D17" s="717"/>
      <c r="E17" s="718"/>
      <c r="F17" s="718"/>
      <c r="G17" s="718"/>
      <c r="H17" s="153"/>
      <c r="I17" s="153"/>
      <c r="J17" s="155"/>
      <c r="K17" s="156"/>
      <c r="L17" s="1"/>
    </row>
    <row r="18" spans="1:24" ht="28.2" x14ac:dyDescent="0.3">
      <c r="A18" s="737"/>
      <c r="B18" s="153">
        <v>4</v>
      </c>
      <c r="C18" s="740"/>
      <c r="D18" s="717"/>
      <c r="E18" s="717"/>
      <c r="F18" s="730"/>
      <c r="G18" s="718"/>
      <c r="H18" s="153"/>
      <c r="I18" s="153"/>
      <c r="J18" s="161" t="str">
        <f xml:space="preserve"> IF(OR(E16="X",F16="X",G16="x",F18="x",G18="X",F20="X",G20="X",G22="X" ),"x","")</f>
        <v/>
      </c>
      <c r="K18" s="156" t="s">
        <v>114</v>
      </c>
      <c r="L18" s="1"/>
    </row>
    <row r="19" spans="1:24" ht="28.2" x14ac:dyDescent="0.3">
      <c r="A19" s="737"/>
      <c r="B19" s="153" t="s">
        <v>117</v>
      </c>
      <c r="C19" s="741"/>
      <c r="D19" s="717"/>
      <c r="E19" s="717"/>
      <c r="F19" s="730"/>
      <c r="G19" s="718"/>
      <c r="H19" s="153"/>
      <c r="I19" s="153"/>
      <c r="J19" s="162"/>
      <c r="K19" s="156"/>
      <c r="L19" s="1"/>
    </row>
    <row r="20" spans="1:24" ht="28.2" x14ac:dyDescent="0.3">
      <c r="A20" s="737"/>
      <c r="B20" s="153">
        <v>3</v>
      </c>
      <c r="C20" s="720"/>
      <c r="D20" s="715"/>
      <c r="E20" s="716"/>
      <c r="F20" s="730"/>
      <c r="G20" s="718"/>
      <c r="H20" s="153"/>
      <c r="I20" s="153"/>
      <c r="J20" s="163" t="str">
        <f xml:space="preserve"> IF(OR(C16="X",D16="X",D18="x",E18="x",E20="X",F22="X",F24="X",G24="X" ),"x","")</f>
        <v>x</v>
      </c>
      <c r="K20" s="156" t="s">
        <v>116</v>
      </c>
      <c r="L20" s="1"/>
      <c r="X20" s="41"/>
    </row>
    <row r="21" spans="1:24" ht="28.2" x14ac:dyDescent="0.3">
      <c r="A21" s="737"/>
      <c r="B21" s="153" t="s">
        <v>119</v>
      </c>
      <c r="C21" s="731"/>
      <c r="D21" s="715"/>
      <c r="E21" s="717"/>
      <c r="F21" s="730"/>
      <c r="G21" s="718"/>
      <c r="H21" s="153"/>
      <c r="I21" s="153"/>
      <c r="J21" s="164"/>
      <c r="K21" s="156"/>
      <c r="L21" s="1"/>
    </row>
    <row r="22" spans="1:24" ht="28.2" x14ac:dyDescent="0.3">
      <c r="A22" s="737"/>
      <c r="B22" s="153">
        <v>2</v>
      </c>
      <c r="C22" s="720"/>
      <c r="D22" s="713"/>
      <c r="E22" s="714"/>
      <c r="F22" s="716"/>
      <c r="G22" s="718"/>
      <c r="H22" s="153"/>
      <c r="I22" s="153"/>
      <c r="J22" s="165" t="str">
        <f xml:space="preserve"> IF(OR(C18="X",D20="X",E22="x",E24="x" ),"x","")</f>
        <v/>
      </c>
      <c r="K22" s="156" t="s">
        <v>118</v>
      </c>
      <c r="L22" s="1"/>
    </row>
    <row r="23" spans="1:24" ht="28.2" x14ac:dyDescent="0.3">
      <c r="A23" s="737"/>
      <c r="B23" s="153" t="s">
        <v>241</v>
      </c>
      <c r="C23" s="731"/>
      <c r="D23" s="713"/>
      <c r="E23" s="715"/>
      <c r="F23" s="717"/>
      <c r="G23" s="718"/>
      <c r="H23" s="153"/>
      <c r="I23" s="153"/>
      <c r="J23" s="164"/>
      <c r="K23" s="156"/>
      <c r="L23" s="1"/>
    </row>
    <row r="24" spans="1:24" ht="28.2" x14ac:dyDescent="0.3">
      <c r="A24" s="737"/>
      <c r="B24" s="153">
        <v>1</v>
      </c>
      <c r="C24" s="720"/>
      <c r="D24" s="722"/>
      <c r="E24" s="724"/>
      <c r="F24" s="726" t="s">
        <v>129</v>
      </c>
      <c r="G24" s="728"/>
      <c r="H24" s="153"/>
      <c r="I24" s="153"/>
      <c r="J24" s="166" t="str">
        <f xml:space="preserve"> IF(OR(C20="X",C22="X",C24="x",D22="x",D24="x" ),"x","")</f>
        <v/>
      </c>
      <c r="K24" s="156" t="s">
        <v>120</v>
      </c>
      <c r="L24" s="1"/>
    </row>
    <row r="25" spans="1:24" x14ac:dyDescent="0.3">
      <c r="A25" s="737"/>
      <c r="B25" s="153" t="s">
        <v>121</v>
      </c>
      <c r="C25" s="721"/>
      <c r="D25" s="723"/>
      <c r="E25" s="725"/>
      <c r="F25" s="727"/>
      <c r="G25" s="729"/>
      <c r="H25" s="153"/>
      <c r="I25" s="153"/>
      <c r="J25" s="143"/>
      <c r="K25" s="144"/>
      <c r="L25" s="1"/>
    </row>
    <row r="26" spans="1:24" x14ac:dyDescent="0.3">
      <c r="A26" s="174"/>
      <c r="B26" s="153"/>
      <c r="C26" s="153">
        <v>1</v>
      </c>
      <c r="D26" s="153">
        <v>2</v>
      </c>
      <c r="E26" s="153">
        <v>3</v>
      </c>
      <c r="F26" s="153">
        <v>4</v>
      </c>
      <c r="G26" s="153">
        <v>5</v>
      </c>
      <c r="H26" s="153"/>
      <c r="I26" s="153"/>
      <c r="J26" s="811"/>
      <c r="K26" s="812"/>
      <c r="L26" s="1"/>
    </row>
    <row r="27" spans="1:24" x14ac:dyDescent="0.3">
      <c r="A27" s="174"/>
      <c r="B27" s="153"/>
      <c r="C27" s="153" t="s">
        <v>122</v>
      </c>
      <c r="D27" s="153" t="s">
        <v>123</v>
      </c>
      <c r="E27" s="153" t="s">
        <v>124</v>
      </c>
      <c r="F27" s="153" t="s">
        <v>125</v>
      </c>
      <c r="G27" s="153" t="s">
        <v>126</v>
      </c>
      <c r="H27" s="153"/>
      <c r="I27" s="153"/>
      <c r="J27" s="153"/>
      <c r="K27" s="171"/>
      <c r="L27" s="1"/>
    </row>
    <row r="28" spans="1:24" ht="15" customHeight="1" x14ac:dyDescent="0.3">
      <c r="A28" s="174"/>
      <c r="B28" s="153"/>
      <c r="C28" s="719" t="s">
        <v>127</v>
      </c>
      <c r="D28" s="719"/>
      <c r="E28" s="719"/>
      <c r="F28" s="719"/>
      <c r="G28" s="719"/>
      <c r="H28" s="153"/>
      <c r="I28" s="153"/>
      <c r="J28" s="153"/>
      <c r="K28" s="171"/>
      <c r="L28" s="1"/>
    </row>
    <row r="29" spans="1:24" ht="15" customHeight="1" x14ac:dyDescent="0.3">
      <c r="A29" s="174"/>
      <c r="B29" s="153"/>
      <c r="C29" s="719"/>
      <c r="D29" s="719"/>
      <c r="E29" s="719"/>
      <c r="F29" s="719"/>
      <c r="G29" s="719"/>
      <c r="H29" s="153"/>
      <c r="I29" s="153"/>
      <c r="J29" s="153"/>
      <c r="K29" s="171"/>
      <c r="L29" s="1"/>
    </row>
    <row r="30" spans="1:24" ht="15" thickBot="1" x14ac:dyDescent="0.35">
      <c r="A30" s="176"/>
      <c r="B30" s="177"/>
      <c r="C30" s="177"/>
      <c r="D30" s="177"/>
      <c r="E30" s="177"/>
      <c r="F30" s="177"/>
      <c r="G30" s="177"/>
      <c r="H30" s="177"/>
      <c r="I30" s="177"/>
      <c r="J30" s="177"/>
      <c r="K30" s="178"/>
      <c r="L30" s="1"/>
    </row>
    <row r="31" spans="1:24" ht="15" thickBot="1" x14ac:dyDescent="0.35">
      <c r="A31" s="1"/>
      <c r="B31" s="1"/>
      <c r="C31" s="1"/>
      <c r="D31" s="1"/>
      <c r="E31" s="1"/>
      <c r="F31" s="1"/>
      <c r="G31" s="1"/>
      <c r="H31" s="1"/>
      <c r="I31" s="1"/>
      <c r="J31" s="1"/>
      <c r="K31" s="1"/>
      <c r="L31" s="1"/>
    </row>
    <row r="32" spans="1:24" ht="15.75" customHeight="1" thickBot="1" x14ac:dyDescent="0.35">
      <c r="A32" s="943" t="s">
        <v>111</v>
      </c>
      <c r="B32" s="941" t="str">
        <f>DESCRIPCION!A13</f>
        <v>Posibilidad de Solicitar y/o recibir dadivas para omitir y/o manipular Informacion real de un predio publico en favorecimiento de un tercero.</v>
      </c>
      <c r="C32" s="937"/>
      <c r="D32" s="937"/>
      <c r="E32" s="937"/>
      <c r="F32" s="937"/>
      <c r="G32" s="937"/>
      <c r="H32" s="938"/>
      <c r="I32" s="935" t="s">
        <v>335</v>
      </c>
      <c r="J32" s="936"/>
      <c r="K32" s="140" t="str">
        <f>IF(J39="x","EXTREMA",IF(J41="x","ALTA",IF(J43="x","MODERADA",IF(J45="x","BAJA",""))))</f>
        <v>ALTA</v>
      </c>
      <c r="L32" s="1"/>
    </row>
    <row r="33" spans="1:12" ht="16.2" thickBot="1" x14ac:dyDescent="0.35">
      <c r="A33" s="944"/>
      <c r="B33" s="942"/>
      <c r="C33" s="939"/>
      <c r="D33" s="939"/>
      <c r="E33" s="939"/>
      <c r="F33" s="939"/>
      <c r="G33" s="939"/>
      <c r="H33" s="940"/>
      <c r="I33" s="930" t="s">
        <v>336</v>
      </c>
      <c r="J33" s="931"/>
      <c r="K33" s="191" t="str">
        <f>'VALORACION RIESGOS INHERENTES'!K31</f>
        <v>ALTA</v>
      </c>
      <c r="L33" s="1"/>
    </row>
    <row r="34" spans="1:12" ht="16.2" thickBot="1" x14ac:dyDescent="0.35">
      <c r="A34" s="945"/>
      <c r="B34" s="751" t="s">
        <v>286</v>
      </c>
      <c r="C34" s="752"/>
      <c r="D34" s="752"/>
      <c r="E34" s="752"/>
      <c r="F34" s="752"/>
      <c r="G34" s="752"/>
      <c r="H34" s="752"/>
      <c r="I34" s="752"/>
      <c r="J34" s="755"/>
      <c r="K34" s="243" t="str">
        <f>'EVALUACIÓN SOLIDEZ CONTROLES'!H15</f>
        <v>Fuerte</v>
      </c>
      <c r="L34" s="1"/>
    </row>
    <row r="35" spans="1:12" ht="16.2" thickBot="1" x14ac:dyDescent="0.35">
      <c r="A35" s="192" t="s">
        <v>113</v>
      </c>
      <c r="B35" s="193"/>
      <c r="C35" s="193"/>
      <c r="D35" s="240"/>
      <c r="E35" s="932" t="s">
        <v>339</v>
      </c>
      <c r="F35" s="933"/>
      <c r="G35" s="934"/>
      <c r="H35" s="751" t="s">
        <v>338</v>
      </c>
      <c r="I35" s="755"/>
      <c r="J35" s="756" t="s">
        <v>125</v>
      </c>
      <c r="K35" s="757"/>
      <c r="L35" s="1"/>
    </row>
    <row r="36" spans="1:12" ht="39" customHeight="1" thickBot="1" x14ac:dyDescent="0.35">
      <c r="A36" s="169"/>
      <c r="B36" s="168"/>
      <c r="C36" s="168"/>
      <c r="D36" s="168"/>
      <c r="E36" s="168"/>
      <c r="F36" s="168"/>
      <c r="G36" s="168"/>
      <c r="H36" s="168"/>
      <c r="I36" s="168"/>
      <c r="J36" s="170"/>
      <c r="K36" s="171"/>
      <c r="L36" s="1"/>
    </row>
    <row r="37" spans="1:12" ht="28.5" customHeight="1" thickBot="1" x14ac:dyDescent="0.35">
      <c r="A37" s="782" t="s">
        <v>113</v>
      </c>
      <c r="B37" s="167">
        <v>5</v>
      </c>
      <c r="C37" s="946"/>
      <c r="D37" s="784"/>
      <c r="E37" s="778"/>
      <c r="F37" s="778"/>
      <c r="G37" s="778"/>
      <c r="H37" s="168"/>
      <c r="I37" s="168"/>
      <c r="J37" s="780" t="s">
        <v>112</v>
      </c>
      <c r="K37" s="781"/>
      <c r="L37" s="1"/>
    </row>
    <row r="38" spans="1:12" ht="15" thickBot="1" x14ac:dyDescent="0.35">
      <c r="A38" s="782"/>
      <c r="B38" s="167" t="s">
        <v>115</v>
      </c>
      <c r="C38" s="783"/>
      <c r="D38" s="784"/>
      <c r="E38" s="778"/>
      <c r="F38" s="778"/>
      <c r="G38" s="778"/>
      <c r="H38" s="168"/>
      <c r="I38" s="168"/>
      <c r="J38" s="172"/>
      <c r="K38" s="20"/>
      <c r="L38" s="1"/>
    </row>
    <row r="39" spans="1:12" ht="29.4" thickBot="1" x14ac:dyDescent="0.35">
      <c r="A39" s="782"/>
      <c r="B39" s="167">
        <v>4</v>
      </c>
      <c r="C39" s="785"/>
      <c r="D39" s="784"/>
      <c r="E39" s="784"/>
      <c r="F39" s="786"/>
      <c r="G39" s="778"/>
      <c r="H39" s="168"/>
      <c r="I39" s="168"/>
      <c r="J39" s="182" t="str">
        <f xml:space="preserve"> IF(OR(E37="X",F37="X",G37="x",F39="x",G39="X",F41="X",G41="X",G43="X" ),"x","")</f>
        <v/>
      </c>
      <c r="K39" s="20" t="s">
        <v>114</v>
      </c>
      <c r="L39" s="1"/>
    </row>
    <row r="40" spans="1:12" ht="29.4" thickBot="1" x14ac:dyDescent="0.35">
      <c r="A40" s="782"/>
      <c r="B40" s="167" t="s">
        <v>117</v>
      </c>
      <c r="C40" s="785"/>
      <c r="D40" s="784"/>
      <c r="E40" s="784"/>
      <c r="F40" s="787"/>
      <c r="G40" s="778"/>
      <c r="H40" s="168"/>
      <c r="I40" s="168"/>
      <c r="J40" s="183"/>
      <c r="K40" s="20"/>
      <c r="L40" s="1"/>
    </row>
    <row r="41" spans="1:12" ht="29.4" thickBot="1" x14ac:dyDescent="0.35">
      <c r="A41" s="782"/>
      <c r="B41" s="167">
        <v>3</v>
      </c>
      <c r="C41" s="788"/>
      <c r="D41" s="775"/>
      <c r="E41" s="789"/>
      <c r="F41" s="786"/>
      <c r="G41" s="778"/>
      <c r="H41" s="168"/>
      <c r="I41" s="168"/>
      <c r="J41" s="184" t="str">
        <f xml:space="preserve"> IF(OR(C37="X",D37="X",D39="x",E39="x",E41="X",F43="X",F45="X",G45="X" ),"x","")</f>
        <v>x</v>
      </c>
      <c r="K41" s="20" t="s">
        <v>116</v>
      </c>
      <c r="L41" s="1"/>
    </row>
    <row r="42" spans="1:12" ht="29.4" thickBot="1" x14ac:dyDescent="0.35">
      <c r="A42" s="782"/>
      <c r="B42" s="167" t="s">
        <v>119</v>
      </c>
      <c r="C42" s="788"/>
      <c r="D42" s="775"/>
      <c r="E42" s="784"/>
      <c r="F42" s="787"/>
      <c r="G42" s="778"/>
      <c r="H42" s="168"/>
      <c r="I42" s="168"/>
      <c r="J42" s="185"/>
      <c r="K42" s="20"/>
      <c r="L42" s="1"/>
    </row>
    <row r="43" spans="1:12" ht="29.4" thickBot="1" x14ac:dyDescent="0.35">
      <c r="A43" s="782"/>
      <c r="B43" s="167">
        <v>2</v>
      </c>
      <c r="C43" s="788"/>
      <c r="D43" s="791"/>
      <c r="E43" s="774"/>
      <c r="F43" s="776"/>
      <c r="G43" s="778"/>
      <c r="H43" s="168"/>
      <c r="I43" s="168"/>
      <c r="J43" s="186" t="str">
        <f xml:space="preserve"> IF(OR(C39="X",D41="X",E43="x",E45="x" ),"x","")</f>
        <v/>
      </c>
      <c r="K43" s="20" t="s">
        <v>118</v>
      </c>
      <c r="L43" s="1"/>
    </row>
    <row r="44" spans="1:12" ht="29.4" thickBot="1" x14ac:dyDescent="0.35">
      <c r="A44" s="782"/>
      <c r="B44" s="167" t="s">
        <v>241</v>
      </c>
      <c r="C44" s="788"/>
      <c r="D44" s="791"/>
      <c r="E44" s="775"/>
      <c r="F44" s="777"/>
      <c r="G44" s="778"/>
      <c r="H44" s="168"/>
      <c r="I44" s="168"/>
      <c r="J44" s="185"/>
      <c r="K44" s="20"/>
      <c r="L44" s="1"/>
    </row>
    <row r="45" spans="1:12" ht="29.4" thickBot="1" x14ac:dyDescent="0.35">
      <c r="A45" s="782"/>
      <c r="B45" s="167">
        <v>1</v>
      </c>
      <c r="C45" s="788"/>
      <c r="D45" s="791"/>
      <c r="E45" s="795"/>
      <c r="F45" s="796" t="s">
        <v>334</v>
      </c>
      <c r="G45" s="784"/>
      <c r="H45" s="168"/>
      <c r="I45" s="168"/>
      <c r="J45" s="187" t="str">
        <f xml:space="preserve"> IF(OR(C41="X",C43="X",D43="x",C45="x",D45="x" ),"x","")</f>
        <v/>
      </c>
      <c r="K45" s="20" t="s">
        <v>120</v>
      </c>
      <c r="L45" s="1"/>
    </row>
    <row r="46" spans="1:12" ht="15" thickBot="1" x14ac:dyDescent="0.35">
      <c r="A46" s="782"/>
      <c r="B46" s="167" t="s">
        <v>121</v>
      </c>
      <c r="C46" s="790"/>
      <c r="D46" s="792"/>
      <c r="E46" s="793"/>
      <c r="F46" s="797"/>
      <c r="G46" s="794"/>
      <c r="H46" s="173"/>
      <c r="I46" s="168"/>
      <c r="J46" s="168"/>
      <c r="K46" s="167"/>
      <c r="L46" s="1"/>
    </row>
    <row r="47" spans="1:12" x14ac:dyDescent="0.3">
      <c r="A47" s="169"/>
      <c r="B47" s="168"/>
      <c r="C47" s="168">
        <v>1</v>
      </c>
      <c r="D47" s="168">
        <v>2</v>
      </c>
      <c r="E47" s="168">
        <v>3</v>
      </c>
      <c r="F47" s="168">
        <v>4</v>
      </c>
      <c r="G47" s="168">
        <v>5</v>
      </c>
      <c r="H47" s="168"/>
      <c r="I47" s="168"/>
      <c r="J47" s="168"/>
      <c r="K47" s="167"/>
      <c r="L47" s="1"/>
    </row>
    <row r="48" spans="1:12" x14ac:dyDescent="0.3">
      <c r="A48" s="169"/>
      <c r="B48" s="168"/>
      <c r="C48" s="168" t="s">
        <v>122</v>
      </c>
      <c r="D48" s="168" t="s">
        <v>123</v>
      </c>
      <c r="E48" s="168" t="s">
        <v>124</v>
      </c>
      <c r="F48" s="168" t="s">
        <v>125</v>
      </c>
      <c r="G48" s="168" t="s">
        <v>126</v>
      </c>
      <c r="H48" s="168"/>
      <c r="I48" s="168"/>
      <c r="J48" s="168"/>
      <c r="K48" s="167"/>
      <c r="L48" s="1"/>
    </row>
    <row r="49" spans="1:12" ht="15" customHeight="1" x14ac:dyDescent="0.3">
      <c r="A49" s="169"/>
      <c r="B49" s="168"/>
      <c r="C49" s="779" t="s">
        <v>127</v>
      </c>
      <c r="D49" s="779"/>
      <c r="E49" s="779"/>
      <c r="F49" s="779"/>
      <c r="G49" s="779"/>
      <c r="H49" s="168"/>
      <c r="I49" s="168"/>
      <c r="J49" s="168"/>
      <c r="K49" s="167"/>
      <c r="L49" s="1"/>
    </row>
    <row r="50" spans="1:12" ht="15" customHeight="1" x14ac:dyDescent="0.3">
      <c r="A50" s="169"/>
      <c r="B50" s="168"/>
      <c r="C50" s="779"/>
      <c r="D50" s="779"/>
      <c r="E50" s="779"/>
      <c r="F50" s="779"/>
      <c r="G50" s="779"/>
      <c r="H50" s="168"/>
      <c r="I50" s="168"/>
      <c r="J50" s="168"/>
      <c r="K50" s="167"/>
      <c r="L50" s="1"/>
    </row>
    <row r="51" spans="1:12" ht="15" thickBot="1" x14ac:dyDescent="0.35">
      <c r="A51" s="21"/>
      <c r="B51" s="19"/>
      <c r="C51" s="19"/>
      <c r="D51" s="19"/>
      <c r="E51" s="19"/>
      <c r="F51" s="19"/>
      <c r="G51" s="19"/>
      <c r="H51" s="19"/>
      <c r="I51" s="19"/>
      <c r="J51" s="19"/>
      <c r="K51" s="139"/>
      <c r="L51" s="1"/>
    </row>
    <row r="52" spans="1:12" ht="15" thickBot="1" x14ac:dyDescent="0.35">
      <c r="A52" s="1"/>
      <c r="B52" s="1"/>
      <c r="C52" s="1"/>
      <c r="D52" s="1"/>
      <c r="E52" s="1"/>
      <c r="F52" s="1"/>
      <c r="G52" s="1"/>
      <c r="H52" s="1"/>
      <c r="I52" s="1"/>
      <c r="J52" s="1"/>
      <c r="K52" s="1"/>
      <c r="L52" s="1"/>
    </row>
    <row r="53" spans="1:12" ht="16.5" customHeight="1" thickBot="1" x14ac:dyDescent="0.35">
      <c r="A53" s="943" t="s">
        <v>111</v>
      </c>
      <c r="B53" s="937" t="str">
        <f>DESCRIPCION!A16</f>
        <v>e</v>
      </c>
      <c r="C53" s="937"/>
      <c r="D53" s="937"/>
      <c r="E53" s="937"/>
      <c r="F53" s="937"/>
      <c r="G53" s="937"/>
      <c r="H53" s="938"/>
      <c r="I53" s="935" t="s">
        <v>335</v>
      </c>
      <c r="J53" s="936"/>
      <c r="K53" s="140" t="str">
        <f>IF(J60="x","EXTREMA",IF(J62="x","ALTA",IF(J64="x","MODERADA",IF(J66="x","BAJA",""))))</f>
        <v/>
      </c>
      <c r="L53" s="1"/>
    </row>
    <row r="54" spans="1:12" ht="16.2" thickBot="1" x14ac:dyDescent="0.35">
      <c r="A54" s="944"/>
      <c r="B54" s="939"/>
      <c r="C54" s="939"/>
      <c r="D54" s="939"/>
      <c r="E54" s="939"/>
      <c r="F54" s="939"/>
      <c r="G54" s="939"/>
      <c r="H54" s="940"/>
      <c r="I54" s="930" t="s">
        <v>336</v>
      </c>
      <c r="J54" s="931"/>
      <c r="K54" s="191" t="str">
        <f>'VALORACION RIESGOS INHERENTES'!K51</f>
        <v/>
      </c>
      <c r="L54" s="1"/>
    </row>
    <row r="55" spans="1:12" ht="16.2" thickBot="1" x14ac:dyDescent="0.35">
      <c r="A55" s="945"/>
      <c r="B55" s="751" t="s">
        <v>286</v>
      </c>
      <c r="C55" s="752"/>
      <c r="D55" s="752"/>
      <c r="E55" s="752"/>
      <c r="F55" s="752"/>
      <c r="G55" s="752"/>
      <c r="H55" s="752"/>
      <c r="I55" s="752"/>
      <c r="J55" s="755"/>
      <c r="K55" s="189" t="str">
        <f>'EVALUACIÓN SOLIDEZ CONTROLES'!H19</f>
        <v>Fuerte</v>
      </c>
      <c r="L55" s="1"/>
    </row>
    <row r="56" spans="1:12" ht="16.2" thickBot="1" x14ac:dyDescent="0.35">
      <c r="A56" s="192" t="s">
        <v>113</v>
      </c>
      <c r="B56" s="193"/>
      <c r="C56" s="193"/>
      <c r="D56" s="240"/>
      <c r="E56" s="932"/>
      <c r="F56" s="933"/>
      <c r="G56" s="934"/>
      <c r="H56" s="751" t="s">
        <v>338</v>
      </c>
      <c r="I56" s="755"/>
      <c r="J56" s="756"/>
      <c r="K56" s="757"/>
      <c r="L56" s="1"/>
    </row>
    <row r="57" spans="1:12" ht="40.5" customHeight="1" thickBot="1" x14ac:dyDescent="0.35">
      <c r="A57" s="169"/>
      <c r="B57" s="168"/>
      <c r="C57" s="168"/>
      <c r="D57" s="168"/>
      <c r="E57" s="168"/>
      <c r="F57" s="168"/>
      <c r="G57" s="168"/>
      <c r="H57" s="168"/>
      <c r="I57" s="168"/>
      <c r="J57" s="170"/>
      <c r="K57" s="171"/>
      <c r="L57" s="1"/>
    </row>
    <row r="58" spans="1:12" ht="22.5" customHeight="1" thickBot="1" x14ac:dyDescent="0.35">
      <c r="A58" s="782" t="s">
        <v>113</v>
      </c>
      <c r="B58" s="167">
        <v>5</v>
      </c>
      <c r="C58" s="946"/>
      <c r="D58" s="784"/>
      <c r="E58" s="778"/>
      <c r="F58" s="778"/>
      <c r="G58" s="778"/>
      <c r="H58" s="168"/>
      <c r="I58" s="168"/>
      <c r="J58" s="780" t="s">
        <v>112</v>
      </c>
      <c r="K58" s="781"/>
      <c r="L58" s="1"/>
    </row>
    <row r="59" spans="1:12" ht="23.25" customHeight="1" thickBot="1" x14ac:dyDescent="0.35">
      <c r="A59" s="782"/>
      <c r="B59" s="167" t="s">
        <v>115</v>
      </c>
      <c r="C59" s="783"/>
      <c r="D59" s="784"/>
      <c r="E59" s="778"/>
      <c r="F59" s="778"/>
      <c r="G59" s="778"/>
      <c r="H59" s="168"/>
      <c r="I59" s="168"/>
      <c r="J59" s="172"/>
      <c r="K59" s="20"/>
      <c r="L59" s="1"/>
    </row>
    <row r="60" spans="1:12" ht="29.4" thickBot="1" x14ac:dyDescent="0.35">
      <c r="A60" s="782"/>
      <c r="B60" s="167">
        <v>4</v>
      </c>
      <c r="C60" s="785"/>
      <c r="D60" s="784"/>
      <c r="E60" s="784"/>
      <c r="F60" s="786"/>
      <c r="G60" s="778"/>
      <c r="H60" s="168"/>
      <c r="I60" s="168"/>
      <c r="J60" s="182" t="str">
        <f xml:space="preserve"> IF(OR(E58="X",F58="X",G58="x",F60="x",G60="X",F62="X",G62="X",G64="X" ),"x","")</f>
        <v/>
      </c>
      <c r="K60" s="20" t="s">
        <v>114</v>
      </c>
      <c r="L60" s="1"/>
    </row>
    <row r="61" spans="1:12" ht="29.4" thickBot="1" x14ac:dyDescent="0.35">
      <c r="A61" s="782"/>
      <c r="B61" s="167" t="s">
        <v>117</v>
      </c>
      <c r="C61" s="785"/>
      <c r="D61" s="784"/>
      <c r="E61" s="784"/>
      <c r="F61" s="787"/>
      <c r="G61" s="778"/>
      <c r="H61" s="168"/>
      <c r="I61" s="168"/>
      <c r="J61" s="183"/>
      <c r="K61" s="20"/>
      <c r="L61" s="1"/>
    </row>
    <row r="62" spans="1:12" ht="29.4" thickBot="1" x14ac:dyDescent="0.35">
      <c r="A62" s="782"/>
      <c r="B62" s="167">
        <v>3</v>
      </c>
      <c r="C62" s="788"/>
      <c r="D62" s="775"/>
      <c r="E62" s="789"/>
      <c r="F62" s="786"/>
      <c r="G62" s="778"/>
      <c r="H62" s="168"/>
      <c r="I62" s="168"/>
      <c r="J62" s="184" t="str">
        <f xml:space="preserve"> IF(OR(C58="X",D58="X",D60="x",E60="x",E62="X",F64="X",F66="X",G66="X" ),"x","")</f>
        <v/>
      </c>
      <c r="K62" s="20" t="s">
        <v>116</v>
      </c>
      <c r="L62" s="1"/>
    </row>
    <row r="63" spans="1:12" ht="29.4" thickBot="1" x14ac:dyDescent="0.35">
      <c r="A63" s="782"/>
      <c r="B63" s="167" t="s">
        <v>119</v>
      </c>
      <c r="C63" s="788"/>
      <c r="D63" s="775"/>
      <c r="E63" s="784"/>
      <c r="F63" s="787"/>
      <c r="G63" s="778"/>
      <c r="H63" s="168"/>
      <c r="I63" s="168"/>
      <c r="J63" s="185"/>
      <c r="K63" s="20"/>
      <c r="L63" s="1"/>
    </row>
    <row r="64" spans="1:12" ht="29.4" thickBot="1" x14ac:dyDescent="0.35">
      <c r="A64" s="782"/>
      <c r="B64" s="167">
        <v>2</v>
      </c>
      <c r="C64" s="788"/>
      <c r="D64" s="791"/>
      <c r="E64" s="774"/>
      <c r="F64" s="776"/>
      <c r="G64" s="778"/>
      <c r="H64" s="168"/>
      <c r="I64" s="168"/>
      <c r="J64" s="186" t="str">
        <f xml:space="preserve"> IF(OR(C60="X",D62="X",E64="x",E66="x" ),"x","")</f>
        <v/>
      </c>
      <c r="K64" s="20" t="s">
        <v>118</v>
      </c>
      <c r="L64" s="1"/>
    </row>
    <row r="65" spans="1:12" ht="29.4" thickBot="1" x14ac:dyDescent="0.35">
      <c r="A65" s="782"/>
      <c r="B65" s="167" t="s">
        <v>241</v>
      </c>
      <c r="C65" s="788"/>
      <c r="D65" s="791"/>
      <c r="E65" s="775"/>
      <c r="F65" s="777"/>
      <c r="G65" s="778"/>
      <c r="H65" s="168"/>
      <c r="I65" s="168"/>
      <c r="J65" s="185"/>
      <c r="K65" s="20"/>
      <c r="L65" s="1"/>
    </row>
    <row r="66" spans="1:12" ht="29.4" thickBot="1" x14ac:dyDescent="0.35">
      <c r="A66" s="782"/>
      <c r="B66" s="167">
        <v>1</v>
      </c>
      <c r="C66" s="788"/>
      <c r="D66" s="791"/>
      <c r="E66" s="775"/>
      <c r="F66" s="784"/>
      <c r="G66" s="784"/>
      <c r="H66" s="168"/>
      <c r="I66" s="168"/>
      <c r="J66" s="187" t="str">
        <f xml:space="preserve"> IF(OR(C62="X",C64="X",D64="x",C66="x",D66="x" ),"x","")</f>
        <v/>
      </c>
      <c r="K66" s="20" t="s">
        <v>120</v>
      </c>
      <c r="L66" s="1"/>
    </row>
    <row r="67" spans="1:12" ht="15" thickBot="1" x14ac:dyDescent="0.35">
      <c r="A67" s="782"/>
      <c r="B67" s="167" t="s">
        <v>121</v>
      </c>
      <c r="C67" s="790"/>
      <c r="D67" s="792"/>
      <c r="E67" s="793"/>
      <c r="F67" s="794"/>
      <c r="G67" s="794"/>
      <c r="H67" s="173"/>
      <c r="I67" s="168"/>
      <c r="J67" s="168"/>
      <c r="K67" s="167"/>
      <c r="L67" s="1"/>
    </row>
    <row r="68" spans="1:12" x14ac:dyDescent="0.3">
      <c r="A68" s="169"/>
      <c r="B68" s="168"/>
      <c r="C68" s="168">
        <v>1</v>
      </c>
      <c r="D68" s="168">
        <v>2</v>
      </c>
      <c r="E68" s="168">
        <v>3</v>
      </c>
      <c r="F68" s="168">
        <v>4</v>
      </c>
      <c r="G68" s="168">
        <v>5</v>
      </c>
      <c r="H68" s="168"/>
      <c r="I68" s="168"/>
      <c r="J68" s="168"/>
      <c r="K68" s="167"/>
      <c r="L68" s="1"/>
    </row>
    <row r="69" spans="1:12" x14ac:dyDescent="0.3">
      <c r="A69" s="169"/>
      <c r="B69" s="168"/>
      <c r="C69" s="168" t="s">
        <v>122</v>
      </c>
      <c r="D69" s="168" t="s">
        <v>123</v>
      </c>
      <c r="E69" s="168" t="s">
        <v>124</v>
      </c>
      <c r="F69" s="168" t="s">
        <v>125</v>
      </c>
      <c r="G69" s="168" t="s">
        <v>126</v>
      </c>
      <c r="H69" s="168"/>
      <c r="I69" s="168"/>
      <c r="J69" s="168"/>
      <c r="K69" s="167"/>
      <c r="L69" s="1"/>
    </row>
    <row r="70" spans="1:12" ht="15" customHeight="1" x14ac:dyDescent="0.3">
      <c r="A70" s="169"/>
      <c r="B70" s="168"/>
      <c r="C70" s="779" t="s">
        <v>127</v>
      </c>
      <c r="D70" s="779"/>
      <c r="E70" s="779"/>
      <c r="F70" s="779"/>
      <c r="G70" s="779"/>
      <c r="H70" s="168"/>
      <c r="I70" s="168"/>
      <c r="J70" s="168"/>
      <c r="K70" s="167"/>
      <c r="L70" s="1"/>
    </row>
    <row r="71" spans="1:12" ht="15" customHeight="1" x14ac:dyDescent="0.3">
      <c r="A71" s="169"/>
      <c r="B71" s="168"/>
      <c r="C71" s="779"/>
      <c r="D71" s="779"/>
      <c r="E71" s="779"/>
      <c r="F71" s="779"/>
      <c r="G71" s="779"/>
      <c r="H71" s="168"/>
      <c r="I71" s="168"/>
      <c r="J71" s="168"/>
      <c r="K71" s="167"/>
      <c r="L71" s="1"/>
    </row>
    <row r="72" spans="1:12" ht="15" thickBot="1" x14ac:dyDescent="0.35">
      <c r="A72" s="179"/>
      <c r="B72" s="180"/>
      <c r="C72" s="180"/>
      <c r="D72" s="180"/>
      <c r="E72" s="180"/>
      <c r="F72" s="180"/>
      <c r="G72" s="180"/>
      <c r="H72" s="180"/>
      <c r="I72" s="180"/>
      <c r="J72" s="180"/>
      <c r="K72" s="181"/>
      <c r="L72" s="1"/>
    </row>
    <row r="73" spans="1:12" ht="15" thickBot="1" x14ac:dyDescent="0.35">
      <c r="A73" s="1"/>
      <c r="B73" s="1"/>
      <c r="C73" s="1"/>
      <c r="D73" s="1"/>
      <c r="E73" s="1"/>
      <c r="F73" s="1"/>
      <c r="G73" s="1"/>
      <c r="H73" s="1"/>
      <c r="I73" s="1"/>
      <c r="J73" s="1"/>
      <c r="K73" s="1"/>
      <c r="L73" s="1"/>
    </row>
    <row r="74" spans="1:12" ht="16.5" customHeight="1" thickBot="1" x14ac:dyDescent="0.35">
      <c r="A74" s="943" t="s">
        <v>111</v>
      </c>
      <c r="B74" s="941" t="str">
        <f>DESCRIPCION!A19</f>
        <v>f</v>
      </c>
      <c r="C74" s="937"/>
      <c r="D74" s="937"/>
      <c r="E74" s="937"/>
      <c r="F74" s="937"/>
      <c r="G74" s="937"/>
      <c r="H74" s="938"/>
      <c r="I74" s="935" t="s">
        <v>335</v>
      </c>
      <c r="J74" s="936"/>
      <c r="K74" s="140" t="str">
        <f>IF(J81="x","EXTREMA",IF(J83="x","ALTA",IF(J85="x","MODERADA",IF(J87="x","BAJA",""))))</f>
        <v>EXTREMA</v>
      </c>
      <c r="L74" s="1"/>
    </row>
    <row r="75" spans="1:12" ht="15.75" customHeight="1" thickBot="1" x14ac:dyDescent="0.35">
      <c r="A75" s="944"/>
      <c r="B75" s="942"/>
      <c r="C75" s="939"/>
      <c r="D75" s="939"/>
      <c r="E75" s="939"/>
      <c r="F75" s="939"/>
      <c r="G75" s="939"/>
      <c r="H75" s="940"/>
      <c r="I75" s="930" t="s">
        <v>336</v>
      </c>
      <c r="J75" s="931"/>
      <c r="K75" s="189" t="str">
        <f>'VALORACION RIESGOS INHERENTES'!K71</f>
        <v/>
      </c>
      <c r="L75" s="1"/>
    </row>
    <row r="76" spans="1:12" ht="16.2" thickBot="1" x14ac:dyDescent="0.35">
      <c r="A76" s="945"/>
      <c r="B76" s="751" t="s">
        <v>286</v>
      </c>
      <c r="C76" s="752"/>
      <c r="D76" s="752"/>
      <c r="E76" s="752"/>
      <c r="F76" s="752"/>
      <c r="G76" s="752"/>
      <c r="H76" s="752"/>
      <c r="I76" s="752"/>
      <c r="J76" s="755"/>
      <c r="K76" s="189" t="e">
        <f>'EVALUACIÓN SOLIDEZ CONTROLES'!H23</f>
        <v>#DIV/0!</v>
      </c>
      <c r="L76" s="1"/>
    </row>
    <row r="77" spans="1:12" ht="21.75" customHeight="1" thickBot="1" x14ac:dyDescent="0.35">
      <c r="A77" s="192" t="s">
        <v>113</v>
      </c>
      <c r="B77" s="193"/>
      <c r="C77" s="193"/>
      <c r="D77" s="240"/>
      <c r="E77" s="932"/>
      <c r="F77" s="933"/>
      <c r="G77" s="934"/>
      <c r="H77" s="751" t="s">
        <v>338</v>
      </c>
      <c r="I77" s="755"/>
      <c r="J77" s="756"/>
      <c r="K77" s="757"/>
      <c r="L77" s="1"/>
    </row>
    <row r="78" spans="1:12" ht="36.75" customHeight="1" x14ac:dyDescent="0.3">
      <c r="A78" s="174"/>
      <c r="B78" s="153"/>
      <c r="C78" s="175"/>
      <c r="D78" s="153"/>
      <c r="E78" s="153"/>
      <c r="F78" s="153"/>
      <c r="G78" s="153"/>
      <c r="H78" s="153"/>
      <c r="I78" s="153"/>
      <c r="J78" s="170"/>
      <c r="K78" s="171"/>
      <c r="L78" s="1"/>
    </row>
    <row r="79" spans="1:12" ht="38.25" customHeight="1" x14ac:dyDescent="0.3">
      <c r="A79" s="737" t="s">
        <v>113</v>
      </c>
      <c r="B79" s="153">
        <v>5</v>
      </c>
      <c r="C79" s="738"/>
      <c r="D79" s="717"/>
      <c r="E79" s="718"/>
      <c r="F79" s="718"/>
      <c r="G79" s="718"/>
      <c r="H79" s="153"/>
      <c r="I79" s="153"/>
      <c r="J79" s="732" t="s">
        <v>112</v>
      </c>
      <c r="K79" s="733"/>
      <c r="L79" s="1"/>
    </row>
    <row r="80" spans="1:12" x14ac:dyDescent="0.3">
      <c r="A80" s="737"/>
      <c r="B80" s="153" t="s">
        <v>115</v>
      </c>
      <c r="C80" s="739"/>
      <c r="D80" s="717"/>
      <c r="E80" s="718"/>
      <c r="F80" s="718"/>
      <c r="G80" s="718"/>
      <c r="H80" s="153"/>
      <c r="I80" s="153"/>
      <c r="J80" s="155"/>
      <c r="K80" s="156"/>
      <c r="L80" s="1"/>
    </row>
    <row r="81" spans="1:12" ht="28.2" x14ac:dyDescent="0.3">
      <c r="A81" s="737"/>
      <c r="B81" s="153">
        <v>4</v>
      </c>
      <c r="C81" s="740"/>
      <c r="D81" s="717"/>
      <c r="E81" s="717"/>
      <c r="F81" s="730"/>
      <c r="G81" s="718" t="s">
        <v>334</v>
      </c>
      <c r="H81" s="153"/>
      <c r="I81" s="153"/>
      <c r="J81" s="161" t="str">
        <f xml:space="preserve"> IF(OR(E79="X",F79="X",G79="x",F81="x",G81="X",F83="X",G83="X",G85="X" ),"x","")</f>
        <v>x</v>
      </c>
      <c r="K81" s="156" t="s">
        <v>114</v>
      </c>
      <c r="L81" s="1"/>
    </row>
    <row r="82" spans="1:12" ht="28.2" x14ac:dyDescent="0.3">
      <c r="A82" s="737"/>
      <c r="B82" s="153" t="s">
        <v>117</v>
      </c>
      <c r="C82" s="741"/>
      <c r="D82" s="717"/>
      <c r="E82" s="717"/>
      <c r="F82" s="730"/>
      <c r="G82" s="718"/>
      <c r="H82" s="153"/>
      <c r="I82" s="153"/>
      <c r="J82" s="162"/>
      <c r="K82" s="156"/>
      <c r="L82" s="1"/>
    </row>
    <row r="83" spans="1:12" ht="28.2" x14ac:dyDescent="0.3">
      <c r="A83" s="737"/>
      <c r="B83" s="153">
        <v>3</v>
      </c>
      <c r="C83" s="720"/>
      <c r="D83" s="715"/>
      <c r="E83" s="716"/>
      <c r="F83" s="730"/>
      <c r="G83" s="718"/>
      <c r="H83" s="153"/>
      <c r="I83" s="153"/>
      <c r="J83" s="163" t="str">
        <f xml:space="preserve"> IF(OR(C79="X",D79="X",D81="x",E81="x",E83="X",F85="X",F87="X",G87="X" ),"x","")</f>
        <v/>
      </c>
      <c r="K83" s="156" t="s">
        <v>116</v>
      </c>
      <c r="L83" s="1"/>
    </row>
    <row r="84" spans="1:12" ht="28.2" x14ac:dyDescent="0.3">
      <c r="A84" s="737"/>
      <c r="B84" s="153" t="s">
        <v>119</v>
      </c>
      <c r="C84" s="731"/>
      <c r="D84" s="715"/>
      <c r="E84" s="717"/>
      <c r="F84" s="730"/>
      <c r="G84" s="718"/>
      <c r="H84" s="153"/>
      <c r="I84" s="153"/>
      <c r="J84" s="164"/>
      <c r="K84" s="156"/>
      <c r="L84" s="1"/>
    </row>
    <row r="85" spans="1:12" ht="28.2" x14ac:dyDescent="0.3">
      <c r="A85" s="737"/>
      <c r="B85" s="153">
        <v>2</v>
      </c>
      <c r="C85" s="720"/>
      <c r="D85" s="713"/>
      <c r="E85" s="714"/>
      <c r="F85" s="716"/>
      <c r="G85" s="718"/>
      <c r="H85" s="153"/>
      <c r="I85" s="153"/>
      <c r="J85" s="165" t="str">
        <f xml:space="preserve"> IF(OR(C81="X",D83="X",E85="x",E87="x" ),"x","")</f>
        <v/>
      </c>
      <c r="K85" s="156" t="s">
        <v>118</v>
      </c>
      <c r="L85" s="1"/>
    </row>
    <row r="86" spans="1:12" ht="28.2" x14ac:dyDescent="0.3">
      <c r="A86" s="737"/>
      <c r="B86" s="153" t="s">
        <v>241</v>
      </c>
      <c r="C86" s="731"/>
      <c r="D86" s="713"/>
      <c r="E86" s="715"/>
      <c r="F86" s="717"/>
      <c r="G86" s="718"/>
      <c r="H86" s="153"/>
      <c r="I86" s="153"/>
      <c r="J86" s="164"/>
      <c r="K86" s="156"/>
      <c r="L86" s="1"/>
    </row>
    <row r="87" spans="1:12" ht="28.2" x14ac:dyDescent="0.3">
      <c r="A87" s="737"/>
      <c r="B87" s="153">
        <v>1</v>
      </c>
      <c r="C87" s="720"/>
      <c r="D87" s="722"/>
      <c r="E87" s="724"/>
      <c r="F87" s="726"/>
      <c r="G87" s="728"/>
      <c r="H87" s="153"/>
      <c r="I87" s="153"/>
      <c r="J87" s="166" t="str">
        <f xml:space="preserve"> IF(OR(C83="X",C85="X",D85="x",D87="x",C87="x" ),"x","")</f>
        <v/>
      </c>
      <c r="K87" s="156" t="s">
        <v>120</v>
      </c>
      <c r="L87" s="1"/>
    </row>
    <row r="88" spans="1:12" x14ac:dyDescent="0.3">
      <c r="A88" s="737"/>
      <c r="B88" s="153" t="s">
        <v>121</v>
      </c>
      <c r="C88" s="721"/>
      <c r="D88" s="723"/>
      <c r="E88" s="725"/>
      <c r="F88" s="727"/>
      <c r="G88" s="729"/>
      <c r="H88" s="153"/>
      <c r="I88" s="153"/>
      <c r="J88" s="153"/>
      <c r="K88" s="154"/>
      <c r="L88" s="1"/>
    </row>
    <row r="89" spans="1:12" x14ac:dyDescent="0.3">
      <c r="A89" s="174"/>
      <c r="B89" s="153"/>
      <c r="C89" s="153">
        <v>1</v>
      </c>
      <c r="D89" s="153">
        <v>2</v>
      </c>
      <c r="E89" s="153">
        <v>3</v>
      </c>
      <c r="F89" s="153">
        <v>4</v>
      </c>
      <c r="G89" s="153">
        <v>5</v>
      </c>
      <c r="H89" s="153"/>
      <c r="I89" s="153"/>
      <c r="J89" s="153"/>
      <c r="K89" s="154"/>
      <c r="L89" s="1"/>
    </row>
    <row r="90" spans="1:12" x14ac:dyDescent="0.3">
      <c r="A90" s="174"/>
      <c r="B90" s="153"/>
      <c r="C90" s="153" t="s">
        <v>122</v>
      </c>
      <c r="D90" s="153" t="s">
        <v>123</v>
      </c>
      <c r="E90" s="153" t="s">
        <v>124</v>
      </c>
      <c r="F90" s="153" t="s">
        <v>125</v>
      </c>
      <c r="G90" s="153" t="s">
        <v>126</v>
      </c>
      <c r="H90" s="153"/>
      <c r="I90" s="732"/>
      <c r="J90" s="732"/>
      <c r="K90" s="733"/>
      <c r="L90" s="1"/>
    </row>
    <row r="91" spans="1:12" ht="15" customHeight="1" x14ac:dyDescent="0.3">
      <c r="A91" s="174"/>
      <c r="B91" s="153"/>
      <c r="C91" s="719" t="s">
        <v>127</v>
      </c>
      <c r="D91" s="719"/>
      <c r="E91" s="719"/>
      <c r="F91" s="719"/>
      <c r="G91" s="719"/>
      <c r="H91" s="153"/>
      <c r="I91" s="153"/>
      <c r="J91" s="153"/>
      <c r="K91" s="154"/>
      <c r="L91" s="1"/>
    </row>
    <row r="92" spans="1:12" ht="15" customHeight="1" x14ac:dyDescent="0.3">
      <c r="A92" s="174"/>
      <c r="B92" s="153"/>
      <c r="C92" s="719"/>
      <c r="D92" s="719"/>
      <c r="E92" s="719"/>
      <c r="F92" s="719"/>
      <c r="G92" s="719"/>
      <c r="H92" s="153"/>
      <c r="I92" s="153"/>
      <c r="J92" s="153"/>
      <c r="K92" s="154"/>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43" t="s">
        <v>111</v>
      </c>
      <c r="B95" s="937" t="str">
        <f>DESCRIPCION!A22</f>
        <v>g</v>
      </c>
      <c r="C95" s="937"/>
      <c r="D95" s="937"/>
      <c r="E95" s="937"/>
      <c r="F95" s="937"/>
      <c r="G95" s="937"/>
      <c r="H95" s="938"/>
      <c r="I95" s="935" t="s">
        <v>335</v>
      </c>
      <c r="J95" s="936"/>
      <c r="K95" s="140" t="str">
        <f>IF(J102="x","EXTREMA",IF(J104="x","ALTA",IF(J106="x","MODERADA",IF(J108="x","BAJA",""))))</f>
        <v/>
      </c>
      <c r="L95" s="1"/>
    </row>
    <row r="96" spans="1:12" ht="16.2" thickBot="1" x14ac:dyDescent="0.35">
      <c r="A96" s="944"/>
      <c r="B96" s="939"/>
      <c r="C96" s="939"/>
      <c r="D96" s="939"/>
      <c r="E96" s="939"/>
      <c r="F96" s="939"/>
      <c r="G96" s="939"/>
      <c r="H96" s="940"/>
      <c r="I96" s="930" t="s">
        <v>336</v>
      </c>
      <c r="J96" s="931"/>
      <c r="K96" s="190" t="str">
        <f>'VALORACION RIESGOS INHERENTES'!K91</f>
        <v/>
      </c>
      <c r="L96" s="1"/>
    </row>
    <row r="97" spans="1:12" ht="16.2" thickBot="1" x14ac:dyDescent="0.35">
      <c r="A97" s="945"/>
      <c r="B97" s="930" t="s">
        <v>286</v>
      </c>
      <c r="C97" s="955"/>
      <c r="D97" s="955"/>
      <c r="E97" s="955"/>
      <c r="F97" s="955"/>
      <c r="G97" s="955"/>
      <c r="H97" s="955"/>
      <c r="I97" s="955"/>
      <c r="J97" s="931"/>
      <c r="K97" s="190" t="e">
        <f>'EVALUACIÓN SOLIDEZ CONTROLES'!H27</f>
        <v>#DIV/0!</v>
      </c>
      <c r="L97" s="1"/>
    </row>
    <row r="98" spans="1:12" ht="20.25" customHeight="1" thickBot="1" x14ac:dyDescent="0.35">
      <c r="A98" s="192" t="s">
        <v>113</v>
      </c>
      <c r="B98" s="193"/>
      <c r="C98" s="193"/>
      <c r="D98" s="240"/>
      <c r="E98" s="932"/>
      <c r="F98" s="933"/>
      <c r="G98" s="934"/>
      <c r="H98" s="751" t="s">
        <v>338</v>
      </c>
      <c r="I98" s="755"/>
      <c r="J98" s="756"/>
      <c r="K98" s="757"/>
      <c r="L98" s="1"/>
    </row>
    <row r="99" spans="1:12" ht="38.25" customHeight="1" x14ac:dyDescent="0.3">
      <c r="A99" s="174"/>
      <c r="B99" s="153"/>
      <c r="C99" s="175"/>
      <c r="D99" s="153"/>
      <c r="E99" s="153"/>
      <c r="F99" s="153"/>
      <c r="G99" s="153"/>
      <c r="H99" s="153"/>
      <c r="I99" s="153"/>
      <c r="J99" s="170"/>
      <c r="K99" s="171"/>
      <c r="L99" s="1"/>
    </row>
    <row r="100" spans="1:12" ht="39" customHeight="1" x14ac:dyDescent="0.3">
      <c r="A100" s="737" t="s">
        <v>113</v>
      </c>
      <c r="B100" s="153">
        <v>5</v>
      </c>
      <c r="C100" s="738"/>
      <c r="D100" s="717"/>
      <c r="E100" s="718"/>
      <c r="F100" s="718"/>
      <c r="G100" s="718"/>
      <c r="H100" s="153"/>
      <c r="I100" s="153"/>
      <c r="J100" s="732" t="s">
        <v>112</v>
      </c>
      <c r="K100" s="733"/>
      <c r="L100" s="1"/>
    </row>
    <row r="101" spans="1:12" x14ac:dyDescent="0.3">
      <c r="A101" s="737"/>
      <c r="B101" s="153" t="s">
        <v>115</v>
      </c>
      <c r="C101" s="739"/>
      <c r="D101" s="717"/>
      <c r="E101" s="718"/>
      <c r="F101" s="718"/>
      <c r="G101" s="718"/>
      <c r="H101" s="153"/>
      <c r="I101" s="153"/>
      <c r="J101" s="155"/>
      <c r="K101" s="156"/>
      <c r="L101" s="1"/>
    </row>
    <row r="102" spans="1:12" ht="28.2" x14ac:dyDescent="0.3">
      <c r="A102" s="737"/>
      <c r="B102" s="153">
        <v>4</v>
      </c>
      <c r="C102" s="740"/>
      <c r="D102" s="717"/>
      <c r="E102" s="717"/>
      <c r="F102" s="730"/>
      <c r="G102" s="718"/>
      <c r="H102" s="153"/>
      <c r="I102" s="153"/>
      <c r="J102" s="161" t="str">
        <f xml:space="preserve"> IF(OR(E100="X",F100="X",G100="x",F102="x",G102="X",F104="X",G104="X",G106="X" ),"x","")</f>
        <v/>
      </c>
      <c r="K102" s="156" t="s">
        <v>114</v>
      </c>
      <c r="L102" s="1"/>
    </row>
    <row r="103" spans="1:12" ht="28.2" x14ac:dyDescent="0.3">
      <c r="A103" s="737"/>
      <c r="B103" s="153" t="s">
        <v>117</v>
      </c>
      <c r="C103" s="741"/>
      <c r="D103" s="717"/>
      <c r="E103" s="717"/>
      <c r="F103" s="730"/>
      <c r="G103" s="718"/>
      <c r="H103" s="153"/>
      <c r="I103" s="153"/>
      <c r="J103" s="162"/>
      <c r="K103" s="156"/>
      <c r="L103" s="1"/>
    </row>
    <row r="104" spans="1:12" ht="28.2" x14ac:dyDescent="0.3">
      <c r="A104" s="737"/>
      <c r="B104" s="153">
        <v>3</v>
      </c>
      <c r="C104" s="720"/>
      <c r="D104" s="715"/>
      <c r="E104" s="716"/>
      <c r="F104" s="730"/>
      <c r="G104" s="718"/>
      <c r="H104" s="153"/>
      <c r="I104" s="153"/>
      <c r="J104" s="163" t="str">
        <f xml:space="preserve"> IF(OR(C100="X",D100="X",D102="x",E102="x",E104="X",F106="X",F108="X",G108="X" ),"x","")</f>
        <v/>
      </c>
      <c r="K104" s="156" t="s">
        <v>116</v>
      </c>
      <c r="L104" s="1"/>
    </row>
    <row r="105" spans="1:12" ht="28.2" x14ac:dyDescent="0.3">
      <c r="A105" s="737"/>
      <c r="B105" s="153" t="s">
        <v>119</v>
      </c>
      <c r="C105" s="731"/>
      <c r="D105" s="715"/>
      <c r="E105" s="717"/>
      <c r="F105" s="730"/>
      <c r="G105" s="718"/>
      <c r="H105" s="153"/>
      <c r="I105" s="153"/>
      <c r="J105" s="164"/>
      <c r="K105" s="156"/>
      <c r="L105" s="1"/>
    </row>
    <row r="106" spans="1:12" ht="28.2" x14ac:dyDescent="0.3">
      <c r="A106" s="737"/>
      <c r="B106" s="153">
        <v>2</v>
      </c>
      <c r="C106" s="720"/>
      <c r="D106" s="713"/>
      <c r="E106" s="714"/>
      <c r="F106" s="716"/>
      <c r="G106" s="718"/>
      <c r="H106" s="153"/>
      <c r="I106" s="153"/>
      <c r="J106" s="165" t="str">
        <f xml:space="preserve"> IF(OR(C102="X",D104="X",E108="x",E106="x" ),"x","")</f>
        <v/>
      </c>
      <c r="K106" s="156" t="s">
        <v>118</v>
      </c>
      <c r="L106" s="1"/>
    </row>
    <row r="107" spans="1:12" ht="28.2" x14ac:dyDescent="0.3">
      <c r="A107" s="737"/>
      <c r="B107" s="153" t="s">
        <v>241</v>
      </c>
      <c r="C107" s="731"/>
      <c r="D107" s="713"/>
      <c r="E107" s="715"/>
      <c r="F107" s="717"/>
      <c r="G107" s="718"/>
      <c r="H107" s="153"/>
      <c r="I107" s="153"/>
      <c r="J107" s="164"/>
      <c r="K107" s="156"/>
      <c r="L107" s="1"/>
    </row>
    <row r="108" spans="1:12" ht="28.2" x14ac:dyDescent="0.3">
      <c r="A108" s="737"/>
      <c r="B108" s="153">
        <v>1</v>
      </c>
      <c r="C108" s="720"/>
      <c r="D108" s="722"/>
      <c r="E108" s="724"/>
      <c r="F108" s="726"/>
      <c r="G108" s="728"/>
      <c r="H108" s="153"/>
      <c r="I108" s="153"/>
      <c r="J108" s="166" t="str">
        <f xml:space="preserve"> IF(OR(C104="X",C106="X",C108="x",D106="x",D108="x" ),"x","")</f>
        <v/>
      </c>
      <c r="K108" s="156" t="s">
        <v>120</v>
      </c>
      <c r="L108" s="1"/>
    </row>
    <row r="109" spans="1:12" x14ac:dyDescent="0.3">
      <c r="A109" s="737"/>
      <c r="B109" s="153" t="s">
        <v>121</v>
      </c>
      <c r="C109" s="721"/>
      <c r="D109" s="723"/>
      <c r="E109" s="725"/>
      <c r="F109" s="727"/>
      <c r="G109" s="729"/>
      <c r="H109" s="153"/>
      <c r="I109" s="153"/>
      <c r="J109" s="153"/>
      <c r="K109" s="154"/>
      <c r="L109" s="1"/>
    </row>
    <row r="110" spans="1:12" x14ac:dyDescent="0.3">
      <c r="A110" s="174"/>
      <c r="B110" s="153"/>
      <c r="C110" s="153">
        <v>1</v>
      </c>
      <c r="D110" s="153">
        <v>2</v>
      </c>
      <c r="E110" s="153">
        <v>3</v>
      </c>
      <c r="F110" s="153">
        <v>4</v>
      </c>
      <c r="G110" s="153">
        <v>5</v>
      </c>
      <c r="H110" s="153"/>
      <c r="I110" s="153"/>
      <c r="J110" s="153"/>
      <c r="K110" s="154"/>
      <c r="L110" s="1"/>
    </row>
    <row r="111" spans="1:12" x14ac:dyDescent="0.3">
      <c r="A111" s="174"/>
      <c r="B111" s="153"/>
      <c r="C111" s="153" t="s">
        <v>122</v>
      </c>
      <c r="D111" s="153" t="s">
        <v>123</v>
      </c>
      <c r="E111" s="153" t="s">
        <v>124</v>
      </c>
      <c r="F111" s="153" t="s">
        <v>125</v>
      </c>
      <c r="G111" s="153" t="s">
        <v>126</v>
      </c>
      <c r="H111" s="153"/>
      <c r="I111" s="153"/>
      <c r="J111" s="153"/>
      <c r="K111" s="154"/>
      <c r="L111" s="1"/>
    </row>
    <row r="112" spans="1:12" ht="15" customHeight="1" x14ac:dyDescent="0.3">
      <c r="A112" s="174"/>
      <c r="B112" s="153"/>
      <c r="C112" s="719" t="s">
        <v>127</v>
      </c>
      <c r="D112" s="719"/>
      <c r="E112" s="719"/>
      <c r="F112" s="719"/>
      <c r="G112" s="719"/>
      <c r="H112" s="153"/>
      <c r="I112" s="153"/>
      <c r="J112" s="153"/>
      <c r="K112" s="154"/>
      <c r="L112" s="1"/>
    </row>
    <row r="113" spans="1:12" ht="15" customHeight="1" x14ac:dyDescent="0.3">
      <c r="A113" s="174"/>
      <c r="B113" s="153"/>
      <c r="C113" s="719"/>
      <c r="D113" s="719"/>
      <c r="E113" s="719"/>
      <c r="F113" s="719"/>
      <c r="G113" s="719"/>
      <c r="H113" s="153"/>
      <c r="I113" s="153"/>
      <c r="J113" s="153"/>
      <c r="K113" s="154"/>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43" t="s">
        <v>111</v>
      </c>
      <c r="B116" s="937" t="str">
        <f>DESCRIPCION!A25</f>
        <v>h</v>
      </c>
      <c r="C116" s="937"/>
      <c r="D116" s="937"/>
      <c r="E116" s="937"/>
      <c r="F116" s="937"/>
      <c r="G116" s="937"/>
      <c r="H116" s="938"/>
      <c r="I116" s="935" t="s">
        <v>335</v>
      </c>
      <c r="J116" s="936"/>
      <c r="K116" s="140" t="str">
        <f>IF(J123="x","EXTREMA",IF(J125="x","ALTA",IF(J127="x","MODERADA",IF(J129="x","BAJA",""))))</f>
        <v/>
      </c>
      <c r="L116" s="1"/>
    </row>
    <row r="117" spans="1:12" ht="16.2" thickBot="1" x14ac:dyDescent="0.35">
      <c r="A117" s="944"/>
      <c r="B117" s="939"/>
      <c r="C117" s="939"/>
      <c r="D117" s="939"/>
      <c r="E117" s="939"/>
      <c r="F117" s="939"/>
      <c r="G117" s="939"/>
      <c r="H117" s="940"/>
      <c r="I117" s="930" t="s">
        <v>336</v>
      </c>
      <c r="J117" s="931"/>
      <c r="K117" s="190" t="str">
        <f>'VALORACION RIESGOS INHERENTES'!K111</f>
        <v/>
      </c>
      <c r="L117" s="1"/>
    </row>
    <row r="118" spans="1:12" ht="16.2" thickBot="1" x14ac:dyDescent="0.35">
      <c r="A118" s="945"/>
      <c r="B118" s="751" t="s">
        <v>286</v>
      </c>
      <c r="C118" s="752"/>
      <c r="D118" s="752"/>
      <c r="E118" s="752"/>
      <c r="F118" s="752"/>
      <c r="G118" s="752"/>
      <c r="H118" s="752"/>
      <c r="I118" s="752"/>
      <c r="J118" s="755"/>
      <c r="K118" s="190" t="str">
        <f>'EVALUACIÓN SOLIDEZ CONTROLES'!H31</f>
        <v xml:space="preserve"> </v>
      </c>
      <c r="L118" s="1"/>
    </row>
    <row r="119" spans="1:12" ht="17.25" customHeight="1" thickBot="1" x14ac:dyDescent="0.35">
      <c r="A119" s="192" t="s">
        <v>113</v>
      </c>
      <c r="B119" s="193"/>
      <c r="C119" s="193"/>
      <c r="D119" s="240"/>
      <c r="E119" s="932"/>
      <c r="F119" s="933"/>
      <c r="G119" s="934"/>
      <c r="H119" s="751" t="s">
        <v>338</v>
      </c>
      <c r="I119" s="755"/>
      <c r="J119" s="756"/>
      <c r="K119" s="757"/>
      <c r="L119" s="1"/>
    </row>
    <row r="120" spans="1:12" ht="39.75" customHeight="1" x14ac:dyDescent="0.3">
      <c r="A120" s="174"/>
      <c r="B120" s="153"/>
      <c r="C120" s="175"/>
      <c r="D120" s="153"/>
      <c r="E120" s="153"/>
      <c r="F120" s="153"/>
      <c r="G120" s="153"/>
      <c r="H120" s="153"/>
      <c r="I120" s="153"/>
      <c r="J120" s="1"/>
      <c r="K120" s="73"/>
      <c r="L120" s="1"/>
    </row>
    <row r="121" spans="1:12" ht="15" customHeight="1" x14ac:dyDescent="0.3">
      <c r="A121" s="737" t="s">
        <v>113</v>
      </c>
      <c r="B121" s="153">
        <v>5</v>
      </c>
      <c r="C121" s="758"/>
      <c r="D121" s="749"/>
      <c r="E121" s="750"/>
      <c r="F121" s="750"/>
      <c r="G121" s="750"/>
      <c r="H121" s="188"/>
      <c r="I121" s="153"/>
      <c r="J121" s="732" t="s">
        <v>112</v>
      </c>
      <c r="K121" s="733"/>
      <c r="L121" s="1"/>
    </row>
    <row r="122" spans="1:12" ht="32.4" x14ac:dyDescent="0.3">
      <c r="A122" s="737"/>
      <c r="B122" s="153" t="s">
        <v>115</v>
      </c>
      <c r="C122" s="759"/>
      <c r="D122" s="749"/>
      <c r="E122" s="750"/>
      <c r="F122" s="750"/>
      <c r="G122" s="750"/>
      <c r="H122" s="188"/>
      <c r="I122" s="153"/>
      <c r="J122" s="155"/>
      <c r="K122" s="156"/>
      <c r="L122" s="1"/>
    </row>
    <row r="123" spans="1:12" ht="32.4" x14ac:dyDescent="0.3">
      <c r="A123" s="737"/>
      <c r="B123" s="153">
        <v>4</v>
      </c>
      <c r="C123" s="760"/>
      <c r="D123" s="749"/>
      <c r="E123" s="749"/>
      <c r="F123" s="762"/>
      <c r="G123" s="750"/>
      <c r="H123" s="188"/>
      <c r="I123" s="153"/>
      <c r="J123" s="161" t="str">
        <f xml:space="preserve"> IF(OR(E121="X",F121="X",G121="x",F123="x",G123="X",F125="X",G125="X",G127="X" ),"x","")</f>
        <v/>
      </c>
      <c r="K123" s="156" t="s">
        <v>114</v>
      </c>
      <c r="L123" s="1"/>
    </row>
    <row r="124" spans="1:12" ht="32.4" x14ac:dyDescent="0.3">
      <c r="A124" s="737"/>
      <c r="B124" s="153" t="s">
        <v>117</v>
      </c>
      <c r="C124" s="761"/>
      <c r="D124" s="749"/>
      <c r="E124" s="749"/>
      <c r="F124" s="762"/>
      <c r="G124" s="750"/>
      <c r="H124" s="188"/>
      <c r="I124" s="153"/>
      <c r="J124" s="162"/>
      <c r="K124" s="156"/>
      <c r="L124" s="1"/>
    </row>
    <row r="125" spans="1:12" ht="32.4" x14ac:dyDescent="0.3">
      <c r="A125" s="737"/>
      <c r="B125" s="153">
        <v>3</v>
      </c>
      <c r="C125" s="763"/>
      <c r="D125" s="747"/>
      <c r="E125" s="748"/>
      <c r="F125" s="762"/>
      <c r="G125" s="750"/>
      <c r="H125" s="188"/>
      <c r="I125" s="153"/>
      <c r="J125" s="163" t="str">
        <f xml:space="preserve"> IF(OR(C121="X",D121="X",D123="x",E123="x",E125="X",F127="X",F129="X",G129="X" ),"x","")</f>
        <v/>
      </c>
      <c r="K125" s="156" t="s">
        <v>116</v>
      </c>
      <c r="L125" s="1"/>
    </row>
    <row r="126" spans="1:12" ht="32.4" x14ac:dyDescent="0.3">
      <c r="A126" s="737"/>
      <c r="B126" s="153" t="s">
        <v>119</v>
      </c>
      <c r="C126" s="764"/>
      <c r="D126" s="747"/>
      <c r="E126" s="749"/>
      <c r="F126" s="762"/>
      <c r="G126" s="750"/>
      <c r="H126" s="188"/>
      <c r="I126" s="153"/>
      <c r="J126" s="164"/>
      <c r="K126" s="156"/>
      <c r="L126" s="1"/>
    </row>
    <row r="127" spans="1:12" ht="32.4" x14ac:dyDescent="0.3">
      <c r="A127" s="737"/>
      <c r="B127" s="153">
        <v>2</v>
      </c>
      <c r="C127" s="763"/>
      <c r="D127" s="745"/>
      <c r="E127" s="746"/>
      <c r="F127" s="748"/>
      <c r="G127" s="750"/>
      <c r="H127" s="188"/>
      <c r="I127" s="153"/>
      <c r="J127" s="165" t="str">
        <f xml:space="preserve"> IF(OR(C123="X",D125="X",E127="x",E129="x" ),"x","")</f>
        <v/>
      </c>
      <c r="K127" s="156" t="s">
        <v>118</v>
      </c>
      <c r="L127" s="1"/>
    </row>
    <row r="128" spans="1:12" ht="32.4" x14ac:dyDescent="0.3">
      <c r="A128" s="737"/>
      <c r="B128" s="153" t="s">
        <v>241</v>
      </c>
      <c r="C128" s="764"/>
      <c r="D128" s="745"/>
      <c r="E128" s="747"/>
      <c r="F128" s="749"/>
      <c r="G128" s="750"/>
      <c r="H128" s="188"/>
      <c r="I128" s="153"/>
      <c r="J128" s="164"/>
      <c r="K128" s="156"/>
      <c r="L128" s="1"/>
    </row>
    <row r="129" spans="1:12" ht="32.4" x14ac:dyDescent="0.3">
      <c r="A129" s="737"/>
      <c r="B129" s="153">
        <v>1</v>
      </c>
      <c r="C129" s="763"/>
      <c r="D129" s="766"/>
      <c r="E129" s="768"/>
      <c r="F129" s="770"/>
      <c r="G129" s="772"/>
      <c r="H129" s="188"/>
      <c r="I129" s="153"/>
      <c r="J129" s="166" t="str">
        <f xml:space="preserve"> IF(OR(C125="X",C127="X",D127="x",C129="x",D129="x" ),"x","")</f>
        <v/>
      </c>
      <c r="K129" s="156" t="s">
        <v>120</v>
      </c>
      <c r="L129" s="1"/>
    </row>
    <row r="130" spans="1:12" ht="32.4" x14ac:dyDescent="0.3">
      <c r="A130" s="737"/>
      <c r="B130" s="153" t="s">
        <v>121</v>
      </c>
      <c r="C130" s="765"/>
      <c r="D130" s="767"/>
      <c r="E130" s="769"/>
      <c r="F130" s="771"/>
      <c r="G130" s="773"/>
      <c r="H130" s="188"/>
      <c r="I130" s="153"/>
      <c r="J130" s="153"/>
      <c r="K130" s="154"/>
      <c r="L130" s="1"/>
    </row>
    <row r="131" spans="1:12" x14ac:dyDescent="0.3">
      <c r="A131" s="174"/>
      <c r="B131" s="153"/>
      <c r="C131" s="153">
        <v>1</v>
      </c>
      <c r="D131" s="153">
        <v>2</v>
      </c>
      <c r="E131" s="153">
        <v>3</v>
      </c>
      <c r="F131" s="153">
        <v>4</v>
      </c>
      <c r="G131" s="153">
        <v>5</v>
      </c>
      <c r="H131" s="153"/>
      <c r="I131" s="153"/>
      <c r="J131" s="153"/>
      <c r="K131" s="154"/>
      <c r="L131" s="1"/>
    </row>
    <row r="132" spans="1:12" x14ac:dyDescent="0.3">
      <c r="A132" s="174"/>
      <c r="B132" s="153"/>
      <c r="C132" s="153" t="s">
        <v>122</v>
      </c>
      <c r="D132" s="153" t="s">
        <v>123</v>
      </c>
      <c r="E132" s="153" t="s">
        <v>124</v>
      </c>
      <c r="F132" s="153" t="s">
        <v>125</v>
      </c>
      <c r="G132" s="153" t="s">
        <v>126</v>
      </c>
      <c r="H132" s="153"/>
      <c r="I132" s="153"/>
      <c r="J132" s="153"/>
      <c r="K132" s="154"/>
      <c r="L132" s="1"/>
    </row>
    <row r="133" spans="1:12" ht="15" customHeight="1" x14ac:dyDescent="0.3">
      <c r="A133" s="174"/>
      <c r="B133" s="153"/>
      <c r="C133" s="719" t="s">
        <v>127</v>
      </c>
      <c r="D133" s="719"/>
      <c r="E133" s="719"/>
      <c r="F133" s="719"/>
      <c r="G133" s="719"/>
      <c r="H133" s="153"/>
      <c r="I133" s="153"/>
      <c r="J133" s="153"/>
      <c r="K133" s="154"/>
      <c r="L133" s="1"/>
    </row>
    <row r="134" spans="1:12" ht="15" customHeight="1" x14ac:dyDescent="0.3">
      <c r="A134" s="174"/>
      <c r="B134" s="153"/>
      <c r="C134" s="719"/>
      <c r="D134" s="719"/>
      <c r="E134" s="719"/>
      <c r="F134" s="719"/>
      <c r="G134" s="719"/>
      <c r="H134" s="153"/>
      <c r="I134" s="153"/>
      <c r="J134" s="153"/>
      <c r="K134" s="154"/>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43" t="s">
        <v>111</v>
      </c>
      <c r="B137" s="941" t="str">
        <f>DESCRIPCION!A28</f>
        <v>i</v>
      </c>
      <c r="C137" s="937"/>
      <c r="D137" s="937"/>
      <c r="E137" s="937"/>
      <c r="F137" s="937"/>
      <c r="G137" s="937"/>
      <c r="H137" s="938"/>
      <c r="I137" s="935" t="s">
        <v>335</v>
      </c>
      <c r="J137" s="936"/>
      <c r="K137" s="140" t="str">
        <f>IF(J144="x","EXTREMA",IF(J146="x","ALTA",IF(J148="x","MODERADA",IF(J150="x","BAJA",""))))</f>
        <v/>
      </c>
      <c r="L137" s="1"/>
    </row>
    <row r="138" spans="1:12" ht="16.2" thickBot="1" x14ac:dyDescent="0.35">
      <c r="A138" s="944"/>
      <c r="B138" s="942"/>
      <c r="C138" s="939"/>
      <c r="D138" s="939"/>
      <c r="E138" s="939"/>
      <c r="F138" s="939"/>
      <c r="G138" s="939"/>
      <c r="H138" s="940"/>
      <c r="I138" s="930" t="s">
        <v>336</v>
      </c>
      <c r="J138" s="931"/>
      <c r="K138" s="190" t="str">
        <f>'VALORACION RIESGOS INHERENTES'!K131</f>
        <v/>
      </c>
      <c r="L138" s="1"/>
    </row>
    <row r="139" spans="1:12" ht="16.2" thickBot="1" x14ac:dyDescent="0.35">
      <c r="A139" s="945"/>
      <c r="B139" s="751" t="s">
        <v>286</v>
      </c>
      <c r="C139" s="752"/>
      <c r="D139" s="752"/>
      <c r="E139" s="752"/>
      <c r="F139" s="752"/>
      <c r="G139" s="752"/>
      <c r="H139" s="752"/>
      <c r="I139" s="752"/>
      <c r="J139" s="755"/>
      <c r="K139" s="189" t="e">
        <f>'EVALUACIÓN SOLIDEZ CONTROLES'!H35</f>
        <v>#DIV/0!</v>
      </c>
      <c r="L139" s="1"/>
    </row>
    <row r="140" spans="1:12" ht="18" customHeight="1" thickBot="1" x14ac:dyDescent="0.35">
      <c r="A140" s="192" t="s">
        <v>113</v>
      </c>
      <c r="B140" s="193"/>
      <c r="C140" s="193"/>
      <c r="D140" s="240"/>
      <c r="E140" s="932"/>
      <c r="F140" s="933"/>
      <c r="G140" s="934"/>
      <c r="H140" s="751" t="s">
        <v>338</v>
      </c>
      <c r="I140" s="755"/>
      <c r="J140" s="756"/>
      <c r="K140" s="757"/>
      <c r="L140" s="1"/>
    </row>
    <row r="141" spans="1:12" ht="42" customHeight="1" x14ac:dyDescent="0.3">
      <c r="A141" s="174"/>
      <c r="B141" s="153"/>
      <c r="C141" s="175"/>
      <c r="D141" s="153"/>
      <c r="E141" s="153"/>
      <c r="F141" s="153"/>
      <c r="G141" s="153"/>
      <c r="H141" s="153"/>
      <c r="I141" s="153"/>
      <c r="J141" s="170"/>
      <c r="K141" s="171"/>
      <c r="L141" s="1"/>
    </row>
    <row r="142" spans="1:12" ht="41.25" customHeight="1" x14ac:dyDescent="0.3">
      <c r="A142" s="737" t="s">
        <v>113</v>
      </c>
      <c r="B142" s="153">
        <v>5</v>
      </c>
      <c r="C142" s="738"/>
      <c r="D142" s="717"/>
      <c r="E142" s="718"/>
      <c r="F142" s="718"/>
      <c r="G142" s="718"/>
      <c r="H142" s="153"/>
      <c r="I142" s="153"/>
      <c r="J142" s="732" t="s">
        <v>112</v>
      </c>
      <c r="K142" s="733"/>
      <c r="L142" s="1"/>
    </row>
    <row r="143" spans="1:12" x14ac:dyDescent="0.3">
      <c r="A143" s="737"/>
      <c r="B143" s="153" t="s">
        <v>115</v>
      </c>
      <c r="C143" s="739"/>
      <c r="D143" s="717"/>
      <c r="E143" s="718"/>
      <c r="F143" s="718"/>
      <c r="G143" s="718"/>
      <c r="H143" s="153"/>
      <c r="I143" s="153"/>
      <c r="J143" s="155"/>
      <c r="K143" s="156"/>
      <c r="L143" s="1"/>
    </row>
    <row r="144" spans="1:12" ht="28.2" x14ac:dyDescent="0.3">
      <c r="A144" s="737"/>
      <c r="B144" s="153">
        <v>4</v>
      </c>
      <c r="C144" s="740"/>
      <c r="D144" s="717"/>
      <c r="E144" s="717"/>
      <c r="F144" s="730"/>
      <c r="G144" s="718"/>
      <c r="H144" s="153"/>
      <c r="I144" s="153"/>
      <c r="J144" s="161" t="str">
        <f xml:space="preserve"> IF(OR(E142="X",F142="X",G142="x",F144="x",G144="X",F146="X",G146="X",G148="X" ),"x","")</f>
        <v/>
      </c>
      <c r="K144" s="156" t="s">
        <v>114</v>
      </c>
      <c r="L144" s="1"/>
    </row>
    <row r="145" spans="1:12" ht="28.2" x14ac:dyDescent="0.3">
      <c r="A145" s="737"/>
      <c r="B145" s="153" t="s">
        <v>117</v>
      </c>
      <c r="C145" s="741"/>
      <c r="D145" s="717"/>
      <c r="E145" s="717"/>
      <c r="F145" s="730"/>
      <c r="G145" s="718"/>
      <c r="H145" s="153"/>
      <c r="I145" s="153"/>
      <c r="J145" s="162"/>
      <c r="K145" s="156"/>
      <c r="L145" s="1"/>
    </row>
    <row r="146" spans="1:12" ht="28.2" x14ac:dyDescent="0.3">
      <c r="A146" s="737"/>
      <c r="B146" s="153">
        <v>3</v>
      </c>
      <c r="C146" s="720"/>
      <c r="D146" s="715"/>
      <c r="E146" s="716"/>
      <c r="F146" s="730"/>
      <c r="G146" s="718"/>
      <c r="H146" s="153"/>
      <c r="I146" s="153"/>
      <c r="J146" s="163" t="str">
        <f xml:space="preserve"> IF(OR(C142="X",D142="X",D144="x",E144="x",E146="X",F148="X",F150="X",G150="X" ),"x","")</f>
        <v/>
      </c>
      <c r="K146" s="156" t="s">
        <v>116</v>
      </c>
      <c r="L146" s="1"/>
    </row>
    <row r="147" spans="1:12" ht="28.2" x14ac:dyDescent="0.3">
      <c r="A147" s="737"/>
      <c r="B147" s="153" t="s">
        <v>119</v>
      </c>
      <c r="C147" s="731"/>
      <c r="D147" s="715"/>
      <c r="E147" s="717"/>
      <c r="F147" s="730"/>
      <c r="G147" s="718"/>
      <c r="H147" s="153"/>
      <c r="I147" s="153"/>
      <c r="J147" s="164"/>
      <c r="K147" s="156"/>
      <c r="L147" s="1"/>
    </row>
    <row r="148" spans="1:12" ht="28.2" x14ac:dyDescent="0.3">
      <c r="A148" s="737"/>
      <c r="B148" s="153">
        <v>2</v>
      </c>
      <c r="C148" s="720"/>
      <c r="D148" s="713"/>
      <c r="E148" s="714"/>
      <c r="F148" s="716"/>
      <c r="G148" s="718"/>
      <c r="H148" s="153"/>
      <c r="I148" s="153"/>
      <c r="J148" s="165" t="str">
        <f xml:space="preserve"> IF(OR(C144="X",D146="X",E148="x",E150="x" ),"x","")</f>
        <v/>
      </c>
      <c r="K148" s="156" t="s">
        <v>118</v>
      </c>
      <c r="L148" s="1"/>
    </row>
    <row r="149" spans="1:12" ht="28.2" x14ac:dyDescent="0.3">
      <c r="A149" s="737"/>
      <c r="B149" s="153" t="s">
        <v>241</v>
      </c>
      <c r="C149" s="731"/>
      <c r="D149" s="713"/>
      <c r="E149" s="715"/>
      <c r="F149" s="717"/>
      <c r="G149" s="718"/>
      <c r="H149" s="153"/>
      <c r="I149" s="153"/>
      <c r="J149" s="164"/>
      <c r="K149" s="156"/>
      <c r="L149" s="1"/>
    </row>
    <row r="150" spans="1:12" ht="28.2" x14ac:dyDescent="0.3">
      <c r="A150" s="737"/>
      <c r="B150" s="153">
        <v>1</v>
      </c>
      <c r="C150" s="720"/>
      <c r="D150" s="722"/>
      <c r="E150" s="724"/>
      <c r="F150" s="726"/>
      <c r="G150" s="728"/>
      <c r="H150" s="153"/>
      <c r="I150" s="153"/>
      <c r="J150" s="166" t="str">
        <f xml:space="preserve"> IF(OR(C146="X",C148="X",C150="x",D148="x",D150="x" ),"x","")</f>
        <v/>
      </c>
      <c r="K150" s="156" t="s">
        <v>120</v>
      </c>
      <c r="L150" s="1"/>
    </row>
    <row r="151" spans="1:12" x14ac:dyDescent="0.3">
      <c r="A151" s="737"/>
      <c r="B151" s="153" t="s">
        <v>121</v>
      </c>
      <c r="C151" s="721"/>
      <c r="D151" s="723"/>
      <c r="E151" s="725"/>
      <c r="F151" s="727"/>
      <c r="G151" s="729"/>
      <c r="H151" s="153"/>
      <c r="I151" s="153"/>
      <c r="J151" s="153"/>
      <c r="K151" s="154"/>
      <c r="L151" s="1"/>
    </row>
    <row r="152" spans="1:12" x14ac:dyDescent="0.3">
      <c r="A152" s="174"/>
      <c r="B152" s="153"/>
      <c r="C152" s="153">
        <v>1</v>
      </c>
      <c r="D152" s="153">
        <v>2</v>
      </c>
      <c r="E152" s="153">
        <v>3</v>
      </c>
      <c r="F152" s="153">
        <v>4</v>
      </c>
      <c r="G152" s="153">
        <v>5</v>
      </c>
      <c r="H152" s="153"/>
      <c r="I152" s="153"/>
      <c r="J152" s="153"/>
      <c r="K152" s="154"/>
      <c r="L152" s="1"/>
    </row>
    <row r="153" spans="1:12" x14ac:dyDescent="0.3">
      <c r="A153" s="174"/>
      <c r="B153" s="153"/>
      <c r="C153" s="153" t="s">
        <v>122</v>
      </c>
      <c r="D153" s="153" t="s">
        <v>123</v>
      </c>
      <c r="E153" s="153" t="s">
        <v>124</v>
      </c>
      <c r="F153" s="153" t="s">
        <v>125</v>
      </c>
      <c r="G153" s="153" t="s">
        <v>126</v>
      </c>
      <c r="H153" s="153"/>
      <c r="I153" s="153"/>
      <c r="J153" s="153"/>
      <c r="K153" s="154"/>
      <c r="L153" s="1"/>
    </row>
    <row r="154" spans="1:12" ht="15" customHeight="1" x14ac:dyDescent="0.3">
      <c r="A154" s="174"/>
      <c r="B154" s="153"/>
      <c r="C154" s="719" t="s">
        <v>127</v>
      </c>
      <c r="D154" s="719"/>
      <c r="E154" s="719"/>
      <c r="F154" s="719"/>
      <c r="G154" s="719"/>
      <c r="H154" s="153"/>
      <c r="I154" s="153"/>
      <c r="J154" s="153"/>
      <c r="K154" s="154"/>
      <c r="L154" s="1"/>
    </row>
    <row r="155" spans="1:12" ht="15" customHeight="1" x14ac:dyDescent="0.3">
      <c r="A155" s="174"/>
      <c r="B155" s="153"/>
      <c r="C155" s="719"/>
      <c r="D155" s="719"/>
      <c r="E155" s="719"/>
      <c r="F155" s="719"/>
      <c r="G155" s="719"/>
      <c r="H155" s="153"/>
      <c r="I155" s="153"/>
      <c r="J155" s="153"/>
      <c r="K155" s="154"/>
      <c r="L155" s="1"/>
    </row>
    <row r="156" spans="1:12" ht="15" thickBot="1" x14ac:dyDescent="0.35">
      <c r="A156" s="176"/>
      <c r="B156" s="177"/>
      <c r="C156" s="177"/>
      <c r="D156" s="177"/>
      <c r="E156" s="177"/>
      <c r="F156" s="177"/>
      <c r="G156" s="177"/>
      <c r="H156" s="177"/>
      <c r="I156" s="177"/>
      <c r="J156" s="177"/>
      <c r="K156" s="178"/>
      <c r="L156" s="1"/>
    </row>
    <row r="157" spans="1:12" ht="15" thickBot="1" x14ac:dyDescent="0.35">
      <c r="A157" s="1"/>
      <c r="B157" s="1"/>
      <c r="C157" s="1"/>
      <c r="D157" s="1"/>
      <c r="E157" s="1"/>
      <c r="F157" s="1"/>
      <c r="G157" s="1"/>
      <c r="H157" s="1"/>
      <c r="I157" s="1"/>
      <c r="J157" s="1"/>
      <c r="K157" s="1"/>
      <c r="L157" s="1"/>
    </row>
    <row r="158" spans="1:12" ht="16.5" customHeight="1" thickBot="1" x14ac:dyDescent="0.35">
      <c r="A158" s="943" t="s">
        <v>111</v>
      </c>
      <c r="B158" s="937" t="str">
        <f>DESCRIPCION!A31</f>
        <v>l</v>
      </c>
      <c r="C158" s="937"/>
      <c r="D158" s="937"/>
      <c r="E158" s="937"/>
      <c r="F158" s="937"/>
      <c r="G158" s="937"/>
      <c r="H158" s="938"/>
      <c r="I158" s="935" t="s">
        <v>335</v>
      </c>
      <c r="J158" s="936"/>
      <c r="K158" s="140" t="str">
        <f>IF(J165="x","EXTREMA",IF(J167="x","ALTA",IF(J169="x","MODERADA",IF(J171="x","BAJA",""))))</f>
        <v/>
      </c>
      <c r="L158" s="1"/>
    </row>
    <row r="159" spans="1:12" ht="16.2" thickBot="1" x14ac:dyDescent="0.35">
      <c r="A159" s="944"/>
      <c r="B159" s="939"/>
      <c r="C159" s="939"/>
      <c r="D159" s="939"/>
      <c r="E159" s="939"/>
      <c r="F159" s="939"/>
      <c r="G159" s="939"/>
      <c r="H159" s="940"/>
      <c r="I159" s="930" t="s">
        <v>336</v>
      </c>
      <c r="J159" s="931"/>
      <c r="K159" s="189" t="str">
        <f>'VALORACION RIESGOS INHERENTES'!K151</f>
        <v/>
      </c>
      <c r="L159" s="1"/>
    </row>
    <row r="160" spans="1:12" ht="15.75" customHeight="1" thickBot="1" x14ac:dyDescent="0.35">
      <c r="A160" s="945"/>
      <c r="B160" s="751" t="s">
        <v>286</v>
      </c>
      <c r="C160" s="752"/>
      <c r="D160" s="752"/>
      <c r="E160" s="752"/>
      <c r="F160" s="752"/>
      <c r="G160" s="752"/>
      <c r="H160" s="752"/>
      <c r="I160" s="752"/>
      <c r="J160" s="755"/>
      <c r="K160" s="189" t="e">
        <f>'EVALUACIÓN SOLIDEZ CONTROLES'!H39</f>
        <v>#DIV/0!</v>
      </c>
      <c r="L160" s="1"/>
    </row>
    <row r="161" spans="1:12" ht="15.75" customHeight="1" thickBot="1" x14ac:dyDescent="0.35">
      <c r="A161" s="192" t="s">
        <v>113</v>
      </c>
      <c r="B161" s="193"/>
      <c r="C161" s="193"/>
      <c r="D161" s="240"/>
      <c r="E161" s="932"/>
      <c r="F161" s="933"/>
      <c r="G161" s="934"/>
      <c r="H161" s="751" t="s">
        <v>338</v>
      </c>
      <c r="I161" s="755"/>
      <c r="J161" s="756"/>
      <c r="K161" s="757"/>
      <c r="L161" s="1"/>
    </row>
    <row r="162" spans="1:12" ht="44.25" customHeight="1" x14ac:dyDescent="0.3">
      <c r="A162" s="174"/>
      <c r="B162" s="153"/>
      <c r="C162" s="175"/>
      <c r="D162" s="153"/>
      <c r="E162" s="153"/>
      <c r="F162" s="153"/>
      <c r="G162" s="153"/>
      <c r="H162" s="153"/>
      <c r="I162" s="153"/>
      <c r="J162" s="170"/>
      <c r="K162" s="171"/>
      <c r="L162" s="1"/>
    </row>
    <row r="163" spans="1:12" ht="54" customHeight="1" x14ac:dyDescent="0.3">
      <c r="A163" s="737" t="s">
        <v>113</v>
      </c>
      <c r="B163" s="153">
        <v>5</v>
      </c>
      <c r="C163" s="738"/>
      <c r="D163" s="717"/>
      <c r="E163" s="718"/>
      <c r="F163" s="718"/>
      <c r="G163" s="718"/>
      <c r="H163" s="153"/>
      <c r="I163" s="153"/>
      <c r="J163" s="732" t="s">
        <v>112</v>
      </c>
      <c r="K163" s="733"/>
      <c r="L163" s="1"/>
    </row>
    <row r="164" spans="1:12" x14ac:dyDescent="0.3">
      <c r="A164" s="737"/>
      <c r="B164" s="153" t="s">
        <v>115</v>
      </c>
      <c r="C164" s="739"/>
      <c r="D164" s="717"/>
      <c r="E164" s="718"/>
      <c r="F164" s="718"/>
      <c r="G164" s="718"/>
      <c r="H164" s="153"/>
      <c r="I164" s="153"/>
      <c r="J164" s="155"/>
      <c r="K164" s="156"/>
      <c r="L164" s="1"/>
    </row>
    <row r="165" spans="1:12" ht="28.2" x14ac:dyDescent="0.3">
      <c r="A165" s="737"/>
      <c r="B165" s="153">
        <v>4</v>
      </c>
      <c r="C165" s="740"/>
      <c r="D165" s="717"/>
      <c r="E165" s="717"/>
      <c r="F165" s="730"/>
      <c r="G165" s="718"/>
      <c r="H165" s="153"/>
      <c r="I165" s="153"/>
      <c r="J165" s="161" t="str">
        <f xml:space="preserve"> IF(OR(E163="X",F163="X",G163="x",F165="x",G165="X",F167="X",G167="X",G169="X" ),"x","")</f>
        <v/>
      </c>
      <c r="K165" s="156" t="s">
        <v>114</v>
      </c>
      <c r="L165" s="1"/>
    </row>
    <row r="166" spans="1:12" ht="28.2" x14ac:dyDescent="0.3">
      <c r="A166" s="737"/>
      <c r="B166" s="153" t="s">
        <v>117</v>
      </c>
      <c r="C166" s="741"/>
      <c r="D166" s="717"/>
      <c r="E166" s="717"/>
      <c r="F166" s="730"/>
      <c r="G166" s="718"/>
      <c r="H166" s="153"/>
      <c r="I166" s="153"/>
      <c r="J166" s="162"/>
      <c r="K166" s="156"/>
      <c r="L166" s="1"/>
    </row>
    <row r="167" spans="1:12" ht="28.2" x14ac:dyDescent="0.3">
      <c r="A167" s="737"/>
      <c r="B167" s="153">
        <v>3</v>
      </c>
      <c r="C167" s="720"/>
      <c r="D167" s="715"/>
      <c r="E167" s="716"/>
      <c r="F167" s="730"/>
      <c r="G167" s="718"/>
      <c r="H167" s="153"/>
      <c r="I167" s="153"/>
      <c r="J167" s="163" t="str">
        <f xml:space="preserve"> IF(OR(C163="X",D163="X",D165="x",E165="x",E167="X",F169="X",F171="X",G171="X" ),"x","")</f>
        <v/>
      </c>
      <c r="K167" s="156" t="s">
        <v>116</v>
      </c>
      <c r="L167" s="1"/>
    </row>
    <row r="168" spans="1:12" ht="28.2" x14ac:dyDescent="0.3">
      <c r="A168" s="737"/>
      <c r="B168" s="153" t="s">
        <v>119</v>
      </c>
      <c r="C168" s="731"/>
      <c r="D168" s="715"/>
      <c r="E168" s="717"/>
      <c r="F168" s="730"/>
      <c r="G168" s="718"/>
      <c r="H168" s="153"/>
      <c r="I168" s="153"/>
      <c r="J168" s="164"/>
      <c r="K168" s="156"/>
      <c r="L168" s="1"/>
    </row>
    <row r="169" spans="1:12" ht="28.2" x14ac:dyDescent="0.3">
      <c r="A169" s="737"/>
      <c r="B169" s="153">
        <v>2</v>
      </c>
      <c r="C169" s="720"/>
      <c r="D169" s="713"/>
      <c r="E169" s="714"/>
      <c r="F169" s="716"/>
      <c r="G169" s="718"/>
      <c r="H169" s="153"/>
      <c r="I169" s="153"/>
      <c r="J169" s="165" t="str">
        <f xml:space="preserve"> IF(OR(C165="X",D167="X",E169="x",E171="x" ),"x","")</f>
        <v/>
      </c>
      <c r="K169" s="156" t="s">
        <v>118</v>
      </c>
      <c r="L169" s="1"/>
    </row>
    <row r="170" spans="1:12" ht="28.2" x14ac:dyDescent="0.3">
      <c r="A170" s="737"/>
      <c r="B170" s="153" t="s">
        <v>241</v>
      </c>
      <c r="C170" s="731"/>
      <c r="D170" s="713"/>
      <c r="E170" s="715"/>
      <c r="F170" s="717"/>
      <c r="G170" s="718"/>
      <c r="H170" s="153"/>
      <c r="I170" s="153"/>
      <c r="J170" s="164"/>
      <c r="K170" s="156"/>
      <c r="L170" s="1"/>
    </row>
    <row r="171" spans="1:12" ht="28.2" x14ac:dyDescent="0.3">
      <c r="A171" s="737"/>
      <c r="B171" s="153">
        <v>1</v>
      </c>
      <c r="C171" s="720"/>
      <c r="D171" s="722"/>
      <c r="E171" s="724"/>
      <c r="F171" s="726"/>
      <c r="G171" s="728"/>
      <c r="H171" s="153"/>
      <c r="I171" s="153"/>
      <c r="J171" s="166" t="str">
        <f xml:space="preserve"> IF(OR(C167="X",C169="X",C171="x",D169="x",D171="x" ),"x","")</f>
        <v/>
      </c>
      <c r="K171" s="156" t="s">
        <v>120</v>
      </c>
      <c r="L171" s="1"/>
    </row>
    <row r="172" spans="1:12" x14ac:dyDescent="0.3">
      <c r="A172" s="737"/>
      <c r="B172" s="153" t="s">
        <v>121</v>
      </c>
      <c r="C172" s="721"/>
      <c r="D172" s="723"/>
      <c r="E172" s="725"/>
      <c r="F172" s="727"/>
      <c r="G172" s="729"/>
      <c r="H172" s="153"/>
      <c r="I172" s="153"/>
      <c r="J172" s="153"/>
      <c r="K172" s="154"/>
      <c r="L172" s="1"/>
    </row>
    <row r="173" spans="1:12" x14ac:dyDescent="0.3">
      <c r="A173" s="174"/>
      <c r="B173" s="153"/>
      <c r="C173" s="153">
        <v>1</v>
      </c>
      <c r="D173" s="153">
        <v>2</v>
      </c>
      <c r="E173" s="153">
        <v>3</v>
      </c>
      <c r="F173" s="153">
        <v>4</v>
      </c>
      <c r="G173" s="153">
        <v>5</v>
      </c>
      <c r="H173" s="153"/>
      <c r="I173" s="153"/>
      <c r="J173" s="153"/>
      <c r="K173" s="154"/>
      <c r="L173" s="1"/>
    </row>
    <row r="174" spans="1:12" x14ac:dyDescent="0.3">
      <c r="A174" s="174"/>
      <c r="B174" s="153"/>
      <c r="C174" s="153" t="s">
        <v>122</v>
      </c>
      <c r="D174" s="153" t="s">
        <v>123</v>
      </c>
      <c r="E174" s="153" t="s">
        <v>124</v>
      </c>
      <c r="F174" s="153" t="s">
        <v>125</v>
      </c>
      <c r="G174" s="153" t="s">
        <v>126</v>
      </c>
      <c r="H174" s="153"/>
      <c r="I174" s="153"/>
      <c r="J174" s="153"/>
      <c r="K174" s="154"/>
      <c r="L174" s="1"/>
    </row>
    <row r="175" spans="1:12" ht="15" customHeight="1" x14ac:dyDescent="0.3">
      <c r="A175" s="174"/>
      <c r="B175" s="153"/>
      <c r="C175" s="719" t="s">
        <v>127</v>
      </c>
      <c r="D175" s="719"/>
      <c r="E175" s="719"/>
      <c r="F175" s="719"/>
      <c r="G175" s="719"/>
      <c r="H175" s="153"/>
      <c r="I175" s="153"/>
      <c r="J175" s="153"/>
      <c r="K175" s="154"/>
      <c r="L175" s="1"/>
    </row>
    <row r="176" spans="1:12" ht="15" customHeight="1" x14ac:dyDescent="0.3">
      <c r="A176" s="174"/>
      <c r="B176" s="153"/>
      <c r="C176" s="719"/>
      <c r="D176" s="719"/>
      <c r="E176" s="719"/>
      <c r="F176" s="719"/>
      <c r="G176" s="719"/>
      <c r="H176" s="153"/>
      <c r="I176" s="153"/>
      <c r="J176" s="153"/>
      <c r="K176" s="154"/>
      <c r="L176" s="1"/>
    </row>
    <row r="177" spans="1:12" ht="15" thickBot="1" x14ac:dyDescent="0.35">
      <c r="A177" s="176"/>
      <c r="B177" s="177"/>
      <c r="C177" s="177"/>
      <c r="D177" s="177"/>
      <c r="E177" s="177"/>
      <c r="F177" s="177"/>
      <c r="G177" s="177"/>
      <c r="H177" s="177"/>
      <c r="I177" s="177"/>
      <c r="J177" s="177"/>
      <c r="K177" s="178"/>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43" t="s">
        <v>111</v>
      </c>
      <c r="B180" s="937" t="str">
        <f>DESCRIPCION!A34</f>
        <v>m</v>
      </c>
      <c r="C180" s="937"/>
      <c r="D180" s="937"/>
      <c r="E180" s="937"/>
      <c r="F180" s="937"/>
      <c r="G180" s="937"/>
      <c r="H180" s="938"/>
      <c r="I180" s="935" t="s">
        <v>335</v>
      </c>
      <c r="J180" s="936"/>
      <c r="K180" s="140" t="str">
        <f>IF(J187="x","EXTREMA",IF(J189="x","ALTA",IF(J191="x","MODERADA",IF(J193="x","BAJA",""))))</f>
        <v/>
      </c>
      <c r="L180" s="1"/>
    </row>
    <row r="181" spans="1:12" ht="16.2" thickBot="1" x14ac:dyDescent="0.35">
      <c r="A181" s="944"/>
      <c r="B181" s="939"/>
      <c r="C181" s="939"/>
      <c r="D181" s="939"/>
      <c r="E181" s="939"/>
      <c r="F181" s="939"/>
      <c r="G181" s="939"/>
      <c r="H181" s="940"/>
      <c r="I181" s="930" t="s">
        <v>336</v>
      </c>
      <c r="J181" s="931"/>
      <c r="K181" s="190" t="str">
        <f>'VALORACION RIESGOS INHERENTES'!K172</f>
        <v/>
      </c>
      <c r="L181" s="1"/>
    </row>
    <row r="182" spans="1:12" ht="16.2" thickBot="1" x14ac:dyDescent="0.35">
      <c r="A182" s="945"/>
      <c r="B182" s="751" t="s">
        <v>286</v>
      </c>
      <c r="C182" s="752"/>
      <c r="D182" s="752"/>
      <c r="E182" s="752"/>
      <c r="F182" s="752"/>
      <c r="G182" s="752"/>
      <c r="H182" s="752"/>
      <c r="I182" s="752"/>
      <c r="J182" s="755"/>
      <c r="K182" s="189" t="e">
        <f>'EVALUACIÓN SOLIDEZ CONTROLES'!H43</f>
        <v>#DIV/0!</v>
      </c>
      <c r="L182" s="1"/>
    </row>
    <row r="183" spans="1:12" ht="16.2" thickBot="1" x14ac:dyDescent="0.35">
      <c r="A183" s="192" t="s">
        <v>113</v>
      </c>
      <c r="B183" s="193"/>
      <c r="C183" s="193"/>
      <c r="D183" s="240"/>
      <c r="E183" s="932"/>
      <c r="F183" s="933"/>
      <c r="G183" s="934"/>
      <c r="H183" s="751" t="s">
        <v>338</v>
      </c>
      <c r="I183" s="755"/>
      <c r="J183" s="756"/>
      <c r="K183" s="757"/>
      <c r="L183" s="1"/>
    </row>
    <row r="184" spans="1:12" ht="37.5" customHeight="1" x14ac:dyDescent="0.3">
      <c r="A184" s="174"/>
      <c r="B184" s="153"/>
      <c r="C184" s="175"/>
      <c r="D184" s="153"/>
      <c r="E184" s="153"/>
      <c r="F184" s="153"/>
      <c r="G184" s="153"/>
      <c r="H184" s="153"/>
      <c r="I184" s="153"/>
      <c r="J184" s="170"/>
      <c r="K184" s="171"/>
      <c r="L184" s="1"/>
    </row>
    <row r="185" spans="1:12" ht="40.5" customHeight="1" x14ac:dyDescent="0.3">
      <c r="A185" s="737" t="s">
        <v>113</v>
      </c>
      <c r="B185" s="153">
        <v>5</v>
      </c>
      <c r="C185" s="738"/>
      <c r="D185" s="717"/>
      <c r="E185" s="718"/>
      <c r="F185" s="718"/>
      <c r="G185" s="718"/>
      <c r="H185" s="153"/>
      <c r="I185" s="153"/>
      <c r="J185" s="732" t="s">
        <v>112</v>
      </c>
      <c r="K185" s="733"/>
      <c r="L185" s="1"/>
    </row>
    <row r="186" spans="1:12" x14ac:dyDescent="0.3">
      <c r="A186" s="737"/>
      <c r="B186" s="153" t="s">
        <v>115</v>
      </c>
      <c r="C186" s="739"/>
      <c r="D186" s="717"/>
      <c r="E186" s="718"/>
      <c r="F186" s="718"/>
      <c r="G186" s="718"/>
      <c r="H186" s="153"/>
      <c r="I186" s="153"/>
      <c r="J186" s="155"/>
      <c r="K186" s="156"/>
      <c r="L186" s="1"/>
    </row>
    <row r="187" spans="1:12" ht="28.2" x14ac:dyDescent="0.3">
      <c r="A187" s="737"/>
      <c r="B187" s="153">
        <v>4</v>
      </c>
      <c r="C187" s="740"/>
      <c r="D187" s="717"/>
      <c r="E187" s="717"/>
      <c r="F187" s="730"/>
      <c r="G187" s="718"/>
      <c r="H187" s="153"/>
      <c r="I187" s="153"/>
      <c r="J187" s="161" t="str">
        <f xml:space="preserve"> IF(OR(E185="X",F185="X",G185="x",F187="x",G187="X",F189="X",G189="X",G191="X" ),"x","")</f>
        <v/>
      </c>
      <c r="K187" s="156" t="s">
        <v>114</v>
      </c>
      <c r="L187" s="1"/>
    </row>
    <row r="188" spans="1:12" ht="28.2" x14ac:dyDescent="0.3">
      <c r="A188" s="737"/>
      <c r="B188" s="153" t="s">
        <v>117</v>
      </c>
      <c r="C188" s="741"/>
      <c r="D188" s="717"/>
      <c r="E188" s="717"/>
      <c r="F188" s="730"/>
      <c r="G188" s="718"/>
      <c r="H188" s="153"/>
      <c r="I188" s="153"/>
      <c r="J188" s="162"/>
      <c r="K188" s="156"/>
      <c r="L188" s="1"/>
    </row>
    <row r="189" spans="1:12" ht="28.2" x14ac:dyDescent="0.3">
      <c r="A189" s="737"/>
      <c r="B189" s="153">
        <v>3</v>
      </c>
      <c r="C189" s="720"/>
      <c r="D189" s="715"/>
      <c r="E189" s="716"/>
      <c r="F189" s="730"/>
      <c r="G189" s="718"/>
      <c r="H189" s="153"/>
      <c r="I189" s="153"/>
      <c r="J189" s="163" t="str">
        <f xml:space="preserve"> IF(OR(C185="X",D185="X",D187="x",E187="x",E189="X",F191="X",F193="X",G193="X" ),"x","")</f>
        <v/>
      </c>
      <c r="K189" s="156" t="s">
        <v>116</v>
      </c>
      <c r="L189" s="1"/>
    </row>
    <row r="190" spans="1:12" ht="28.2" x14ac:dyDescent="0.3">
      <c r="A190" s="737"/>
      <c r="B190" s="153" t="s">
        <v>119</v>
      </c>
      <c r="C190" s="731"/>
      <c r="D190" s="715"/>
      <c r="E190" s="717"/>
      <c r="F190" s="730"/>
      <c r="G190" s="718"/>
      <c r="H190" s="153"/>
      <c r="I190" s="153"/>
      <c r="J190" s="164"/>
      <c r="K190" s="156"/>
      <c r="L190" s="1"/>
    </row>
    <row r="191" spans="1:12" ht="28.2" x14ac:dyDescent="0.3">
      <c r="A191" s="737"/>
      <c r="B191" s="153">
        <v>2</v>
      </c>
      <c r="C191" s="720"/>
      <c r="D191" s="713"/>
      <c r="E191" s="714"/>
      <c r="F191" s="716"/>
      <c r="G191" s="718"/>
      <c r="H191" s="153"/>
      <c r="I191" s="153"/>
      <c r="J191" s="165" t="str">
        <f xml:space="preserve"> IF(OR(E191="X",D189="X",C187="x",E193="x" ),"x","")</f>
        <v/>
      </c>
      <c r="K191" s="156" t="s">
        <v>118</v>
      </c>
      <c r="L191" s="1"/>
    </row>
    <row r="192" spans="1:12" ht="28.2" x14ac:dyDescent="0.3">
      <c r="A192" s="737"/>
      <c r="B192" s="153" t="s">
        <v>241</v>
      </c>
      <c r="C192" s="731"/>
      <c r="D192" s="713"/>
      <c r="E192" s="715"/>
      <c r="F192" s="717"/>
      <c r="G192" s="718"/>
      <c r="H192" s="153"/>
      <c r="I192" s="153"/>
      <c r="J192" s="164"/>
      <c r="K192" s="156"/>
      <c r="L192" s="1"/>
    </row>
    <row r="193" spans="1:12" ht="28.2" x14ac:dyDescent="0.3">
      <c r="A193" s="737"/>
      <c r="B193" s="153">
        <v>1</v>
      </c>
      <c r="C193" s="720"/>
      <c r="D193" s="722"/>
      <c r="E193" s="724"/>
      <c r="F193" s="726"/>
      <c r="G193" s="728"/>
      <c r="H193" s="153"/>
      <c r="I193" s="153"/>
      <c r="J193" s="166" t="str">
        <f xml:space="preserve"> IF(OR(C189="X",C191="X",D191="x",D193="x",C193="x" ),"x","")</f>
        <v/>
      </c>
      <c r="K193" s="156" t="s">
        <v>120</v>
      </c>
      <c r="L193" s="1"/>
    </row>
    <row r="194" spans="1:12" x14ac:dyDescent="0.3">
      <c r="A194" s="737"/>
      <c r="B194" s="153" t="s">
        <v>121</v>
      </c>
      <c r="C194" s="721"/>
      <c r="D194" s="723"/>
      <c r="E194" s="725"/>
      <c r="F194" s="727"/>
      <c r="G194" s="729"/>
      <c r="H194" s="153"/>
      <c r="I194" s="153"/>
      <c r="J194" s="153"/>
      <c r="K194" s="154"/>
      <c r="L194" s="1"/>
    </row>
    <row r="195" spans="1:12" x14ac:dyDescent="0.3">
      <c r="A195" s="174"/>
      <c r="B195" s="153"/>
      <c r="C195" s="153">
        <v>1</v>
      </c>
      <c r="D195" s="153">
        <v>2</v>
      </c>
      <c r="E195" s="153">
        <v>3</v>
      </c>
      <c r="F195" s="153">
        <v>4</v>
      </c>
      <c r="G195" s="153">
        <v>5</v>
      </c>
      <c r="H195" s="153"/>
      <c r="I195" s="153"/>
      <c r="J195" s="153"/>
      <c r="K195" s="154"/>
      <c r="L195" s="1"/>
    </row>
    <row r="196" spans="1:12" ht="15" customHeight="1" x14ac:dyDescent="0.3">
      <c r="A196" s="174"/>
      <c r="B196" s="153"/>
      <c r="C196" s="153" t="s">
        <v>122</v>
      </c>
      <c r="D196" s="153" t="s">
        <v>123</v>
      </c>
      <c r="E196" s="153" t="s">
        <v>124</v>
      </c>
      <c r="F196" s="153" t="s">
        <v>125</v>
      </c>
      <c r="G196" s="153" t="s">
        <v>126</v>
      </c>
      <c r="H196" s="153"/>
      <c r="I196" s="153"/>
      <c r="J196" s="153"/>
      <c r="K196" s="154"/>
      <c r="L196" s="1"/>
    </row>
    <row r="197" spans="1:12" ht="15" customHeight="1" x14ac:dyDescent="0.3">
      <c r="A197" s="174"/>
      <c r="B197" s="153"/>
      <c r="C197" s="719" t="s">
        <v>127</v>
      </c>
      <c r="D197" s="719"/>
      <c r="E197" s="719"/>
      <c r="F197" s="719"/>
      <c r="G197" s="719"/>
      <c r="H197" s="153"/>
      <c r="I197" s="153"/>
      <c r="J197" s="153"/>
      <c r="K197" s="154"/>
      <c r="L197" s="1"/>
    </row>
    <row r="198" spans="1:12" x14ac:dyDescent="0.3">
      <c r="A198" s="174"/>
      <c r="B198" s="153"/>
      <c r="C198" s="719"/>
      <c r="D198" s="719"/>
      <c r="E198" s="719"/>
      <c r="F198" s="719"/>
      <c r="G198" s="719"/>
      <c r="H198" s="153"/>
      <c r="I198" s="153"/>
      <c r="J198" s="153"/>
      <c r="K198" s="154"/>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43" t="s">
        <v>111</v>
      </c>
      <c r="B201" s="937" t="str">
        <f>DESCRIPCION!A37</f>
        <v>n</v>
      </c>
      <c r="C201" s="937"/>
      <c r="D201" s="937"/>
      <c r="E201" s="937"/>
      <c r="F201" s="937"/>
      <c r="G201" s="937"/>
      <c r="H201" s="938"/>
      <c r="I201" s="935" t="s">
        <v>335</v>
      </c>
      <c r="J201" s="936"/>
      <c r="K201" s="140" t="str">
        <f>IF(J208="x","EXTREMA",IF(J210="x","ALTA",IF(J212="x","MODERADA",IF(J214="x","BAJA",""))))</f>
        <v/>
      </c>
      <c r="L201" s="1"/>
    </row>
    <row r="202" spans="1:12" ht="16.2" thickBot="1" x14ac:dyDescent="0.35">
      <c r="A202" s="944"/>
      <c r="B202" s="939"/>
      <c r="C202" s="939"/>
      <c r="D202" s="939"/>
      <c r="E202" s="939"/>
      <c r="F202" s="939"/>
      <c r="G202" s="939"/>
      <c r="H202" s="940"/>
      <c r="I202" s="930" t="s">
        <v>336</v>
      </c>
      <c r="J202" s="931"/>
      <c r="K202" s="189" t="str">
        <f>'VALORACION RIESGOS INHERENTES'!K192</f>
        <v/>
      </c>
      <c r="L202" s="1"/>
    </row>
    <row r="203" spans="1:12" ht="16.2" thickBot="1" x14ac:dyDescent="0.35">
      <c r="A203" s="945"/>
      <c r="B203" s="192" t="s">
        <v>286</v>
      </c>
      <c r="C203" s="193"/>
      <c r="D203" s="193"/>
      <c r="E203" s="193"/>
      <c r="F203" s="193"/>
      <c r="G203" s="193"/>
      <c r="H203" s="193"/>
      <c r="I203" s="193"/>
      <c r="J203" s="194"/>
      <c r="K203" s="189" t="e">
        <f>'EVALUACIÓN SOLIDEZ CONTROLES'!H47</f>
        <v>#DIV/0!</v>
      </c>
      <c r="L203" s="1"/>
    </row>
    <row r="204" spans="1:12" ht="16.2" thickBot="1" x14ac:dyDescent="0.35">
      <c r="A204" s="192" t="s">
        <v>113</v>
      </c>
      <c r="B204" s="193"/>
      <c r="C204" s="193"/>
      <c r="D204" s="240"/>
      <c r="E204" s="932"/>
      <c r="F204" s="933"/>
      <c r="G204" s="934"/>
      <c r="H204" s="751" t="s">
        <v>338</v>
      </c>
      <c r="I204" s="755"/>
      <c r="J204" s="756"/>
      <c r="K204" s="757"/>
      <c r="L204" s="1"/>
    </row>
    <row r="205" spans="1:12" ht="38.25" customHeight="1" x14ac:dyDescent="0.3">
      <c r="A205" s="174"/>
      <c r="B205" s="153"/>
      <c r="C205" s="175"/>
      <c r="D205" s="153"/>
      <c r="E205" s="153"/>
      <c r="F205" s="153"/>
      <c r="G205" s="153"/>
      <c r="H205" s="153"/>
      <c r="I205" s="153"/>
      <c r="J205" s="170"/>
      <c r="K205" s="171"/>
      <c r="L205" s="1"/>
    </row>
    <row r="206" spans="1:12" ht="45" customHeight="1" x14ac:dyDescent="0.3">
      <c r="A206" s="737" t="s">
        <v>113</v>
      </c>
      <c r="B206" s="153">
        <v>5</v>
      </c>
      <c r="C206" s="738"/>
      <c r="D206" s="717"/>
      <c r="E206" s="718"/>
      <c r="F206" s="718"/>
      <c r="G206" s="718"/>
      <c r="H206" s="153"/>
      <c r="I206" s="153"/>
      <c r="J206" s="732" t="s">
        <v>112</v>
      </c>
      <c r="K206" s="733"/>
      <c r="L206" s="1"/>
    </row>
    <row r="207" spans="1:12" x14ac:dyDescent="0.3">
      <c r="A207" s="737"/>
      <c r="B207" s="153" t="s">
        <v>115</v>
      </c>
      <c r="C207" s="739"/>
      <c r="D207" s="717"/>
      <c r="E207" s="718"/>
      <c r="F207" s="718"/>
      <c r="G207" s="718"/>
      <c r="H207" s="153"/>
      <c r="I207" s="153"/>
      <c r="J207" s="155"/>
      <c r="K207" s="156"/>
      <c r="L207" s="1"/>
    </row>
    <row r="208" spans="1:12" ht="28.2" x14ac:dyDescent="0.3">
      <c r="A208" s="737"/>
      <c r="B208" s="153">
        <v>4</v>
      </c>
      <c r="C208" s="740"/>
      <c r="D208" s="717"/>
      <c r="E208" s="717"/>
      <c r="F208" s="730"/>
      <c r="G208" s="718"/>
      <c r="H208" s="153"/>
      <c r="I208" s="153"/>
      <c r="J208" s="161" t="str">
        <f xml:space="preserve"> IF(OR(E206="X",F206="X",G206="x",F208="x",G208="X",F210="X",G210="X",G212="X" ),"x","")</f>
        <v/>
      </c>
      <c r="K208" s="156" t="s">
        <v>114</v>
      </c>
      <c r="L208" s="1"/>
    </row>
    <row r="209" spans="1:12" ht="28.2" x14ac:dyDescent="0.3">
      <c r="A209" s="737"/>
      <c r="B209" s="153" t="s">
        <v>117</v>
      </c>
      <c r="C209" s="741"/>
      <c r="D209" s="717"/>
      <c r="E209" s="717"/>
      <c r="F209" s="730"/>
      <c r="G209" s="718"/>
      <c r="H209" s="153"/>
      <c r="I209" s="153"/>
      <c r="J209" s="162"/>
      <c r="K209" s="156"/>
      <c r="L209" s="1"/>
    </row>
    <row r="210" spans="1:12" ht="28.2" x14ac:dyDescent="0.3">
      <c r="A210" s="737"/>
      <c r="B210" s="153">
        <v>3</v>
      </c>
      <c r="C210" s="720"/>
      <c r="D210" s="715"/>
      <c r="E210" s="716"/>
      <c r="F210" s="730"/>
      <c r="G210" s="718"/>
      <c r="H210" s="153"/>
      <c r="I210" s="153"/>
      <c r="J210" s="163" t="str">
        <f xml:space="preserve"> IF(OR(C206="X",D206="X",D208="x",E208="x",E210="X",F212="X",F214="X",G214="X" ),"x","")</f>
        <v/>
      </c>
      <c r="K210" s="156" t="s">
        <v>116</v>
      </c>
      <c r="L210" s="1"/>
    </row>
    <row r="211" spans="1:12" ht="28.2" x14ac:dyDescent="0.3">
      <c r="A211" s="737"/>
      <c r="B211" s="153" t="s">
        <v>119</v>
      </c>
      <c r="C211" s="731"/>
      <c r="D211" s="715"/>
      <c r="E211" s="717"/>
      <c r="F211" s="730"/>
      <c r="G211" s="718"/>
      <c r="H211" s="153"/>
      <c r="I211" s="153"/>
      <c r="J211" s="164"/>
      <c r="K211" s="156"/>
      <c r="L211" s="1"/>
    </row>
    <row r="212" spans="1:12" ht="28.2" x14ac:dyDescent="0.3">
      <c r="A212" s="737"/>
      <c r="B212" s="153">
        <v>2</v>
      </c>
      <c r="C212" s="720"/>
      <c r="D212" s="713"/>
      <c r="E212" s="714"/>
      <c r="F212" s="716"/>
      <c r="G212" s="718"/>
      <c r="H212" s="153"/>
      <c r="I212" s="153"/>
      <c r="J212" s="165" t="str">
        <f xml:space="preserve"> IF(OR(C208="X",D210="X",E212="x",E214="x" ),"x","")</f>
        <v/>
      </c>
      <c r="K212" s="156" t="s">
        <v>118</v>
      </c>
      <c r="L212" s="1"/>
    </row>
    <row r="213" spans="1:12" ht="28.2" x14ac:dyDescent="0.3">
      <c r="A213" s="737"/>
      <c r="B213" s="153" t="s">
        <v>241</v>
      </c>
      <c r="C213" s="731"/>
      <c r="D213" s="713"/>
      <c r="E213" s="715"/>
      <c r="F213" s="717"/>
      <c r="G213" s="718"/>
      <c r="H213" s="153"/>
      <c r="I213" s="153"/>
      <c r="J213" s="164"/>
      <c r="K213" s="156"/>
      <c r="L213" s="1"/>
    </row>
    <row r="214" spans="1:12" ht="28.2" x14ac:dyDescent="0.3">
      <c r="A214" s="737"/>
      <c r="B214" s="153">
        <v>1</v>
      </c>
      <c r="C214" s="720"/>
      <c r="D214" s="722"/>
      <c r="E214" s="724"/>
      <c r="F214" s="726"/>
      <c r="G214" s="728"/>
      <c r="H214" s="153"/>
      <c r="I214" s="153"/>
      <c r="J214" s="166" t="str">
        <f xml:space="preserve"> IF(OR(C210="X",C212="X",D212="x",D214="x",C214="x" ),"x","")</f>
        <v/>
      </c>
      <c r="K214" s="156" t="s">
        <v>120</v>
      </c>
      <c r="L214" s="1"/>
    </row>
    <row r="215" spans="1:12" x14ac:dyDescent="0.3">
      <c r="A215" s="737"/>
      <c r="B215" s="153" t="s">
        <v>121</v>
      </c>
      <c r="C215" s="721"/>
      <c r="D215" s="723"/>
      <c r="E215" s="725"/>
      <c r="F215" s="727"/>
      <c r="G215" s="729"/>
      <c r="H215" s="153"/>
      <c r="I215" s="153"/>
      <c r="J215" s="153"/>
      <c r="K215" s="154"/>
      <c r="L215" s="1"/>
    </row>
    <row r="216" spans="1:12" x14ac:dyDescent="0.3">
      <c r="A216" s="174"/>
      <c r="B216" s="153"/>
      <c r="C216" s="153">
        <v>1</v>
      </c>
      <c r="D216" s="153">
        <v>2</v>
      </c>
      <c r="E216" s="153">
        <v>3</v>
      </c>
      <c r="F216" s="153">
        <v>4</v>
      </c>
      <c r="G216" s="153">
        <v>5</v>
      </c>
      <c r="H216" s="153"/>
      <c r="I216" s="153"/>
      <c r="J216" s="153"/>
      <c r="K216" s="154"/>
      <c r="L216" s="1"/>
    </row>
    <row r="217" spans="1:12" ht="15" customHeight="1" x14ac:dyDescent="0.3">
      <c r="A217" s="174"/>
      <c r="B217" s="153"/>
      <c r="C217" s="153" t="s">
        <v>122</v>
      </c>
      <c r="D217" s="153" t="s">
        <v>123</v>
      </c>
      <c r="E217" s="153" t="s">
        <v>124</v>
      </c>
      <c r="F217" s="153" t="s">
        <v>125</v>
      </c>
      <c r="G217" s="153" t="s">
        <v>126</v>
      </c>
      <c r="H217" s="153"/>
      <c r="I217" s="153"/>
      <c r="J217" s="153"/>
      <c r="K217" s="154"/>
      <c r="L217" s="1"/>
    </row>
    <row r="218" spans="1:12" ht="15" customHeight="1" x14ac:dyDescent="0.3">
      <c r="A218" s="174"/>
      <c r="B218" s="153"/>
      <c r="C218" s="719" t="s">
        <v>127</v>
      </c>
      <c r="D218" s="719"/>
      <c r="E218" s="719"/>
      <c r="F218" s="719"/>
      <c r="G218" s="719"/>
      <c r="H218" s="153"/>
      <c r="I218" s="153"/>
      <c r="J218" s="153"/>
      <c r="K218" s="154"/>
      <c r="L218" s="1"/>
    </row>
    <row r="219" spans="1:12" x14ac:dyDescent="0.3">
      <c r="A219" s="174"/>
      <c r="B219" s="153"/>
      <c r="C219" s="719"/>
      <c r="D219" s="719"/>
      <c r="E219" s="719"/>
      <c r="F219" s="719"/>
      <c r="G219" s="719"/>
      <c r="H219" s="153"/>
      <c r="I219" s="153"/>
      <c r="J219" s="153"/>
      <c r="K219" s="154"/>
      <c r="L219" s="1"/>
    </row>
    <row r="220" spans="1:12" ht="15" thickBot="1" x14ac:dyDescent="0.35">
      <c r="A220" s="81"/>
      <c r="B220" s="82"/>
      <c r="C220" s="82"/>
      <c r="D220" s="82"/>
      <c r="E220" s="82"/>
      <c r="F220" s="82"/>
      <c r="G220" s="82"/>
      <c r="H220" s="82"/>
      <c r="I220" s="82"/>
      <c r="J220" s="82"/>
      <c r="K220" s="83"/>
      <c r="L220" s="1"/>
    </row>
    <row r="221" spans="1:12" ht="15.6" x14ac:dyDescent="0.3">
      <c r="A221" s="2"/>
      <c r="B221" s="949"/>
      <c r="C221" s="949"/>
      <c r="D221" s="949"/>
      <c r="E221" s="949"/>
      <c r="F221" s="949"/>
      <c r="G221" s="949"/>
      <c r="H221" s="949"/>
      <c r="I221" s="949"/>
      <c r="J221" s="2"/>
      <c r="K221" s="149"/>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50"/>
      <c r="B225" s="32"/>
      <c r="C225" s="361"/>
      <c r="D225" s="361"/>
      <c r="E225" s="361"/>
      <c r="F225" s="361"/>
      <c r="G225" s="361"/>
      <c r="H225" s="1"/>
      <c r="I225" s="1"/>
      <c r="J225" s="947"/>
      <c r="K225" s="947"/>
      <c r="L225" s="1"/>
    </row>
    <row r="226" spans="1:12" x14ac:dyDescent="0.3">
      <c r="A226" s="950"/>
      <c r="B226" s="147"/>
      <c r="C226" s="361"/>
      <c r="D226" s="361"/>
      <c r="E226" s="361"/>
      <c r="F226" s="361"/>
      <c r="G226" s="361"/>
      <c r="H226" s="1"/>
      <c r="I226" s="1"/>
      <c r="J226" s="148"/>
      <c r="K226" s="148"/>
      <c r="L226" s="1"/>
    </row>
    <row r="227" spans="1:12" x14ac:dyDescent="0.3">
      <c r="A227" s="950"/>
      <c r="B227" s="32"/>
      <c r="C227" s="361"/>
      <c r="D227" s="361"/>
      <c r="E227" s="361"/>
      <c r="F227" s="948"/>
      <c r="G227" s="361"/>
      <c r="H227" s="1"/>
      <c r="I227" s="1"/>
      <c r="J227" s="148"/>
      <c r="K227" s="150"/>
      <c r="L227" s="1"/>
    </row>
    <row r="228" spans="1:12" x14ac:dyDescent="0.3">
      <c r="A228" s="950"/>
      <c r="B228" s="147"/>
      <c r="C228" s="361"/>
      <c r="D228" s="361"/>
      <c r="E228" s="361"/>
      <c r="F228" s="948"/>
      <c r="G228" s="361"/>
      <c r="H228" s="1"/>
      <c r="I228" s="1"/>
      <c r="J228" s="148"/>
      <c r="K228" s="150"/>
      <c r="L228" s="1"/>
    </row>
    <row r="229" spans="1:12" x14ac:dyDescent="0.3">
      <c r="A229" s="950"/>
      <c r="B229" s="32"/>
      <c r="C229" s="361"/>
      <c r="D229" s="361"/>
      <c r="E229" s="948"/>
      <c r="F229" s="948"/>
      <c r="G229" s="361"/>
      <c r="H229" s="1"/>
      <c r="I229" s="1"/>
      <c r="J229" s="148"/>
      <c r="K229" s="150"/>
      <c r="L229" s="1"/>
    </row>
    <row r="230" spans="1:12" x14ac:dyDescent="0.3">
      <c r="A230" s="950"/>
      <c r="B230" s="147"/>
      <c r="C230" s="361"/>
      <c r="D230" s="361"/>
      <c r="E230" s="951"/>
      <c r="F230" s="948"/>
      <c r="G230" s="361"/>
      <c r="H230" s="1"/>
      <c r="I230" s="1"/>
      <c r="J230" s="148"/>
      <c r="K230" s="150"/>
      <c r="L230" s="1"/>
    </row>
    <row r="231" spans="1:12" x14ac:dyDescent="0.3">
      <c r="A231" s="950"/>
      <c r="B231" s="32"/>
      <c r="C231" s="361"/>
      <c r="D231" s="361"/>
      <c r="E231" s="948"/>
      <c r="F231" s="948"/>
      <c r="G231" s="361"/>
      <c r="H231" s="1"/>
      <c r="I231" s="1"/>
      <c r="J231" s="148"/>
      <c r="K231" s="150"/>
      <c r="L231" s="1"/>
    </row>
    <row r="232" spans="1:12" x14ac:dyDescent="0.3">
      <c r="A232" s="950"/>
      <c r="B232" s="147"/>
      <c r="C232" s="361"/>
      <c r="D232" s="361"/>
      <c r="E232" s="951"/>
      <c r="F232" s="951"/>
      <c r="G232" s="361"/>
      <c r="H232" s="1"/>
      <c r="I232" s="1"/>
      <c r="J232" s="148"/>
      <c r="K232" s="150"/>
      <c r="L232" s="1"/>
    </row>
    <row r="233" spans="1:12" x14ac:dyDescent="0.3">
      <c r="A233" s="950"/>
      <c r="B233" s="32"/>
      <c r="C233" s="361"/>
      <c r="D233" s="361"/>
      <c r="E233" s="952"/>
      <c r="F233" s="953"/>
      <c r="G233" s="361"/>
      <c r="H233" s="1"/>
      <c r="I233" s="1"/>
      <c r="J233" s="148"/>
      <c r="K233" s="150"/>
      <c r="L233" s="1"/>
    </row>
    <row r="234" spans="1:12" x14ac:dyDescent="0.3">
      <c r="A234" s="950"/>
      <c r="B234" s="147"/>
      <c r="C234" s="361"/>
      <c r="D234" s="361"/>
      <c r="E234" s="361"/>
      <c r="F234" s="953"/>
      <c r="G234" s="361"/>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54"/>
      <c r="D237" s="954"/>
      <c r="E237" s="954"/>
      <c r="F237" s="954"/>
      <c r="G237" s="954"/>
      <c r="H237" s="1"/>
      <c r="I237" s="1"/>
      <c r="J237" s="1"/>
      <c r="K237" s="1"/>
      <c r="L237" s="1"/>
    </row>
    <row r="238" spans="1:12" x14ac:dyDescent="0.3">
      <c r="A238" s="1"/>
      <c r="B238" s="1"/>
      <c r="C238" s="954"/>
      <c r="D238" s="954"/>
      <c r="E238" s="954"/>
      <c r="F238" s="954"/>
      <c r="G238" s="954"/>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N49"/>
  <sheetViews>
    <sheetView topLeftCell="A11" zoomScale="40" zoomScaleNormal="40" workbookViewId="0">
      <selection activeCell="B10" sqref="B10:B17"/>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8" style="24" customWidth="1"/>
    <col min="14" max="14" width="76.44140625" style="24" customWidth="1"/>
    <col min="15" max="16384" width="11.44140625" style="24"/>
  </cols>
  <sheetData>
    <row r="1" spans="1:14" ht="15.75" customHeight="1" x14ac:dyDescent="0.3">
      <c r="A1" s="961"/>
      <c r="B1" s="968" t="str">
        <f>CONTEXTO!B1</f>
        <v xml:space="preserve">PROCESO:  SISTEMA INTEGRADO DE GESTIÓN </v>
      </c>
      <c r="C1" s="968"/>
      <c r="D1" s="968"/>
      <c r="E1" s="968"/>
      <c r="F1" s="968"/>
      <c r="G1" s="968"/>
      <c r="H1" s="968"/>
      <c r="I1" s="968"/>
      <c r="J1" s="701" t="s">
        <v>382</v>
      </c>
      <c r="K1" s="701"/>
      <c r="L1" s="701"/>
      <c r="M1" s="972"/>
    </row>
    <row r="2" spans="1:14" ht="15.75" customHeight="1" x14ac:dyDescent="0.3">
      <c r="A2" s="962"/>
      <c r="B2" s="454"/>
      <c r="C2" s="454"/>
      <c r="D2" s="454"/>
      <c r="E2" s="454"/>
      <c r="F2" s="454"/>
      <c r="G2" s="454"/>
      <c r="H2" s="454"/>
      <c r="I2" s="454"/>
      <c r="J2" s="633" t="s">
        <v>383</v>
      </c>
      <c r="K2" s="633"/>
      <c r="L2" s="633"/>
      <c r="M2" s="973"/>
    </row>
    <row r="3" spans="1:14" ht="15.75" customHeight="1" x14ac:dyDescent="0.3">
      <c r="A3" s="962"/>
      <c r="B3" s="454" t="s">
        <v>227</v>
      </c>
      <c r="C3" s="454"/>
      <c r="D3" s="454"/>
      <c r="E3" s="454"/>
      <c r="F3" s="454"/>
      <c r="G3" s="454"/>
      <c r="H3" s="454"/>
      <c r="I3" s="454"/>
      <c r="J3" s="633" t="s">
        <v>384</v>
      </c>
      <c r="K3" s="633"/>
      <c r="L3" s="633"/>
      <c r="M3" s="973"/>
    </row>
    <row r="4" spans="1:14" ht="15.75" customHeight="1" x14ac:dyDescent="0.3">
      <c r="A4" s="962"/>
      <c r="B4" s="454"/>
      <c r="C4" s="454"/>
      <c r="D4" s="454"/>
      <c r="E4" s="454"/>
      <c r="F4" s="454"/>
      <c r="G4" s="454"/>
      <c r="H4" s="454"/>
      <c r="I4" s="454"/>
      <c r="J4" s="633" t="s">
        <v>381</v>
      </c>
      <c r="K4" s="633"/>
      <c r="L4" s="633"/>
      <c r="M4" s="973"/>
    </row>
    <row r="5" spans="1:14" ht="15" customHeight="1" x14ac:dyDescent="0.3">
      <c r="A5" s="963"/>
      <c r="B5" s="964"/>
      <c r="C5" s="964"/>
      <c r="D5" s="964"/>
      <c r="E5" s="964"/>
      <c r="F5" s="964"/>
      <c r="G5" s="964"/>
      <c r="H5" s="964"/>
      <c r="I5" s="964"/>
      <c r="J5" s="964"/>
      <c r="K5" s="964"/>
      <c r="L5" s="964"/>
      <c r="M5" s="965"/>
    </row>
    <row r="6" spans="1:14" s="25" customFormat="1" ht="15.75" customHeight="1" x14ac:dyDescent="0.25">
      <c r="A6" s="87" t="s">
        <v>228</v>
      </c>
      <c r="B6" s="966" t="s">
        <v>246</v>
      </c>
      <c r="C6" s="966"/>
      <c r="D6" s="966"/>
      <c r="E6" s="966"/>
      <c r="F6" s="966"/>
      <c r="G6" s="966"/>
      <c r="H6" s="966"/>
      <c r="I6" s="966"/>
      <c r="J6" s="966"/>
      <c r="K6" s="966"/>
      <c r="L6" s="966"/>
      <c r="M6" s="967"/>
    </row>
    <row r="7" spans="1:14" s="25" customFormat="1" ht="42.75" customHeight="1" x14ac:dyDescent="0.25">
      <c r="A7" s="87" t="s">
        <v>229</v>
      </c>
      <c r="B7" s="633" t="s">
        <v>247</v>
      </c>
      <c r="C7" s="633"/>
      <c r="D7" s="633"/>
      <c r="E7" s="633"/>
      <c r="F7" s="633"/>
      <c r="G7" s="633"/>
      <c r="H7" s="633"/>
      <c r="I7" s="633"/>
      <c r="J7" s="633"/>
      <c r="K7" s="633"/>
      <c r="L7" s="633"/>
      <c r="M7" s="634"/>
    </row>
    <row r="8" spans="1:14" s="25" customFormat="1" ht="15" customHeight="1" thickBot="1" x14ac:dyDescent="0.3">
      <c r="A8" s="969"/>
      <c r="B8" s="970"/>
      <c r="C8" s="970"/>
      <c r="D8" s="970"/>
      <c r="E8" s="970"/>
      <c r="F8" s="970"/>
      <c r="G8" s="970"/>
      <c r="H8" s="970"/>
      <c r="I8" s="970"/>
      <c r="J8" s="970"/>
      <c r="K8" s="970"/>
      <c r="L8" s="970"/>
      <c r="M8" s="971"/>
    </row>
    <row r="9" spans="1:14" s="86" customFormat="1" ht="40.5" customHeigh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c r="N9" s="294" t="s">
        <v>534</v>
      </c>
    </row>
    <row r="10" spans="1:14" s="25" customFormat="1" ht="201" customHeight="1" x14ac:dyDescent="0.25">
      <c r="A10" s="957" t="str">
        <f>(CONTEXTO!A8&amp;" "&amp;CONTEXTO!A9)</f>
        <v xml:space="preserve">PROCESO:  GESTION DE RECURSOS FISICOS 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10" s="960" t="str">
        <f>DESCRIPCION!A10</f>
        <v>Posibilidad del Uso inadecuado de los bienes de la Entidad, para beneficio propio o de un tercero</v>
      </c>
      <c r="C10" s="630" t="str">
        <f>'IDENTIFICACION DE RIESGOS'!F10</f>
        <v>CORRUPCION</v>
      </c>
      <c r="D10" s="106" t="str">
        <f>DESCRIPCION!D10</f>
        <v>Desconcimiento sobre la utilizacion adecuada de los elementos y bienes (devolutivos y de consumo) a cargo de los funcionarios</v>
      </c>
      <c r="E10" s="630" t="str">
        <f>'VALORACIÓN RIESGOS RESIDUAL'!E14:G14</f>
        <v>Rara vez</v>
      </c>
      <c r="F10" s="958" t="str">
        <f>'VALORACIÓN RIESGOS RESIDUAL'!J14</f>
        <v>Mayor</v>
      </c>
      <c r="G10" s="960" t="str">
        <f>'VALORACIÓN RIESGOS RESIDUAL'!K11</f>
        <v>ALTA</v>
      </c>
      <c r="H10" s="958" t="s">
        <v>290</v>
      </c>
      <c r="I10" s="269" t="str">
        <f>+DOFA!E34</f>
        <v>D4 04  Socializar la Politica para el uso adecuado de los bienes (devolutivos y de consumo) Politica de obligatorio cumplimiento, se socializara a travez de los medios de comunicación de la Administración Municipal</v>
      </c>
      <c r="J10" s="302" t="s">
        <v>529</v>
      </c>
      <c r="K10" s="960" t="s">
        <v>517</v>
      </c>
      <c r="L10" s="221" t="s">
        <v>530</v>
      </c>
      <c r="M10" s="960" t="s">
        <v>522</v>
      </c>
      <c r="N10" s="106" t="s">
        <v>533</v>
      </c>
    </row>
    <row r="11" spans="1:14" s="25" customFormat="1" ht="91.5" customHeight="1" x14ac:dyDescent="0.25">
      <c r="A11" s="957"/>
      <c r="B11" s="960"/>
      <c r="C11" s="630"/>
      <c r="D11" s="106" t="str">
        <f>DESCRIPCION!D11</f>
        <v>Presiones externas o de un superior jerárquico, omisión de las políticas para el uso adecuado de los bienes.</v>
      </c>
      <c r="E11" s="630"/>
      <c r="F11" s="958"/>
      <c r="G11" s="960"/>
      <c r="H11" s="958"/>
      <c r="I11" s="221" t="str">
        <f>+DOFA!G46</f>
        <v>F9 A11  Realizar actualización y socialización del manual para el manejo y control de los bienes del municipio incluyendo controles para bienes devolutivos y no devolutivos</v>
      </c>
      <c r="J11" s="270" t="s">
        <v>516</v>
      </c>
      <c r="K11" s="960"/>
      <c r="L11" s="959" t="s">
        <v>526</v>
      </c>
      <c r="M11" s="960"/>
      <c r="N11" s="301" t="s">
        <v>532</v>
      </c>
    </row>
    <row r="12" spans="1:14" s="25" customFormat="1" ht="196.5" customHeight="1" x14ac:dyDescent="0.25">
      <c r="A12" s="957"/>
      <c r="B12" s="960"/>
      <c r="C12" s="630"/>
      <c r="D12" s="960">
        <f>DESCRIPCION!D12</f>
        <v>0</v>
      </c>
      <c r="E12" s="630"/>
      <c r="F12" s="958"/>
      <c r="G12" s="960"/>
      <c r="H12" s="958"/>
      <c r="I12" s="221"/>
      <c r="J12" s="221"/>
      <c r="K12" s="960"/>
      <c r="L12" s="959"/>
      <c r="M12" s="960"/>
    </row>
    <row r="13" spans="1:14" s="25" customFormat="1" ht="75" customHeight="1" x14ac:dyDescent="0.25">
      <c r="A13" s="957"/>
      <c r="B13" s="960"/>
      <c r="C13" s="630"/>
      <c r="D13" s="960"/>
      <c r="E13" s="630"/>
      <c r="F13" s="958"/>
      <c r="G13" s="960"/>
      <c r="H13" s="212" t="s">
        <v>245</v>
      </c>
      <c r="I13" s="222" t="str">
        <f>DOFA!E42</f>
        <v xml:space="preserve">D4 A11 Iniciar las acciones pertinentes para la recuperación de los bienes de la administración. Y En caso de pérdida del bien denunciar a  Control Interno Disciplinario o Fiscalía según el caso  </v>
      </c>
      <c r="J13" s="270" t="s">
        <v>518</v>
      </c>
      <c r="K13" s="960"/>
      <c r="L13" s="270" t="s">
        <v>520</v>
      </c>
      <c r="M13" s="106"/>
      <c r="N13" s="295" t="s">
        <v>524</v>
      </c>
    </row>
    <row r="14" spans="1:14" s="25" customFormat="1" ht="170.25" customHeight="1" x14ac:dyDescent="0.25">
      <c r="A14" s="957"/>
      <c r="B14" s="960" t="str">
        <f>DESCRIPCION!A13</f>
        <v>Posibilidad de Solicitar y/o recibir dadivas para omitir y/o manipular Informacion real de un predio publico en favorecimiento de un tercero.</v>
      </c>
      <c r="C14" s="630" t="str">
        <f>'IDENTIFICACION DE RIESGOS'!F13</f>
        <v>CORRUPCION</v>
      </c>
      <c r="D14" s="106" t="str">
        <f>DESCRIPCION!D13</f>
        <v>Inadecuado manejo de la informacion en la base de datos asociada al proceso de Identificacion de los Bienes Fiscales y de uso Publico</v>
      </c>
      <c r="E14" s="630" t="str">
        <f>'VALORACIÓN RIESGOS RESIDUAL'!E35:G35</f>
        <v>Rara vez</v>
      </c>
      <c r="F14" s="958" t="str">
        <f>'VALORACIÓN RIESGOS RESIDUAL'!J35</f>
        <v>Mayor</v>
      </c>
      <c r="G14" s="630" t="str">
        <f>'VALORACIÓN RIESGOS RESIDUAL'!K32</f>
        <v>ALTA</v>
      </c>
      <c r="H14" s="958" t="s">
        <v>290</v>
      </c>
      <c r="I14" s="269" t="str">
        <f>DOFA!E33</f>
        <v>D7,O4 Socializar el Manual de Administracion de Bienes Fiscales y Uso Publico,  incluyendo el control para la digitalizacion de la informacion en la base de datos relacionado en el Mapa de Riesgos de Corrupcion</v>
      </c>
      <c r="J14" s="270" t="s">
        <v>516</v>
      </c>
      <c r="K14" s="959" t="s">
        <v>515</v>
      </c>
      <c r="L14" s="270" t="s">
        <v>521</v>
      </c>
      <c r="M14" s="974" t="s">
        <v>523</v>
      </c>
      <c r="N14" s="301" t="s">
        <v>537</v>
      </c>
    </row>
    <row r="15" spans="1:14" s="25" customFormat="1" ht="407.25" customHeight="1" x14ac:dyDescent="0.25">
      <c r="A15" s="957"/>
      <c r="B15" s="960"/>
      <c r="C15" s="630"/>
      <c r="D15" s="106" t="str">
        <f>DESCRIPCION!D14</f>
        <v>Presiones externas o de un superior jerárquico, para manipular informacion de los bienes Fiscales y de uso publico del Municipio.</v>
      </c>
      <c r="E15" s="630"/>
      <c r="F15" s="958"/>
      <c r="G15" s="630"/>
      <c r="H15" s="958"/>
      <c r="I15" s="269" t="str">
        <f>DOFA!G45</f>
        <v>F9 A12  Realizar mesas de Trabajo con el personal del grupo de Bienes Fiscales para la socializacion del informe Semestral relacionado con el proyecto de Bienes Fiscales y uso publico. Seguimiento a la informacion reportada en la base de datos asociada al proceso de identificacion de los Predios (bienes fiscales y de uso publico del municipio)</v>
      </c>
      <c r="J15" s="270" t="s">
        <v>519</v>
      </c>
      <c r="K15" s="959"/>
      <c r="L15" s="221" t="s">
        <v>531</v>
      </c>
      <c r="M15" s="974"/>
      <c r="N15" s="297" t="s">
        <v>538</v>
      </c>
    </row>
    <row r="16" spans="1:14" s="25" customFormat="1" ht="87" customHeight="1" x14ac:dyDescent="0.25">
      <c r="A16" s="957"/>
      <c r="B16" s="960"/>
      <c r="C16" s="630"/>
      <c r="D16" s="106">
        <f>DESCRIPCION!D15</f>
        <v>0</v>
      </c>
      <c r="E16" s="630"/>
      <c r="F16" s="958"/>
      <c r="G16" s="630"/>
      <c r="H16" s="212" t="s">
        <v>245</v>
      </c>
      <c r="I16" s="222" t="str">
        <f>DOFA!E43</f>
        <v>D7 A4 Iniciar acciones en caso de detectar fraude en manipulacion de informacion en la base de datos asociada al proceso de Identificacion de los Predios, Se realiza la respectiva denunciando a control disciplinario o fiscalía según el caso</v>
      </c>
      <c r="J16" s="270" t="s">
        <v>514</v>
      </c>
      <c r="K16" s="959"/>
      <c r="L16" s="270" t="s">
        <v>520</v>
      </c>
      <c r="M16" s="975"/>
      <c r="N16" s="296" t="s">
        <v>525</v>
      </c>
    </row>
    <row r="17" spans="1:14" s="25" customFormat="1" ht="95.25" hidden="1" customHeight="1" x14ac:dyDescent="0.25">
      <c r="A17" s="957"/>
      <c r="B17" s="960"/>
      <c r="C17" s="630"/>
      <c r="D17" s="269"/>
      <c r="E17" s="630"/>
      <c r="F17" s="958"/>
      <c r="G17" s="630"/>
      <c r="H17" s="220" t="s">
        <v>245</v>
      </c>
      <c r="I17" s="222"/>
      <c r="J17" s="270"/>
      <c r="K17" s="270"/>
      <c r="L17" s="221"/>
      <c r="M17" s="975"/>
      <c r="N17" s="298"/>
    </row>
    <row r="18" spans="1:14" s="25" customFormat="1" ht="108" hidden="1" customHeight="1" x14ac:dyDescent="0.25">
      <c r="A18" s="957"/>
      <c r="B18" s="960">
        <v>0</v>
      </c>
      <c r="C18" s="630" t="e">
        <f>'IDENTIFICACION DE RIESGOS'!#REF!</f>
        <v>#REF!</v>
      </c>
      <c r="D18" s="106">
        <f>DESCRIPCION!D16</f>
        <v>0</v>
      </c>
      <c r="E18" s="630">
        <f>'VALORACIÓN RIESGOS RESIDUAL'!E56:G56</f>
        <v>0</v>
      </c>
      <c r="F18" s="958">
        <f>'VALORACIÓN RIESGOS RESIDUAL'!J56</f>
        <v>0</v>
      </c>
      <c r="G18" s="630" t="str">
        <f>'VALORACIÓN RIESGOS RESIDUAL'!K53</f>
        <v/>
      </c>
      <c r="H18" s="958"/>
      <c r="I18" s="221"/>
      <c r="J18" s="959"/>
      <c r="K18" s="959"/>
      <c r="L18" s="959"/>
      <c r="M18" s="956"/>
      <c r="N18" s="298"/>
    </row>
    <row r="19" spans="1:14" s="25" customFormat="1" ht="77.25" hidden="1" customHeight="1" x14ac:dyDescent="0.25">
      <c r="A19" s="957"/>
      <c r="B19" s="960"/>
      <c r="C19" s="630"/>
      <c r="D19" s="106">
        <f>DESCRIPCION!D17</f>
        <v>0</v>
      </c>
      <c r="E19" s="630"/>
      <c r="F19" s="958"/>
      <c r="G19" s="630"/>
      <c r="H19" s="958"/>
      <c r="I19" s="221"/>
      <c r="J19" s="959"/>
      <c r="K19" s="959"/>
      <c r="L19" s="959"/>
      <c r="M19" s="956"/>
      <c r="N19" s="298"/>
    </row>
    <row r="20" spans="1:14" s="25" customFormat="1" ht="76.5" hidden="1" customHeight="1" x14ac:dyDescent="0.25">
      <c r="A20" s="957"/>
      <c r="B20" s="960"/>
      <c r="C20" s="630"/>
      <c r="D20" s="106">
        <f>DESCRIPCION!D18</f>
        <v>0</v>
      </c>
      <c r="E20" s="630"/>
      <c r="F20" s="958"/>
      <c r="G20" s="630"/>
      <c r="H20" s="958"/>
      <c r="I20" s="221"/>
      <c r="J20" s="959"/>
      <c r="K20" s="959"/>
      <c r="L20" s="959"/>
      <c r="M20" s="956"/>
      <c r="N20" s="298"/>
    </row>
    <row r="21" spans="1:14" ht="86.25" hidden="1" customHeight="1" thickBot="1" x14ac:dyDescent="0.35">
      <c r="A21" s="957"/>
      <c r="B21" s="960"/>
      <c r="C21" s="630"/>
      <c r="D21" s="299"/>
      <c r="E21" s="630"/>
      <c r="F21" s="958"/>
      <c r="G21" s="630"/>
      <c r="H21" s="212" t="s">
        <v>245</v>
      </c>
      <c r="I21" s="222"/>
      <c r="J21" s="270"/>
      <c r="K21" s="270"/>
      <c r="L21" s="270"/>
      <c r="M21" s="956"/>
      <c r="N21" s="300"/>
    </row>
    <row r="22" spans="1:14" ht="101.25" hidden="1" customHeight="1" x14ac:dyDescent="0.3">
      <c r="A22" s="957"/>
      <c r="B22" s="960" t="str">
        <f>DESCRIPCION!A19</f>
        <v>f</v>
      </c>
      <c r="C22" s="630" t="e">
        <f>_xlfn.SINGLE('IDENTIFICACION DE RIESGOS'!#REF!)</f>
        <v>#REF!</v>
      </c>
      <c r="D22" s="106">
        <f>DESCRIPCION!D19</f>
        <v>0</v>
      </c>
      <c r="E22" s="630">
        <f>'VALORACIÓN RIESGOS RESIDUAL'!E77:G77</f>
        <v>0</v>
      </c>
      <c r="F22" s="958">
        <f>'VALORACIÓN RIESGOS RESIDUAL'!J77</f>
        <v>0</v>
      </c>
      <c r="G22" s="630" t="str">
        <f>'VALORACIÓN RIESGOS RESIDUAL'!K74</f>
        <v>EXTREMA</v>
      </c>
      <c r="H22" s="958"/>
      <c r="I22" s="221"/>
      <c r="J22" s="959"/>
      <c r="K22" s="959"/>
      <c r="L22" s="959"/>
      <c r="M22" s="956"/>
      <c r="N22" s="300"/>
    </row>
    <row r="23" spans="1:14" ht="94.5" hidden="1" customHeight="1" x14ac:dyDescent="0.3">
      <c r="A23" s="957"/>
      <c r="B23" s="960"/>
      <c r="C23" s="630"/>
      <c r="D23" s="106">
        <f>DESCRIPCION!D20</f>
        <v>0</v>
      </c>
      <c r="E23" s="630"/>
      <c r="F23" s="958"/>
      <c r="G23" s="630"/>
      <c r="H23" s="958"/>
      <c r="I23" s="221"/>
      <c r="J23" s="959"/>
      <c r="K23" s="959"/>
      <c r="L23" s="959"/>
      <c r="M23" s="956"/>
      <c r="N23" s="300"/>
    </row>
    <row r="24" spans="1:14" ht="75.75" hidden="1" customHeight="1" x14ac:dyDescent="0.3">
      <c r="A24" s="957"/>
      <c r="B24" s="960"/>
      <c r="C24" s="630"/>
      <c r="D24" s="106">
        <f>DESCRIPCION!D21</f>
        <v>0</v>
      </c>
      <c r="E24" s="630"/>
      <c r="F24" s="958"/>
      <c r="G24" s="630"/>
      <c r="H24" s="958"/>
      <c r="I24" s="221"/>
      <c r="J24" s="959"/>
      <c r="K24" s="959"/>
      <c r="L24" s="959"/>
      <c r="M24" s="956"/>
      <c r="N24" s="300"/>
    </row>
    <row r="25" spans="1:14" ht="87.75" hidden="1" customHeight="1" thickBot="1" x14ac:dyDescent="0.35">
      <c r="A25" s="957"/>
      <c r="B25" s="960"/>
      <c r="C25" s="630"/>
      <c r="D25" s="299"/>
      <c r="E25" s="630"/>
      <c r="F25" s="958"/>
      <c r="G25" s="630"/>
      <c r="H25" s="212" t="s">
        <v>245</v>
      </c>
      <c r="I25" s="222"/>
      <c r="J25" s="270"/>
      <c r="K25" s="270"/>
      <c r="L25" s="270"/>
      <c r="M25" s="956"/>
      <c r="N25" s="300"/>
    </row>
    <row r="26" spans="1:14" ht="88.5" hidden="1" customHeight="1" x14ac:dyDescent="0.3">
      <c r="A26" s="957"/>
      <c r="B26" s="960" t="str">
        <f>DESCRIPCION!A22</f>
        <v>g</v>
      </c>
      <c r="C26" s="630" t="e">
        <f>'IDENTIFICACION DE RIESGOS'!#REF!</f>
        <v>#REF!</v>
      </c>
      <c r="D26" s="106">
        <f>DESCRIPCION!D22</f>
        <v>0</v>
      </c>
      <c r="E26" s="630">
        <f>'VALORACIÓN RIESGOS RESIDUAL'!E98:G98</f>
        <v>0</v>
      </c>
      <c r="F26" s="958">
        <f>'VALORACIÓN RIESGOS RESIDUAL'!J98</f>
        <v>0</v>
      </c>
      <c r="G26" s="630" t="str">
        <f>'VALORACIÓN RIESGOS RESIDUAL'!K95</f>
        <v/>
      </c>
      <c r="H26" s="958"/>
      <c r="I26" s="221"/>
      <c r="J26" s="959"/>
      <c r="K26" s="959"/>
      <c r="L26" s="959"/>
      <c r="M26" s="956"/>
      <c r="N26" s="300"/>
    </row>
    <row r="27" spans="1:14" ht="90" hidden="1" customHeight="1" x14ac:dyDescent="0.3">
      <c r="A27" s="957"/>
      <c r="B27" s="960"/>
      <c r="C27" s="630"/>
      <c r="D27" s="106">
        <f>DESCRIPCION!D23</f>
        <v>0</v>
      </c>
      <c r="E27" s="630"/>
      <c r="F27" s="958"/>
      <c r="G27" s="630"/>
      <c r="H27" s="958"/>
      <c r="I27" s="221"/>
      <c r="J27" s="959"/>
      <c r="K27" s="959"/>
      <c r="L27" s="959"/>
      <c r="M27" s="956"/>
      <c r="N27" s="300"/>
    </row>
    <row r="28" spans="1:14" ht="80.25" hidden="1" customHeight="1" x14ac:dyDescent="0.3">
      <c r="A28" s="957"/>
      <c r="B28" s="960"/>
      <c r="C28" s="630"/>
      <c r="D28" s="106">
        <f>DESCRIPCION!D24</f>
        <v>0</v>
      </c>
      <c r="E28" s="630"/>
      <c r="F28" s="958"/>
      <c r="G28" s="630"/>
      <c r="H28" s="958"/>
      <c r="I28" s="221"/>
      <c r="J28" s="959"/>
      <c r="K28" s="959"/>
      <c r="L28" s="959"/>
      <c r="M28" s="956"/>
      <c r="N28" s="300"/>
    </row>
    <row r="29" spans="1:14" ht="82.5" hidden="1" customHeight="1" thickBot="1" x14ac:dyDescent="0.35">
      <c r="A29" s="957"/>
      <c r="B29" s="960"/>
      <c r="C29" s="630"/>
      <c r="D29" s="299"/>
      <c r="E29" s="630"/>
      <c r="F29" s="958"/>
      <c r="G29" s="630"/>
      <c r="H29" s="212" t="s">
        <v>245</v>
      </c>
      <c r="I29" s="222"/>
      <c r="J29" s="270"/>
      <c r="K29" s="270"/>
      <c r="L29" s="270"/>
      <c r="M29" s="956"/>
      <c r="N29" s="300"/>
    </row>
    <row r="30" spans="1:14" ht="95.25" hidden="1" customHeight="1" x14ac:dyDescent="0.3">
      <c r="A30" s="957"/>
      <c r="B30" s="960" t="str">
        <f>DESCRIPCION!A25</f>
        <v>h</v>
      </c>
      <c r="C30" s="630" t="e">
        <f>'IDENTIFICACION DE RIESGOS'!#REF!</f>
        <v>#REF!</v>
      </c>
      <c r="D30" s="106">
        <f>DESCRIPCION!D25</f>
        <v>0</v>
      </c>
      <c r="E30" s="630">
        <f>'VALORACIÓN RIESGOS RESIDUAL'!E119:G119</f>
        <v>0</v>
      </c>
      <c r="F30" s="958">
        <f>'VALORACIÓN RIESGOS RESIDUAL'!J119</f>
        <v>0</v>
      </c>
      <c r="G30" s="630" t="str">
        <f>'VALORACIÓN RIESGOS RESIDUAL'!K116</f>
        <v/>
      </c>
      <c r="H30" s="958"/>
      <c r="I30" s="221"/>
      <c r="J30" s="959"/>
      <c r="K30" s="959"/>
      <c r="L30" s="959"/>
      <c r="M30" s="956"/>
      <c r="N30" s="300"/>
    </row>
    <row r="31" spans="1:14" ht="93.75" hidden="1" customHeight="1" x14ac:dyDescent="0.3">
      <c r="A31" s="957"/>
      <c r="B31" s="960"/>
      <c r="C31" s="630"/>
      <c r="D31" s="106">
        <f>DESCRIPCION!D26</f>
        <v>0</v>
      </c>
      <c r="E31" s="630"/>
      <c r="F31" s="958"/>
      <c r="G31" s="630"/>
      <c r="H31" s="958"/>
      <c r="I31" s="221"/>
      <c r="J31" s="959"/>
      <c r="K31" s="959"/>
      <c r="L31" s="959"/>
      <c r="M31" s="956"/>
      <c r="N31" s="300"/>
    </row>
    <row r="32" spans="1:14" ht="91.5" hidden="1" customHeight="1" x14ac:dyDescent="0.3">
      <c r="A32" s="957"/>
      <c r="B32" s="960"/>
      <c r="C32" s="630"/>
      <c r="D32" s="106">
        <f>DESCRIPCION!D27</f>
        <v>0</v>
      </c>
      <c r="E32" s="630"/>
      <c r="F32" s="958"/>
      <c r="G32" s="630"/>
      <c r="H32" s="958"/>
      <c r="I32" s="221"/>
      <c r="J32" s="959"/>
      <c r="K32" s="959"/>
      <c r="L32" s="959"/>
      <c r="M32" s="956"/>
      <c r="N32" s="300"/>
    </row>
    <row r="33" spans="1:14" ht="75" hidden="1" customHeight="1" thickBot="1" x14ac:dyDescent="0.35">
      <c r="A33" s="957"/>
      <c r="B33" s="960"/>
      <c r="C33" s="630"/>
      <c r="D33" s="299"/>
      <c r="E33" s="630"/>
      <c r="F33" s="958"/>
      <c r="G33" s="630"/>
      <c r="H33" s="212" t="s">
        <v>245</v>
      </c>
      <c r="I33" s="222"/>
      <c r="J33" s="270"/>
      <c r="K33" s="270"/>
      <c r="L33" s="270"/>
      <c r="M33" s="956"/>
      <c r="N33" s="300"/>
    </row>
    <row r="34" spans="1:14" ht="89.25" hidden="1" customHeight="1" x14ac:dyDescent="0.3">
      <c r="A34" s="957"/>
      <c r="B34" s="960" t="str">
        <f>DESCRIPCION!A28</f>
        <v>i</v>
      </c>
      <c r="C34" s="630" t="e">
        <f>'IDENTIFICACION DE RIESGOS'!#REF!</f>
        <v>#REF!</v>
      </c>
      <c r="D34" s="106">
        <f>DESCRIPCION!D28</f>
        <v>0</v>
      </c>
      <c r="E34" s="630">
        <f>'VALORACIÓN RIESGOS RESIDUAL'!E140:G140</f>
        <v>0</v>
      </c>
      <c r="F34" s="958">
        <f>'VALORACIÓN RIESGOS RESIDUAL'!J140</f>
        <v>0</v>
      </c>
      <c r="G34" s="630" t="str">
        <f>'VALORACIÓN RIESGOS RESIDUAL'!K137</f>
        <v/>
      </c>
      <c r="H34" s="958"/>
      <c r="I34" s="221"/>
      <c r="J34" s="959"/>
      <c r="K34" s="959"/>
      <c r="L34" s="959"/>
      <c r="M34" s="956"/>
      <c r="N34" s="300"/>
    </row>
    <row r="35" spans="1:14" ht="95.25" hidden="1" customHeight="1" x14ac:dyDescent="0.3">
      <c r="A35" s="957"/>
      <c r="B35" s="960"/>
      <c r="C35" s="630"/>
      <c r="D35" s="106">
        <f>DESCRIPCION!D29</f>
        <v>0</v>
      </c>
      <c r="E35" s="630"/>
      <c r="F35" s="958"/>
      <c r="G35" s="630"/>
      <c r="H35" s="958"/>
      <c r="I35" s="221"/>
      <c r="J35" s="959"/>
      <c r="K35" s="959"/>
      <c r="L35" s="959"/>
      <c r="M35" s="956"/>
      <c r="N35" s="300"/>
    </row>
    <row r="36" spans="1:14" ht="92.25" hidden="1" customHeight="1" x14ac:dyDescent="0.3">
      <c r="A36" s="957"/>
      <c r="B36" s="960"/>
      <c r="C36" s="630"/>
      <c r="D36" s="106">
        <f>DESCRIPCION!D30</f>
        <v>0</v>
      </c>
      <c r="E36" s="630"/>
      <c r="F36" s="958"/>
      <c r="G36" s="630"/>
      <c r="H36" s="958"/>
      <c r="I36" s="221"/>
      <c r="J36" s="959"/>
      <c r="K36" s="959"/>
      <c r="L36" s="959"/>
      <c r="M36" s="956"/>
      <c r="N36" s="300"/>
    </row>
    <row r="37" spans="1:14" ht="90" hidden="1" customHeight="1" thickBot="1" x14ac:dyDescent="0.35">
      <c r="A37" s="957"/>
      <c r="B37" s="960"/>
      <c r="C37" s="630"/>
      <c r="D37" s="299"/>
      <c r="E37" s="630"/>
      <c r="F37" s="958"/>
      <c r="G37" s="630"/>
      <c r="H37" s="212" t="s">
        <v>245</v>
      </c>
      <c r="I37" s="222"/>
      <c r="J37" s="270"/>
      <c r="K37" s="270"/>
      <c r="L37" s="270"/>
      <c r="M37" s="956"/>
      <c r="N37" s="300"/>
    </row>
    <row r="38" spans="1:14" ht="96.75" hidden="1" customHeight="1" x14ac:dyDescent="0.3">
      <c r="A38" s="957"/>
      <c r="B38" s="960" t="str">
        <f>DESCRIPCION!A31</f>
        <v>l</v>
      </c>
      <c r="C38" s="630" t="e">
        <f>'IDENTIFICACION DE RIESGOS'!#REF!</f>
        <v>#REF!</v>
      </c>
      <c r="D38" s="106">
        <f>DESCRIPCION!D31</f>
        <v>0</v>
      </c>
      <c r="E38" s="630">
        <f>'VALORACIÓN RIESGOS RESIDUAL'!E161:G161</f>
        <v>0</v>
      </c>
      <c r="F38" s="958">
        <f>'VALORACIÓN RIESGOS RESIDUAL'!J161</f>
        <v>0</v>
      </c>
      <c r="G38" s="630" t="str">
        <f>'VALORACIÓN RIESGOS RESIDUAL'!K158</f>
        <v/>
      </c>
      <c r="H38" s="958"/>
      <c r="I38" s="221"/>
      <c r="J38" s="959"/>
      <c r="K38" s="959"/>
      <c r="L38" s="959"/>
      <c r="M38" s="956"/>
      <c r="N38" s="300"/>
    </row>
    <row r="39" spans="1:14" ht="83.25" hidden="1" customHeight="1" x14ac:dyDescent="0.3">
      <c r="A39" s="957"/>
      <c r="B39" s="960"/>
      <c r="C39" s="630"/>
      <c r="D39" s="106">
        <f>DESCRIPCION!D32</f>
        <v>0</v>
      </c>
      <c r="E39" s="630"/>
      <c r="F39" s="958"/>
      <c r="G39" s="630"/>
      <c r="H39" s="958"/>
      <c r="I39" s="221"/>
      <c r="J39" s="959"/>
      <c r="K39" s="959"/>
      <c r="L39" s="959"/>
      <c r="M39" s="956"/>
      <c r="N39" s="300"/>
    </row>
    <row r="40" spans="1:14" ht="87.75" hidden="1" customHeight="1" x14ac:dyDescent="0.3">
      <c r="A40" s="957"/>
      <c r="B40" s="960"/>
      <c r="C40" s="630"/>
      <c r="D40" s="106">
        <f>DESCRIPCION!D33</f>
        <v>0</v>
      </c>
      <c r="E40" s="630"/>
      <c r="F40" s="958"/>
      <c r="G40" s="630"/>
      <c r="H40" s="958"/>
      <c r="I40" s="221"/>
      <c r="J40" s="959"/>
      <c r="K40" s="959"/>
      <c r="L40" s="959"/>
      <c r="M40" s="956"/>
      <c r="N40" s="300"/>
    </row>
    <row r="41" spans="1:14" ht="96" hidden="1" customHeight="1" thickBot="1" x14ac:dyDescent="0.35">
      <c r="A41" s="957"/>
      <c r="B41" s="960"/>
      <c r="C41" s="630"/>
      <c r="D41" s="299"/>
      <c r="E41" s="630"/>
      <c r="F41" s="958"/>
      <c r="G41" s="630"/>
      <c r="H41" s="212" t="s">
        <v>245</v>
      </c>
      <c r="I41" s="222"/>
      <c r="J41" s="270"/>
      <c r="K41" s="270"/>
      <c r="L41" s="270"/>
      <c r="M41" s="956"/>
      <c r="N41" s="300"/>
    </row>
    <row r="42" spans="1:14" ht="97.5" hidden="1" customHeight="1" x14ac:dyDescent="0.3">
      <c r="A42" s="957"/>
      <c r="B42" s="960" t="str">
        <f>DESCRIPCION!A34</f>
        <v>m</v>
      </c>
      <c r="C42" s="630" t="e">
        <f>'IDENTIFICACION DE RIESGOS'!#REF!</f>
        <v>#REF!</v>
      </c>
      <c r="D42" s="106">
        <f>DESCRIPCION!D34</f>
        <v>0</v>
      </c>
      <c r="E42" s="630">
        <f>'VALORACIÓN RIESGOS RESIDUAL'!E183:G183</f>
        <v>0</v>
      </c>
      <c r="F42" s="958">
        <f>'VALORACIÓN RIESGOS RESIDUAL'!J183</f>
        <v>0</v>
      </c>
      <c r="G42" s="630">
        <f>'VALORACIÓN RIESGOS RESIDUAL'!K179</f>
        <v>0</v>
      </c>
      <c r="H42" s="958"/>
      <c r="I42" s="221"/>
      <c r="J42" s="959"/>
      <c r="K42" s="959"/>
      <c r="L42" s="959"/>
      <c r="M42" s="956"/>
      <c r="N42" s="300"/>
    </row>
    <row r="43" spans="1:14" ht="91.5" hidden="1" customHeight="1" x14ac:dyDescent="0.3">
      <c r="A43" s="957"/>
      <c r="B43" s="960"/>
      <c r="C43" s="630"/>
      <c r="D43" s="106">
        <f>DESCRIPCION!D35</f>
        <v>0</v>
      </c>
      <c r="E43" s="630"/>
      <c r="F43" s="958"/>
      <c r="G43" s="630"/>
      <c r="H43" s="958"/>
      <c r="I43" s="221"/>
      <c r="J43" s="959"/>
      <c r="K43" s="959"/>
      <c r="L43" s="959"/>
      <c r="M43" s="956"/>
      <c r="N43" s="300"/>
    </row>
    <row r="44" spans="1:14" ht="77.25" hidden="1" customHeight="1" x14ac:dyDescent="0.3">
      <c r="A44" s="957"/>
      <c r="B44" s="960"/>
      <c r="C44" s="630"/>
      <c r="D44" s="106">
        <f>DESCRIPCION!D36</f>
        <v>0</v>
      </c>
      <c r="E44" s="630"/>
      <c r="F44" s="958"/>
      <c r="G44" s="630"/>
      <c r="H44" s="958"/>
      <c r="I44" s="221"/>
      <c r="J44" s="959"/>
      <c r="K44" s="959"/>
      <c r="L44" s="959"/>
      <c r="M44" s="956"/>
      <c r="N44" s="300"/>
    </row>
    <row r="45" spans="1:14" ht="75" hidden="1" customHeight="1" thickBot="1" x14ac:dyDescent="0.35">
      <c r="A45" s="957"/>
      <c r="B45" s="960"/>
      <c r="C45" s="630"/>
      <c r="D45" s="299"/>
      <c r="E45" s="630"/>
      <c r="F45" s="958"/>
      <c r="G45" s="630"/>
      <c r="H45" s="212" t="s">
        <v>245</v>
      </c>
      <c r="I45" s="222"/>
      <c r="J45" s="270"/>
      <c r="K45" s="270"/>
      <c r="L45" s="270"/>
      <c r="M45" s="956"/>
      <c r="N45" s="300"/>
    </row>
    <row r="46" spans="1:14" ht="93.75" hidden="1" customHeight="1" x14ac:dyDescent="0.3">
      <c r="A46" s="957"/>
      <c r="B46" s="960" t="str">
        <f>DESCRIPCION!A37</f>
        <v>n</v>
      </c>
      <c r="C46" s="630" t="e">
        <f>'IDENTIFICACION DE RIESGOS'!#REF!</f>
        <v>#REF!</v>
      </c>
      <c r="D46" s="106">
        <f>DESCRIPCION!D37</f>
        <v>0</v>
      </c>
      <c r="E46" s="630">
        <f>'VALORACIÓN RIESGOS RESIDUAL'!E204:G204</f>
        <v>0</v>
      </c>
      <c r="F46" s="958">
        <f>'VALORACIÓN RIESGOS RESIDUAL'!J204</f>
        <v>0</v>
      </c>
      <c r="G46" s="630">
        <f>'VALORACIÓN RIESGOS RESIDUAL'!K200</f>
        <v>0</v>
      </c>
      <c r="H46" s="958"/>
      <c r="I46" s="221"/>
      <c r="J46" s="959"/>
      <c r="K46" s="959"/>
      <c r="L46" s="959"/>
      <c r="M46" s="956"/>
      <c r="N46" s="300"/>
    </row>
    <row r="47" spans="1:14" ht="93.75" hidden="1" customHeight="1" x14ac:dyDescent="0.3">
      <c r="A47" s="957"/>
      <c r="B47" s="960"/>
      <c r="C47" s="630"/>
      <c r="D47" s="106">
        <f>DESCRIPCION!D38</f>
        <v>0</v>
      </c>
      <c r="E47" s="630"/>
      <c r="F47" s="958"/>
      <c r="G47" s="630"/>
      <c r="H47" s="958"/>
      <c r="I47" s="221"/>
      <c r="J47" s="959"/>
      <c r="K47" s="959"/>
      <c r="L47" s="959"/>
      <c r="M47" s="956"/>
      <c r="N47" s="300"/>
    </row>
    <row r="48" spans="1:14" ht="101.25" hidden="1" customHeight="1" x14ac:dyDescent="0.3">
      <c r="A48" s="957"/>
      <c r="B48" s="960"/>
      <c r="C48" s="630"/>
      <c r="D48" s="106">
        <f>DESCRIPCION!D39</f>
        <v>0</v>
      </c>
      <c r="E48" s="630"/>
      <c r="F48" s="958"/>
      <c r="G48" s="630"/>
      <c r="H48" s="958"/>
      <c r="I48" s="221"/>
      <c r="J48" s="959"/>
      <c r="K48" s="959"/>
      <c r="L48" s="959"/>
      <c r="M48" s="956"/>
      <c r="N48" s="300"/>
    </row>
    <row r="49" spans="1:14" ht="100.5" hidden="1" customHeight="1" thickBot="1" x14ac:dyDescent="0.35">
      <c r="A49" s="957"/>
      <c r="B49" s="960"/>
      <c r="C49" s="630"/>
      <c r="D49" s="299"/>
      <c r="E49" s="630"/>
      <c r="F49" s="958"/>
      <c r="G49" s="630"/>
      <c r="H49" s="212" t="s">
        <v>245</v>
      </c>
      <c r="I49" s="222"/>
      <c r="J49" s="270"/>
      <c r="K49" s="270"/>
      <c r="L49" s="270"/>
      <c r="M49" s="956"/>
      <c r="N49" s="300"/>
    </row>
  </sheetData>
  <sheetProtection selectLockedCells="1"/>
  <mergeCells count="112">
    <mergeCell ref="K10:K13"/>
    <mergeCell ref="K14:K16"/>
    <mergeCell ref="D12:D13"/>
    <mergeCell ref="L11:L12"/>
    <mergeCell ref="M10:M12"/>
    <mergeCell ref="M14:M15"/>
    <mergeCell ref="M16:M17"/>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B14:B17"/>
    <mergeCell ref="G10:G13"/>
    <mergeCell ref="A8:M8"/>
    <mergeCell ref="E10:E13"/>
    <mergeCell ref="C10:C13"/>
    <mergeCell ref="B10:B13"/>
    <mergeCell ref="M1:M4"/>
    <mergeCell ref="H14:H15"/>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23622047244094491" right="0.23622047244094491" top="0.74803149606299213" bottom="0.74803149606299213" header="0.31496062992125984" footer="0.31496062992125984"/>
  <pageSetup paperSize="281" scale="36" orientation="landscape" r:id="rId1"/>
  <ignoredErrors>
    <ignoredError sqref="I15"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296</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7" t="s">
        <v>292</v>
      </c>
    </row>
    <row r="2" spans="1:1" x14ac:dyDescent="0.3">
      <c r="A2" s="197" t="s">
        <v>289</v>
      </c>
    </row>
    <row r="3" spans="1:1" x14ac:dyDescent="0.3">
      <c r="A3" s="197" t="s">
        <v>290</v>
      </c>
    </row>
    <row r="4" spans="1:1" x14ac:dyDescent="0.3">
      <c r="A4" s="197" t="s">
        <v>291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267</v>
      </c>
      <c r="B1" t="s">
        <v>273</v>
      </c>
      <c r="C1" t="s">
        <v>277</v>
      </c>
    </row>
    <row r="2" spans="1:3" x14ac:dyDescent="0.3">
      <c r="A2" t="s">
        <v>268</v>
      </c>
      <c r="B2" t="s">
        <v>285</v>
      </c>
      <c r="C2" t="s">
        <v>278</v>
      </c>
    </row>
    <row r="3" spans="1:3" x14ac:dyDescent="0.3">
      <c r="A3" t="s">
        <v>269</v>
      </c>
      <c r="B3" t="s">
        <v>274</v>
      </c>
      <c r="C3" t="s">
        <v>279</v>
      </c>
    </row>
    <row r="4" spans="1:3" x14ac:dyDescent="0.3">
      <c r="A4" t="s">
        <v>270</v>
      </c>
      <c r="B4" t="s">
        <v>284</v>
      </c>
      <c r="C4" t="s">
        <v>280</v>
      </c>
    </row>
    <row r="5" spans="1:3" x14ac:dyDescent="0.3">
      <c r="A5" t="s">
        <v>271</v>
      </c>
      <c r="B5" t="s">
        <v>275</v>
      </c>
      <c r="C5" t="s">
        <v>248</v>
      </c>
    </row>
    <row r="6" spans="1:3" x14ac:dyDescent="0.3">
      <c r="A6" t="s">
        <v>297</v>
      </c>
      <c r="B6" t="s">
        <v>297</v>
      </c>
      <c r="C6" t="s">
        <v>297</v>
      </c>
    </row>
    <row r="7" spans="1:3" x14ac:dyDescent="0.3">
      <c r="A7" t="s">
        <v>272</v>
      </c>
      <c r="B7" t="s">
        <v>276</v>
      </c>
      <c r="C7" t="s">
        <v>281</v>
      </c>
    </row>
    <row r="8" spans="1:3" x14ac:dyDescent="0.3">
      <c r="B8" t="s">
        <v>14</v>
      </c>
      <c r="C8" t="s">
        <v>282</v>
      </c>
    </row>
    <row r="9" spans="1:3" x14ac:dyDescent="0.3">
      <c r="C9" t="s">
        <v>249</v>
      </c>
    </row>
    <row r="10" spans="1:3" x14ac:dyDescent="0.3">
      <c r="C10" t="s">
        <v>283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10" zoomScale="110" zoomScaleNormal="110" workbookViewId="0">
      <selection activeCell="B10" sqref="B10"/>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15"/>
      <c r="B1" s="331" t="str">
        <f>CONTEXTO!B1</f>
        <v xml:space="preserve">PROCESO:  SISTEMA INTEGRADO DE GESTIÓN </v>
      </c>
      <c r="C1" s="331"/>
      <c r="D1" s="331"/>
      <c r="E1" s="331"/>
      <c r="F1" s="331"/>
      <c r="G1" s="331"/>
      <c r="H1" s="331"/>
      <c r="I1" s="331"/>
      <c r="J1" s="331"/>
      <c r="K1" s="331"/>
      <c r="L1" s="331"/>
      <c r="M1" s="331"/>
      <c r="N1" s="331"/>
      <c r="O1" s="331"/>
      <c r="P1" s="331"/>
      <c r="Q1" s="331"/>
      <c r="R1" s="331"/>
      <c r="S1" s="332"/>
      <c r="T1" s="408" t="s">
        <v>385</v>
      </c>
      <c r="U1" s="339"/>
      <c r="V1" s="339"/>
      <c r="W1" s="340"/>
    </row>
    <row r="2" spans="1:24" ht="25.5" customHeight="1" x14ac:dyDescent="0.3">
      <c r="A2" s="416"/>
      <c r="B2" s="334"/>
      <c r="C2" s="334"/>
      <c r="D2" s="334"/>
      <c r="E2" s="334"/>
      <c r="F2" s="334"/>
      <c r="G2" s="334"/>
      <c r="H2" s="334"/>
      <c r="I2" s="334"/>
      <c r="J2" s="334"/>
      <c r="K2" s="334"/>
      <c r="L2" s="334"/>
      <c r="M2" s="334"/>
      <c r="N2" s="334"/>
      <c r="O2" s="334"/>
      <c r="P2" s="334"/>
      <c r="Q2" s="334"/>
      <c r="R2" s="334"/>
      <c r="S2" s="335"/>
      <c r="T2" s="409" t="s">
        <v>383</v>
      </c>
      <c r="U2" s="410"/>
      <c r="V2" s="410"/>
      <c r="W2" s="411"/>
    </row>
    <row r="3" spans="1:24" ht="15" customHeight="1" x14ac:dyDescent="0.3">
      <c r="A3" s="416"/>
      <c r="B3" s="334" t="s">
        <v>41</v>
      </c>
      <c r="C3" s="334"/>
      <c r="D3" s="334"/>
      <c r="E3" s="334"/>
      <c r="F3" s="334"/>
      <c r="G3" s="334"/>
      <c r="H3" s="334"/>
      <c r="I3" s="334"/>
      <c r="J3" s="334"/>
      <c r="K3" s="334"/>
      <c r="L3" s="334"/>
      <c r="M3" s="334"/>
      <c r="N3" s="334"/>
      <c r="O3" s="334"/>
      <c r="P3" s="334"/>
      <c r="Q3" s="334"/>
      <c r="R3" s="334"/>
      <c r="S3" s="335"/>
      <c r="T3" s="409" t="s">
        <v>386</v>
      </c>
      <c r="U3" s="410"/>
      <c r="V3" s="410"/>
      <c r="W3" s="411"/>
    </row>
    <row r="4" spans="1:24" ht="15.75" customHeight="1" x14ac:dyDescent="0.3">
      <c r="A4" s="417"/>
      <c r="B4" s="421"/>
      <c r="C4" s="421"/>
      <c r="D4" s="421"/>
      <c r="E4" s="421"/>
      <c r="F4" s="421"/>
      <c r="G4" s="421"/>
      <c r="H4" s="421"/>
      <c r="I4" s="421"/>
      <c r="J4" s="421"/>
      <c r="K4" s="421"/>
      <c r="L4" s="421"/>
      <c r="M4" s="421"/>
      <c r="N4" s="421"/>
      <c r="O4" s="421"/>
      <c r="P4" s="421"/>
      <c r="Q4" s="421"/>
      <c r="R4" s="421"/>
      <c r="S4" s="422"/>
      <c r="T4" s="409" t="s">
        <v>371</v>
      </c>
      <c r="U4" s="410"/>
      <c r="V4" s="410"/>
      <c r="W4" s="411"/>
    </row>
    <row r="5" spans="1:24" ht="15.75" customHeight="1" x14ac:dyDescent="0.3">
      <c r="A5" s="417"/>
      <c r="B5" s="417"/>
      <c r="C5" s="417"/>
      <c r="D5" s="417"/>
      <c r="E5" s="417"/>
      <c r="F5" s="417"/>
      <c r="G5" s="417"/>
      <c r="H5" s="417"/>
      <c r="I5" s="417"/>
      <c r="J5" s="417"/>
      <c r="K5" s="417"/>
      <c r="L5" s="417"/>
      <c r="M5" s="417"/>
      <c r="N5" s="417"/>
      <c r="O5" s="417"/>
      <c r="P5" s="417"/>
      <c r="Q5" s="417"/>
      <c r="R5" s="417"/>
      <c r="S5" s="417"/>
      <c r="T5" s="423"/>
      <c r="U5" s="138"/>
      <c r="V5" s="138"/>
      <c r="W5" s="228"/>
    </row>
    <row r="6" spans="1:24" s="1" customFormat="1" ht="27" customHeight="1" x14ac:dyDescent="0.25">
      <c r="A6" s="419" t="s">
        <v>424</v>
      </c>
      <c r="B6" s="420"/>
      <c r="C6" s="420"/>
      <c r="D6" s="420"/>
      <c r="E6" s="420"/>
      <c r="F6" s="420"/>
      <c r="G6" s="420"/>
      <c r="H6" s="420"/>
      <c r="I6" s="420"/>
      <c r="J6" s="420"/>
      <c r="K6" s="420"/>
      <c r="L6" s="420"/>
      <c r="M6" s="420"/>
      <c r="N6" s="420"/>
      <c r="O6" s="420"/>
      <c r="P6" s="420"/>
      <c r="Q6" s="420"/>
      <c r="R6" s="420"/>
      <c r="S6" s="420"/>
      <c r="T6" s="420"/>
      <c r="W6" s="73"/>
    </row>
    <row r="7" spans="1:24" s="1" customFormat="1" ht="81" customHeight="1" thickBot="1" x14ac:dyDescent="0.3">
      <c r="A7" s="41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418"/>
      <c r="C7" s="418"/>
      <c r="D7" s="418"/>
      <c r="E7" s="418"/>
      <c r="F7" s="418"/>
      <c r="G7" s="418"/>
      <c r="H7" s="418"/>
      <c r="I7" s="418"/>
      <c r="J7" s="418"/>
      <c r="K7" s="418"/>
      <c r="L7" s="418"/>
      <c r="M7" s="418"/>
      <c r="N7" s="418"/>
      <c r="O7" s="418"/>
      <c r="P7" s="418"/>
      <c r="Q7" s="418"/>
      <c r="R7" s="418"/>
      <c r="S7" s="418"/>
      <c r="T7" s="418"/>
      <c r="U7" s="60"/>
      <c r="V7" s="60"/>
      <c r="W7" s="229"/>
    </row>
    <row r="8" spans="1:24" s="1" customFormat="1" ht="26.25" customHeight="1" thickBot="1" x14ac:dyDescent="0.3">
      <c r="A8" s="230"/>
      <c r="B8" s="230"/>
      <c r="C8" s="230"/>
      <c r="D8" s="230"/>
      <c r="E8" s="230"/>
      <c r="F8" s="230"/>
      <c r="G8" s="230"/>
      <c r="H8" s="230"/>
      <c r="I8" s="230"/>
      <c r="J8" s="230"/>
      <c r="K8" s="230"/>
      <c r="L8" s="230"/>
      <c r="M8" s="230"/>
      <c r="N8" s="230"/>
      <c r="O8" s="230"/>
      <c r="P8" s="230"/>
      <c r="Q8" s="230"/>
      <c r="R8" s="230"/>
      <c r="S8" s="230"/>
      <c r="T8" s="231"/>
      <c r="X8" s="101"/>
    </row>
    <row r="9" spans="1:24" s="1" customFormat="1" ht="39.75" customHeight="1" thickBot="1" x14ac:dyDescent="0.3">
      <c r="A9" s="406"/>
      <c r="B9" s="406"/>
      <c r="C9" s="406" t="b">
        <v>0</v>
      </c>
      <c r="D9" s="406"/>
      <c r="E9" s="406"/>
      <c r="F9" s="406"/>
      <c r="G9" s="406"/>
      <c r="H9" s="406"/>
      <c r="I9" s="406"/>
      <c r="J9" s="406"/>
      <c r="K9" s="406"/>
      <c r="L9" s="406"/>
      <c r="M9" s="406"/>
      <c r="N9" s="406"/>
      <c r="O9" s="406"/>
      <c r="P9" s="406"/>
      <c r="Q9" s="406"/>
      <c r="R9" s="406"/>
      <c r="S9" s="406"/>
      <c r="T9" s="407"/>
    </row>
    <row r="10" spans="1:24" s="40" customFormat="1" ht="32.25" customHeight="1" thickBot="1" x14ac:dyDescent="0.35">
      <c r="A10" s="225" t="s">
        <v>42</v>
      </c>
      <c r="B10" s="226" t="s">
        <v>254</v>
      </c>
      <c r="C10" s="226" t="s">
        <v>43</v>
      </c>
      <c r="D10" s="226" t="s">
        <v>44</v>
      </c>
      <c r="E10" s="226" t="s">
        <v>45</v>
      </c>
      <c r="F10" s="226" t="s">
        <v>46</v>
      </c>
      <c r="G10" s="226" t="s">
        <v>47</v>
      </c>
      <c r="H10" s="226" t="s">
        <v>48</v>
      </c>
      <c r="I10" s="226" t="s">
        <v>49</v>
      </c>
      <c r="J10" s="226" t="s">
        <v>50</v>
      </c>
      <c r="K10" s="226" t="s">
        <v>51</v>
      </c>
      <c r="L10" s="226" t="s">
        <v>52</v>
      </c>
      <c r="M10" s="226" t="s">
        <v>53</v>
      </c>
      <c r="N10" s="226" t="s">
        <v>54</v>
      </c>
      <c r="O10" s="226" t="s">
        <v>55</v>
      </c>
      <c r="P10" s="226" t="s">
        <v>56</v>
      </c>
      <c r="Q10" s="226" t="s">
        <v>57</v>
      </c>
      <c r="R10" s="227" t="s">
        <v>58</v>
      </c>
      <c r="S10" s="232" t="s">
        <v>59</v>
      </c>
      <c r="T10" s="237" t="s">
        <v>301</v>
      </c>
    </row>
    <row r="11" spans="1:24" ht="39.75" customHeight="1" x14ac:dyDescent="0.3">
      <c r="A11" s="278">
        <v>1</v>
      </c>
      <c r="B11" s="256" t="s">
        <v>392</v>
      </c>
      <c r="C11" s="279">
        <v>5</v>
      </c>
      <c r="D11" s="279">
        <v>4</v>
      </c>
      <c r="E11" s="279">
        <v>4</v>
      </c>
      <c r="F11" s="279">
        <v>5</v>
      </c>
      <c r="G11" s="67"/>
      <c r="H11" s="67"/>
      <c r="I11" s="67"/>
      <c r="J11" s="67"/>
      <c r="K11" s="67"/>
      <c r="L11" s="67"/>
      <c r="M11" s="67"/>
      <c r="N11" s="67"/>
      <c r="O11" s="67"/>
      <c r="P11" s="67"/>
      <c r="Q11" s="67"/>
      <c r="R11" s="66">
        <f>C11+D11+E11+F11</f>
        <v>18</v>
      </c>
      <c r="S11" s="233">
        <f>IF(ISERROR(AVERAGE(C11:Q11)),0,AVERAGE(C11:Q11))</f>
        <v>4.5</v>
      </c>
      <c r="T11" s="238"/>
    </row>
    <row r="12" spans="1:24" ht="45.75" customHeight="1" x14ac:dyDescent="0.3">
      <c r="A12" s="278">
        <v>2</v>
      </c>
      <c r="B12" s="268" t="s">
        <v>397</v>
      </c>
      <c r="C12" s="279">
        <v>4</v>
      </c>
      <c r="D12" s="279">
        <v>4</v>
      </c>
      <c r="E12" s="279">
        <v>5</v>
      </c>
      <c r="F12" s="279">
        <v>4</v>
      </c>
      <c r="G12" s="67"/>
      <c r="H12" s="67"/>
      <c r="I12" s="67"/>
      <c r="J12" s="67"/>
      <c r="K12" s="67"/>
      <c r="L12" s="67"/>
      <c r="M12" s="67"/>
      <c r="N12" s="67"/>
      <c r="O12" s="67"/>
      <c r="P12" s="67"/>
      <c r="Q12" s="67"/>
      <c r="R12" s="66">
        <f t="shared" ref="R12:R34" si="0">C12+D12+E12+F12</f>
        <v>17</v>
      </c>
      <c r="S12" s="233">
        <f>IF(ISERROR(AVERAGE(C12:Q12)),0,AVERAGE(C12:Q12))</f>
        <v>4.25</v>
      </c>
      <c r="T12" s="234"/>
    </row>
    <row r="13" spans="1:24" ht="65.25" customHeight="1" x14ac:dyDescent="0.3">
      <c r="A13" s="278">
        <v>3</v>
      </c>
      <c r="B13" s="268" t="s">
        <v>427</v>
      </c>
      <c r="C13" s="279">
        <v>5</v>
      </c>
      <c r="D13" s="279">
        <v>4</v>
      </c>
      <c r="E13" s="279">
        <v>4</v>
      </c>
      <c r="F13" s="279">
        <v>4</v>
      </c>
      <c r="G13" s="67"/>
      <c r="H13" s="67"/>
      <c r="I13" s="67"/>
      <c r="J13" s="67"/>
      <c r="K13" s="67"/>
      <c r="L13" s="67"/>
      <c r="M13" s="67"/>
      <c r="N13" s="67"/>
      <c r="O13" s="67"/>
      <c r="P13" s="67"/>
      <c r="Q13" s="67"/>
      <c r="R13" s="66">
        <f t="shared" si="0"/>
        <v>17</v>
      </c>
      <c r="S13" s="233">
        <f t="shared" ref="S13:S34" si="1">IF(ISERROR(AVERAGE(C13:Q13)),0,AVERAGE(C13:Q13))</f>
        <v>4.25</v>
      </c>
      <c r="T13" s="235"/>
    </row>
    <row r="14" spans="1:24" ht="39.75" customHeight="1" x14ac:dyDescent="0.3">
      <c r="A14" s="278">
        <v>4</v>
      </c>
      <c r="B14" s="268" t="s">
        <v>411</v>
      </c>
      <c r="C14" s="279">
        <v>4</v>
      </c>
      <c r="D14" s="279">
        <v>5</v>
      </c>
      <c r="E14" s="279">
        <v>4</v>
      </c>
      <c r="F14" s="279">
        <v>5</v>
      </c>
      <c r="G14" s="67"/>
      <c r="H14" s="67"/>
      <c r="I14" s="67"/>
      <c r="J14" s="67"/>
      <c r="K14" s="67"/>
      <c r="L14" s="67"/>
      <c r="M14" s="67"/>
      <c r="N14" s="67"/>
      <c r="O14" s="67"/>
      <c r="P14" s="67"/>
      <c r="Q14" s="67"/>
      <c r="R14" s="66">
        <f t="shared" si="0"/>
        <v>18</v>
      </c>
      <c r="S14" s="233">
        <f t="shared" si="1"/>
        <v>4.5</v>
      </c>
      <c r="T14" s="235"/>
    </row>
    <row r="15" spans="1:24" ht="39.75" customHeight="1" x14ac:dyDescent="0.3">
      <c r="A15" s="278">
        <v>5</v>
      </c>
      <c r="B15" s="258" t="s">
        <v>403</v>
      </c>
      <c r="C15" s="279">
        <v>3</v>
      </c>
      <c r="D15" s="279">
        <v>4</v>
      </c>
      <c r="E15" s="279">
        <v>3</v>
      </c>
      <c r="F15" s="279">
        <v>3</v>
      </c>
      <c r="G15" s="67"/>
      <c r="H15" s="67"/>
      <c r="I15" s="67"/>
      <c r="J15" s="67"/>
      <c r="K15" s="67"/>
      <c r="L15" s="67"/>
      <c r="M15" s="67"/>
      <c r="N15" s="67"/>
      <c r="O15" s="67"/>
      <c r="P15" s="67"/>
      <c r="Q15" s="67"/>
      <c r="R15" s="66">
        <f t="shared" si="0"/>
        <v>13</v>
      </c>
      <c r="S15" s="233">
        <f t="shared" si="1"/>
        <v>3.25</v>
      </c>
      <c r="T15" s="235"/>
    </row>
    <row r="16" spans="1:24" ht="39.75" customHeight="1" x14ac:dyDescent="0.3">
      <c r="A16" s="278">
        <v>6</v>
      </c>
      <c r="B16" s="258" t="s">
        <v>408</v>
      </c>
      <c r="C16" s="279">
        <v>4</v>
      </c>
      <c r="D16" s="279">
        <v>4</v>
      </c>
      <c r="E16" s="279">
        <v>4</v>
      </c>
      <c r="F16" s="279">
        <v>3</v>
      </c>
      <c r="G16" s="67"/>
      <c r="H16" s="67"/>
      <c r="I16" s="67"/>
      <c r="J16" s="67"/>
      <c r="K16" s="67"/>
      <c r="L16" s="67"/>
      <c r="M16" s="67"/>
      <c r="N16" s="67"/>
      <c r="O16" s="67"/>
      <c r="P16" s="67"/>
      <c r="Q16" s="67"/>
      <c r="R16" s="66">
        <f t="shared" si="0"/>
        <v>15</v>
      </c>
      <c r="S16" s="233">
        <f t="shared" si="1"/>
        <v>3.75</v>
      </c>
      <c r="T16" s="235"/>
    </row>
    <row r="17" spans="1:20" ht="50.25" customHeight="1" thickBot="1" x14ac:dyDescent="0.35">
      <c r="A17" s="278">
        <v>7</v>
      </c>
      <c r="B17" s="268" t="s">
        <v>428</v>
      </c>
      <c r="C17" s="279">
        <v>4</v>
      </c>
      <c r="D17" s="279">
        <v>4</v>
      </c>
      <c r="E17" s="279">
        <v>5</v>
      </c>
      <c r="F17" s="279">
        <v>4</v>
      </c>
      <c r="G17" s="67"/>
      <c r="H17" s="67"/>
      <c r="I17" s="67"/>
      <c r="J17" s="67"/>
      <c r="K17" s="67"/>
      <c r="L17" s="67"/>
      <c r="M17" s="67"/>
      <c r="N17" s="67"/>
      <c r="O17" s="67"/>
      <c r="P17" s="67"/>
      <c r="Q17" s="67"/>
      <c r="R17" s="66">
        <f t="shared" si="0"/>
        <v>17</v>
      </c>
      <c r="S17" s="233">
        <f t="shared" si="1"/>
        <v>4.25</v>
      </c>
      <c r="T17" s="235"/>
    </row>
    <row r="18" spans="1:20" ht="46.5" customHeight="1" x14ac:dyDescent="0.3">
      <c r="A18" s="278">
        <v>8</v>
      </c>
      <c r="B18" s="256" t="s">
        <v>393</v>
      </c>
      <c r="C18" s="279">
        <v>5</v>
      </c>
      <c r="D18" s="279">
        <v>4</v>
      </c>
      <c r="E18" s="279">
        <v>4</v>
      </c>
      <c r="F18" s="279">
        <v>5</v>
      </c>
      <c r="G18" s="67"/>
      <c r="H18" s="67"/>
      <c r="I18" s="67"/>
      <c r="J18" s="67"/>
      <c r="K18" s="67"/>
      <c r="L18" s="67"/>
      <c r="M18" s="67"/>
      <c r="N18" s="67"/>
      <c r="O18" s="67"/>
      <c r="P18" s="67"/>
      <c r="Q18" s="67"/>
      <c r="R18" s="66">
        <f t="shared" si="0"/>
        <v>18</v>
      </c>
      <c r="S18" s="233">
        <f t="shared" si="1"/>
        <v>4.5</v>
      </c>
      <c r="T18" s="235"/>
    </row>
    <row r="19" spans="1:20" ht="47.25" customHeight="1" x14ac:dyDescent="0.3">
      <c r="A19" s="278">
        <v>9</v>
      </c>
      <c r="B19" s="268" t="s">
        <v>400</v>
      </c>
      <c r="C19" s="279">
        <v>4</v>
      </c>
      <c r="D19" s="279">
        <v>4</v>
      </c>
      <c r="E19" s="279">
        <v>5</v>
      </c>
      <c r="F19" s="279">
        <v>4</v>
      </c>
      <c r="G19" s="67"/>
      <c r="H19" s="67"/>
      <c r="I19" s="67"/>
      <c r="J19" s="67"/>
      <c r="K19" s="67"/>
      <c r="L19" s="67"/>
      <c r="M19" s="67"/>
      <c r="N19" s="67"/>
      <c r="O19" s="67"/>
      <c r="P19" s="67"/>
      <c r="Q19" s="67"/>
      <c r="R19" s="66">
        <f t="shared" si="0"/>
        <v>17</v>
      </c>
      <c r="S19" s="233">
        <f t="shared" si="1"/>
        <v>4.25</v>
      </c>
      <c r="T19" s="235"/>
    </row>
    <row r="20" spans="1:20" ht="39.75" customHeight="1" x14ac:dyDescent="0.3">
      <c r="A20" s="278">
        <v>10</v>
      </c>
      <c r="B20" s="268" t="s">
        <v>404</v>
      </c>
      <c r="C20" s="279">
        <v>4</v>
      </c>
      <c r="D20" s="279">
        <v>5</v>
      </c>
      <c r="E20" s="279">
        <v>4</v>
      </c>
      <c r="F20" s="279">
        <v>4</v>
      </c>
      <c r="G20" s="67"/>
      <c r="H20" s="67"/>
      <c r="I20" s="67"/>
      <c r="J20" s="67"/>
      <c r="K20" s="67"/>
      <c r="L20" s="67"/>
      <c r="M20" s="67"/>
      <c r="N20" s="67"/>
      <c r="O20" s="67"/>
      <c r="P20" s="67"/>
      <c r="Q20" s="67"/>
      <c r="R20" s="66">
        <f t="shared" si="0"/>
        <v>17</v>
      </c>
      <c r="S20" s="233">
        <f t="shared" si="1"/>
        <v>4.25</v>
      </c>
      <c r="T20" s="235"/>
    </row>
    <row r="21" spans="1:20" ht="39.75" customHeight="1" x14ac:dyDescent="0.3">
      <c r="A21" s="278">
        <v>11</v>
      </c>
      <c r="B21" s="280" t="s">
        <v>412</v>
      </c>
      <c r="C21" s="279">
        <v>5</v>
      </c>
      <c r="D21" s="279">
        <v>5</v>
      </c>
      <c r="E21" s="279">
        <v>4</v>
      </c>
      <c r="F21" s="279">
        <v>5</v>
      </c>
      <c r="G21" s="67"/>
      <c r="H21" s="67"/>
      <c r="I21" s="67"/>
      <c r="J21" s="67"/>
      <c r="K21" s="67"/>
      <c r="L21" s="67"/>
      <c r="M21" s="67"/>
      <c r="N21" s="67"/>
      <c r="O21" s="67"/>
      <c r="P21" s="67"/>
      <c r="Q21" s="67"/>
      <c r="R21" s="66">
        <f t="shared" si="0"/>
        <v>19</v>
      </c>
      <c r="S21" s="233">
        <f t="shared" si="1"/>
        <v>4.75</v>
      </c>
      <c r="T21" s="235"/>
    </row>
    <row r="22" spans="1:20" ht="45.75" customHeight="1" x14ac:dyDescent="0.3">
      <c r="A22" s="278">
        <v>12</v>
      </c>
      <c r="B22" s="268" t="s">
        <v>406</v>
      </c>
      <c r="C22" s="279">
        <v>4</v>
      </c>
      <c r="D22" s="279">
        <v>4</v>
      </c>
      <c r="E22" s="279">
        <v>4</v>
      </c>
      <c r="F22" s="279">
        <v>5</v>
      </c>
      <c r="G22" s="67"/>
      <c r="H22" s="67"/>
      <c r="I22" s="67"/>
      <c r="J22" s="67"/>
      <c r="K22" s="67"/>
      <c r="L22" s="67"/>
      <c r="M22" s="67"/>
      <c r="N22" s="67"/>
      <c r="O22" s="67"/>
      <c r="P22" s="67"/>
      <c r="Q22" s="67"/>
      <c r="R22" s="66">
        <f t="shared" si="0"/>
        <v>17</v>
      </c>
      <c r="S22" s="233">
        <f t="shared" si="1"/>
        <v>4.25</v>
      </c>
      <c r="T22" s="235"/>
    </row>
    <row r="23" spans="1:20" ht="49.5" customHeight="1" x14ac:dyDescent="0.3">
      <c r="A23" s="278">
        <v>13</v>
      </c>
      <c r="B23" s="268" t="s">
        <v>409</v>
      </c>
      <c r="C23" s="279">
        <v>5</v>
      </c>
      <c r="D23" s="279">
        <v>4</v>
      </c>
      <c r="E23" s="279">
        <v>4</v>
      </c>
      <c r="F23" s="279">
        <v>5</v>
      </c>
      <c r="G23" s="67"/>
      <c r="H23" s="67"/>
      <c r="I23" s="67"/>
      <c r="J23" s="67"/>
      <c r="K23" s="67"/>
      <c r="L23" s="67"/>
      <c r="M23" s="67"/>
      <c r="N23" s="67"/>
      <c r="O23" s="67"/>
      <c r="P23" s="67"/>
      <c r="Q23" s="67"/>
      <c r="R23" s="66">
        <f t="shared" si="0"/>
        <v>18</v>
      </c>
      <c r="S23" s="233">
        <f t="shared" si="1"/>
        <v>4.5</v>
      </c>
      <c r="T23" s="235"/>
    </row>
    <row r="24" spans="1:20" ht="39.75" customHeight="1" x14ac:dyDescent="0.3">
      <c r="A24" s="278">
        <v>14</v>
      </c>
      <c r="B24" s="281" t="s">
        <v>417</v>
      </c>
      <c r="C24" s="279">
        <v>5</v>
      </c>
      <c r="D24" s="279">
        <v>5</v>
      </c>
      <c r="E24" s="279">
        <v>5</v>
      </c>
      <c r="F24" s="279">
        <v>4</v>
      </c>
      <c r="G24" s="67"/>
      <c r="H24" s="67"/>
      <c r="I24" s="67"/>
      <c r="J24" s="67"/>
      <c r="K24" s="67"/>
      <c r="L24" s="67"/>
      <c r="M24" s="67"/>
      <c r="N24" s="67"/>
      <c r="O24" s="67"/>
      <c r="P24" s="67"/>
      <c r="Q24" s="67"/>
      <c r="R24" s="66">
        <f t="shared" si="0"/>
        <v>19</v>
      </c>
      <c r="S24" s="233">
        <f t="shared" si="1"/>
        <v>4.75</v>
      </c>
      <c r="T24" s="235"/>
    </row>
    <row r="25" spans="1:20" ht="39.75" customHeight="1" x14ac:dyDescent="0.3">
      <c r="A25" s="278">
        <v>15</v>
      </c>
      <c r="B25" s="268" t="s">
        <v>418</v>
      </c>
      <c r="C25" s="279">
        <v>3</v>
      </c>
      <c r="D25" s="279">
        <v>4</v>
      </c>
      <c r="E25" s="279">
        <v>3</v>
      </c>
      <c r="F25" s="279">
        <v>3</v>
      </c>
      <c r="G25" s="67"/>
      <c r="H25" s="67"/>
      <c r="I25" s="67"/>
      <c r="J25" s="67"/>
      <c r="K25" s="67"/>
      <c r="L25" s="67"/>
      <c r="M25" s="67"/>
      <c r="N25" s="67"/>
      <c r="O25" s="67"/>
      <c r="P25" s="67"/>
      <c r="Q25" s="67"/>
      <c r="R25" s="66">
        <f t="shared" si="0"/>
        <v>13</v>
      </c>
      <c r="S25" s="233">
        <f t="shared" si="1"/>
        <v>3.25</v>
      </c>
      <c r="T25" s="235"/>
    </row>
    <row r="26" spans="1:20" ht="48.75" customHeight="1" x14ac:dyDescent="0.3">
      <c r="A26" s="278">
        <v>16</v>
      </c>
      <c r="B26" s="268" t="s">
        <v>419</v>
      </c>
      <c r="C26" s="279">
        <v>5</v>
      </c>
      <c r="D26" s="279">
        <v>4</v>
      </c>
      <c r="E26" s="279">
        <v>4</v>
      </c>
      <c r="F26" s="279">
        <v>4</v>
      </c>
      <c r="G26" s="67"/>
      <c r="H26" s="67"/>
      <c r="I26" s="67"/>
      <c r="J26" s="67"/>
      <c r="K26" s="67"/>
      <c r="L26" s="67"/>
      <c r="M26" s="67"/>
      <c r="N26" s="67"/>
      <c r="O26" s="67"/>
      <c r="P26" s="67"/>
      <c r="Q26" s="67"/>
      <c r="R26" s="66">
        <f t="shared" si="0"/>
        <v>17</v>
      </c>
      <c r="S26" s="233">
        <f t="shared" si="1"/>
        <v>4.25</v>
      </c>
      <c r="T26" s="235"/>
    </row>
    <row r="27" spans="1:20" ht="39.75" customHeight="1" x14ac:dyDescent="0.3">
      <c r="A27" s="278">
        <v>17</v>
      </c>
      <c r="B27" s="204" t="s">
        <v>420</v>
      </c>
      <c r="C27" s="279">
        <v>4</v>
      </c>
      <c r="D27" s="279">
        <v>4</v>
      </c>
      <c r="E27" s="279">
        <v>4</v>
      </c>
      <c r="F27" s="279">
        <v>4</v>
      </c>
      <c r="G27" s="67"/>
      <c r="H27" s="67"/>
      <c r="I27" s="67"/>
      <c r="J27" s="67"/>
      <c r="K27" s="67"/>
      <c r="L27" s="67"/>
      <c r="M27" s="67"/>
      <c r="N27" s="67"/>
      <c r="O27" s="67"/>
      <c r="P27" s="67"/>
      <c r="Q27" s="67"/>
      <c r="R27" s="66">
        <f t="shared" si="0"/>
        <v>16</v>
      </c>
      <c r="S27" s="233">
        <f t="shared" si="1"/>
        <v>4</v>
      </c>
      <c r="T27" s="235"/>
    </row>
    <row r="28" spans="1:20" ht="39.75" customHeight="1" thickBot="1" x14ac:dyDescent="0.35">
      <c r="A28" s="278">
        <v>18</v>
      </c>
      <c r="B28" s="275" t="s">
        <v>421</v>
      </c>
      <c r="C28" s="279">
        <v>5</v>
      </c>
      <c r="D28" s="279">
        <v>4</v>
      </c>
      <c r="E28" s="279">
        <v>4</v>
      </c>
      <c r="F28" s="279">
        <v>5</v>
      </c>
      <c r="G28" s="67"/>
      <c r="H28" s="67"/>
      <c r="I28" s="67"/>
      <c r="J28" s="67"/>
      <c r="K28" s="67"/>
      <c r="L28" s="67"/>
      <c r="M28" s="67"/>
      <c r="N28" s="67"/>
      <c r="O28" s="67"/>
      <c r="P28" s="67"/>
      <c r="Q28" s="67"/>
      <c r="R28" s="66">
        <f t="shared" si="0"/>
        <v>18</v>
      </c>
      <c r="S28" s="233">
        <f t="shared" si="1"/>
        <v>4.5</v>
      </c>
      <c r="T28" s="235"/>
    </row>
    <row r="29" spans="1:20" ht="48" customHeight="1" thickBot="1" x14ac:dyDescent="0.35">
      <c r="A29" s="278">
        <v>19</v>
      </c>
      <c r="B29" s="259" t="s">
        <v>395</v>
      </c>
      <c r="C29" s="279">
        <v>4</v>
      </c>
      <c r="D29" s="279">
        <v>5</v>
      </c>
      <c r="E29" s="279">
        <v>4</v>
      </c>
      <c r="F29" s="279">
        <v>5</v>
      </c>
      <c r="G29" s="67"/>
      <c r="H29" s="67"/>
      <c r="I29" s="67"/>
      <c r="J29" s="67"/>
      <c r="K29" s="67"/>
      <c r="L29" s="67"/>
      <c r="M29" s="67"/>
      <c r="N29" s="67"/>
      <c r="O29" s="67"/>
      <c r="P29" s="67"/>
      <c r="Q29" s="67"/>
      <c r="R29" s="66">
        <f t="shared" si="0"/>
        <v>18</v>
      </c>
      <c r="S29" s="233">
        <f t="shared" si="1"/>
        <v>4.5</v>
      </c>
      <c r="T29" s="235"/>
    </row>
    <row r="30" spans="1:20" ht="39.75" customHeight="1" x14ac:dyDescent="0.3">
      <c r="A30" s="278">
        <v>20</v>
      </c>
      <c r="B30" s="259" t="s">
        <v>402</v>
      </c>
      <c r="C30" s="279">
        <v>5</v>
      </c>
      <c r="D30" s="279">
        <v>4</v>
      </c>
      <c r="E30" s="279">
        <v>4</v>
      </c>
      <c r="F30" s="279">
        <v>4</v>
      </c>
      <c r="G30" s="67"/>
      <c r="H30" s="67"/>
      <c r="I30" s="67"/>
      <c r="J30" s="67"/>
      <c r="K30" s="67"/>
      <c r="L30" s="67"/>
      <c r="M30" s="67"/>
      <c r="N30" s="67"/>
      <c r="O30" s="67"/>
      <c r="P30" s="67"/>
      <c r="Q30" s="67"/>
      <c r="R30" s="66">
        <f t="shared" si="0"/>
        <v>17</v>
      </c>
      <c r="S30" s="233">
        <f t="shared" si="1"/>
        <v>4.25</v>
      </c>
      <c r="T30" s="235"/>
    </row>
    <row r="31" spans="1:20" ht="49.5" customHeight="1" x14ac:dyDescent="0.3">
      <c r="A31" s="278">
        <v>21</v>
      </c>
      <c r="B31" s="260" t="s">
        <v>405</v>
      </c>
      <c r="C31" s="279">
        <v>4</v>
      </c>
      <c r="D31" s="279">
        <v>4</v>
      </c>
      <c r="E31" s="279">
        <v>4</v>
      </c>
      <c r="F31" s="279">
        <v>5</v>
      </c>
      <c r="G31" s="67"/>
      <c r="H31" s="67"/>
      <c r="I31" s="67"/>
      <c r="J31" s="67"/>
      <c r="K31" s="67"/>
      <c r="L31" s="67"/>
      <c r="M31" s="67"/>
      <c r="N31" s="67"/>
      <c r="O31" s="67"/>
      <c r="P31" s="67"/>
      <c r="Q31" s="67"/>
      <c r="R31" s="66">
        <f t="shared" si="0"/>
        <v>17</v>
      </c>
      <c r="S31" s="233">
        <f t="shared" si="1"/>
        <v>4.25</v>
      </c>
      <c r="T31" s="235"/>
    </row>
    <row r="32" spans="1:20" ht="42" customHeight="1" x14ac:dyDescent="0.3">
      <c r="A32" s="278">
        <v>22</v>
      </c>
      <c r="B32" s="260" t="s">
        <v>413</v>
      </c>
      <c r="C32" s="279">
        <v>4</v>
      </c>
      <c r="D32" s="279">
        <v>4</v>
      </c>
      <c r="E32" s="279">
        <v>4</v>
      </c>
      <c r="F32" s="279">
        <v>4</v>
      </c>
      <c r="G32" s="67"/>
      <c r="H32" s="67"/>
      <c r="I32" s="67"/>
      <c r="J32" s="67"/>
      <c r="K32" s="67"/>
      <c r="L32" s="67"/>
      <c r="M32" s="67"/>
      <c r="N32" s="67"/>
      <c r="O32" s="67"/>
      <c r="P32" s="67"/>
      <c r="Q32" s="67"/>
      <c r="R32" s="66">
        <f t="shared" si="0"/>
        <v>16</v>
      </c>
      <c r="S32" s="233">
        <f t="shared" si="1"/>
        <v>4</v>
      </c>
      <c r="T32" s="235"/>
    </row>
    <row r="33" spans="1:20" ht="48" customHeight="1" x14ac:dyDescent="0.3">
      <c r="A33" s="278">
        <v>23</v>
      </c>
      <c r="B33" s="260" t="s">
        <v>407</v>
      </c>
      <c r="C33" s="279">
        <v>4</v>
      </c>
      <c r="D33" s="279">
        <v>4</v>
      </c>
      <c r="E33" s="279">
        <v>4</v>
      </c>
      <c r="F33" s="279">
        <v>4</v>
      </c>
      <c r="G33" s="67"/>
      <c r="H33" s="67"/>
      <c r="I33" s="67"/>
      <c r="J33" s="67"/>
      <c r="K33" s="67"/>
      <c r="L33" s="67"/>
      <c r="M33" s="67"/>
      <c r="N33" s="67"/>
      <c r="O33" s="67"/>
      <c r="P33" s="67"/>
      <c r="Q33" s="67"/>
      <c r="R33" s="66">
        <f t="shared" si="0"/>
        <v>16</v>
      </c>
      <c r="S33" s="233">
        <f t="shared" si="1"/>
        <v>4</v>
      </c>
      <c r="T33" s="235"/>
    </row>
    <row r="34" spans="1:20" ht="46.5" customHeight="1" x14ac:dyDescent="0.3">
      <c r="A34" s="278">
        <v>24</v>
      </c>
      <c r="B34" s="260" t="s">
        <v>410</v>
      </c>
      <c r="C34" s="279">
        <v>4</v>
      </c>
      <c r="D34" s="279">
        <v>4</v>
      </c>
      <c r="E34" s="279">
        <v>4</v>
      </c>
      <c r="F34" s="279">
        <v>4</v>
      </c>
      <c r="G34" s="67"/>
      <c r="H34" s="67"/>
      <c r="I34" s="67"/>
      <c r="J34" s="67"/>
      <c r="K34" s="67"/>
      <c r="L34" s="67"/>
      <c r="M34" s="67"/>
      <c r="N34" s="67"/>
      <c r="O34" s="67"/>
      <c r="P34" s="67"/>
      <c r="Q34" s="67"/>
      <c r="R34" s="66">
        <f t="shared" si="0"/>
        <v>16</v>
      </c>
      <c r="S34" s="233">
        <f t="shared" si="1"/>
        <v>4</v>
      </c>
      <c r="T34" s="235"/>
    </row>
    <row r="35" spans="1:20" ht="44.25" customHeight="1" x14ac:dyDescent="0.3">
      <c r="A35" s="278">
        <v>25</v>
      </c>
      <c r="B35" s="276" t="s">
        <v>422</v>
      </c>
      <c r="C35" s="279">
        <v>4</v>
      </c>
      <c r="D35" s="279">
        <v>5</v>
      </c>
      <c r="E35" s="279">
        <v>5</v>
      </c>
      <c r="F35" s="279">
        <v>5</v>
      </c>
      <c r="G35" s="67"/>
      <c r="H35" s="67"/>
      <c r="I35" s="67"/>
      <c r="J35" s="67"/>
      <c r="K35" s="67"/>
      <c r="L35" s="67"/>
      <c r="M35" s="67"/>
      <c r="N35" s="67"/>
      <c r="O35" s="67"/>
      <c r="P35" s="67"/>
      <c r="Q35" s="67"/>
      <c r="R35" s="66">
        <f t="shared" ref="R35:R39" si="2">SUM(C35:Q35)</f>
        <v>19</v>
      </c>
      <c r="S35" s="233">
        <f t="shared" ref="S35:S39" si="3">IF(ISERROR(AVERAGE(C35:Q35)),0,AVERAGE(C35:Q35))</f>
        <v>4.75</v>
      </c>
      <c r="T35" s="235"/>
    </row>
    <row r="36" spans="1:20" ht="42.75" customHeight="1" x14ac:dyDescent="0.3">
      <c r="A36" s="278">
        <v>26</v>
      </c>
      <c r="B36" s="277" t="s">
        <v>423</v>
      </c>
      <c r="C36" s="279">
        <v>4</v>
      </c>
      <c r="D36" s="279">
        <v>5</v>
      </c>
      <c r="E36" s="279">
        <v>5</v>
      </c>
      <c r="F36" s="279">
        <v>5</v>
      </c>
      <c r="G36" s="67"/>
      <c r="H36" s="67"/>
      <c r="I36" s="67"/>
      <c r="J36" s="67"/>
      <c r="K36" s="67"/>
      <c r="L36" s="67"/>
      <c r="M36" s="67"/>
      <c r="N36" s="67"/>
      <c r="O36" s="67"/>
      <c r="P36" s="67"/>
      <c r="Q36" s="67"/>
      <c r="R36" s="66">
        <f t="shared" si="2"/>
        <v>19</v>
      </c>
      <c r="S36" s="233">
        <f>IF(ISERROR(AVERAGE(C36:Q36)),0,AVERAGE(C36:Q36))</f>
        <v>4.75</v>
      </c>
      <c r="T36" s="235"/>
    </row>
    <row r="37" spans="1:20" ht="42" customHeight="1" x14ac:dyDescent="0.3">
      <c r="A37" s="66">
        <v>27</v>
      </c>
      <c r="B37" s="103"/>
      <c r="C37" s="67"/>
      <c r="D37" s="67"/>
      <c r="E37" s="67"/>
      <c r="F37" s="67"/>
      <c r="G37" s="67"/>
      <c r="H37" s="67"/>
      <c r="I37" s="67"/>
      <c r="J37" s="67"/>
      <c r="K37" s="67"/>
      <c r="L37" s="67"/>
      <c r="M37" s="67"/>
      <c r="N37" s="67"/>
      <c r="O37" s="67"/>
      <c r="P37" s="67"/>
      <c r="Q37" s="67"/>
      <c r="R37" s="66">
        <f t="shared" si="2"/>
        <v>0</v>
      </c>
      <c r="S37" s="233">
        <f t="shared" si="3"/>
        <v>0</v>
      </c>
      <c r="T37" s="235"/>
    </row>
    <row r="38" spans="1:20" ht="42.75" customHeight="1" x14ac:dyDescent="0.3">
      <c r="A38" s="66">
        <v>28</v>
      </c>
      <c r="B38" s="103"/>
      <c r="C38" s="67"/>
      <c r="D38" s="67"/>
      <c r="E38" s="67"/>
      <c r="F38" s="67"/>
      <c r="G38" s="67"/>
      <c r="H38" s="67"/>
      <c r="I38" s="67"/>
      <c r="J38" s="67"/>
      <c r="K38" s="67"/>
      <c r="L38" s="67"/>
      <c r="M38" s="67"/>
      <c r="N38" s="67"/>
      <c r="O38" s="67"/>
      <c r="P38" s="67"/>
      <c r="Q38" s="67"/>
      <c r="R38" s="66">
        <f t="shared" si="2"/>
        <v>0</v>
      </c>
      <c r="S38" s="233">
        <f t="shared" si="3"/>
        <v>0</v>
      </c>
      <c r="T38" s="235"/>
    </row>
    <row r="39" spans="1:20" ht="47.25" customHeight="1" x14ac:dyDescent="0.3">
      <c r="A39" s="66">
        <v>29</v>
      </c>
      <c r="B39" s="103"/>
      <c r="C39" s="67"/>
      <c r="D39" s="67"/>
      <c r="E39" s="67"/>
      <c r="F39" s="67"/>
      <c r="G39" s="67"/>
      <c r="H39" s="67"/>
      <c r="I39" s="67"/>
      <c r="J39" s="67"/>
      <c r="K39" s="67"/>
      <c r="L39" s="67"/>
      <c r="M39" s="67"/>
      <c r="N39" s="67"/>
      <c r="O39" s="67"/>
      <c r="P39" s="67"/>
      <c r="Q39" s="67"/>
      <c r="R39" s="66">
        <f t="shared" si="2"/>
        <v>0</v>
      </c>
      <c r="S39" s="233">
        <f t="shared" si="3"/>
        <v>0</v>
      </c>
      <c r="T39" s="235"/>
    </row>
    <row r="40" spans="1:20" ht="50.25" customHeight="1" thickBot="1" x14ac:dyDescent="0.35">
      <c r="A40" s="250">
        <v>30</v>
      </c>
      <c r="B40" s="251"/>
      <c r="C40" s="252"/>
      <c r="D40" s="252"/>
      <c r="E40" s="252"/>
      <c r="F40" s="252"/>
      <c r="G40" s="252"/>
      <c r="H40" s="252"/>
      <c r="I40" s="252"/>
      <c r="J40" s="252"/>
      <c r="K40" s="252"/>
      <c r="L40" s="252"/>
      <c r="M40" s="252"/>
      <c r="N40" s="252"/>
      <c r="O40" s="252"/>
      <c r="P40" s="252"/>
      <c r="Q40" s="252"/>
      <c r="R40" s="250">
        <f>SUM(C40:Q40)</f>
        <v>0</v>
      </c>
      <c r="S40" s="253">
        <f>IF(ISERROR(AVERAGE(C40:Q40)),0,AVERAGE(C40:Q40))</f>
        <v>0</v>
      </c>
      <c r="T40" s="236"/>
    </row>
    <row r="41" spans="1:20" ht="24" customHeight="1" x14ac:dyDescent="0.3">
      <c r="A41" s="412" t="s">
        <v>362</v>
      </c>
      <c r="B41" s="413"/>
      <c r="C41" s="413"/>
      <c r="D41" s="413"/>
      <c r="E41" s="413"/>
      <c r="F41" s="413"/>
      <c r="G41" s="413"/>
      <c r="H41" s="413"/>
      <c r="I41" s="413"/>
      <c r="J41" s="413"/>
      <c r="K41" s="413"/>
      <c r="L41" s="413"/>
      <c r="M41" s="413"/>
      <c r="N41" s="413"/>
      <c r="O41" s="413"/>
      <c r="P41" s="413"/>
      <c r="Q41" s="413"/>
      <c r="R41" s="414"/>
      <c r="S41" s="254">
        <f>SUM(S11:S40)</f>
        <v>110.5</v>
      </c>
    </row>
    <row r="42" spans="1:20" ht="28.5" customHeight="1" thickBot="1" x14ac:dyDescent="0.35">
      <c r="A42" s="404" t="s">
        <v>59</v>
      </c>
      <c r="B42" s="405"/>
      <c r="C42" s="405"/>
      <c r="D42" s="405"/>
      <c r="E42" s="405"/>
      <c r="F42" s="405"/>
      <c r="G42" s="405"/>
      <c r="H42" s="405"/>
      <c r="I42" s="405"/>
      <c r="J42" s="405"/>
      <c r="K42" s="405"/>
      <c r="L42" s="405"/>
      <c r="M42" s="405"/>
      <c r="N42" s="405"/>
      <c r="O42" s="405"/>
      <c r="P42" s="405"/>
      <c r="Q42" s="405"/>
      <c r="R42" s="405"/>
      <c r="S42" s="255">
        <f>S41/A40</f>
        <v>3.6833333333333331</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5">
            <anchor moveWithCells="1">
              <from>
                <xdr:col>19</xdr:col>
                <xdr:colOff>617220</xdr:colOff>
                <xdr:row>34</xdr:row>
                <xdr:rowOff>160020</xdr:rowOff>
              </from>
              <to>
                <xdr:col>19</xdr:col>
                <xdr:colOff>906780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33">
            <anchor moveWithCells="1">
              <from>
                <xdr:col>19</xdr:col>
                <xdr:colOff>617220</xdr:colOff>
                <xdr:row>28</xdr:row>
                <xdr:rowOff>160020</xdr:rowOff>
              </from>
              <to>
                <xdr:col>19</xdr:col>
                <xdr:colOff>906780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4"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33">
            <anchor moveWithCells="1">
              <from>
                <xdr:col>19</xdr:col>
                <xdr:colOff>617220</xdr:colOff>
                <xdr:row>26</xdr:row>
                <xdr:rowOff>160020</xdr:rowOff>
              </from>
              <to>
                <xdr:col>19</xdr:col>
                <xdr:colOff>906780</xdr:colOff>
                <xdr:row>26</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5">
            <anchor moveWithCells="1">
              <from>
                <xdr:col>19</xdr:col>
                <xdr:colOff>617220</xdr:colOff>
                <xdr:row>25</xdr:row>
                <xdr:rowOff>160020</xdr:rowOff>
              </from>
              <to>
                <xdr:col>19</xdr:col>
                <xdr:colOff>906780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5">
            <anchor moveWithCells="1">
              <from>
                <xdr:col>19</xdr:col>
                <xdr:colOff>617220</xdr:colOff>
                <xdr:row>23</xdr:row>
                <xdr:rowOff>160020</xdr:rowOff>
              </from>
              <to>
                <xdr:col>19</xdr:col>
                <xdr:colOff>906780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5">
            <anchor moveWithCells="1">
              <from>
                <xdr:col>19</xdr:col>
                <xdr:colOff>617220</xdr:colOff>
                <xdr:row>22</xdr:row>
                <xdr:rowOff>160020</xdr:rowOff>
              </from>
              <to>
                <xdr:col>19</xdr:col>
                <xdr:colOff>906780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33">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33">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28"/>
      <c r="B1" s="424" t="s">
        <v>15</v>
      </c>
      <c r="C1" s="425"/>
      <c r="D1" s="3" t="s">
        <v>16</v>
      </c>
      <c r="E1" s="429"/>
    </row>
    <row r="2" spans="1:5" ht="15" customHeight="1" x14ac:dyDescent="0.3">
      <c r="A2" s="428"/>
      <c r="B2" s="426"/>
      <c r="C2" s="427"/>
      <c r="D2" s="3" t="s">
        <v>2</v>
      </c>
      <c r="E2" s="429"/>
    </row>
    <row r="3" spans="1:5" ht="30" customHeight="1" x14ac:dyDescent="0.3">
      <c r="A3" s="428"/>
      <c r="B3" s="424" t="s">
        <v>17</v>
      </c>
      <c r="C3" s="425"/>
      <c r="D3" s="3" t="s">
        <v>18</v>
      </c>
      <c r="E3" s="429"/>
    </row>
    <row r="4" spans="1:5" ht="15" customHeight="1" x14ac:dyDescent="0.3">
      <c r="A4" s="428"/>
      <c r="B4" s="426"/>
      <c r="C4" s="427"/>
      <c r="D4" s="3" t="s">
        <v>5</v>
      </c>
      <c r="E4" s="429"/>
    </row>
    <row r="5" spans="1:5" ht="15" thickBot="1" x14ac:dyDescent="0.35"/>
    <row r="6" spans="1:5" x14ac:dyDescent="0.3">
      <c r="A6" s="371" t="s">
        <v>19</v>
      </c>
      <c r="B6" s="372"/>
      <c r="C6" s="372"/>
      <c r="D6" s="372"/>
      <c r="E6" s="372"/>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33"/>
      <c r="B1" s="330" t="s">
        <v>0</v>
      </c>
      <c r="C1" s="331"/>
      <c r="D1" s="331"/>
      <c r="E1" s="331"/>
      <c r="F1" s="28" t="s">
        <v>1</v>
      </c>
      <c r="G1" s="437"/>
    </row>
    <row r="2" spans="1:7" x14ac:dyDescent="0.3">
      <c r="A2" s="434"/>
      <c r="B2" s="436"/>
      <c r="C2" s="421"/>
      <c r="D2" s="421"/>
      <c r="E2" s="421"/>
      <c r="F2" s="27" t="s">
        <v>31</v>
      </c>
      <c r="G2" s="438"/>
    </row>
    <row r="3" spans="1:7" x14ac:dyDescent="0.3">
      <c r="A3" s="434"/>
      <c r="B3" s="440" t="s">
        <v>32</v>
      </c>
      <c r="C3" s="441"/>
      <c r="D3" s="441"/>
      <c r="E3" s="441"/>
      <c r="F3" s="27" t="s">
        <v>4</v>
      </c>
      <c r="G3" s="438"/>
    </row>
    <row r="4" spans="1:7" ht="15" thickBot="1" x14ac:dyDescent="0.35">
      <c r="A4" s="435"/>
      <c r="B4" s="336"/>
      <c r="C4" s="337"/>
      <c r="D4" s="337"/>
      <c r="E4" s="337"/>
      <c r="F4" s="29" t="s">
        <v>5</v>
      </c>
      <c r="G4" s="439"/>
    </row>
    <row r="5" spans="1:7" ht="15" thickBot="1" x14ac:dyDescent="0.35"/>
    <row r="6" spans="1:7" s="36" customFormat="1" ht="15.6" x14ac:dyDescent="0.3">
      <c r="A6" s="442" t="s">
        <v>33</v>
      </c>
      <c r="B6" s="443"/>
      <c r="C6" s="443"/>
      <c r="D6" s="443"/>
      <c r="E6" s="443"/>
      <c r="F6" s="443"/>
      <c r="G6" s="444"/>
    </row>
    <row r="7" spans="1:7" ht="31.5" customHeight="1" x14ac:dyDescent="0.3">
      <c r="A7" s="22" t="s">
        <v>34</v>
      </c>
      <c r="B7" s="17" t="s">
        <v>35</v>
      </c>
      <c r="C7" s="33" t="s">
        <v>36</v>
      </c>
      <c r="D7" s="23" t="s">
        <v>37</v>
      </c>
      <c r="E7" s="17" t="s">
        <v>38</v>
      </c>
      <c r="F7" s="18" t="s">
        <v>39</v>
      </c>
      <c r="G7" s="18" t="s">
        <v>40</v>
      </c>
    </row>
    <row r="8" spans="1:7" ht="33" customHeight="1" x14ac:dyDescent="0.3">
      <c r="A8" s="430"/>
      <c r="B8" s="8"/>
      <c r="C8" s="8"/>
      <c r="D8" s="8"/>
      <c r="E8" s="8"/>
      <c r="F8" s="8"/>
      <c r="G8" s="9"/>
    </row>
    <row r="9" spans="1:7" ht="33" customHeight="1" x14ac:dyDescent="0.3">
      <c r="A9" s="431"/>
      <c r="B9" s="8"/>
      <c r="C9" s="8"/>
      <c r="D9" s="8"/>
      <c r="E9" s="8"/>
      <c r="F9" s="8"/>
      <c r="G9" s="9"/>
    </row>
    <row r="10" spans="1:7" ht="33" customHeight="1" x14ac:dyDescent="0.3">
      <c r="A10" s="431"/>
      <c r="B10" s="8"/>
      <c r="C10" s="8"/>
      <c r="D10" s="8"/>
      <c r="E10" s="8"/>
      <c r="F10" s="8"/>
      <c r="G10" s="9"/>
    </row>
    <row r="11" spans="1:7" ht="33" customHeight="1" x14ac:dyDescent="0.3">
      <c r="A11" s="431"/>
      <c r="B11" s="8"/>
      <c r="C11" s="8"/>
      <c r="D11" s="8"/>
      <c r="E11" s="8"/>
      <c r="F11" s="8"/>
      <c r="G11" s="9"/>
    </row>
    <row r="12" spans="1:7" ht="33" customHeight="1" x14ac:dyDescent="0.3">
      <c r="A12" s="431"/>
      <c r="B12" s="8"/>
      <c r="C12" s="8"/>
      <c r="D12" s="8"/>
      <c r="E12" s="8"/>
      <c r="F12" s="8"/>
      <c r="G12" s="9"/>
    </row>
    <row r="13" spans="1:7" ht="33" customHeight="1" x14ac:dyDescent="0.3">
      <c r="A13" s="431"/>
      <c r="B13" s="8"/>
      <c r="C13" s="8"/>
      <c r="D13" s="8"/>
      <c r="E13" s="8"/>
      <c r="F13" s="8"/>
      <c r="G13" s="9"/>
    </row>
    <row r="14" spans="1:7" ht="33" customHeight="1" x14ac:dyDescent="0.3">
      <c r="A14" s="431"/>
      <c r="B14" s="8"/>
      <c r="C14" s="8"/>
      <c r="D14" s="8"/>
      <c r="E14" s="8"/>
      <c r="F14" s="8"/>
      <c r="G14" s="9"/>
    </row>
    <row r="15" spans="1:7" ht="33" customHeight="1" x14ac:dyDescent="0.3">
      <c r="A15" s="431"/>
      <c r="B15" s="8"/>
      <c r="C15" s="8"/>
      <c r="D15" s="8"/>
      <c r="E15" s="8"/>
      <c r="F15" s="8"/>
      <c r="G15" s="9"/>
    </row>
    <row r="16" spans="1:7" ht="33" customHeight="1" x14ac:dyDescent="0.3">
      <c r="A16" s="431"/>
      <c r="B16" s="8"/>
      <c r="C16" s="8"/>
      <c r="D16" s="8"/>
      <c r="E16" s="8"/>
      <c r="F16" s="8"/>
      <c r="G16" s="9"/>
    </row>
    <row r="17" spans="1:7" ht="33" customHeight="1" x14ac:dyDescent="0.3">
      <c r="A17" s="431"/>
      <c r="B17" s="8"/>
      <c r="C17" s="8"/>
      <c r="D17" s="8"/>
      <c r="E17" s="8"/>
      <c r="F17" s="8"/>
      <c r="G17" s="9"/>
    </row>
    <row r="18" spans="1:7" ht="33" customHeight="1" thickBot="1" x14ac:dyDescent="0.35">
      <c r="A18" s="43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C7" zoomScale="110" zoomScaleNormal="110" workbookViewId="0">
      <selection activeCell="B13" sqref="B13:C13"/>
    </sheetView>
  </sheetViews>
  <sheetFormatPr baseColWidth="10" defaultRowHeight="14.4" x14ac:dyDescent="0.3"/>
  <cols>
    <col min="1" max="1" width="30.44140625" customWidth="1"/>
    <col min="2" max="2" width="78.88671875" customWidth="1"/>
    <col min="3" max="3" width="10" customWidth="1"/>
    <col min="4" max="4" width="20.109375" style="249" customWidth="1"/>
    <col min="5" max="5" width="15.88671875" customWidth="1"/>
  </cols>
  <sheetData>
    <row r="1" spans="1:5" x14ac:dyDescent="0.3">
      <c r="A1" s="451"/>
      <c r="B1" s="389" t="str">
        <f>CONTEXTO!B1</f>
        <v xml:space="preserve">PROCESO:  SISTEMA INTEGRADO DE GESTIÓN </v>
      </c>
      <c r="C1" s="30" t="s">
        <v>80</v>
      </c>
      <c r="D1" s="265" t="s">
        <v>387</v>
      </c>
      <c r="E1" s="476"/>
    </row>
    <row r="2" spans="1:5" x14ac:dyDescent="0.3">
      <c r="A2" s="452"/>
      <c r="B2" s="390"/>
      <c r="C2" s="31" t="s">
        <v>2</v>
      </c>
      <c r="D2" s="106">
        <v>5</v>
      </c>
      <c r="E2" s="477"/>
    </row>
    <row r="3" spans="1:5" x14ac:dyDescent="0.3">
      <c r="A3" s="452"/>
      <c r="B3" s="454" t="s">
        <v>365</v>
      </c>
      <c r="C3" s="31" t="s">
        <v>81</v>
      </c>
      <c r="D3" s="267">
        <v>45343</v>
      </c>
      <c r="E3" s="477"/>
    </row>
    <row r="4" spans="1:5" ht="15" thickBot="1" x14ac:dyDescent="0.35">
      <c r="A4" s="453"/>
      <c r="B4" s="455"/>
      <c r="C4" s="247" t="s">
        <v>5</v>
      </c>
      <c r="D4" s="266" t="s">
        <v>372</v>
      </c>
      <c r="E4" s="478"/>
    </row>
    <row r="5" spans="1:5" ht="15" thickBot="1" x14ac:dyDescent="0.35">
      <c r="A5" s="456"/>
      <c r="B5" s="361"/>
      <c r="C5" s="361"/>
      <c r="D5" s="361"/>
      <c r="E5" s="361"/>
    </row>
    <row r="6" spans="1:5" x14ac:dyDescent="0.3">
      <c r="A6" s="457" t="str">
        <f>+CONTEXTO!A8</f>
        <v>PROCESO:  GESTION DE RECURSOS FISICOS</v>
      </c>
      <c r="B6" s="458"/>
      <c r="C6" s="458"/>
      <c r="D6" s="458"/>
      <c r="E6" s="459"/>
    </row>
    <row r="7" spans="1:5" x14ac:dyDescent="0.3">
      <c r="A7" s="460"/>
      <c r="B7" s="461"/>
      <c r="C7" s="461"/>
      <c r="D7" s="461"/>
      <c r="E7" s="462"/>
    </row>
    <row r="8" spans="1:5" x14ac:dyDescent="0.3">
      <c r="A8" s="463"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464"/>
      <c r="C8" s="464"/>
      <c r="D8" s="464"/>
      <c r="E8" s="465"/>
    </row>
    <row r="9" spans="1:5" ht="27" customHeight="1" thickBot="1" x14ac:dyDescent="0.35">
      <c r="A9" s="466"/>
      <c r="B9" s="467"/>
      <c r="C9" s="467"/>
      <c r="D9" s="467"/>
      <c r="E9" s="468"/>
    </row>
    <row r="10" spans="1:5" ht="15" thickBot="1" x14ac:dyDescent="0.35">
      <c r="A10" s="469"/>
      <c r="B10" s="469"/>
      <c r="C10" s="469"/>
      <c r="D10" s="469"/>
      <c r="E10" s="469"/>
    </row>
    <row r="11" spans="1:5" ht="27.75" customHeight="1" x14ac:dyDescent="0.3">
      <c r="A11" s="470" t="s">
        <v>357</v>
      </c>
      <c r="B11" s="472" t="s">
        <v>356</v>
      </c>
      <c r="C11" s="472"/>
      <c r="D11" s="474" t="s">
        <v>358</v>
      </c>
      <c r="E11" s="475"/>
    </row>
    <row r="12" spans="1:5" x14ac:dyDescent="0.3">
      <c r="A12" s="471"/>
      <c r="B12" s="473"/>
      <c r="C12" s="473"/>
      <c r="D12" s="102" t="s">
        <v>89</v>
      </c>
      <c r="E12" s="244" t="s">
        <v>90</v>
      </c>
    </row>
    <row r="13" spans="1:5" ht="33" customHeight="1" x14ac:dyDescent="0.3">
      <c r="A13" s="445" t="s">
        <v>368</v>
      </c>
      <c r="B13" s="448" t="s">
        <v>303</v>
      </c>
      <c r="C13" s="449"/>
      <c r="D13" s="214"/>
      <c r="E13" s="248"/>
    </row>
    <row r="14" spans="1:5" ht="33" customHeight="1" x14ac:dyDescent="0.3">
      <c r="A14" s="446"/>
      <c r="B14" s="448" t="s">
        <v>307</v>
      </c>
      <c r="C14" s="449"/>
      <c r="D14" s="214"/>
      <c r="E14" s="248"/>
    </row>
    <row r="15" spans="1:5" ht="33" customHeight="1" x14ac:dyDescent="0.3">
      <c r="A15" s="446"/>
      <c r="B15" s="448" t="s">
        <v>304</v>
      </c>
      <c r="C15" s="449"/>
      <c r="D15" s="214"/>
      <c r="E15" s="248"/>
    </row>
    <row r="16" spans="1:5" ht="33" customHeight="1" x14ac:dyDescent="0.3">
      <c r="A16" s="446"/>
      <c r="B16" s="448" t="s">
        <v>305</v>
      </c>
      <c r="C16" s="449"/>
      <c r="D16" s="214"/>
      <c r="E16" s="248"/>
    </row>
    <row r="17" spans="1:5" ht="33" customHeight="1" x14ac:dyDescent="0.3">
      <c r="A17" s="446"/>
      <c r="B17" s="448" t="s">
        <v>306</v>
      </c>
      <c r="C17" s="449"/>
      <c r="D17" s="214"/>
      <c r="E17" s="248"/>
    </row>
    <row r="18" spans="1:5" ht="33" customHeight="1" x14ac:dyDescent="0.3">
      <c r="A18" s="446"/>
      <c r="B18" s="448" t="s">
        <v>308</v>
      </c>
      <c r="C18" s="449"/>
      <c r="D18" s="214"/>
      <c r="E18" s="248"/>
    </row>
    <row r="19" spans="1:5" ht="33" customHeight="1" x14ac:dyDescent="0.3">
      <c r="A19" s="446"/>
      <c r="B19" s="448" t="s">
        <v>309</v>
      </c>
      <c r="C19" s="449"/>
      <c r="D19" s="214"/>
      <c r="E19" s="248"/>
    </row>
    <row r="20" spans="1:5" ht="33" customHeight="1" x14ac:dyDescent="0.3">
      <c r="A20" s="446"/>
      <c r="B20" s="448" t="s">
        <v>310</v>
      </c>
      <c r="C20" s="449"/>
      <c r="D20" s="214"/>
      <c r="E20" s="248"/>
    </row>
    <row r="21" spans="1:5" ht="33" customHeight="1" x14ac:dyDescent="0.3">
      <c r="A21" s="446"/>
      <c r="B21" s="448" t="s">
        <v>311</v>
      </c>
      <c r="C21" s="449"/>
      <c r="D21" s="214"/>
      <c r="E21" s="248"/>
    </row>
    <row r="22" spans="1:5" ht="33" customHeight="1" x14ac:dyDescent="0.3">
      <c r="A22" s="446"/>
      <c r="B22" s="448" t="s">
        <v>312</v>
      </c>
      <c r="C22" s="449"/>
      <c r="D22" s="214"/>
      <c r="E22" s="248"/>
    </row>
    <row r="23" spans="1:5" ht="33" customHeight="1" x14ac:dyDescent="0.3">
      <c r="A23" s="446"/>
      <c r="B23" s="448" t="s">
        <v>313</v>
      </c>
      <c r="C23" s="449"/>
      <c r="D23" s="214"/>
      <c r="E23" s="248"/>
    </row>
    <row r="24" spans="1:5" ht="33" customHeight="1" x14ac:dyDescent="0.3">
      <c r="A24" s="446"/>
      <c r="B24" s="448" t="s">
        <v>314</v>
      </c>
      <c r="C24" s="449"/>
      <c r="D24" s="214"/>
      <c r="E24" s="248"/>
    </row>
    <row r="25" spans="1:5" ht="33" customHeight="1" x14ac:dyDescent="0.3">
      <c r="A25" s="446"/>
      <c r="B25" s="448" t="s">
        <v>315</v>
      </c>
      <c r="C25" s="449"/>
      <c r="D25" s="214"/>
      <c r="E25" s="248"/>
    </row>
    <row r="26" spans="1:5" ht="33" customHeight="1" x14ac:dyDescent="0.3">
      <c r="A26" s="446"/>
      <c r="B26" s="448" t="s">
        <v>316</v>
      </c>
      <c r="C26" s="449"/>
      <c r="D26" s="214"/>
      <c r="E26" s="248"/>
    </row>
    <row r="27" spans="1:5" ht="33" customHeight="1" x14ac:dyDescent="0.3">
      <c r="A27" s="446"/>
      <c r="B27" s="448" t="s">
        <v>317</v>
      </c>
      <c r="C27" s="449"/>
      <c r="D27" s="214"/>
      <c r="E27" s="248"/>
    </row>
    <row r="28" spans="1:5" ht="33" customHeight="1" x14ac:dyDescent="0.3">
      <c r="A28" s="446"/>
      <c r="B28" s="448" t="s">
        <v>318</v>
      </c>
      <c r="C28" s="449"/>
      <c r="D28" s="214"/>
      <c r="E28" s="248"/>
    </row>
    <row r="29" spans="1:5" ht="33" customHeight="1" x14ac:dyDescent="0.3">
      <c r="A29" s="446"/>
      <c r="B29" s="448" t="s">
        <v>319</v>
      </c>
      <c r="C29" s="449"/>
      <c r="D29" s="214"/>
      <c r="E29" s="248"/>
    </row>
    <row r="30" spans="1:5" ht="33" customHeight="1" x14ac:dyDescent="0.3">
      <c r="A30" s="446"/>
      <c r="B30" s="448" t="s">
        <v>320</v>
      </c>
      <c r="C30" s="449"/>
      <c r="D30" s="214"/>
      <c r="E30" s="248"/>
    </row>
    <row r="31" spans="1:5" ht="33" customHeight="1" x14ac:dyDescent="0.3">
      <c r="A31" s="446"/>
      <c r="B31" s="409" t="s">
        <v>321</v>
      </c>
      <c r="C31" s="409"/>
      <c r="D31" s="214"/>
      <c r="E31" s="248"/>
    </row>
    <row r="32" spans="1:5" ht="33" customHeight="1" x14ac:dyDescent="0.3">
      <c r="A32" s="446"/>
      <c r="B32" s="448" t="s">
        <v>322</v>
      </c>
      <c r="C32" s="449"/>
      <c r="D32" s="214"/>
      <c r="E32" s="248"/>
    </row>
    <row r="33" spans="1:5" ht="22.5" customHeight="1" x14ac:dyDescent="0.3">
      <c r="A33" s="446"/>
      <c r="B33" s="479" t="s">
        <v>355</v>
      </c>
      <c r="C33" s="479"/>
      <c r="D33" s="479"/>
      <c r="E33" s="480"/>
    </row>
    <row r="34" spans="1:5" ht="33" customHeight="1" x14ac:dyDescent="0.3">
      <c r="A34" s="446"/>
      <c r="B34" s="409" t="s">
        <v>344</v>
      </c>
      <c r="C34" s="409"/>
      <c r="D34" s="214"/>
      <c r="E34" s="245"/>
    </row>
    <row r="35" spans="1:5" ht="33" customHeight="1" x14ac:dyDescent="0.3">
      <c r="A35" s="446"/>
      <c r="B35" s="409" t="s">
        <v>341</v>
      </c>
      <c r="C35" s="409"/>
      <c r="D35" s="214"/>
      <c r="E35" s="245"/>
    </row>
    <row r="36" spans="1:5" ht="33" customHeight="1" x14ac:dyDescent="0.3">
      <c r="A36" s="446"/>
      <c r="B36" s="409" t="s">
        <v>342</v>
      </c>
      <c r="C36" s="409"/>
      <c r="D36" s="214"/>
      <c r="E36" s="245"/>
    </row>
    <row r="37" spans="1:5" ht="33" customHeight="1" x14ac:dyDescent="0.3">
      <c r="A37" s="446"/>
      <c r="B37" s="409" t="s">
        <v>343</v>
      </c>
      <c r="C37" s="409"/>
      <c r="D37" s="214"/>
      <c r="E37" s="245"/>
    </row>
    <row r="38" spans="1:5" ht="33" customHeight="1" x14ac:dyDescent="0.3">
      <c r="A38" s="446"/>
      <c r="B38" s="409" t="s">
        <v>345</v>
      </c>
      <c r="C38" s="409"/>
      <c r="D38" s="214"/>
      <c r="E38" s="245"/>
    </row>
    <row r="39" spans="1:5" ht="33" customHeight="1" x14ac:dyDescent="0.3">
      <c r="A39" s="446"/>
      <c r="B39" s="409" t="s">
        <v>346</v>
      </c>
      <c r="C39" s="409"/>
      <c r="D39" s="214"/>
      <c r="E39" s="245"/>
    </row>
    <row r="40" spans="1:5" ht="33" customHeight="1" x14ac:dyDescent="0.3">
      <c r="A40" s="446"/>
      <c r="B40" s="409" t="s">
        <v>347</v>
      </c>
      <c r="C40" s="409"/>
      <c r="D40" s="214"/>
      <c r="E40" s="245"/>
    </row>
    <row r="41" spans="1:5" ht="33" customHeight="1" x14ac:dyDescent="0.3">
      <c r="A41" s="446"/>
      <c r="B41" s="409" t="s">
        <v>348</v>
      </c>
      <c r="C41" s="409"/>
      <c r="D41" s="214"/>
      <c r="E41" s="245"/>
    </row>
    <row r="42" spans="1:5" ht="33" customHeight="1" x14ac:dyDescent="0.3">
      <c r="A42" s="446"/>
      <c r="B42" s="409" t="s">
        <v>349</v>
      </c>
      <c r="C42" s="409"/>
      <c r="D42" s="214"/>
      <c r="E42" s="245"/>
    </row>
    <row r="43" spans="1:5" ht="33" customHeight="1" x14ac:dyDescent="0.3">
      <c r="A43" s="446"/>
      <c r="B43" s="409" t="s">
        <v>350</v>
      </c>
      <c r="C43" s="409"/>
      <c r="D43" s="214"/>
      <c r="E43" s="245"/>
    </row>
    <row r="44" spans="1:5" ht="33" customHeight="1" x14ac:dyDescent="0.3">
      <c r="A44" s="446"/>
      <c r="B44" s="409" t="s">
        <v>351</v>
      </c>
      <c r="C44" s="409"/>
      <c r="D44" s="214"/>
      <c r="E44" s="245"/>
    </row>
    <row r="45" spans="1:5" ht="33" customHeight="1" x14ac:dyDescent="0.3">
      <c r="A45" s="446"/>
      <c r="B45" s="409" t="s">
        <v>352</v>
      </c>
      <c r="C45" s="409"/>
      <c r="D45" s="214"/>
      <c r="E45" s="245"/>
    </row>
    <row r="46" spans="1:5" ht="33" customHeight="1" x14ac:dyDescent="0.3">
      <c r="A46" s="446"/>
      <c r="B46" s="409" t="s">
        <v>353</v>
      </c>
      <c r="C46" s="409"/>
      <c r="D46" s="214"/>
      <c r="E46" s="245"/>
    </row>
    <row r="47" spans="1:5" ht="33" customHeight="1" thickBot="1" x14ac:dyDescent="0.35">
      <c r="A47" s="447"/>
      <c r="B47" s="450" t="s">
        <v>354</v>
      </c>
      <c r="C47" s="450"/>
      <c r="D47" s="217"/>
      <c r="E47" s="246"/>
    </row>
    <row r="49" spans="1:5" ht="15" thickBot="1" x14ac:dyDescent="0.35"/>
    <row r="50" spans="1:5" ht="30.75" customHeight="1" x14ac:dyDescent="0.3">
      <c r="A50" s="470" t="s">
        <v>357</v>
      </c>
      <c r="B50" s="472" t="s">
        <v>356</v>
      </c>
      <c r="C50" s="472"/>
      <c r="D50" s="474" t="s">
        <v>358</v>
      </c>
      <c r="E50" s="475"/>
    </row>
    <row r="51" spans="1:5" x14ac:dyDescent="0.3">
      <c r="A51" s="471"/>
      <c r="B51" s="473"/>
      <c r="C51" s="473"/>
      <c r="D51" s="102" t="s">
        <v>89</v>
      </c>
      <c r="E51" s="244" t="s">
        <v>90</v>
      </c>
    </row>
    <row r="52" spans="1:5" ht="33" customHeight="1" x14ac:dyDescent="0.3">
      <c r="A52" s="446"/>
      <c r="B52" s="409" t="s">
        <v>303</v>
      </c>
      <c r="C52" s="410"/>
      <c r="D52" s="214"/>
      <c r="E52" s="245"/>
    </row>
    <row r="53" spans="1:5" ht="33" customHeight="1" x14ac:dyDescent="0.3">
      <c r="A53" s="446"/>
      <c r="B53" s="409" t="s">
        <v>307</v>
      </c>
      <c r="C53" s="410"/>
      <c r="D53" s="214"/>
      <c r="E53" s="245"/>
    </row>
    <row r="54" spans="1:5" ht="33" customHeight="1" x14ac:dyDescent="0.3">
      <c r="A54" s="446"/>
      <c r="B54" s="409" t="s">
        <v>304</v>
      </c>
      <c r="C54" s="410"/>
      <c r="D54" s="214"/>
      <c r="E54" s="245"/>
    </row>
    <row r="55" spans="1:5" ht="33" customHeight="1" x14ac:dyDescent="0.3">
      <c r="A55" s="446"/>
      <c r="B55" s="409" t="s">
        <v>305</v>
      </c>
      <c r="C55" s="410"/>
      <c r="D55" s="214"/>
      <c r="E55" s="245"/>
    </row>
    <row r="56" spans="1:5" ht="33" customHeight="1" x14ac:dyDescent="0.3">
      <c r="A56" s="446"/>
      <c r="B56" s="409" t="s">
        <v>306</v>
      </c>
      <c r="C56" s="410"/>
      <c r="D56" s="214"/>
      <c r="E56" s="245"/>
    </row>
    <row r="57" spans="1:5" ht="33" customHeight="1" x14ac:dyDescent="0.3">
      <c r="A57" s="446"/>
      <c r="B57" s="409" t="s">
        <v>308</v>
      </c>
      <c r="C57" s="410"/>
      <c r="D57" s="214"/>
      <c r="E57" s="245"/>
    </row>
    <row r="58" spans="1:5" ht="33" customHeight="1" x14ac:dyDescent="0.3">
      <c r="A58" s="446"/>
      <c r="B58" s="409" t="s">
        <v>309</v>
      </c>
      <c r="C58" s="410"/>
      <c r="D58" s="214"/>
      <c r="E58" s="245"/>
    </row>
    <row r="59" spans="1:5" ht="33" customHeight="1" x14ac:dyDescent="0.3">
      <c r="A59" s="446"/>
      <c r="B59" s="409" t="s">
        <v>310</v>
      </c>
      <c r="C59" s="410"/>
      <c r="D59" s="214"/>
      <c r="E59" s="245"/>
    </row>
    <row r="60" spans="1:5" ht="33" customHeight="1" x14ac:dyDescent="0.3">
      <c r="A60" s="446"/>
      <c r="B60" s="409" t="s">
        <v>311</v>
      </c>
      <c r="C60" s="410"/>
      <c r="D60" s="214"/>
      <c r="E60" s="245"/>
    </row>
    <row r="61" spans="1:5" ht="33" customHeight="1" x14ac:dyDescent="0.3">
      <c r="A61" s="446"/>
      <c r="B61" s="409" t="s">
        <v>312</v>
      </c>
      <c r="C61" s="410"/>
      <c r="D61" s="214"/>
      <c r="E61" s="245"/>
    </row>
    <row r="62" spans="1:5" ht="33" customHeight="1" x14ac:dyDescent="0.3">
      <c r="A62" s="446"/>
      <c r="B62" s="409" t="s">
        <v>313</v>
      </c>
      <c r="C62" s="410"/>
      <c r="D62" s="214"/>
      <c r="E62" s="245"/>
    </row>
    <row r="63" spans="1:5" ht="33" customHeight="1" x14ac:dyDescent="0.3">
      <c r="A63" s="446"/>
      <c r="B63" s="409" t="s">
        <v>314</v>
      </c>
      <c r="C63" s="410"/>
      <c r="D63" s="214"/>
      <c r="E63" s="245"/>
    </row>
    <row r="64" spans="1:5" ht="33" customHeight="1" x14ac:dyDescent="0.3">
      <c r="A64" s="446"/>
      <c r="B64" s="409" t="s">
        <v>315</v>
      </c>
      <c r="C64" s="410"/>
      <c r="D64" s="214"/>
      <c r="E64" s="245"/>
    </row>
    <row r="65" spans="1:5" ht="33" customHeight="1" x14ac:dyDescent="0.3">
      <c r="A65" s="446"/>
      <c r="B65" s="409" t="s">
        <v>316</v>
      </c>
      <c r="C65" s="410"/>
      <c r="D65" s="214"/>
      <c r="E65" s="245"/>
    </row>
    <row r="66" spans="1:5" ht="33" customHeight="1" x14ac:dyDescent="0.3">
      <c r="A66" s="446"/>
      <c r="B66" s="409" t="s">
        <v>317</v>
      </c>
      <c r="C66" s="410"/>
      <c r="D66" s="214"/>
      <c r="E66" s="245"/>
    </row>
    <row r="67" spans="1:5" ht="33" customHeight="1" x14ac:dyDescent="0.3">
      <c r="A67" s="446"/>
      <c r="B67" s="409" t="s">
        <v>318</v>
      </c>
      <c r="C67" s="410"/>
      <c r="D67" s="214"/>
      <c r="E67" s="245"/>
    </row>
    <row r="68" spans="1:5" ht="33" customHeight="1" x14ac:dyDescent="0.3">
      <c r="A68" s="446"/>
      <c r="B68" s="409" t="s">
        <v>319</v>
      </c>
      <c r="C68" s="410"/>
      <c r="D68" s="214"/>
      <c r="E68" s="245"/>
    </row>
    <row r="69" spans="1:5" ht="33" customHeight="1" x14ac:dyDescent="0.3">
      <c r="A69" s="446"/>
      <c r="B69" s="409" t="s">
        <v>320</v>
      </c>
      <c r="C69" s="410"/>
      <c r="D69" s="214"/>
      <c r="E69" s="245"/>
    </row>
    <row r="70" spans="1:5" ht="33" customHeight="1" x14ac:dyDescent="0.3">
      <c r="A70" s="446"/>
      <c r="B70" s="409" t="s">
        <v>321</v>
      </c>
      <c r="C70" s="409"/>
      <c r="D70" s="214"/>
      <c r="E70" s="245"/>
    </row>
    <row r="71" spans="1:5" ht="33" customHeight="1" x14ac:dyDescent="0.3">
      <c r="A71" s="446"/>
      <c r="B71" s="409" t="s">
        <v>322</v>
      </c>
      <c r="C71" s="410"/>
      <c r="D71" s="214"/>
      <c r="E71" s="245"/>
    </row>
    <row r="72" spans="1:5" ht="33" customHeight="1" x14ac:dyDescent="0.3">
      <c r="A72" s="446"/>
      <c r="B72" s="479" t="s">
        <v>355</v>
      </c>
      <c r="C72" s="479"/>
      <c r="D72" s="479"/>
      <c r="E72" s="480"/>
    </row>
    <row r="73" spans="1:5" ht="33" customHeight="1" x14ac:dyDescent="0.3">
      <c r="A73" s="446"/>
      <c r="B73" s="409" t="s">
        <v>344</v>
      </c>
      <c r="C73" s="409"/>
      <c r="D73" s="214"/>
      <c r="E73" s="245"/>
    </row>
    <row r="74" spans="1:5" ht="33" customHeight="1" x14ac:dyDescent="0.3">
      <c r="A74" s="446"/>
      <c r="B74" s="409" t="s">
        <v>341</v>
      </c>
      <c r="C74" s="409"/>
      <c r="D74" s="214"/>
      <c r="E74" s="245"/>
    </row>
    <row r="75" spans="1:5" ht="33" customHeight="1" x14ac:dyDescent="0.3">
      <c r="A75" s="446"/>
      <c r="B75" s="409" t="s">
        <v>342</v>
      </c>
      <c r="C75" s="409"/>
      <c r="D75" s="214"/>
      <c r="E75" s="245"/>
    </row>
    <row r="76" spans="1:5" ht="33" customHeight="1" x14ac:dyDescent="0.3">
      <c r="A76" s="446"/>
      <c r="B76" s="409" t="s">
        <v>343</v>
      </c>
      <c r="C76" s="409"/>
      <c r="D76" s="214"/>
      <c r="E76" s="245"/>
    </row>
    <row r="77" spans="1:5" ht="33" customHeight="1" x14ac:dyDescent="0.3">
      <c r="A77" s="446"/>
      <c r="B77" s="409" t="s">
        <v>345</v>
      </c>
      <c r="C77" s="409"/>
      <c r="D77" s="214"/>
      <c r="E77" s="245"/>
    </row>
    <row r="78" spans="1:5" ht="33" customHeight="1" x14ac:dyDescent="0.3">
      <c r="A78" s="446"/>
      <c r="B78" s="409" t="s">
        <v>346</v>
      </c>
      <c r="C78" s="409"/>
      <c r="D78" s="214"/>
      <c r="E78" s="245"/>
    </row>
    <row r="79" spans="1:5" ht="33" customHeight="1" x14ac:dyDescent="0.3">
      <c r="A79" s="446"/>
      <c r="B79" s="409" t="s">
        <v>347</v>
      </c>
      <c r="C79" s="409"/>
      <c r="D79" s="214"/>
      <c r="E79" s="245"/>
    </row>
    <row r="80" spans="1:5" ht="33" customHeight="1" x14ac:dyDescent="0.3">
      <c r="A80" s="446"/>
      <c r="B80" s="409" t="s">
        <v>348</v>
      </c>
      <c r="C80" s="409"/>
      <c r="D80" s="214"/>
      <c r="E80" s="245"/>
    </row>
    <row r="81" spans="1:5" ht="33" customHeight="1" x14ac:dyDescent="0.3">
      <c r="A81" s="446"/>
      <c r="B81" s="409" t="s">
        <v>349</v>
      </c>
      <c r="C81" s="409"/>
      <c r="D81" s="214"/>
      <c r="E81" s="245"/>
    </row>
    <row r="82" spans="1:5" ht="33" customHeight="1" x14ac:dyDescent="0.3">
      <c r="A82" s="446"/>
      <c r="B82" s="409" t="s">
        <v>350</v>
      </c>
      <c r="C82" s="409"/>
      <c r="D82" s="214"/>
      <c r="E82" s="245"/>
    </row>
    <row r="83" spans="1:5" ht="33" customHeight="1" x14ac:dyDescent="0.3">
      <c r="A83" s="446"/>
      <c r="B83" s="409" t="s">
        <v>351</v>
      </c>
      <c r="C83" s="409"/>
      <c r="D83" s="214"/>
      <c r="E83" s="245"/>
    </row>
    <row r="84" spans="1:5" ht="33" customHeight="1" x14ac:dyDescent="0.3">
      <c r="A84" s="446"/>
      <c r="B84" s="409" t="s">
        <v>352</v>
      </c>
      <c r="C84" s="409"/>
      <c r="D84" s="214"/>
      <c r="E84" s="245"/>
    </row>
    <row r="85" spans="1:5" ht="33" customHeight="1" x14ac:dyDescent="0.3">
      <c r="A85" s="446"/>
      <c r="B85" s="409" t="s">
        <v>353</v>
      </c>
      <c r="C85" s="409"/>
      <c r="D85" s="214"/>
      <c r="E85" s="245"/>
    </row>
    <row r="86" spans="1:5" ht="33" customHeight="1" thickBot="1" x14ac:dyDescent="0.35">
      <c r="A86" s="447"/>
      <c r="B86" s="450" t="s">
        <v>354</v>
      </c>
      <c r="C86" s="450"/>
      <c r="D86" s="217"/>
      <c r="E86" s="246"/>
    </row>
    <row r="88" spans="1:5" ht="15" thickBot="1" x14ac:dyDescent="0.35"/>
    <row r="89" spans="1:5" ht="28.5" customHeight="1" x14ac:dyDescent="0.3">
      <c r="A89" s="470" t="s">
        <v>357</v>
      </c>
      <c r="B89" s="472" t="s">
        <v>356</v>
      </c>
      <c r="C89" s="472"/>
      <c r="D89" s="474" t="s">
        <v>358</v>
      </c>
      <c r="E89" s="475"/>
    </row>
    <row r="90" spans="1:5" x14ac:dyDescent="0.3">
      <c r="A90" s="471"/>
      <c r="B90" s="473"/>
      <c r="C90" s="473"/>
      <c r="D90" s="102" t="s">
        <v>89</v>
      </c>
      <c r="E90" s="244" t="s">
        <v>90</v>
      </c>
    </row>
    <row r="91" spans="1:5" ht="33" customHeight="1" x14ac:dyDescent="0.3">
      <c r="A91" s="446"/>
      <c r="B91" s="448" t="s">
        <v>303</v>
      </c>
      <c r="C91" s="449"/>
      <c r="D91" s="214"/>
      <c r="E91" s="248"/>
    </row>
    <row r="92" spans="1:5" ht="33" customHeight="1" x14ac:dyDescent="0.3">
      <c r="A92" s="446"/>
      <c r="B92" s="448" t="s">
        <v>307</v>
      </c>
      <c r="C92" s="449"/>
      <c r="D92" s="214"/>
      <c r="E92" s="248"/>
    </row>
    <row r="93" spans="1:5" ht="33" customHeight="1" x14ac:dyDescent="0.3">
      <c r="A93" s="446"/>
      <c r="B93" s="448" t="s">
        <v>304</v>
      </c>
      <c r="C93" s="449"/>
      <c r="D93" s="214"/>
      <c r="E93" s="248"/>
    </row>
    <row r="94" spans="1:5" ht="33" customHeight="1" x14ac:dyDescent="0.3">
      <c r="A94" s="446"/>
      <c r="B94" s="448" t="s">
        <v>305</v>
      </c>
      <c r="C94" s="449"/>
      <c r="D94" s="214"/>
      <c r="E94" s="248"/>
    </row>
    <row r="95" spans="1:5" ht="33" customHeight="1" x14ac:dyDescent="0.3">
      <c r="A95" s="446"/>
      <c r="B95" s="448" t="s">
        <v>306</v>
      </c>
      <c r="C95" s="449"/>
      <c r="D95" s="214"/>
      <c r="E95" s="248"/>
    </row>
    <row r="96" spans="1:5" ht="33" customHeight="1" x14ac:dyDescent="0.3">
      <c r="A96" s="446"/>
      <c r="B96" s="448" t="s">
        <v>308</v>
      </c>
      <c r="C96" s="449"/>
      <c r="D96" s="214"/>
      <c r="E96" s="248"/>
    </row>
    <row r="97" spans="1:5" ht="33" customHeight="1" x14ac:dyDescent="0.3">
      <c r="A97" s="446"/>
      <c r="B97" s="448" t="s">
        <v>309</v>
      </c>
      <c r="C97" s="449"/>
      <c r="D97" s="214"/>
      <c r="E97" s="248"/>
    </row>
    <row r="98" spans="1:5" ht="33" customHeight="1" x14ac:dyDescent="0.3">
      <c r="A98" s="446"/>
      <c r="B98" s="448" t="s">
        <v>310</v>
      </c>
      <c r="C98" s="449"/>
      <c r="D98" s="214"/>
      <c r="E98" s="248"/>
    </row>
    <row r="99" spans="1:5" ht="33" customHeight="1" x14ac:dyDescent="0.3">
      <c r="A99" s="446"/>
      <c r="B99" s="448" t="s">
        <v>311</v>
      </c>
      <c r="C99" s="449"/>
      <c r="D99" s="214"/>
      <c r="E99" s="248"/>
    </row>
    <row r="100" spans="1:5" ht="33" customHeight="1" x14ac:dyDescent="0.3">
      <c r="A100" s="446"/>
      <c r="B100" s="448" t="s">
        <v>312</v>
      </c>
      <c r="C100" s="449"/>
      <c r="D100" s="214"/>
      <c r="E100" s="248"/>
    </row>
    <row r="101" spans="1:5" ht="33" customHeight="1" x14ac:dyDescent="0.3">
      <c r="A101" s="446"/>
      <c r="B101" s="448" t="s">
        <v>313</v>
      </c>
      <c r="C101" s="449"/>
      <c r="D101" s="214"/>
      <c r="E101" s="248"/>
    </row>
    <row r="102" spans="1:5" ht="33" customHeight="1" x14ac:dyDescent="0.3">
      <c r="A102" s="446"/>
      <c r="B102" s="448" t="s">
        <v>314</v>
      </c>
      <c r="C102" s="449"/>
      <c r="D102" s="214"/>
      <c r="E102" s="248"/>
    </row>
    <row r="103" spans="1:5" ht="33" customHeight="1" x14ac:dyDescent="0.3">
      <c r="A103" s="446"/>
      <c r="B103" s="448" t="s">
        <v>315</v>
      </c>
      <c r="C103" s="449"/>
      <c r="D103" s="214"/>
      <c r="E103" s="248"/>
    </row>
    <row r="104" spans="1:5" ht="33" customHeight="1" x14ac:dyDescent="0.3">
      <c r="A104" s="446"/>
      <c r="B104" s="448" t="s">
        <v>316</v>
      </c>
      <c r="C104" s="449"/>
      <c r="D104" s="214"/>
      <c r="E104" s="248"/>
    </row>
    <row r="105" spans="1:5" ht="33" customHeight="1" x14ac:dyDescent="0.3">
      <c r="A105" s="446"/>
      <c r="B105" s="448" t="s">
        <v>317</v>
      </c>
      <c r="C105" s="449"/>
      <c r="D105" s="214"/>
      <c r="E105" s="248"/>
    </row>
    <row r="106" spans="1:5" ht="33" customHeight="1" x14ac:dyDescent="0.3">
      <c r="A106" s="446"/>
      <c r="B106" s="448" t="s">
        <v>318</v>
      </c>
      <c r="C106" s="449"/>
      <c r="D106" s="214"/>
      <c r="E106" s="248"/>
    </row>
    <row r="107" spans="1:5" ht="33" customHeight="1" x14ac:dyDescent="0.3">
      <c r="A107" s="446"/>
      <c r="B107" s="448" t="s">
        <v>319</v>
      </c>
      <c r="C107" s="449"/>
      <c r="D107" s="214"/>
      <c r="E107" s="248"/>
    </row>
    <row r="108" spans="1:5" ht="33" customHeight="1" x14ac:dyDescent="0.3">
      <c r="A108" s="446"/>
      <c r="B108" s="448" t="s">
        <v>320</v>
      </c>
      <c r="C108" s="449"/>
      <c r="D108" s="214"/>
      <c r="E108" s="248"/>
    </row>
    <row r="109" spans="1:5" ht="33" customHeight="1" x14ac:dyDescent="0.3">
      <c r="A109" s="446"/>
      <c r="B109" s="409" t="s">
        <v>321</v>
      </c>
      <c r="C109" s="409"/>
      <c r="D109" s="214"/>
      <c r="E109" s="248"/>
    </row>
    <row r="110" spans="1:5" ht="33" customHeight="1" x14ac:dyDescent="0.3">
      <c r="A110" s="446"/>
      <c r="B110" s="448" t="s">
        <v>322</v>
      </c>
      <c r="C110" s="449"/>
      <c r="D110" s="214"/>
      <c r="E110" s="248"/>
    </row>
    <row r="111" spans="1:5" ht="33" customHeight="1" x14ac:dyDescent="0.3">
      <c r="A111" s="446"/>
      <c r="B111" s="479" t="s">
        <v>355</v>
      </c>
      <c r="C111" s="479"/>
      <c r="D111" s="479"/>
      <c r="E111" s="480"/>
    </row>
    <row r="112" spans="1:5" ht="33" customHeight="1" x14ac:dyDescent="0.3">
      <c r="A112" s="446"/>
      <c r="B112" s="409" t="s">
        <v>344</v>
      </c>
      <c r="C112" s="409"/>
      <c r="D112" s="214"/>
      <c r="E112" s="245"/>
    </row>
    <row r="113" spans="1:5" ht="33" customHeight="1" x14ac:dyDescent="0.3">
      <c r="A113" s="446"/>
      <c r="B113" s="409" t="s">
        <v>341</v>
      </c>
      <c r="C113" s="409"/>
      <c r="D113" s="214"/>
      <c r="E113" s="245"/>
    </row>
    <row r="114" spans="1:5" ht="33" customHeight="1" x14ac:dyDescent="0.3">
      <c r="A114" s="446"/>
      <c r="B114" s="409" t="s">
        <v>342</v>
      </c>
      <c r="C114" s="409"/>
      <c r="D114" s="214"/>
      <c r="E114" s="245"/>
    </row>
    <row r="115" spans="1:5" ht="33" customHeight="1" x14ac:dyDescent="0.3">
      <c r="A115" s="446"/>
      <c r="B115" s="409" t="s">
        <v>343</v>
      </c>
      <c r="C115" s="409"/>
      <c r="D115" s="214"/>
      <c r="E115" s="245"/>
    </row>
    <row r="116" spans="1:5" ht="33" customHeight="1" x14ac:dyDescent="0.3">
      <c r="A116" s="446"/>
      <c r="B116" s="409" t="s">
        <v>345</v>
      </c>
      <c r="C116" s="409"/>
      <c r="D116" s="214"/>
      <c r="E116" s="245"/>
    </row>
    <row r="117" spans="1:5" ht="33" customHeight="1" x14ac:dyDescent="0.3">
      <c r="A117" s="446"/>
      <c r="B117" s="409" t="s">
        <v>346</v>
      </c>
      <c r="C117" s="409"/>
      <c r="D117" s="214"/>
      <c r="E117" s="245"/>
    </row>
    <row r="118" spans="1:5" ht="33" customHeight="1" x14ac:dyDescent="0.3">
      <c r="A118" s="446"/>
      <c r="B118" s="409" t="s">
        <v>347</v>
      </c>
      <c r="C118" s="409"/>
      <c r="D118" s="214"/>
      <c r="E118" s="245"/>
    </row>
    <row r="119" spans="1:5" ht="33" customHeight="1" x14ac:dyDescent="0.3">
      <c r="A119" s="446"/>
      <c r="B119" s="409" t="s">
        <v>348</v>
      </c>
      <c r="C119" s="409"/>
      <c r="D119" s="214"/>
      <c r="E119" s="245"/>
    </row>
    <row r="120" spans="1:5" ht="33" customHeight="1" x14ac:dyDescent="0.3">
      <c r="A120" s="446"/>
      <c r="B120" s="409" t="s">
        <v>349</v>
      </c>
      <c r="C120" s="409"/>
      <c r="D120" s="214"/>
      <c r="E120" s="245"/>
    </row>
    <row r="121" spans="1:5" ht="33" customHeight="1" x14ac:dyDescent="0.3">
      <c r="A121" s="446"/>
      <c r="B121" s="409" t="s">
        <v>350</v>
      </c>
      <c r="C121" s="409"/>
      <c r="D121" s="214"/>
      <c r="E121" s="245"/>
    </row>
    <row r="122" spans="1:5" ht="33" customHeight="1" x14ac:dyDescent="0.3">
      <c r="A122" s="446"/>
      <c r="B122" s="409" t="s">
        <v>351</v>
      </c>
      <c r="C122" s="409"/>
      <c r="D122" s="214"/>
      <c r="E122" s="245"/>
    </row>
    <row r="123" spans="1:5" ht="33" customHeight="1" x14ac:dyDescent="0.3">
      <c r="A123" s="446"/>
      <c r="B123" s="409" t="s">
        <v>352</v>
      </c>
      <c r="C123" s="409"/>
      <c r="D123" s="214"/>
      <c r="E123" s="245"/>
    </row>
    <row r="124" spans="1:5" ht="33" customHeight="1" x14ac:dyDescent="0.3">
      <c r="A124" s="446"/>
      <c r="B124" s="409" t="s">
        <v>353</v>
      </c>
      <c r="C124" s="409"/>
      <c r="D124" s="214"/>
      <c r="E124" s="245"/>
    </row>
    <row r="125" spans="1:5" ht="33" customHeight="1" thickBot="1" x14ac:dyDescent="0.35">
      <c r="A125" s="447"/>
      <c r="B125" s="450" t="s">
        <v>354</v>
      </c>
      <c r="C125" s="450"/>
      <c r="D125" s="217"/>
      <c r="E125" s="246"/>
    </row>
    <row r="127" spans="1:5" ht="15" thickBot="1" x14ac:dyDescent="0.35"/>
    <row r="128" spans="1:5" ht="30" customHeight="1" x14ac:dyDescent="0.3">
      <c r="A128" s="470" t="s">
        <v>357</v>
      </c>
      <c r="B128" s="472" t="s">
        <v>356</v>
      </c>
      <c r="C128" s="472"/>
      <c r="D128" s="474" t="s">
        <v>358</v>
      </c>
      <c r="E128" s="475"/>
    </row>
    <row r="129" spans="1:5" x14ac:dyDescent="0.3">
      <c r="A129" s="471"/>
      <c r="B129" s="473"/>
      <c r="C129" s="473"/>
      <c r="D129" s="102" t="s">
        <v>89</v>
      </c>
      <c r="E129" s="244" t="s">
        <v>90</v>
      </c>
    </row>
    <row r="130" spans="1:5" ht="33" customHeight="1" x14ac:dyDescent="0.3">
      <c r="A130" s="446"/>
      <c r="B130" s="409" t="s">
        <v>303</v>
      </c>
      <c r="C130" s="410"/>
      <c r="D130" s="214"/>
      <c r="E130" s="245"/>
    </row>
    <row r="131" spans="1:5" ht="33" customHeight="1" x14ac:dyDescent="0.3">
      <c r="A131" s="446"/>
      <c r="B131" s="409" t="s">
        <v>307</v>
      </c>
      <c r="C131" s="410"/>
      <c r="D131" s="214"/>
      <c r="E131" s="245"/>
    </row>
    <row r="132" spans="1:5" ht="33" customHeight="1" x14ac:dyDescent="0.3">
      <c r="A132" s="446"/>
      <c r="B132" s="409" t="s">
        <v>304</v>
      </c>
      <c r="C132" s="410"/>
      <c r="D132" s="214"/>
      <c r="E132" s="245"/>
    </row>
    <row r="133" spans="1:5" ht="33" customHeight="1" x14ac:dyDescent="0.3">
      <c r="A133" s="446"/>
      <c r="B133" s="409" t="s">
        <v>305</v>
      </c>
      <c r="C133" s="410"/>
      <c r="D133" s="214"/>
      <c r="E133" s="245"/>
    </row>
    <row r="134" spans="1:5" ht="33" customHeight="1" x14ac:dyDescent="0.3">
      <c r="A134" s="446"/>
      <c r="B134" s="409" t="s">
        <v>306</v>
      </c>
      <c r="C134" s="410"/>
      <c r="D134" s="214"/>
      <c r="E134" s="245"/>
    </row>
    <row r="135" spans="1:5" ht="33" customHeight="1" x14ac:dyDescent="0.3">
      <c r="A135" s="446"/>
      <c r="B135" s="409" t="s">
        <v>308</v>
      </c>
      <c r="C135" s="410"/>
      <c r="D135" s="214"/>
      <c r="E135" s="245"/>
    </row>
    <row r="136" spans="1:5" ht="33" customHeight="1" x14ac:dyDescent="0.3">
      <c r="A136" s="446"/>
      <c r="B136" s="409" t="s">
        <v>309</v>
      </c>
      <c r="C136" s="410"/>
      <c r="D136" s="214"/>
      <c r="E136" s="245"/>
    </row>
    <row r="137" spans="1:5" ht="33" customHeight="1" x14ac:dyDescent="0.3">
      <c r="A137" s="446"/>
      <c r="B137" s="409" t="s">
        <v>310</v>
      </c>
      <c r="C137" s="410"/>
      <c r="D137" s="214"/>
      <c r="E137" s="245"/>
    </row>
    <row r="138" spans="1:5" ht="33" customHeight="1" x14ac:dyDescent="0.3">
      <c r="A138" s="446"/>
      <c r="B138" s="409" t="s">
        <v>311</v>
      </c>
      <c r="C138" s="410"/>
      <c r="D138" s="214"/>
      <c r="E138" s="245"/>
    </row>
    <row r="139" spans="1:5" ht="33" customHeight="1" x14ac:dyDescent="0.3">
      <c r="A139" s="446"/>
      <c r="B139" s="409" t="s">
        <v>312</v>
      </c>
      <c r="C139" s="410"/>
      <c r="D139" s="214"/>
      <c r="E139" s="245"/>
    </row>
    <row r="140" spans="1:5" ht="33" customHeight="1" x14ac:dyDescent="0.3">
      <c r="A140" s="446"/>
      <c r="B140" s="409" t="s">
        <v>313</v>
      </c>
      <c r="C140" s="410"/>
      <c r="D140" s="214"/>
      <c r="E140" s="245"/>
    </row>
    <row r="141" spans="1:5" ht="33" customHeight="1" x14ac:dyDescent="0.3">
      <c r="A141" s="446"/>
      <c r="B141" s="409" t="s">
        <v>314</v>
      </c>
      <c r="C141" s="410"/>
      <c r="D141" s="214"/>
      <c r="E141" s="245"/>
    </row>
    <row r="142" spans="1:5" ht="33" customHeight="1" x14ac:dyDescent="0.3">
      <c r="A142" s="446"/>
      <c r="B142" s="409" t="s">
        <v>315</v>
      </c>
      <c r="C142" s="410"/>
      <c r="D142" s="214"/>
      <c r="E142" s="245"/>
    </row>
    <row r="143" spans="1:5" ht="33" customHeight="1" x14ac:dyDescent="0.3">
      <c r="A143" s="446"/>
      <c r="B143" s="409" t="s">
        <v>316</v>
      </c>
      <c r="C143" s="410"/>
      <c r="D143" s="214"/>
      <c r="E143" s="245"/>
    </row>
    <row r="144" spans="1:5" ht="33" customHeight="1" x14ac:dyDescent="0.3">
      <c r="A144" s="446"/>
      <c r="B144" s="409" t="s">
        <v>317</v>
      </c>
      <c r="C144" s="410"/>
      <c r="D144" s="214"/>
      <c r="E144" s="245"/>
    </row>
    <row r="145" spans="1:5" ht="33" customHeight="1" x14ac:dyDescent="0.3">
      <c r="A145" s="446"/>
      <c r="B145" s="409" t="s">
        <v>318</v>
      </c>
      <c r="C145" s="410"/>
      <c r="D145" s="214"/>
      <c r="E145" s="245"/>
    </row>
    <row r="146" spans="1:5" ht="33" customHeight="1" x14ac:dyDescent="0.3">
      <c r="A146" s="446"/>
      <c r="B146" s="409" t="s">
        <v>319</v>
      </c>
      <c r="C146" s="410"/>
      <c r="D146" s="214"/>
      <c r="E146" s="245"/>
    </row>
    <row r="147" spans="1:5" ht="33" customHeight="1" x14ac:dyDescent="0.3">
      <c r="A147" s="446"/>
      <c r="B147" s="409" t="s">
        <v>320</v>
      </c>
      <c r="C147" s="410"/>
      <c r="D147" s="214"/>
      <c r="E147" s="245"/>
    </row>
    <row r="148" spans="1:5" ht="33" customHeight="1" x14ac:dyDescent="0.3">
      <c r="A148" s="446"/>
      <c r="B148" s="409" t="s">
        <v>321</v>
      </c>
      <c r="C148" s="409"/>
      <c r="D148" s="214"/>
      <c r="E148" s="245"/>
    </row>
    <row r="149" spans="1:5" ht="33" customHeight="1" x14ac:dyDescent="0.3">
      <c r="A149" s="446"/>
      <c r="B149" s="409" t="s">
        <v>322</v>
      </c>
      <c r="C149" s="410"/>
      <c r="D149" s="214"/>
      <c r="E149" s="245"/>
    </row>
    <row r="150" spans="1:5" ht="33" customHeight="1" x14ac:dyDescent="0.3">
      <c r="A150" s="446"/>
      <c r="B150" s="479" t="s">
        <v>355</v>
      </c>
      <c r="C150" s="479"/>
      <c r="D150" s="479"/>
      <c r="E150" s="480"/>
    </row>
    <row r="151" spans="1:5" ht="33" customHeight="1" x14ac:dyDescent="0.3">
      <c r="A151" s="446"/>
      <c r="B151" s="409" t="s">
        <v>344</v>
      </c>
      <c r="C151" s="409"/>
      <c r="D151" s="214"/>
      <c r="E151" s="245"/>
    </row>
    <row r="152" spans="1:5" ht="33" customHeight="1" x14ac:dyDescent="0.3">
      <c r="A152" s="446"/>
      <c r="B152" s="409" t="s">
        <v>341</v>
      </c>
      <c r="C152" s="409"/>
      <c r="D152" s="214"/>
      <c r="E152" s="245"/>
    </row>
    <row r="153" spans="1:5" ht="33" customHeight="1" x14ac:dyDescent="0.3">
      <c r="A153" s="446"/>
      <c r="B153" s="409" t="s">
        <v>342</v>
      </c>
      <c r="C153" s="409"/>
      <c r="D153" s="214"/>
      <c r="E153" s="245"/>
    </row>
    <row r="154" spans="1:5" ht="33" customHeight="1" x14ac:dyDescent="0.3">
      <c r="A154" s="446"/>
      <c r="B154" s="409" t="s">
        <v>343</v>
      </c>
      <c r="C154" s="409"/>
      <c r="D154" s="214"/>
      <c r="E154" s="245"/>
    </row>
    <row r="155" spans="1:5" ht="33" customHeight="1" x14ac:dyDescent="0.3">
      <c r="A155" s="446"/>
      <c r="B155" s="409" t="s">
        <v>345</v>
      </c>
      <c r="C155" s="409"/>
      <c r="D155" s="214"/>
      <c r="E155" s="245"/>
    </row>
    <row r="156" spans="1:5" ht="33" customHeight="1" x14ac:dyDescent="0.3">
      <c r="A156" s="446"/>
      <c r="B156" s="409" t="s">
        <v>346</v>
      </c>
      <c r="C156" s="409"/>
      <c r="D156" s="214"/>
      <c r="E156" s="245"/>
    </row>
    <row r="157" spans="1:5" ht="33" customHeight="1" x14ac:dyDescent="0.3">
      <c r="A157" s="446"/>
      <c r="B157" s="409" t="s">
        <v>347</v>
      </c>
      <c r="C157" s="409"/>
      <c r="D157" s="214"/>
      <c r="E157" s="245"/>
    </row>
    <row r="158" spans="1:5" ht="33" customHeight="1" x14ac:dyDescent="0.3">
      <c r="A158" s="446"/>
      <c r="B158" s="409" t="s">
        <v>348</v>
      </c>
      <c r="C158" s="409"/>
      <c r="D158" s="214"/>
      <c r="E158" s="245"/>
    </row>
    <row r="159" spans="1:5" ht="33" customHeight="1" x14ac:dyDescent="0.3">
      <c r="A159" s="446"/>
      <c r="B159" s="409" t="s">
        <v>349</v>
      </c>
      <c r="C159" s="409"/>
      <c r="D159" s="214"/>
      <c r="E159" s="245"/>
    </row>
    <row r="160" spans="1:5" ht="33" customHeight="1" x14ac:dyDescent="0.3">
      <c r="A160" s="446"/>
      <c r="B160" s="409" t="s">
        <v>350</v>
      </c>
      <c r="C160" s="409"/>
      <c r="D160" s="214"/>
      <c r="E160" s="245"/>
    </row>
    <row r="161" spans="1:5" ht="33" customHeight="1" x14ac:dyDescent="0.3">
      <c r="A161" s="446"/>
      <c r="B161" s="409" t="s">
        <v>351</v>
      </c>
      <c r="C161" s="409"/>
      <c r="D161" s="214"/>
      <c r="E161" s="245"/>
    </row>
    <row r="162" spans="1:5" ht="33" customHeight="1" x14ac:dyDescent="0.3">
      <c r="A162" s="446"/>
      <c r="B162" s="409" t="s">
        <v>352</v>
      </c>
      <c r="C162" s="409"/>
      <c r="D162" s="214"/>
      <c r="E162" s="245"/>
    </row>
    <row r="163" spans="1:5" ht="33" customHeight="1" x14ac:dyDescent="0.3">
      <c r="A163" s="446"/>
      <c r="B163" s="409" t="s">
        <v>353</v>
      </c>
      <c r="C163" s="409"/>
      <c r="D163" s="214"/>
      <c r="E163" s="245"/>
    </row>
    <row r="164" spans="1:5" ht="33" customHeight="1" thickBot="1" x14ac:dyDescent="0.35">
      <c r="A164" s="447"/>
      <c r="B164" s="450" t="s">
        <v>354</v>
      </c>
      <c r="C164" s="450"/>
      <c r="D164" s="217"/>
      <c r="E164" s="246"/>
    </row>
    <row r="166" spans="1:5" ht="15" thickBot="1" x14ac:dyDescent="0.35"/>
    <row r="167" spans="1:5" ht="30" customHeight="1" x14ac:dyDescent="0.3">
      <c r="A167" s="470" t="s">
        <v>357</v>
      </c>
      <c r="B167" s="472" t="s">
        <v>356</v>
      </c>
      <c r="C167" s="472"/>
      <c r="D167" s="474" t="s">
        <v>358</v>
      </c>
      <c r="E167" s="475"/>
    </row>
    <row r="168" spans="1:5" x14ac:dyDescent="0.3">
      <c r="A168" s="471"/>
      <c r="B168" s="473"/>
      <c r="C168" s="473"/>
      <c r="D168" s="102" t="s">
        <v>89</v>
      </c>
      <c r="E168" s="244" t="s">
        <v>90</v>
      </c>
    </row>
    <row r="169" spans="1:5" ht="33" customHeight="1" x14ac:dyDescent="0.3">
      <c r="A169" s="446"/>
      <c r="B169" s="409" t="s">
        <v>303</v>
      </c>
      <c r="C169" s="410"/>
      <c r="D169" s="214"/>
      <c r="E169" s="245"/>
    </row>
    <row r="170" spans="1:5" ht="33" customHeight="1" x14ac:dyDescent="0.3">
      <c r="A170" s="446"/>
      <c r="B170" s="409" t="s">
        <v>307</v>
      </c>
      <c r="C170" s="410"/>
      <c r="D170" s="214"/>
      <c r="E170" s="245"/>
    </row>
    <row r="171" spans="1:5" ht="33" customHeight="1" x14ac:dyDescent="0.3">
      <c r="A171" s="446"/>
      <c r="B171" s="409" t="s">
        <v>304</v>
      </c>
      <c r="C171" s="410"/>
      <c r="D171" s="214"/>
      <c r="E171" s="245"/>
    </row>
    <row r="172" spans="1:5" ht="33" customHeight="1" x14ac:dyDescent="0.3">
      <c r="A172" s="446"/>
      <c r="B172" s="409" t="s">
        <v>305</v>
      </c>
      <c r="C172" s="410"/>
      <c r="D172" s="214"/>
      <c r="E172" s="245"/>
    </row>
    <row r="173" spans="1:5" ht="33" customHeight="1" x14ac:dyDescent="0.3">
      <c r="A173" s="446"/>
      <c r="B173" s="409" t="s">
        <v>306</v>
      </c>
      <c r="C173" s="410"/>
      <c r="D173" s="214"/>
      <c r="E173" s="245"/>
    </row>
    <row r="174" spans="1:5" ht="33" customHeight="1" x14ac:dyDescent="0.3">
      <c r="A174" s="446"/>
      <c r="B174" s="409" t="s">
        <v>308</v>
      </c>
      <c r="C174" s="410"/>
      <c r="D174" s="214"/>
      <c r="E174" s="245"/>
    </row>
    <row r="175" spans="1:5" ht="33" customHeight="1" x14ac:dyDescent="0.3">
      <c r="A175" s="446"/>
      <c r="B175" s="409" t="s">
        <v>309</v>
      </c>
      <c r="C175" s="410"/>
      <c r="D175" s="214"/>
      <c r="E175" s="245"/>
    </row>
    <row r="176" spans="1:5" ht="33" customHeight="1" x14ac:dyDescent="0.3">
      <c r="A176" s="446"/>
      <c r="B176" s="409" t="s">
        <v>310</v>
      </c>
      <c r="C176" s="410"/>
      <c r="D176" s="214"/>
      <c r="E176" s="245"/>
    </row>
    <row r="177" spans="1:5" ht="33" customHeight="1" x14ac:dyDescent="0.3">
      <c r="A177" s="446"/>
      <c r="B177" s="409" t="s">
        <v>311</v>
      </c>
      <c r="C177" s="410"/>
      <c r="D177" s="214"/>
      <c r="E177" s="245"/>
    </row>
    <row r="178" spans="1:5" ht="33" customHeight="1" x14ac:dyDescent="0.3">
      <c r="A178" s="446"/>
      <c r="B178" s="409" t="s">
        <v>312</v>
      </c>
      <c r="C178" s="410"/>
      <c r="D178" s="214"/>
      <c r="E178" s="245"/>
    </row>
    <row r="179" spans="1:5" ht="33" customHeight="1" x14ac:dyDescent="0.3">
      <c r="A179" s="446"/>
      <c r="B179" s="409" t="s">
        <v>313</v>
      </c>
      <c r="C179" s="410"/>
      <c r="D179" s="214"/>
      <c r="E179" s="245"/>
    </row>
    <row r="180" spans="1:5" ht="33" customHeight="1" x14ac:dyDescent="0.3">
      <c r="A180" s="446"/>
      <c r="B180" s="409" t="s">
        <v>314</v>
      </c>
      <c r="C180" s="410"/>
      <c r="D180" s="214"/>
      <c r="E180" s="245"/>
    </row>
    <row r="181" spans="1:5" ht="33" customHeight="1" x14ac:dyDescent="0.3">
      <c r="A181" s="446"/>
      <c r="B181" s="409" t="s">
        <v>315</v>
      </c>
      <c r="C181" s="410"/>
      <c r="D181" s="214"/>
      <c r="E181" s="245"/>
    </row>
    <row r="182" spans="1:5" ht="33" customHeight="1" x14ac:dyDescent="0.3">
      <c r="A182" s="446"/>
      <c r="B182" s="409" t="s">
        <v>316</v>
      </c>
      <c r="C182" s="410"/>
      <c r="D182" s="214"/>
      <c r="E182" s="245"/>
    </row>
    <row r="183" spans="1:5" ht="33" customHeight="1" x14ac:dyDescent="0.3">
      <c r="A183" s="446"/>
      <c r="B183" s="409" t="s">
        <v>317</v>
      </c>
      <c r="C183" s="410"/>
      <c r="D183" s="214"/>
      <c r="E183" s="245"/>
    </row>
    <row r="184" spans="1:5" ht="33" customHeight="1" x14ac:dyDescent="0.3">
      <c r="A184" s="446"/>
      <c r="B184" s="409" t="s">
        <v>318</v>
      </c>
      <c r="C184" s="410"/>
      <c r="D184" s="214"/>
      <c r="E184" s="245"/>
    </row>
    <row r="185" spans="1:5" ht="33" customHeight="1" x14ac:dyDescent="0.3">
      <c r="A185" s="446"/>
      <c r="B185" s="409" t="s">
        <v>319</v>
      </c>
      <c r="C185" s="410"/>
      <c r="D185" s="214"/>
      <c r="E185" s="245"/>
    </row>
    <row r="186" spans="1:5" ht="33" customHeight="1" x14ac:dyDescent="0.3">
      <c r="A186" s="446"/>
      <c r="B186" s="409" t="s">
        <v>320</v>
      </c>
      <c r="C186" s="410"/>
      <c r="D186" s="214"/>
      <c r="E186" s="245"/>
    </row>
    <row r="187" spans="1:5" ht="33" customHeight="1" x14ac:dyDescent="0.3">
      <c r="A187" s="446"/>
      <c r="B187" s="409" t="s">
        <v>321</v>
      </c>
      <c r="C187" s="409"/>
      <c r="D187" s="214"/>
      <c r="E187" s="245"/>
    </row>
    <row r="188" spans="1:5" ht="33" customHeight="1" x14ac:dyDescent="0.3">
      <c r="A188" s="446"/>
      <c r="B188" s="409" t="s">
        <v>322</v>
      </c>
      <c r="C188" s="410"/>
      <c r="D188" s="214"/>
      <c r="E188" s="245"/>
    </row>
    <row r="189" spans="1:5" ht="33" customHeight="1" x14ac:dyDescent="0.3">
      <c r="A189" s="446"/>
      <c r="B189" s="479" t="s">
        <v>355</v>
      </c>
      <c r="C189" s="479"/>
      <c r="D189" s="479"/>
      <c r="E189" s="480"/>
    </row>
    <row r="190" spans="1:5" ht="33" customHeight="1" x14ac:dyDescent="0.3">
      <c r="A190" s="446"/>
      <c r="B190" s="409" t="s">
        <v>344</v>
      </c>
      <c r="C190" s="409"/>
      <c r="D190" s="214"/>
      <c r="E190" s="245"/>
    </row>
    <row r="191" spans="1:5" ht="33" customHeight="1" x14ac:dyDescent="0.3">
      <c r="A191" s="446"/>
      <c r="B191" s="409" t="s">
        <v>341</v>
      </c>
      <c r="C191" s="409"/>
      <c r="D191" s="214"/>
      <c r="E191" s="245"/>
    </row>
    <row r="192" spans="1:5" ht="33" customHeight="1" x14ac:dyDescent="0.3">
      <c r="A192" s="446"/>
      <c r="B192" s="409" t="s">
        <v>342</v>
      </c>
      <c r="C192" s="409"/>
      <c r="D192" s="214"/>
      <c r="E192" s="245"/>
    </row>
    <row r="193" spans="1:5" ht="33" customHeight="1" x14ac:dyDescent="0.3">
      <c r="A193" s="446"/>
      <c r="B193" s="409" t="s">
        <v>343</v>
      </c>
      <c r="C193" s="409"/>
      <c r="D193" s="214"/>
      <c r="E193" s="245"/>
    </row>
    <row r="194" spans="1:5" ht="33" customHeight="1" x14ac:dyDescent="0.3">
      <c r="A194" s="446"/>
      <c r="B194" s="409" t="s">
        <v>345</v>
      </c>
      <c r="C194" s="409"/>
      <c r="D194" s="214"/>
      <c r="E194" s="245"/>
    </row>
    <row r="195" spans="1:5" ht="33" customHeight="1" x14ac:dyDescent="0.3">
      <c r="A195" s="446"/>
      <c r="B195" s="409" t="s">
        <v>346</v>
      </c>
      <c r="C195" s="409"/>
      <c r="D195" s="214"/>
      <c r="E195" s="245"/>
    </row>
    <row r="196" spans="1:5" ht="33" customHeight="1" x14ac:dyDescent="0.3">
      <c r="A196" s="446"/>
      <c r="B196" s="409" t="s">
        <v>347</v>
      </c>
      <c r="C196" s="409"/>
      <c r="D196" s="214"/>
      <c r="E196" s="245"/>
    </row>
    <row r="197" spans="1:5" ht="33" customHeight="1" x14ac:dyDescent="0.3">
      <c r="A197" s="446"/>
      <c r="B197" s="409" t="s">
        <v>348</v>
      </c>
      <c r="C197" s="409"/>
      <c r="D197" s="214"/>
      <c r="E197" s="245"/>
    </row>
    <row r="198" spans="1:5" ht="33" customHeight="1" x14ac:dyDescent="0.3">
      <c r="A198" s="446"/>
      <c r="B198" s="409" t="s">
        <v>349</v>
      </c>
      <c r="C198" s="409"/>
      <c r="D198" s="214"/>
      <c r="E198" s="245"/>
    </row>
    <row r="199" spans="1:5" ht="33" customHeight="1" x14ac:dyDescent="0.3">
      <c r="A199" s="446"/>
      <c r="B199" s="409" t="s">
        <v>350</v>
      </c>
      <c r="C199" s="409"/>
      <c r="D199" s="214"/>
      <c r="E199" s="245"/>
    </row>
    <row r="200" spans="1:5" ht="33" customHeight="1" x14ac:dyDescent="0.3">
      <c r="A200" s="446"/>
      <c r="B200" s="409" t="s">
        <v>351</v>
      </c>
      <c r="C200" s="409"/>
      <c r="D200" s="214"/>
      <c r="E200" s="245"/>
    </row>
    <row r="201" spans="1:5" ht="33" customHeight="1" x14ac:dyDescent="0.3">
      <c r="A201" s="446"/>
      <c r="B201" s="409" t="s">
        <v>352</v>
      </c>
      <c r="C201" s="409"/>
      <c r="D201" s="214"/>
      <c r="E201" s="245"/>
    </row>
    <row r="202" spans="1:5" ht="33" customHeight="1" x14ac:dyDescent="0.3">
      <c r="A202" s="446"/>
      <c r="B202" s="409" t="s">
        <v>353</v>
      </c>
      <c r="C202" s="409"/>
      <c r="D202" s="214"/>
      <c r="E202" s="245"/>
    </row>
    <row r="203" spans="1:5" ht="33" customHeight="1" thickBot="1" x14ac:dyDescent="0.35">
      <c r="A203" s="447"/>
      <c r="B203" s="450" t="s">
        <v>354</v>
      </c>
      <c r="C203" s="450"/>
      <c r="D203" s="217"/>
      <c r="E203" s="246"/>
    </row>
    <row r="205" spans="1:5" ht="15" thickBot="1" x14ac:dyDescent="0.35"/>
    <row r="206" spans="1:5" ht="29.25" customHeight="1" x14ac:dyDescent="0.3">
      <c r="A206" s="470" t="s">
        <v>357</v>
      </c>
      <c r="B206" s="472" t="s">
        <v>356</v>
      </c>
      <c r="C206" s="472"/>
      <c r="D206" s="474" t="s">
        <v>358</v>
      </c>
      <c r="E206" s="475"/>
    </row>
    <row r="207" spans="1:5" x14ac:dyDescent="0.3">
      <c r="A207" s="471"/>
      <c r="B207" s="473"/>
      <c r="C207" s="473"/>
      <c r="D207" s="102" t="s">
        <v>89</v>
      </c>
      <c r="E207" s="244" t="s">
        <v>90</v>
      </c>
    </row>
    <row r="208" spans="1:5" ht="33" customHeight="1" x14ac:dyDescent="0.3">
      <c r="A208" s="446"/>
      <c r="B208" s="409" t="s">
        <v>303</v>
      </c>
      <c r="C208" s="410"/>
      <c r="D208" s="214"/>
      <c r="E208" s="245"/>
    </row>
    <row r="209" spans="1:5" ht="33" customHeight="1" x14ac:dyDescent="0.3">
      <c r="A209" s="446"/>
      <c r="B209" s="409" t="s">
        <v>307</v>
      </c>
      <c r="C209" s="410"/>
      <c r="D209" s="214"/>
      <c r="E209" s="245"/>
    </row>
    <row r="210" spans="1:5" ht="33" customHeight="1" x14ac:dyDescent="0.3">
      <c r="A210" s="446"/>
      <c r="B210" s="409" t="s">
        <v>304</v>
      </c>
      <c r="C210" s="410"/>
      <c r="D210" s="214"/>
      <c r="E210" s="245"/>
    </row>
    <row r="211" spans="1:5" ht="33" customHeight="1" x14ac:dyDescent="0.3">
      <c r="A211" s="446"/>
      <c r="B211" s="409" t="s">
        <v>305</v>
      </c>
      <c r="C211" s="410"/>
      <c r="D211" s="214"/>
      <c r="E211" s="245"/>
    </row>
    <row r="212" spans="1:5" ht="33" customHeight="1" x14ac:dyDescent="0.3">
      <c r="A212" s="446"/>
      <c r="B212" s="409" t="s">
        <v>306</v>
      </c>
      <c r="C212" s="410"/>
      <c r="D212" s="214"/>
      <c r="E212" s="245"/>
    </row>
    <row r="213" spans="1:5" ht="33" customHeight="1" x14ac:dyDescent="0.3">
      <c r="A213" s="446"/>
      <c r="B213" s="409" t="s">
        <v>308</v>
      </c>
      <c r="C213" s="410"/>
      <c r="D213" s="214"/>
      <c r="E213" s="245"/>
    </row>
    <row r="214" spans="1:5" ht="33" customHeight="1" x14ac:dyDescent="0.3">
      <c r="A214" s="446"/>
      <c r="B214" s="409" t="s">
        <v>309</v>
      </c>
      <c r="C214" s="410"/>
      <c r="D214" s="214"/>
      <c r="E214" s="245"/>
    </row>
    <row r="215" spans="1:5" ht="33" customHeight="1" x14ac:dyDescent="0.3">
      <c r="A215" s="446"/>
      <c r="B215" s="409" t="s">
        <v>310</v>
      </c>
      <c r="C215" s="410"/>
      <c r="D215" s="214"/>
      <c r="E215" s="245"/>
    </row>
    <row r="216" spans="1:5" ht="33" customHeight="1" x14ac:dyDescent="0.3">
      <c r="A216" s="446"/>
      <c r="B216" s="409" t="s">
        <v>311</v>
      </c>
      <c r="C216" s="410"/>
      <c r="D216" s="214"/>
      <c r="E216" s="245"/>
    </row>
    <row r="217" spans="1:5" ht="33" customHeight="1" x14ac:dyDescent="0.3">
      <c r="A217" s="446"/>
      <c r="B217" s="409" t="s">
        <v>312</v>
      </c>
      <c r="C217" s="410"/>
      <c r="D217" s="214"/>
      <c r="E217" s="245"/>
    </row>
    <row r="218" spans="1:5" ht="33" customHeight="1" x14ac:dyDescent="0.3">
      <c r="A218" s="446"/>
      <c r="B218" s="409" t="s">
        <v>313</v>
      </c>
      <c r="C218" s="410"/>
      <c r="D218" s="214"/>
      <c r="E218" s="245"/>
    </row>
    <row r="219" spans="1:5" ht="33" customHeight="1" x14ac:dyDescent="0.3">
      <c r="A219" s="446"/>
      <c r="B219" s="409" t="s">
        <v>314</v>
      </c>
      <c r="C219" s="410"/>
      <c r="D219" s="214"/>
      <c r="E219" s="245"/>
    </row>
    <row r="220" spans="1:5" ht="33" customHeight="1" x14ac:dyDescent="0.3">
      <c r="A220" s="446"/>
      <c r="B220" s="409" t="s">
        <v>315</v>
      </c>
      <c r="C220" s="410"/>
      <c r="D220" s="214"/>
      <c r="E220" s="245"/>
    </row>
    <row r="221" spans="1:5" ht="33" customHeight="1" x14ac:dyDescent="0.3">
      <c r="A221" s="446"/>
      <c r="B221" s="409" t="s">
        <v>316</v>
      </c>
      <c r="C221" s="410"/>
      <c r="D221" s="214"/>
      <c r="E221" s="245"/>
    </row>
    <row r="222" spans="1:5" ht="33" customHeight="1" x14ac:dyDescent="0.3">
      <c r="A222" s="446"/>
      <c r="B222" s="409" t="s">
        <v>317</v>
      </c>
      <c r="C222" s="410"/>
      <c r="D222" s="214"/>
      <c r="E222" s="245"/>
    </row>
    <row r="223" spans="1:5" ht="33" customHeight="1" x14ac:dyDescent="0.3">
      <c r="A223" s="446"/>
      <c r="B223" s="409" t="s">
        <v>318</v>
      </c>
      <c r="C223" s="410"/>
      <c r="D223" s="214"/>
      <c r="E223" s="245"/>
    </row>
    <row r="224" spans="1:5" ht="33" customHeight="1" x14ac:dyDescent="0.3">
      <c r="A224" s="446"/>
      <c r="B224" s="409" t="s">
        <v>319</v>
      </c>
      <c r="C224" s="410"/>
      <c r="D224" s="214"/>
      <c r="E224" s="245"/>
    </row>
    <row r="225" spans="1:5" ht="33" customHeight="1" x14ac:dyDescent="0.3">
      <c r="A225" s="446"/>
      <c r="B225" s="409" t="s">
        <v>320</v>
      </c>
      <c r="C225" s="410"/>
      <c r="D225" s="214"/>
      <c r="E225" s="245"/>
    </row>
    <row r="226" spans="1:5" ht="33" customHeight="1" x14ac:dyDescent="0.3">
      <c r="A226" s="446"/>
      <c r="B226" s="409" t="s">
        <v>321</v>
      </c>
      <c r="C226" s="409"/>
      <c r="D226" s="214"/>
      <c r="E226" s="245"/>
    </row>
    <row r="227" spans="1:5" ht="33" customHeight="1" x14ac:dyDescent="0.3">
      <c r="A227" s="446"/>
      <c r="B227" s="409" t="s">
        <v>322</v>
      </c>
      <c r="C227" s="410"/>
      <c r="D227" s="214"/>
      <c r="E227" s="245"/>
    </row>
    <row r="228" spans="1:5" ht="33" customHeight="1" x14ac:dyDescent="0.3">
      <c r="A228" s="446"/>
      <c r="B228" s="479" t="s">
        <v>355</v>
      </c>
      <c r="C228" s="479"/>
      <c r="D228" s="479"/>
      <c r="E228" s="480"/>
    </row>
    <row r="229" spans="1:5" ht="33" customHeight="1" x14ac:dyDescent="0.3">
      <c r="A229" s="446"/>
      <c r="B229" s="409" t="s">
        <v>344</v>
      </c>
      <c r="C229" s="409"/>
      <c r="D229" s="214"/>
      <c r="E229" s="245"/>
    </row>
    <row r="230" spans="1:5" ht="33" customHeight="1" x14ac:dyDescent="0.3">
      <c r="A230" s="446"/>
      <c r="B230" s="409" t="s">
        <v>341</v>
      </c>
      <c r="C230" s="409"/>
      <c r="D230" s="214"/>
      <c r="E230" s="245"/>
    </row>
    <row r="231" spans="1:5" ht="33" customHeight="1" x14ac:dyDescent="0.3">
      <c r="A231" s="446"/>
      <c r="B231" s="409" t="s">
        <v>342</v>
      </c>
      <c r="C231" s="409"/>
      <c r="D231" s="214"/>
      <c r="E231" s="245"/>
    </row>
    <row r="232" spans="1:5" ht="33" customHeight="1" x14ac:dyDescent="0.3">
      <c r="A232" s="446"/>
      <c r="B232" s="409" t="s">
        <v>343</v>
      </c>
      <c r="C232" s="409"/>
      <c r="D232" s="214"/>
      <c r="E232" s="245"/>
    </row>
    <row r="233" spans="1:5" ht="33" customHeight="1" x14ac:dyDescent="0.3">
      <c r="A233" s="446"/>
      <c r="B233" s="409" t="s">
        <v>345</v>
      </c>
      <c r="C233" s="409"/>
      <c r="D233" s="214"/>
      <c r="E233" s="245"/>
    </row>
    <row r="234" spans="1:5" ht="33" customHeight="1" x14ac:dyDescent="0.3">
      <c r="A234" s="446"/>
      <c r="B234" s="409" t="s">
        <v>346</v>
      </c>
      <c r="C234" s="409"/>
      <c r="D234" s="214"/>
      <c r="E234" s="245"/>
    </row>
    <row r="235" spans="1:5" ht="33" customHeight="1" x14ac:dyDescent="0.3">
      <c r="A235" s="446"/>
      <c r="B235" s="409" t="s">
        <v>347</v>
      </c>
      <c r="C235" s="409"/>
      <c r="D235" s="214"/>
      <c r="E235" s="245"/>
    </row>
    <row r="236" spans="1:5" ht="33" customHeight="1" x14ac:dyDescent="0.3">
      <c r="A236" s="446"/>
      <c r="B236" s="409" t="s">
        <v>348</v>
      </c>
      <c r="C236" s="409"/>
      <c r="D236" s="214"/>
      <c r="E236" s="245"/>
    </row>
    <row r="237" spans="1:5" ht="33" customHeight="1" x14ac:dyDescent="0.3">
      <c r="A237" s="446"/>
      <c r="B237" s="409" t="s">
        <v>349</v>
      </c>
      <c r="C237" s="409"/>
      <c r="D237" s="214"/>
      <c r="E237" s="245"/>
    </row>
    <row r="238" spans="1:5" ht="33" customHeight="1" x14ac:dyDescent="0.3">
      <c r="A238" s="446"/>
      <c r="B238" s="409" t="s">
        <v>350</v>
      </c>
      <c r="C238" s="409"/>
      <c r="D238" s="214"/>
      <c r="E238" s="245"/>
    </row>
    <row r="239" spans="1:5" ht="33" customHeight="1" x14ac:dyDescent="0.3">
      <c r="A239" s="446"/>
      <c r="B239" s="409" t="s">
        <v>351</v>
      </c>
      <c r="C239" s="409"/>
      <c r="D239" s="214"/>
      <c r="E239" s="245"/>
    </row>
    <row r="240" spans="1:5" ht="33" customHeight="1" x14ac:dyDescent="0.3">
      <c r="A240" s="446"/>
      <c r="B240" s="409" t="s">
        <v>352</v>
      </c>
      <c r="C240" s="409"/>
      <c r="D240" s="214"/>
      <c r="E240" s="245"/>
    </row>
    <row r="241" spans="1:5" ht="33" customHeight="1" x14ac:dyDescent="0.3">
      <c r="A241" s="446"/>
      <c r="B241" s="409" t="s">
        <v>353</v>
      </c>
      <c r="C241" s="409"/>
      <c r="D241" s="214"/>
      <c r="E241" s="245"/>
    </row>
    <row r="242" spans="1:5" ht="33" customHeight="1" thickBot="1" x14ac:dyDescent="0.35">
      <c r="A242" s="447"/>
      <c r="B242" s="450" t="s">
        <v>354</v>
      </c>
      <c r="C242" s="450"/>
      <c r="D242" s="217"/>
      <c r="E242" s="24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29"/>
  <sheetViews>
    <sheetView topLeftCell="D32" zoomScale="70" zoomScaleNormal="70" workbookViewId="0">
      <selection activeCell="G46" sqref="G46:J46"/>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04" t="str">
        <f>CONTEXTO!B1</f>
        <v xml:space="preserve">PROCESO:  SISTEMA INTEGRADO DE GESTIÓN </v>
      </c>
      <c r="B1" s="331"/>
      <c r="C1" s="331"/>
      <c r="D1" s="331"/>
      <c r="E1" s="331"/>
      <c r="F1" s="331"/>
      <c r="G1" s="332"/>
      <c r="H1" s="408" t="s">
        <v>382</v>
      </c>
      <c r="I1" s="339"/>
      <c r="J1" s="516"/>
      <c r="K1" s="2"/>
      <c r="N1" s="388"/>
    </row>
    <row r="2" spans="1:14" ht="15" customHeight="1" x14ac:dyDescent="0.25">
      <c r="A2" s="505"/>
      <c r="B2" s="334"/>
      <c r="C2" s="334"/>
      <c r="D2" s="334"/>
      <c r="E2" s="334"/>
      <c r="F2" s="334"/>
      <c r="G2" s="335"/>
      <c r="H2" s="409" t="s">
        <v>383</v>
      </c>
      <c r="I2" s="410"/>
      <c r="J2" s="517"/>
      <c r="K2" s="2"/>
      <c r="N2" s="388"/>
    </row>
    <row r="3" spans="1:14" ht="15" customHeight="1" x14ac:dyDescent="0.25">
      <c r="A3" s="505" t="s">
        <v>60</v>
      </c>
      <c r="B3" s="334"/>
      <c r="C3" s="334"/>
      <c r="D3" s="334"/>
      <c r="E3" s="334"/>
      <c r="F3" s="334"/>
      <c r="G3" s="335"/>
      <c r="H3" s="409" t="s">
        <v>384</v>
      </c>
      <c r="I3" s="410"/>
      <c r="J3" s="517"/>
      <c r="K3" s="2"/>
      <c r="N3" s="388"/>
    </row>
    <row r="4" spans="1:14" ht="15.75" customHeight="1" x14ac:dyDescent="0.25">
      <c r="A4" s="506"/>
      <c r="B4" s="421"/>
      <c r="C4" s="421"/>
      <c r="D4" s="421"/>
      <c r="E4" s="421"/>
      <c r="F4" s="421"/>
      <c r="G4" s="422"/>
      <c r="H4" s="409" t="s">
        <v>373</v>
      </c>
      <c r="I4" s="410"/>
      <c r="J4" s="518"/>
      <c r="K4" s="2"/>
      <c r="N4" s="388"/>
    </row>
    <row r="5" spans="1:14" ht="15.75" customHeight="1" x14ac:dyDescent="0.25">
      <c r="A5" s="513"/>
      <c r="B5" s="514"/>
      <c r="C5" s="514"/>
      <c r="D5" s="514"/>
      <c r="E5" s="514"/>
      <c r="F5" s="514"/>
      <c r="G5" s="514"/>
      <c r="H5" s="514"/>
      <c r="I5" s="514"/>
      <c r="J5" s="515"/>
      <c r="K5" s="2"/>
      <c r="N5" s="65"/>
    </row>
    <row r="6" spans="1:14" ht="15" customHeight="1" x14ac:dyDescent="0.25">
      <c r="A6" s="507" t="str">
        <f>CONTEXTO!A8</f>
        <v>PROCESO:  GESTION DE RECURSOS FISICOS</v>
      </c>
      <c r="B6" s="508"/>
      <c r="C6" s="508"/>
      <c r="D6" s="508"/>
      <c r="E6" s="508"/>
      <c r="F6" s="508"/>
      <c r="G6" s="508"/>
      <c r="H6" s="508"/>
      <c r="I6" s="508"/>
      <c r="J6" s="509"/>
    </row>
    <row r="7" spans="1:14" ht="32.25" customHeight="1" thickBot="1" x14ac:dyDescent="0.3">
      <c r="A7" s="510"/>
      <c r="B7" s="511"/>
      <c r="C7" s="511"/>
      <c r="D7" s="511"/>
      <c r="E7" s="511"/>
      <c r="F7" s="511"/>
      <c r="G7" s="511"/>
      <c r="H7" s="511"/>
      <c r="I7" s="511"/>
      <c r="J7" s="512"/>
    </row>
    <row r="8" spans="1:14" ht="23.25" customHeight="1" x14ac:dyDescent="0.25">
      <c r="A8" s="522" t="s">
        <v>61</v>
      </c>
      <c r="B8" s="522"/>
      <c r="C8" s="522"/>
      <c r="D8" s="522"/>
      <c r="E8" s="519" t="s">
        <v>9</v>
      </c>
      <c r="F8" s="520"/>
      <c r="G8" s="520"/>
      <c r="H8" s="520"/>
      <c r="I8" s="520"/>
      <c r="J8" s="521"/>
    </row>
    <row r="9" spans="1:14" ht="23.25" customHeight="1" x14ac:dyDescent="0.25">
      <c r="A9" s="522"/>
      <c r="B9" s="522"/>
      <c r="C9" s="522"/>
      <c r="D9" s="522"/>
      <c r="E9" s="499" t="s">
        <v>62</v>
      </c>
      <c r="F9" s="499"/>
      <c r="G9" s="499" t="s">
        <v>63</v>
      </c>
      <c r="H9" s="499"/>
      <c r="I9" s="499"/>
      <c r="J9" s="499"/>
    </row>
    <row r="10" spans="1:14" ht="23.25" customHeight="1" x14ac:dyDescent="0.3">
      <c r="A10" s="522"/>
      <c r="B10" s="522"/>
      <c r="C10" s="522"/>
      <c r="D10" s="522"/>
      <c r="E10" s="500" t="s">
        <v>64</v>
      </c>
      <c r="F10" s="500"/>
      <c r="G10" s="501" t="s">
        <v>65</v>
      </c>
      <c r="H10" s="502"/>
      <c r="I10" s="502"/>
      <c r="J10" s="503"/>
    </row>
    <row r="11" spans="1:14" ht="43.5" customHeight="1" x14ac:dyDescent="0.25">
      <c r="A11" s="522"/>
      <c r="B11" s="522"/>
      <c r="C11" s="522"/>
      <c r="D11" s="522"/>
      <c r="E11" s="496" t="s">
        <v>429</v>
      </c>
      <c r="F11" s="497"/>
      <c r="G11" s="498" t="s">
        <v>430</v>
      </c>
      <c r="H11" s="498"/>
      <c r="I11" s="498"/>
      <c r="J11" s="498"/>
    </row>
    <row r="12" spans="1:14" ht="43.5" customHeight="1" x14ac:dyDescent="0.25">
      <c r="A12" s="522"/>
      <c r="B12" s="522"/>
      <c r="C12" s="522"/>
      <c r="D12" s="522"/>
      <c r="E12" s="481" t="s">
        <v>431</v>
      </c>
      <c r="F12" s="482"/>
      <c r="G12" s="489" t="s">
        <v>432</v>
      </c>
      <c r="H12" s="489"/>
      <c r="I12" s="489"/>
      <c r="J12" s="489"/>
    </row>
    <row r="13" spans="1:14" ht="43.5" customHeight="1" x14ac:dyDescent="0.25">
      <c r="A13" s="522"/>
      <c r="B13" s="522"/>
      <c r="C13" s="522"/>
      <c r="D13" s="522"/>
      <c r="E13" s="481" t="s">
        <v>433</v>
      </c>
      <c r="F13" s="482"/>
      <c r="G13" s="489" t="s">
        <v>434</v>
      </c>
      <c r="H13" s="489"/>
      <c r="I13" s="489"/>
      <c r="J13" s="489"/>
    </row>
    <row r="14" spans="1:14" ht="43.5" customHeight="1" x14ac:dyDescent="0.25">
      <c r="A14" s="522"/>
      <c r="B14" s="522"/>
      <c r="C14" s="522"/>
      <c r="D14" s="522"/>
      <c r="E14" s="487" t="s">
        <v>435</v>
      </c>
      <c r="F14" s="488"/>
      <c r="G14" s="489" t="s">
        <v>436</v>
      </c>
      <c r="H14" s="489"/>
      <c r="I14" s="489"/>
      <c r="J14" s="489"/>
    </row>
    <row r="15" spans="1:14" ht="49.5" customHeight="1" x14ac:dyDescent="0.25">
      <c r="A15" s="522"/>
      <c r="B15" s="522"/>
      <c r="C15" s="522"/>
      <c r="D15" s="522"/>
      <c r="E15" s="481" t="s">
        <v>437</v>
      </c>
      <c r="F15" s="482"/>
      <c r="G15" s="490" t="s">
        <v>438</v>
      </c>
      <c r="H15" s="491"/>
      <c r="I15" s="491"/>
      <c r="J15" s="492"/>
    </row>
    <row r="16" spans="1:14" ht="49.5" customHeight="1" x14ac:dyDescent="0.25">
      <c r="A16" s="522"/>
      <c r="B16" s="522"/>
      <c r="C16" s="522"/>
      <c r="D16" s="522"/>
      <c r="E16" s="481" t="s">
        <v>439</v>
      </c>
      <c r="F16" s="482"/>
      <c r="G16" s="493" t="s">
        <v>440</v>
      </c>
      <c r="H16" s="494"/>
      <c r="I16" s="494"/>
      <c r="J16" s="495"/>
    </row>
    <row r="17" spans="1:10" ht="54.75" customHeight="1" x14ac:dyDescent="0.25">
      <c r="A17" s="522"/>
      <c r="B17" s="522"/>
      <c r="C17" s="522"/>
      <c r="D17" s="522"/>
      <c r="E17" s="523" t="s">
        <v>441</v>
      </c>
      <c r="F17" s="524"/>
      <c r="G17" s="525" t="s">
        <v>442</v>
      </c>
      <c r="H17" s="526"/>
      <c r="I17" s="526"/>
      <c r="J17" s="527"/>
    </row>
    <row r="18" spans="1:10" ht="48.75" customHeight="1" x14ac:dyDescent="0.25">
      <c r="A18" s="522"/>
      <c r="B18" s="522"/>
      <c r="C18" s="522"/>
      <c r="D18" s="522"/>
      <c r="E18" s="481" t="s">
        <v>443</v>
      </c>
      <c r="F18" s="482"/>
      <c r="G18" s="483" t="s">
        <v>444</v>
      </c>
      <c r="H18" s="484"/>
      <c r="I18" s="484"/>
      <c r="J18" s="485"/>
    </row>
    <row r="19" spans="1:10" ht="54.75" customHeight="1" x14ac:dyDescent="0.25">
      <c r="A19" s="522"/>
      <c r="B19" s="522"/>
      <c r="C19" s="522"/>
      <c r="D19" s="522"/>
      <c r="E19" s="481" t="s">
        <v>445</v>
      </c>
      <c r="F19" s="482"/>
      <c r="G19" s="486" t="s">
        <v>446</v>
      </c>
      <c r="H19" s="486"/>
      <c r="I19" s="486"/>
      <c r="J19" s="486"/>
    </row>
    <row r="20" spans="1:10" ht="59.25" customHeight="1" x14ac:dyDescent="0.25">
      <c r="A20" s="522"/>
      <c r="B20" s="522"/>
      <c r="C20" s="522"/>
      <c r="D20" s="522"/>
      <c r="E20" s="481" t="s">
        <v>447</v>
      </c>
      <c r="F20" s="482"/>
      <c r="G20" s="530"/>
      <c r="H20" s="531"/>
      <c r="I20" s="531"/>
      <c r="J20" s="532"/>
    </row>
    <row r="21" spans="1:10" ht="49.5" customHeight="1" x14ac:dyDescent="0.25">
      <c r="A21" s="522"/>
      <c r="B21" s="522"/>
      <c r="C21" s="522"/>
      <c r="D21" s="522"/>
      <c r="E21" s="481" t="s">
        <v>448</v>
      </c>
      <c r="F21" s="482"/>
      <c r="G21" s="538"/>
      <c r="H21" s="538"/>
      <c r="I21" s="538"/>
      <c r="J21" s="538"/>
    </row>
    <row r="22" spans="1:10" ht="49.5" customHeight="1" x14ac:dyDescent="0.25">
      <c r="A22" s="522"/>
      <c r="B22" s="522"/>
      <c r="C22" s="522"/>
      <c r="D22" s="522"/>
      <c r="E22" s="481" t="s">
        <v>449</v>
      </c>
      <c r="F22" s="482"/>
      <c r="G22" s="542"/>
      <c r="H22" s="543"/>
      <c r="I22" s="543"/>
      <c r="J22" s="544"/>
    </row>
    <row r="23" spans="1:10" ht="49.5" customHeight="1" x14ac:dyDescent="0.25">
      <c r="A23" s="522"/>
      <c r="B23" s="522"/>
      <c r="C23" s="522"/>
      <c r="D23" s="522"/>
      <c r="E23" s="481" t="s">
        <v>450</v>
      </c>
      <c r="F23" s="482"/>
      <c r="G23" s="530"/>
      <c r="H23" s="531"/>
      <c r="I23" s="531"/>
      <c r="J23" s="532"/>
    </row>
    <row r="24" spans="1:10" ht="49.5" customHeight="1" x14ac:dyDescent="0.25">
      <c r="A24" s="522"/>
      <c r="B24" s="522"/>
      <c r="C24" s="522"/>
      <c r="D24" s="522"/>
      <c r="E24" s="481" t="s">
        <v>451</v>
      </c>
      <c r="F24" s="482"/>
      <c r="G24" s="530"/>
      <c r="H24" s="531"/>
      <c r="I24" s="531"/>
      <c r="J24" s="532"/>
    </row>
    <row r="25" spans="1:10" ht="49.5" hidden="1" customHeight="1" x14ac:dyDescent="0.25">
      <c r="A25" s="522"/>
      <c r="B25" s="522"/>
      <c r="C25" s="522"/>
      <c r="D25" s="522"/>
      <c r="E25" s="528"/>
      <c r="F25" s="529"/>
      <c r="G25" s="539"/>
      <c r="H25" s="540"/>
      <c r="I25" s="540"/>
      <c r="J25" s="541"/>
    </row>
    <row r="26" spans="1:10" ht="51.75" customHeight="1" x14ac:dyDescent="0.25">
      <c r="A26" s="596" t="s">
        <v>7</v>
      </c>
      <c r="B26" s="596" t="s">
        <v>63</v>
      </c>
      <c r="C26" s="500" t="s">
        <v>66</v>
      </c>
      <c r="D26" s="500"/>
      <c r="E26" s="499" t="s">
        <v>250</v>
      </c>
      <c r="F26" s="500"/>
      <c r="G26" s="519" t="s">
        <v>251</v>
      </c>
      <c r="H26" s="533"/>
      <c r="I26" s="533"/>
      <c r="J26" s="534"/>
    </row>
    <row r="27" spans="1:10" ht="48.75" customHeight="1" x14ac:dyDescent="0.25">
      <c r="A27" s="596"/>
      <c r="B27" s="596"/>
      <c r="C27" s="602" t="s">
        <v>452</v>
      </c>
      <c r="D27" s="498"/>
      <c r="E27" s="535" t="s">
        <v>453</v>
      </c>
      <c r="F27" s="535"/>
      <c r="G27" s="536" t="s">
        <v>454</v>
      </c>
      <c r="H27" s="536"/>
      <c r="I27" s="536"/>
      <c r="J27" s="537"/>
    </row>
    <row r="28" spans="1:10" ht="51" customHeight="1" x14ac:dyDescent="0.25">
      <c r="A28" s="596"/>
      <c r="B28" s="596"/>
      <c r="C28" s="603" t="s">
        <v>455</v>
      </c>
      <c r="D28" s="604"/>
      <c r="E28" s="545" t="s">
        <v>456</v>
      </c>
      <c r="F28" s="545"/>
      <c r="G28" s="546" t="s">
        <v>457</v>
      </c>
      <c r="H28" s="546"/>
      <c r="I28" s="546"/>
      <c r="J28" s="547"/>
    </row>
    <row r="29" spans="1:10" ht="54.75" customHeight="1" x14ac:dyDescent="0.25">
      <c r="A29" s="596"/>
      <c r="B29" s="596"/>
      <c r="C29" s="603" t="s">
        <v>458</v>
      </c>
      <c r="D29" s="604"/>
      <c r="E29" s="489" t="s">
        <v>459</v>
      </c>
      <c r="F29" s="548"/>
      <c r="G29" s="546" t="s">
        <v>460</v>
      </c>
      <c r="H29" s="546"/>
      <c r="I29" s="546"/>
      <c r="J29" s="547"/>
    </row>
    <row r="30" spans="1:10" ht="49.5" customHeight="1" x14ac:dyDescent="0.25">
      <c r="A30" s="596"/>
      <c r="B30" s="596"/>
      <c r="C30" s="608" t="s">
        <v>461</v>
      </c>
      <c r="D30" s="609"/>
      <c r="E30" s="489" t="s">
        <v>462</v>
      </c>
      <c r="F30" s="489"/>
      <c r="G30" s="272"/>
      <c r="H30" s="272"/>
      <c r="I30" s="272"/>
      <c r="J30" s="272"/>
    </row>
    <row r="31" spans="1:10" ht="51" customHeight="1" x14ac:dyDescent="0.25">
      <c r="A31" s="596"/>
      <c r="B31" s="596"/>
      <c r="C31" s="603" t="s">
        <v>463</v>
      </c>
      <c r="D31" s="604"/>
      <c r="E31" s="610" t="s">
        <v>464</v>
      </c>
      <c r="F31" s="482"/>
      <c r="G31" s="272"/>
      <c r="H31" s="272"/>
      <c r="I31" s="272"/>
      <c r="J31" s="272"/>
    </row>
    <row r="32" spans="1:10" ht="52.5" customHeight="1" x14ac:dyDescent="0.25">
      <c r="A32" s="596"/>
      <c r="B32" s="596"/>
      <c r="C32" s="603" t="s">
        <v>465</v>
      </c>
      <c r="D32" s="604"/>
      <c r="E32" s="549" t="s">
        <v>466</v>
      </c>
      <c r="F32" s="487"/>
      <c r="G32" s="282"/>
      <c r="H32" s="283"/>
      <c r="I32" s="284"/>
      <c r="J32" s="285"/>
    </row>
    <row r="33" spans="1:10" ht="47.25" customHeight="1" x14ac:dyDescent="0.25">
      <c r="A33" s="596"/>
      <c r="B33" s="596"/>
      <c r="C33" s="603" t="s">
        <v>467</v>
      </c>
      <c r="D33" s="604"/>
      <c r="E33" s="555" t="s">
        <v>535</v>
      </c>
      <c r="F33" s="523"/>
      <c r="G33" s="286"/>
      <c r="H33" s="287"/>
      <c r="I33" s="288"/>
      <c r="J33" s="289"/>
    </row>
    <row r="34" spans="1:10" ht="63" customHeight="1" x14ac:dyDescent="0.25">
      <c r="A34" s="596"/>
      <c r="B34" s="596"/>
      <c r="C34" s="603" t="s">
        <v>468</v>
      </c>
      <c r="D34" s="604"/>
      <c r="E34" s="545" t="s">
        <v>527</v>
      </c>
      <c r="F34" s="545"/>
      <c r="G34" s="538"/>
      <c r="H34" s="538"/>
      <c r="I34" s="538"/>
      <c r="J34" s="551"/>
    </row>
    <row r="35" spans="1:10" ht="51" customHeight="1" x14ac:dyDescent="0.25">
      <c r="A35" s="596"/>
      <c r="B35" s="596"/>
      <c r="C35" s="603" t="s">
        <v>469</v>
      </c>
      <c r="D35" s="604"/>
      <c r="E35" s="561"/>
      <c r="F35" s="561"/>
      <c r="G35" s="561"/>
      <c r="H35" s="561"/>
      <c r="I35" s="561"/>
      <c r="J35" s="562"/>
    </row>
    <row r="36" spans="1:10" ht="51" hidden="1" customHeight="1" x14ac:dyDescent="0.25">
      <c r="A36" s="596"/>
      <c r="B36" s="596"/>
      <c r="C36" s="589"/>
      <c r="D36" s="590"/>
      <c r="E36" s="567"/>
      <c r="F36" s="568"/>
      <c r="G36" s="567"/>
      <c r="H36" s="571"/>
      <c r="I36" s="571"/>
      <c r="J36" s="568"/>
    </row>
    <row r="37" spans="1:10" ht="45.75" hidden="1" customHeight="1" x14ac:dyDescent="0.25">
      <c r="A37" s="596"/>
      <c r="B37" s="596"/>
      <c r="C37" s="589"/>
      <c r="D37" s="590"/>
      <c r="E37" s="567"/>
      <c r="F37" s="568"/>
      <c r="G37" s="567"/>
      <c r="H37" s="571"/>
      <c r="I37" s="571"/>
      <c r="J37" s="568"/>
    </row>
    <row r="38" spans="1:10" ht="41.25" hidden="1" customHeight="1" x14ac:dyDescent="0.25">
      <c r="A38" s="596"/>
      <c r="B38" s="596"/>
      <c r="C38" s="605"/>
      <c r="D38" s="605"/>
      <c r="E38" s="563"/>
      <c r="F38" s="563"/>
      <c r="G38" s="563"/>
      <c r="H38" s="563"/>
      <c r="I38" s="563"/>
      <c r="J38" s="563"/>
    </row>
    <row r="39" spans="1:10" ht="66" customHeight="1" thickBot="1" x14ac:dyDescent="0.35">
      <c r="A39" s="596"/>
      <c r="B39" s="596" t="s">
        <v>62</v>
      </c>
      <c r="C39" s="500" t="s">
        <v>67</v>
      </c>
      <c r="D39" s="500"/>
      <c r="E39" s="597" t="s">
        <v>252</v>
      </c>
      <c r="F39" s="598"/>
      <c r="G39" s="599" t="s">
        <v>253</v>
      </c>
      <c r="H39" s="600"/>
      <c r="I39" s="600"/>
      <c r="J39" s="601"/>
    </row>
    <row r="40" spans="1:10" ht="51.75" customHeight="1" x14ac:dyDescent="0.25">
      <c r="A40" s="596"/>
      <c r="B40" s="596"/>
      <c r="C40" s="606" t="s">
        <v>470</v>
      </c>
      <c r="D40" s="607"/>
      <c r="E40" s="572" t="s">
        <v>471</v>
      </c>
      <c r="F40" s="573"/>
      <c r="G40" s="574" t="s">
        <v>472</v>
      </c>
      <c r="H40" s="575"/>
      <c r="I40" s="575"/>
      <c r="J40" s="576"/>
    </row>
    <row r="41" spans="1:10" ht="47.25" customHeight="1" x14ac:dyDescent="0.25">
      <c r="A41" s="596"/>
      <c r="B41" s="596"/>
      <c r="C41" s="569" t="s">
        <v>473</v>
      </c>
      <c r="D41" s="570"/>
      <c r="E41" s="577" t="s">
        <v>474</v>
      </c>
      <c r="F41" s="570"/>
      <c r="G41" s="578" t="s">
        <v>475</v>
      </c>
      <c r="H41" s="559"/>
      <c r="I41" s="559"/>
      <c r="J41" s="560"/>
    </row>
    <row r="42" spans="1:10" ht="49.5" customHeight="1" x14ac:dyDescent="0.25">
      <c r="A42" s="596"/>
      <c r="B42" s="596"/>
      <c r="C42" s="569" t="s">
        <v>476</v>
      </c>
      <c r="D42" s="570"/>
      <c r="E42" s="556" t="s">
        <v>477</v>
      </c>
      <c r="F42" s="557"/>
      <c r="G42" s="586" t="s">
        <v>478</v>
      </c>
      <c r="H42" s="587"/>
      <c r="I42" s="587"/>
      <c r="J42" s="588"/>
    </row>
    <row r="43" spans="1:10" ht="48" customHeight="1" x14ac:dyDescent="0.25">
      <c r="A43" s="596"/>
      <c r="B43" s="596"/>
      <c r="C43" s="569" t="s">
        <v>479</v>
      </c>
      <c r="D43" s="551"/>
      <c r="E43" s="556" t="s">
        <v>480</v>
      </c>
      <c r="F43" s="557"/>
      <c r="G43" s="558" t="s">
        <v>481</v>
      </c>
      <c r="H43" s="559"/>
      <c r="I43" s="559"/>
      <c r="J43" s="560"/>
    </row>
    <row r="44" spans="1:10" ht="45.75" customHeight="1" x14ac:dyDescent="0.25">
      <c r="A44" s="596"/>
      <c r="B44" s="596"/>
      <c r="C44" s="550" t="s">
        <v>482</v>
      </c>
      <c r="D44" s="551"/>
      <c r="E44" s="550"/>
      <c r="F44" s="551"/>
      <c r="G44" s="580"/>
      <c r="H44" s="581"/>
      <c r="I44" s="581"/>
      <c r="J44" s="582"/>
    </row>
    <row r="45" spans="1:10" ht="60" customHeight="1" x14ac:dyDescent="0.25">
      <c r="A45" s="596"/>
      <c r="B45" s="596"/>
      <c r="C45" s="550" t="s">
        <v>483</v>
      </c>
      <c r="D45" s="551"/>
      <c r="E45" s="550"/>
      <c r="F45" s="551"/>
      <c r="G45" s="583" t="s">
        <v>536</v>
      </c>
      <c r="H45" s="584"/>
      <c r="I45" s="584"/>
      <c r="J45" s="585"/>
    </row>
    <row r="46" spans="1:10" ht="45" customHeight="1" x14ac:dyDescent="0.25">
      <c r="A46" s="596"/>
      <c r="B46" s="596"/>
      <c r="C46" s="591" t="s">
        <v>484</v>
      </c>
      <c r="D46" s="592"/>
      <c r="E46" s="550"/>
      <c r="F46" s="551"/>
      <c r="G46" s="569" t="s">
        <v>528</v>
      </c>
      <c r="H46" s="545"/>
      <c r="I46" s="545"/>
      <c r="J46" s="570"/>
    </row>
    <row r="47" spans="1:10" ht="50.25" customHeight="1" x14ac:dyDescent="0.25">
      <c r="A47" s="596"/>
      <c r="B47" s="596"/>
      <c r="C47" s="569" t="s">
        <v>485</v>
      </c>
      <c r="D47" s="551"/>
      <c r="E47" s="550"/>
      <c r="F47" s="551"/>
      <c r="G47" s="569"/>
      <c r="H47" s="545"/>
      <c r="I47" s="545"/>
      <c r="J47" s="570"/>
    </row>
    <row r="48" spans="1:10" ht="52.5" customHeight="1" x14ac:dyDescent="0.25">
      <c r="A48" s="596"/>
      <c r="B48" s="596"/>
      <c r="C48" s="569" t="s">
        <v>486</v>
      </c>
      <c r="D48" s="551"/>
      <c r="E48" s="564"/>
      <c r="F48" s="565"/>
      <c r="G48" s="564"/>
      <c r="H48" s="566"/>
      <c r="I48" s="566"/>
      <c r="J48" s="565"/>
    </row>
    <row r="49" spans="1:10" ht="48" customHeight="1" x14ac:dyDescent="0.25">
      <c r="A49" s="596"/>
      <c r="B49" s="596"/>
      <c r="C49" s="569" t="s">
        <v>487</v>
      </c>
      <c r="D49" s="551"/>
      <c r="E49" s="550"/>
      <c r="F49" s="551"/>
      <c r="G49" s="550"/>
      <c r="H49" s="538"/>
      <c r="I49" s="538"/>
      <c r="J49" s="551"/>
    </row>
    <row r="50" spans="1:10" ht="46.5" customHeight="1" x14ac:dyDescent="0.25">
      <c r="A50" s="596"/>
      <c r="B50" s="596"/>
      <c r="C50" s="580" t="s">
        <v>488</v>
      </c>
      <c r="D50" s="595"/>
      <c r="E50" s="564"/>
      <c r="F50" s="565"/>
      <c r="G50" s="564"/>
      <c r="H50" s="566"/>
      <c r="I50" s="566"/>
      <c r="J50" s="565"/>
    </row>
    <row r="51" spans="1:10" ht="48" customHeight="1" thickBot="1" x14ac:dyDescent="0.3">
      <c r="A51" s="596"/>
      <c r="B51" s="596"/>
      <c r="C51" s="593" t="s">
        <v>489</v>
      </c>
      <c r="D51" s="594"/>
      <c r="E51" s="552"/>
      <c r="F51" s="554"/>
      <c r="G51" s="552"/>
      <c r="H51" s="553"/>
      <c r="I51" s="553"/>
      <c r="J51" s="554"/>
    </row>
    <row r="52" spans="1:10" x14ac:dyDescent="0.25">
      <c r="C52" s="69"/>
      <c r="D52" s="69"/>
      <c r="E52" s="579"/>
      <c r="F52" s="579"/>
      <c r="G52" s="579"/>
      <c r="H52" s="579"/>
      <c r="I52" s="579"/>
      <c r="J52" s="579"/>
    </row>
    <row r="53" spans="1:10" x14ac:dyDescent="0.25">
      <c r="C53" s="69"/>
      <c r="D53" s="69"/>
      <c r="E53" s="579"/>
      <c r="F53" s="579"/>
      <c r="G53" s="579"/>
      <c r="H53" s="579"/>
      <c r="I53" s="579"/>
      <c r="J53" s="579"/>
    </row>
    <row r="54" spans="1:10" x14ac:dyDescent="0.25">
      <c r="E54" s="361"/>
      <c r="F54" s="361"/>
      <c r="G54" s="361"/>
      <c r="H54" s="361"/>
      <c r="I54" s="361"/>
      <c r="J54" s="361"/>
    </row>
    <row r="55" spans="1:10" x14ac:dyDescent="0.25">
      <c r="E55" s="361"/>
      <c r="F55" s="361"/>
      <c r="G55" s="361"/>
      <c r="H55" s="361"/>
      <c r="I55" s="361"/>
      <c r="J55" s="361"/>
    </row>
    <row r="56" spans="1:10" x14ac:dyDescent="0.25">
      <c r="E56" s="361"/>
      <c r="F56" s="361"/>
      <c r="G56" s="361"/>
      <c r="H56" s="361"/>
      <c r="I56" s="361"/>
      <c r="J56" s="361"/>
    </row>
    <row r="57" spans="1:10" x14ac:dyDescent="0.25">
      <c r="E57" s="361"/>
      <c r="F57" s="361"/>
      <c r="G57" s="361"/>
      <c r="H57" s="361"/>
      <c r="I57" s="361"/>
      <c r="J57" s="361"/>
    </row>
    <row r="58" spans="1:10" x14ac:dyDescent="0.25">
      <c r="E58" s="361"/>
      <c r="F58" s="361"/>
      <c r="G58" s="361"/>
      <c r="H58" s="361"/>
      <c r="I58" s="361"/>
      <c r="J58" s="361"/>
    </row>
    <row r="59" spans="1:10" x14ac:dyDescent="0.25">
      <c r="E59" s="361"/>
      <c r="F59" s="361"/>
      <c r="G59" s="361"/>
      <c r="H59" s="361"/>
      <c r="I59" s="361"/>
      <c r="J59" s="361"/>
    </row>
    <row r="60" spans="1:10" x14ac:dyDescent="0.25">
      <c r="E60" s="361"/>
      <c r="F60" s="361"/>
      <c r="G60" s="361"/>
      <c r="H60" s="361"/>
      <c r="I60" s="361"/>
      <c r="J60" s="361"/>
    </row>
    <row r="61" spans="1:10" x14ac:dyDescent="0.25">
      <c r="E61" s="361"/>
      <c r="F61" s="361"/>
      <c r="G61" s="361"/>
      <c r="H61" s="361"/>
      <c r="I61" s="361"/>
      <c r="J61" s="361"/>
    </row>
    <row r="62" spans="1:10" x14ac:dyDescent="0.25">
      <c r="E62" s="361"/>
      <c r="F62" s="361"/>
      <c r="G62" s="361"/>
      <c r="H62" s="361"/>
      <c r="I62" s="361"/>
      <c r="J62" s="361"/>
    </row>
    <row r="63" spans="1:10" x14ac:dyDescent="0.25">
      <c r="E63" s="361"/>
      <c r="F63" s="361"/>
      <c r="G63" s="361"/>
      <c r="H63" s="361"/>
      <c r="I63" s="361"/>
      <c r="J63" s="361"/>
    </row>
    <row r="64" spans="1:10" x14ac:dyDescent="0.25">
      <c r="E64" s="361"/>
      <c r="F64" s="361"/>
      <c r="G64" s="361"/>
      <c r="H64" s="361"/>
      <c r="I64" s="361"/>
      <c r="J64" s="361"/>
    </row>
    <row r="65" spans="5:10" x14ac:dyDescent="0.25">
      <c r="E65" s="361"/>
      <c r="F65" s="361"/>
      <c r="G65" s="361"/>
      <c r="H65" s="361"/>
      <c r="I65" s="361"/>
      <c r="J65" s="361"/>
    </row>
    <row r="66" spans="5:10" x14ac:dyDescent="0.25">
      <c r="E66" s="361"/>
      <c r="F66" s="361"/>
      <c r="G66" s="361"/>
      <c r="H66" s="361"/>
      <c r="I66" s="361"/>
      <c r="J66" s="361"/>
    </row>
    <row r="67" spans="5:10" x14ac:dyDescent="0.25">
      <c r="E67" s="361"/>
      <c r="F67" s="361"/>
      <c r="G67" s="361"/>
      <c r="H67" s="361"/>
      <c r="I67" s="361"/>
      <c r="J67" s="361"/>
    </row>
    <row r="68" spans="5:10" x14ac:dyDescent="0.25">
      <c r="E68" s="361"/>
      <c r="F68" s="361"/>
      <c r="G68" s="361"/>
      <c r="H68" s="361"/>
      <c r="I68" s="361"/>
      <c r="J68" s="361"/>
    </row>
    <row r="69" spans="5:10" x14ac:dyDescent="0.25">
      <c r="E69" s="361"/>
      <c r="F69" s="361"/>
      <c r="G69" s="361"/>
      <c r="H69" s="361"/>
      <c r="I69" s="361"/>
      <c r="J69" s="361"/>
    </row>
    <row r="70" spans="5:10" x14ac:dyDescent="0.25">
      <c r="E70" s="361"/>
      <c r="F70" s="361"/>
      <c r="G70" s="361"/>
      <c r="H70" s="361"/>
      <c r="I70" s="361"/>
      <c r="J70" s="361"/>
    </row>
    <row r="71" spans="5:10" x14ac:dyDescent="0.25">
      <c r="E71" s="361"/>
      <c r="F71" s="361"/>
      <c r="G71" s="361"/>
      <c r="H71" s="361"/>
      <c r="I71" s="361"/>
      <c r="J71" s="361"/>
    </row>
    <row r="72" spans="5:10" x14ac:dyDescent="0.25">
      <c r="E72" s="361"/>
      <c r="F72" s="361"/>
      <c r="G72" s="361"/>
      <c r="H72" s="361"/>
      <c r="I72" s="361"/>
      <c r="J72" s="361"/>
    </row>
    <row r="73" spans="5:10" x14ac:dyDescent="0.25">
      <c r="E73" s="361"/>
      <c r="F73" s="361"/>
      <c r="G73" s="361"/>
      <c r="H73" s="361"/>
      <c r="I73" s="361"/>
      <c r="J73" s="361"/>
    </row>
    <row r="74" spans="5:10" x14ac:dyDescent="0.25">
      <c r="E74" s="361"/>
      <c r="F74" s="361"/>
      <c r="G74" s="361"/>
      <c r="H74" s="361"/>
      <c r="I74" s="361"/>
      <c r="J74" s="361"/>
    </row>
    <row r="75" spans="5:10" x14ac:dyDescent="0.25">
      <c r="E75" s="361"/>
      <c r="F75" s="361"/>
      <c r="G75" s="361"/>
      <c r="H75" s="361"/>
      <c r="I75" s="361"/>
      <c r="J75" s="361"/>
    </row>
    <row r="76" spans="5:10" x14ac:dyDescent="0.25">
      <c r="E76" s="361"/>
      <c r="F76" s="361"/>
      <c r="G76" s="361"/>
      <c r="H76" s="361"/>
      <c r="I76" s="361"/>
      <c r="J76" s="361"/>
    </row>
    <row r="77" spans="5:10" x14ac:dyDescent="0.25">
      <c r="E77" s="361"/>
      <c r="F77" s="361"/>
      <c r="G77" s="361"/>
      <c r="H77" s="361"/>
      <c r="I77" s="361"/>
      <c r="J77" s="361"/>
    </row>
    <row r="78" spans="5:10" x14ac:dyDescent="0.25">
      <c r="E78" s="361"/>
      <c r="F78" s="361"/>
      <c r="G78" s="361"/>
      <c r="H78" s="361"/>
      <c r="I78" s="361"/>
      <c r="J78" s="361"/>
    </row>
    <row r="79" spans="5:10" x14ac:dyDescent="0.25">
      <c r="E79" s="361"/>
      <c r="F79" s="361"/>
      <c r="G79" s="361"/>
      <c r="H79" s="361"/>
      <c r="I79" s="361"/>
      <c r="J79" s="361"/>
    </row>
    <row r="80" spans="5:10" x14ac:dyDescent="0.25">
      <c r="E80" s="361"/>
      <c r="F80" s="361"/>
      <c r="G80" s="361"/>
      <c r="H80" s="361"/>
      <c r="I80" s="361"/>
      <c r="J80" s="361"/>
    </row>
    <row r="81" spans="5:10" x14ac:dyDescent="0.25">
      <c r="E81" s="361"/>
      <c r="F81" s="361"/>
      <c r="G81" s="361"/>
      <c r="H81" s="361"/>
      <c r="I81" s="361"/>
      <c r="J81" s="361"/>
    </row>
    <row r="82" spans="5:10" x14ac:dyDescent="0.25">
      <c r="E82" s="361"/>
      <c r="F82" s="361"/>
      <c r="G82" s="361"/>
      <c r="H82" s="361"/>
      <c r="I82" s="361"/>
      <c r="J82" s="361"/>
    </row>
    <row r="83" spans="5:10" x14ac:dyDescent="0.25">
      <c r="E83" s="361"/>
      <c r="F83" s="361"/>
      <c r="G83" s="361"/>
      <c r="H83" s="361"/>
      <c r="I83" s="361"/>
      <c r="J83" s="361"/>
    </row>
    <row r="84" spans="5:10" x14ac:dyDescent="0.25">
      <c r="E84" s="361"/>
      <c r="F84" s="361"/>
      <c r="G84" s="361"/>
      <c r="H84" s="361"/>
      <c r="I84" s="361"/>
      <c r="J84" s="361"/>
    </row>
    <row r="85" spans="5:10" x14ac:dyDescent="0.25">
      <c r="E85" s="361"/>
      <c r="F85" s="361"/>
      <c r="G85" s="361"/>
      <c r="H85" s="361"/>
      <c r="I85" s="361"/>
      <c r="J85" s="361"/>
    </row>
    <row r="86" spans="5:10" x14ac:dyDescent="0.25">
      <c r="E86" s="361"/>
      <c r="F86" s="361"/>
      <c r="G86" s="361"/>
      <c r="H86" s="361"/>
      <c r="I86" s="361"/>
      <c r="J86" s="361"/>
    </row>
    <row r="87" spans="5:10" x14ac:dyDescent="0.25">
      <c r="E87" s="361"/>
      <c r="F87" s="361"/>
      <c r="G87" s="361"/>
      <c r="H87" s="361"/>
      <c r="I87" s="361"/>
      <c r="J87" s="361"/>
    </row>
    <row r="88" spans="5:10" x14ac:dyDescent="0.25">
      <c r="E88" s="361"/>
      <c r="F88" s="361"/>
      <c r="G88" s="361"/>
      <c r="H88" s="361"/>
      <c r="I88" s="361"/>
      <c r="J88" s="361"/>
    </row>
    <row r="89" spans="5:10" x14ac:dyDescent="0.25">
      <c r="E89" s="361"/>
      <c r="F89" s="361"/>
      <c r="G89" s="361"/>
      <c r="H89" s="361"/>
      <c r="I89" s="361"/>
      <c r="J89" s="361"/>
    </row>
    <row r="90" spans="5:10" x14ac:dyDescent="0.25">
      <c r="E90" s="361"/>
      <c r="F90" s="361"/>
      <c r="G90" s="361"/>
      <c r="H90" s="361"/>
      <c r="I90" s="361"/>
      <c r="J90" s="361"/>
    </row>
    <row r="91" spans="5:10" x14ac:dyDescent="0.25">
      <c r="E91" s="361"/>
      <c r="F91" s="361"/>
      <c r="G91" s="361"/>
      <c r="H91" s="361"/>
      <c r="I91" s="361"/>
      <c r="J91" s="361"/>
    </row>
    <row r="92" spans="5:10" x14ac:dyDescent="0.25">
      <c r="E92" s="361"/>
      <c r="F92" s="361"/>
      <c r="G92" s="361"/>
      <c r="H92" s="361"/>
      <c r="I92" s="361"/>
      <c r="J92" s="361"/>
    </row>
    <row r="93" spans="5:10" x14ac:dyDescent="0.25">
      <c r="E93" s="361"/>
      <c r="F93" s="361"/>
      <c r="G93" s="361"/>
      <c r="H93" s="361"/>
      <c r="I93" s="361"/>
      <c r="J93" s="361"/>
    </row>
    <row r="94" spans="5:10" x14ac:dyDescent="0.25">
      <c r="E94" s="361"/>
      <c r="F94" s="361"/>
      <c r="G94" s="361"/>
      <c r="H94" s="361"/>
      <c r="I94" s="361"/>
      <c r="J94" s="361"/>
    </row>
    <row r="95" spans="5:10" x14ac:dyDescent="0.25">
      <c r="E95" s="361"/>
      <c r="F95" s="361"/>
      <c r="G95" s="361"/>
      <c r="H95" s="361"/>
      <c r="I95" s="361"/>
      <c r="J95" s="361"/>
    </row>
    <row r="96" spans="5:10" x14ac:dyDescent="0.25">
      <c r="E96" s="361"/>
      <c r="F96" s="361"/>
      <c r="G96" s="361"/>
      <c r="H96" s="361"/>
      <c r="I96" s="361"/>
      <c r="J96" s="361"/>
    </row>
    <row r="97" spans="5:10" x14ac:dyDescent="0.25">
      <c r="E97" s="361"/>
      <c r="F97" s="361"/>
      <c r="G97" s="361"/>
      <c r="H97" s="361"/>
      <c r="I97" s="361"/>
      <c r="J97" s="361"/>
    </row>
    <row r="98" spans="5:10" x14ac:dyDescent="0.25">
      <c r="E98" s="361"/>
      <c r="F98" s="361"/>
      <c r="G98" s="361"/>
      <c r="H98" s="361"/>
      <c r="I98" s="361"/>
      <c r="J98" s="361"/>
    </row>
    <row r="99" spans="5:10" x14ac:dyDescent="0.25">
      <c r="E99" s="361"/>
      <c r="F99" s="361"/>
      <c r="G99" s="361"/>
      <c r="H99" s="361"/>
      <c r="I99" s="361"/>
      <c r="J99" s="361"/>
    </row>
    <row r="100" spans="5:10" x14ac:dyDescent="0.25">
      <c r="E100" s="361"/>
      <c r="F100" s="361"/>
      <c r="G100" s="361"/>
      <c r="H100" s="361"/>
      <c r="I100" s="361"/>
      <c r="J100" s="361"/>
    </row>
    <row r="101" spans="5:10" x14ac:dyDescent="0.25">
      <c r="E101" s="361"/>
      <c r="F101" s="361"/>
      <c r="G101" s="361"/>
      <c r="H101" s="361"/>
      <c r="I101" s="361"/>
      <c r="J101" s="361"/>
    </row>
    <row r="102" spans="5:10" x14ac:dyDescent="0.25">
      <c r="E102" s="361"/>
      <c r="F102" s="361"/>
      <c r="G102" s="361"/>
      <c r="H102" s="361"/>
      <c r="I102" s="361"/>
      <c r="J102" s="361"/>
    </row>
    <row r="103" spans="5:10" x14ac:dyDescent="0.25">
      <c r="E103" s="361"/>
      <c r="F103" s="361"/>
      <c r="G103" s="361"/>
      <c r="H103" s="361"/>
      <c r="I103" s="361"/>
      <c r="J103" s="361"/>
    </row>
    <row r="104" spans="5:10" x14ac:dyDescent="0.25">
      <c r="E104" s="361"/>
      <c r="F104" s="361"/>
      <c r="G104" s="361"/>
      <c r="H104" s="361"/>
      <c r="I104" s="361"/>
      <c r="J104" s="361"/>
    </row>
    <row r="105" spans="5:10" x14ac:dyDescent="0.25">
      <c r="E105" s="361"/>
      <c r="F105" s="361"/>
      <c r="G105" s="361"/>
      <c r="H105" s="361"/>
      <c r="I105" s="361"/>
      <c r="J105" s="361"/>
    </row>
    <row r="106" spans="5:10" x14ac:dyDescent="0.25">
      <c r="E106" s="361"/>
      <c r="F106" s="361"/>
      <c r="G106" s="361"/>
      <c r="H106" s="361"/>
      <c r="I106" s="361"/>
      <c r="J106" s="361"/>
    </row>
    <row r="107" spans="5:10" x14ac:dyDescent="0.25">
      <c r="E107" s="361"/>
      <c r="F107" s="361"/>
      <c r="G107" s="361"/>
      <c r="H107" s="361"/>
      <c r="I107" s="361"/>
      <c r="J107" s="361"/>
    </row>
    <row r="108" spans="5:10" x14ac:dyDescent="0.25">
      <c r="E108" s="361"/>
      <c r="F108" s="361"/>
      <c r="G108" s="361"/>
      <c r="H108" s="361"/>
      <c r="I108" s="361"/>
      <c r="J108" s="361"/>
    </row>
    <row r="109" spans="5:10" x14ac:dyDescent="0.25">
      <c r="E109" s="361"/>
      <c r="F109" s="361"/>
      <c r="G109" s="361"/>
      <c r="H109" s="361"/>
      <c r="I109" s="361"/>
      <c r="J109" s="361"/>
    </row>
    <row r="110" spans="5:10" x14ac:dyDescent="0.25">
      <c r="E110" s="361"/>
      <c r="F110" s="361"/>
      <c r="G110" s="361"/>
      <c r="H110" s="361"/>
      <c r="I110" s="361"/>
      <c r="J110" s="361"/>
    </row>
    <row r="111" spans="5:10" x14ac:dyDescent="0.25">
      <c r="E111" s="361"/>
      <c r="F111" s="361"/>
      <c r="G111" s="361"/>
      <c r="H111" s="361"/>
      <c r="I111" s="361"/>
      <c r="J111" s="361"/>
    </row>
    <row r="112" spans="5:10" x14ac:dyDescent="0.25">
      <c r="E112" s="361"/>
      <c r="F112" s="361"/>
      <c r="G112" s="361"/>
      <c r="H112" s="361"/>
      <c r="I112" s="361"/>
      <c r="J112" s="361"/>
    </row>
    <row r="113" spans="5:10" x14ac:dyDescent="0.25">
      <c r="E113" s="361"/>
      <c r="F113" s="361"/>
      <c r="G113" s="361"/>
      <c r="H113" s="361"/>
      <c r="I113" s="361"/>
      <c r="J113" s="361"/>
    </row>
    <row r="114" spans="5:10" x14ac:dyDescent="0.25">
      <c r="E114" s="361"/>
      <c r="F114" s="361"/>
      <c r="G114" s="361"/>
      <c r="H114" s="361"/>
      <c r="I114" s="361"/>
      <c r="J114" s="361"/>
    </row>
    <row r="115" spans="5:10" x14ac:dyDescent="0.25">
      <c r="E115" s="361"/>
      <c r="F115" s="361"/>
      <c r="G115" s="361"/>
      <c r="H115" s="361"/>
      <c r="I115" s="361"/>
      <c r="J115" s="361"/>
    </row>
    <row r="116" spans="5:10" x14ac:dyDescent="0.25">
      <c r="E116" s="361"/>
      <c r="F116" s="361"/>
      <c r="G116" s="361"/>
      <c r="H116" s="361"/>
      <c r="I116" s="361"/>
      <c r="J116" s="361"/>
    </row>
    <row r="117" spans="5:10" x14ac:dyDescent="0.25">
      <c r="E117" s="361"/>
      <c r="F117" s="361"/>
      <c r="G117" s="361"/>
      <c r="H117" s="361"/>
      <c r="I117" s="361"/>
      <c r="J117" s="361"/>
    </row>
    <row r="118" spans="5:10" x14ac:dyDescent="0.25">
      <c r="E118" s="361"/>
      <c r="F118" s="361"/>
      <c r="G118" s="361"/>
      <c r="H118" s="361"/>
      <c r="I118" s="361"/>
      <c r="J118" s="361"/>
    </row>
    <row r="119" spans="5:10" x14ac:dyDescent="0.25">
      <c r="E119" s="361"/>
      <c r="F119" s="361"/>
      <c r="G119" s="361"/>
      <c r="H119" s="361"/>
      <c r="I119" s="361"/>
      <c r="J119" s="361"/>
    </row>
    <row r="120" spans="5:10" x14ac:dyDescent="0.25">
      <c r="E120" s="361"/>
      <c r="F120" s="361"/>
      <c r="G120" s="361"/>
      <c r="H120" s="361"/>
      <c r="I120" s="361"/>
      <c r="J120" s="361"/>
    </row>
    <row r="121" spans="5:10" x14ac:dyDescent="0.25">
      <c r="E121" s="361"/>
      <c r="F121" s="361"/>
      <c r="G121" s="361"/>
      <c r="H121" s="361"/>
      <c r="I121" s="361"/>
      <c r="J121" s="361"/>
    </row>
    <row r="122" spans="5:10" x14ac:dyDescent="0.25">
      <c r="E122" s="361"/>
      <c r="F122" s="361"/>
      <c r="G122" s="361"/>
      <c r="H122" s="361"/>
      <c r="I122" s="361"/>
      <c r="J122" s="361"/>
    </row>
    <row r="123" spans="5:10" x14ac:dyDescent="0.25">
      <c r="E123" s="361"/>
      <c r="F123" s="361"/>
      <c r="G123" s="361"/>
      <c r="H123" s="361"/>
      <c r="I123" s="361"/>
      <c r="J123" s="361"/>
    </row>
    <row r="124" spans="5:10" x14ac:dyDescent="0.25">
      <c r="E124" s="361"/>
      <c r="F124" s="361"/>
      <c r="G124" s="361"/>
      <c r="H124" s="361"/>
      <c r="I124" s="361"/>
      <c r="J124" s="361"/>
    </row>
    <row r="125" spans="5:10" x14ac:dyDescent="0.25">
      <c r="E125" s="361"/>
      <c r="F125" s="361"/>
      <c r="G125" s="361"/>
      <c r="H125" s="361"/>
      <c r="I125" s="361"/>
      <c r="J125" s="361"/>
    </row>
    <row r="126" spans="5:10" x14ac:dyDescent="0.25">
      <c r="E126" s="361"/>
      <c r="F126" s="361"/>
      <c r="G126" s="361"/>
      <c r="H126" s="361"/>
      <c r="I126" s="361"/>
      <c r="J126" s="361"/>
    </row>
    <row r="127" spans="5:10" x14ac:dyDescent="0.25">
      <c r="E127" s="361"/>
      <c r="F127" s="361"/>
      <c r="G127" s="361"/>
      <c r="H127" s="361"/>
      <c r="I127" s="361"/>
      <c r="J127" s="361"/>
    </row>
    <row r="128" spans="5:10" x14ac:dyDescent="0.25">
      <c r="E128" s="361"/>
      <c r="F128" s="361"/>
      <c r="G128" s="361"/>
      <c r="H128" s="361"/>
      <c r="I128" s="361"/>
      <c r="J128" s="361"/>
    </row>
    <row r="129" spans="5:10" x14ac:dyDescent="0.25">
      <c r="E129" s="361"/>
      <c r="F129" s="361"/>
      <c r="G129" s="361"/>
      <c r="H129" s="361"/>
      <c r="I129" s="361"/>
      <c r="J129" s="361"/>
    </row>
  </sheetData>
  <sheetProtection selectLockedCells="1"/>
  <mergeCells count="279">
    <mergeCell ref="A26:A51"/>
    <mergeCell ref="E39:F39"/>
    <mergeCell ref="G39:J39"/>
    <mergeCell ref="B39:B51"/>
    <mergeCell ref="C39:D39"/>
    <mergeCell ref="C26:D26"/>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31:F31"/>
    <mergeCell ref="C36:D36"/>
    <mergeCell ref="C37:D37"/>
    <mergeCell ref="C46:D46"/>
    <mergeCell ref="C47:D47"/>
    <mergeCell ref="C49:D49"/>
    <mergeCell ref="C51:D51"/>
    <mergeCell ref="E51:F51"/>
    <mergeCell ref="E58:F58"/>
    <mergeCell ref="E37:F37"/>
    <mergeCell ref="C48:D48"/>
    <mergeCell ref="C50:D50"/>
    <mergeCell ref="E55:F55"/>
    <mergeCell ref="E129:F129"/>
    <mergeCell ref="G129:J129"/>
    <mergeCell ref="G128:J128"/>
    <mergeCell ref="E116:F116"/>
    <mergeCell ref="G116:J116"/>
    <mergeCell ref="E117:F117"/>
    <mergeCell ref="G117:J117"/>
    <mergeCell ref="E118:F118"/>
    <mergeCell ref="G118:J118"/>
    <mergeCell ref="E128:F128"/>
    <mergeCell ref="E119:F119"/>
    <mergeCell ref="G119:J119"/>
    <mergeCell ref="E120:F120"/>
    <mergeCell ref="G120:J120"/>
    <mergeCell ref="E121:F121"/>
    <mergeCell ref="G121:J121"/>
    <mergeCell ref="E127:F127"/>
    <mergeCell ref="G127:J127"/>
    <mergeCell ref="G104:J104"/>
    <mergeCell ref="E105:F105"/>
    <mergeCell ref="G105:J105"/>
    <mergeCell ref="E106:F106"/>
    <mergeCell ref="G106:J106"/>
    <mergeCell ref="E101:F101"/>
    <mergeCell ref="G101:J101"/>
    <mergeCell ref="E102:F102"/>
    <mergeCell ref="G102:J102"/>
    <mergeCell ref="E103:F103"/>
    <mergeCell ref="G103:J103"/>
    <mergeCell ref="E104:F104"/>
    <mergeCell ref="G112:J112"/>
    <mergeCell ref="E109:F109"/>
    <mergeCell ref="G109:J109"/>
    <mergeCell ref="G110:J110"/>
    <mergeCell ref="E111:F111"/>
    <mergeCell ref="G111:J111"/>
    <mergeCell ref="E112:F112"/>
    <mergeCell ref="E107:F107"/>
    <mergeCell ref="G107:J107"/>
    <mergeCell ref="E108:F108"/>
    <mergeCell ref="G108:J108"/>
    <mergeCell ref="E110:F110"/>
    <mergeCell ref="E113:F113"/>
    <mergeCell ref="G113:J113"/>
    <mergeCell ref="E114:F114"/>
    <mergeCell ref="G114:J114"/>
    <mergeCell ref="E115:F115"/>
    <mergeCell ref="E125:F125"/>
    <mergeCell ref="G125:J125"/>
    <mergeCell ref="E126:F126"/>
    <mergeCell ref="G126:J126"/>
    <mergeCell ref="E122:F122"/>
    <mergeCell ref="G122:J122"/>
    <mergeCell ref="E123:F123"/>
    <mergeCell ref="G123:J123"/>
    <mergeCell ref="E124:F124"/>
    <mergeCell ref="G124:J124"/>
    <mergeCell ref="G115:J115"/>
    <mergeCell ref="G98:J98"/>
    <mergeCell ref="E99:F99"/>
    <mergeCell ref="G99:J99"/>
    <mergeCell ref="E100:F100"/>
    <mergeCell ref="G100:J100"/>
    <mergeCell ref="E95:F95"/>
    <mergeCell ref="G95:J95"/>
    <mergeCell ref="E96:F96"/>
    <mergeCell ref="G96:J96"/>
    <mergeCell ref="E97:F97"/>
    <mergeCell ref="G97:J97"/>
    <mergeCell ref="E98:F98"/>
    <mergeCell ref="G92:J92"/>
    <mergeCell ref="E93:F93"/>
    <mergeCell ref="G93:J93"/>
    <mergeCell ref="E94:F94"/>
    <mergeCell ref="G94:J94"/>
    <mergeCell ref="E89:F89"/>
    <mergeCell ref="G89:J89"/>
    <mergeCell ref="E90:F90"/>
    <mergeCell ref="G90:J90"/>
    <mergeCell ref="E91:F91"/>
    <mergeCell ref="G91:J91"/>
    <mergeCell ref="E92:F92"/>
    <mergeCell ref="G86:J86"/>
    <mergeCell ref="E87:F87"/>
    <mergeCell ref="G87:J87"/>
    <mergeCell ref="E88:F88"/>
    <mergeCell ref="G88:J88"/>
    <mergeCell ref="E83:F83"/>
    <mergeCell ref="G83:J83"/>
    <mergeCell ref="E84:F84"/>
    <mergeCell ref="G84:J84"/>
    <mergeCell ref="E85:F85"/>
    <mergeCell ref="G85:J85"/>
    <mergeCell ref="E86:F86"/>
    <mergeCell ref="G80:J80"/>
    <mergeCell ref="E81:F81"/>
    <mergeCell ref="G81:J81"/>
    <mergeCell ref="E82:F82"/>
    <mergeCell ref="G82:J82"/>
    <mergeCell ref="E77:F77"/>
    <mergeCell ref="G77:J77"/>
    <mergeCell ref="E78:F78"/>
    <mergeCell ref="G78:J78"/>
    <mergeCell ref="E79:F79"/>
    <mergeCell ref="G79:J79"/>
    <mergeCell ref="E80:F80"/>
    <mergeCell ref="G74:J74"/>
    <mergeCell ref="E75:F75"/>
    <mergeCell ref="G75:J75"/>
    <mergeCell ref="E76:F76"/>
    <mergeCell ref="G76:J76"/>
    <mergeCell ref="E71:F71"/>
    <mergeCell ref="G71:J71"/>
    <mergeCell ref="E72:F72"/>
    <mergeCell ref="G72:J72"/>
    <mergeCell ref="E73:F73"/>
    <mergeCell ref="G73:J73"/>
    <mergeCell ref="E74:F74"/>
    <mergeCell ref="G68:J68"/>
    <mergeCell ref="E69:F69"/>
    <mergeCell ref="G69:J69"/>
    <mergeCell ref="E70:F70"/>
    <mergeCell ref="G70:J70"/>
    <mergeCell ref="E65:F65"/>
    <mergeCell ref="G65:J65"/>
    <mergeCell ref="E66:F66"/>
    <mergeCell ref="G66:J66"/>
    <mergeCell ref="E67:F67"/>
    <mergeCell ref="G67:J67"/>
    <mergeCell ref="E68:F68"/>
    <mergeCell ref="G62:J62"/>
    <mergeCell ref="E63:F63"/>
    <mergeCell ref="G63:J63"/>
    <mergeCell ref="E64:F64"/>
    <mergeCell ref="G64:J64"/>
    <mergeCell ref="E59:F59"/>
    <mergeCell ref="G59:J59"/>
    <mergeCell ref="E60:F60"/>
    <mergeCell ref="G60:J60"/>
    <mergeCell ref="E61:F61"/>
    <mergeCell ref="G61:J61"/>
    <mergeCell ref="E62:F62"/>
    <mergeCell ref="G58:J58"/>
    <mergeCell ref="E40:F40"/>
    <mergeCell ref="G40:J40"/>
    <mergeCell ref="E41:F41"/>
    <mergeCell ref="G41:J41"/>
    <mergeCell ref="E52:F52"/>
    <mergeCell ref="G52:J52"/>
    <mergeCell ref="E44:F44"/>
    <mergeCell ref="G44:J44"/>
    <mergeCell ref="E45:F45"/>
    <mergeCell ref="G45:J45"/>
    <mergeCell ref="E42:F42"/>
    <mergeCell ref="G42:J42"/>
    <mergeCell ref="E53:F53"/>
    <mergeCell ref="G53:J53"/>
    <mergeCell ref="E54:F54"/>
    <mergeCell ref="E49:F49"/>
    <mergeCell ref="G56:J56"/>
    <mergeCell ref="E57:F57"/>
    <mergeCell ref="G57:J57"/>
    <mergeCell ref="E47:F47"/>
    <mergeCell ref="E56:F56"/>
    <mergeCell ref="E32:F32"/>
    <mergeCell ref="G49:J49"/>
    <mergeCell ref="G51:J51"/>
    <mergeCell ref="E33:F33"/>
    <mergeCell ref="G54:J54"/>
    <mergeCell ref="G55:J55"/>
    <mergeCell ref="E43:F43"/>
    <mergeCell ref="G43:J43"/>
    <mergeCell ref="E34:F34"/>
    <mergeCell ref="G34:J34"/>
    <mergeCell ref="E35:F35"/>
    <mergeCell ref="G35:J35"/>
    <mergeCell ref="E38:F38"/>
    <mergeCell ref="G38:J38"/>
    <mergeCell ref="E48:F48"/>
    <mergeCell ref="G48:J48"/>
    <mergeCell ref="E50:F50"/>
    <mergeCell ref="G50:J50"/>
    <mergeCell ref="E36:F36"/>
    <mergeCell ref="G46:J46"/>
    <mergeCell ref="G47:J47"/>
    <mergeCell ref="G36:J36"/>
    <mergeCell ref="G37:J37"/>
    <mergeCell ref="E46:F46"/>
    <mergeCell ref="E21:F21"/>
    <mergeCell ref="E25:F25"/>
    <mergeCell ref="E30:F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2024-07-08T13:28:16Z</cp:lastPrinted>
  <dcterms:created xsi:type="dcterms:W3CDTF">2014-12-30T19:27:19Z</dcterms:created>
  <dcterms:modified xsi:type="dcterms:W3CDTF">2024-08-13T13:54:44Z</dcterms:modified>
</cp:coreProperties>
</file>