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codeName="ThisWorkbook" defaultThemeVersion="124226"/>
  <mc:AlternateContent xmlns:mc="http://schemas.openxmlformats.org/markup-compatibility/2006">
    <mc:Choice Requires="x15">
      <x15ac:absPath xmlns:x15ac="http://schemas.microsoft.com/office/spreadsheetml/2010/11/ac" url="https://d.docs.live.net/8ed9c3e3b75d16b0/Documentos/SECRETARIA DE PLANEACION MPAL/INFORME DE ACTIVIDADES/REVISION DEPENDENCIAS/MATRIZ/MONITOREO/10-8-24 NUEVA REVISION/03 JUL- SEC MEDIO AMB GEST RISK/"/>
    </mc:Choice>
  </mc:AlternateContent>
  <xr:revisionPtr revIDLastSave="106" documentId="13_ncr:1_{2A559143-71F9-4F02-B955-DDF881526F2A}" xr6:coauthVersionLast="47" xr6:coauthVersionMax="47" xr10:uidLastSave="{7D55C053-2AFC-460C-BB9D-FA2C2C9AEBA0}"/>
  <bookViews>
    <workbookView xWindow="-108" yWindow="-108" windowWidth="23256" windowHeight="12456" tabRatio="763" firstSheet="8" activeTab="13"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state="hidden"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MAPA DE RIESGO CORRUPCION" sheetId="1" r:id="rId22"/>
    <sheet name="Hoja4" sheetId="37" r:id="rId23"/>
    <sheet name="NOO" sheetId="33" state="hidden" r:id="rId24"/>
    <sheet name="NO" sheetId="32" state="hidden" r:id="rId25"/>
  </sheet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3" i="24" l="1"/>
  <c r="R40" i="24"/>
  <c r="S40" i="24"/>
  <c r="R39" i="24"/>
  <c r="S39" i="24"/>
  <c r="C14" i="13"/>
  <c r="D13" i="22"/>
  <c r="B18" i="26" s="1"/>
  <c r="A13" i="22"/>
  <c r="B74" i="29" s="1"/>
  <c r="D15" i="22"/>
  <c r="D14" i="22"/>
  <c r="B90" i="3" s="1"/>
  <c r="C13" i="22"/>
  <c r="L26" i="37"/>
  <c r="M12" i="1"/>
  <c r="B1" i="3"/>
  <c r="A6" i="3"/>
  <c r="A1" i="23"/>
  <c r="G17" i="3"/>
  <c r="G15" i="3"/>
  <c r="G14" i="3"/>
  <c r="G13" i="3"/>
  <c r="K11" i="3"/>
  <c r="B53" i="29"/>
  <c r="A10" i="22"/>
  <c r="A11" i="26" s="1"/>
  <c r="D10" i="22"/>
  <c r="E10" i="22"/>
  <c r="E11" i="22"/>
  <c r="D12" i="22"/>
  <c r="E12" i="22"/>
  <c r="B1" i="34"/>
  <c r="F36" i="1"/>
  <c r="E36" i="1"/>
  <c r="E11" i="26"/>
  <c r="E12" i="26"/>
  <c r="A8" i="34"/>
  <c r="A6" i="34"/>
  <c r="R11" i="24"/>
  <c r="S35" i="24"/>
  <c r="S36" i="24"/>
  <c r="S37" i="24"/>
  <c r="R35" i="24"/>
  <c r="R36" i="24"/>
  <c r="R37" i="24"/>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K74" i="29" s="1"/>
  <c r="J66" i="29"/>
  <c r="J64" i="29"/>
  <c r="J62" i="29"/>
  <c r="J60" i="29"/>
  <c r="J45" i="29"/>
  <c r="J43" i="29"/>
  <c r="J41" i="29"/>
  <c r="J39" i="29"/>
  <c r="J24" i="29"/>
  <c r="J22" i="29"/>
  <c r="J20" i="29"/>
  <c r="J18" i="29"/>
  <c r="J204" i="16"/>
  <c r="J202" i="16"/>
  <c r="J200" i="16"/>
  <c r="J198" i="16"/>
  <c r="J184" i="16"/>
  <c r="J182" i="16"/>
  <c r="J180" i="16"/>
  <c r="J178" i="16"/>
  <c r="K53"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J41" i="16"/>
  <c r="J39" i="16"/>
  <c r="J23" i="16"/>
  <c r="J21" i="16"/>
  <c r="J19" i="16"/>
  <c r="J37" i="16"/>
  <c r="J17" i="16"/>
  <c r="E36" i="26"/>
  <c r="E35" i="26"/>
  <c r="E34" i="26"/>
  <c r="E32" i="26"/>
  <c r="E31" i="26"/>
  <c r="E30" i="26"/>
  <c r="E28" i="26"/>
  <c r="E27" i="26"/>
  <c r="E26" i="26"/>
  <c r="E24" i="26"/>
  <c r="E23" i="26"/>
  <c r="E22" i="26"/>
  <c r="E20" i="26"/>
  <c r="E19" i="26"/>
  <c r="E18" i="26"/>
  <c r="E16" i="26"/>
  <c r="C36" i="26"/>
  <c r="C35" i="26"/>
  <c r="C34" i="26"/>
  <c r="C32" i="26"/>
  <c r="C31" i="26"/>
  <c r="C30" i="26"/>
  <c r="C28" i="26"/>
  <c r="C27" i="26"/>
  <c r="C26" i="26"/>
  <c r="C24" i="26"/>
  <c r="C23" i="26"/>
  <c r="C22" i="26"/>
  <c r="C20" i="26"/>
  <c r="C19" i="26"/>
  <c r="C18" i="26"/>
  <c r="C16" i="26"/>
  <c r="C12" i="26"/>
  <c r="G36" i="1"/>
  <c r="A9" i="29"/>
  <c r="A8" i="29"/>
  <c r="C1" i="29"/>
  <c r="F25" i="20"/>
  <c r="C11" i="26"/>
  <c r="B20" i="26"/>
  <c r="G239" i="3"/>
  <c r="G238" i="3"/>
  <c r="G237" i="3"/>
  <c r="G236" i="3"/>
  <c r="G235" i="3"/>
  <c r="G234" i="3"/>
  <c r="G233" i="3"/>
  <c r="G228" i="3"/>
  <c r="G227" i="3"/>
  <c r="G226" i="3"/>
  <c r="G225" i="3"/>
  <c r="G224" i="3"/>
  <c r="G223" i="3"/>
  <c r="G222" i="3"/>
  <c r="G217" i="3"/>
  <c r="G216" i="3"/>
  <c r="G215" i="3"/>
  <c r="G214" i="3"/>
  <c r="G213" i="3"/>
  <c r="G212" i="3"/>
  <c r="G211" i="3"/>
  <c r="G206" i="3"/>
  <c r="G205" i="3"/>
  <c r="G204" i="3"/>
  <c r="G203" i="3"/>
  <c r="G202" i="3"/>
  <c r="G201" i="3"/>
  <c r="G200" i="3"/>
  <c r="G195" i="3"/>
  <c r="G194" i="3"/>
  <c r="G193" i="3"/>
  <c r="G192" i="3"/>
  <c r="G191" i="3"/>
  <c r="G190" i="3"/>
  <c r="G189" i="3"/>
  <c r="G184" i="3"/>
  <c r="G183" i="3"/>
  <c r="G182" i="3"/>
  <c r="G181" i="3"/>
  <c r="G180" i="3"/>
  <c r="G179" i="3"/>
  <c r="G178" i="3"/>
  <c r="G173" i="3"/>
  <c r="G172" i="3"/>
  <c r="G171" i="3"/>
  <c r="G170" i="3"/>
  <c r="G169" i="3"/>
  <c r="G168" i="3"/>
  <c r="G167" i="3"/>
  <c r="G162" i="3"/>
  <c r="G161" i="3"/>
  <c r="G160" i="3"/>
  <c r="G159" i="3"/>
  <c r="G158" i="3"/>
  <c r="G157" i="3"/>
  <c r="G156" i="3"/>
  <c r="G151" i="3"/>
  <c r="G150" i="3"/>
  <c r="G149" i="3"/>
  <c r="G148" i="3"/>
  <c r="G147" i="3"/>
  <c r="G146" i="3"/>
  <c r="G145" i="3"/>
  <c r="G140" i="3"/>
  <c r="G139" i="3"/>
  <c r="G138" i="3"/>
  <c r="G137" i="3"/>
  <c r="G136" i="3"/>
  <c r="G135" i="3"/>
  <c r="G134" i="3"/>
  <c r="G129" i="3"/>
  <c r="G128" i="3"/>
  <c r="G127" i="3"/>
  <c r="G126" i="3"/>
  <c r="G125" i="3"/>
  <c r="G124" i="3"/>
  <c r="G123" i="3"/>
  <c r="G118" i="3"/>
  <c r="G117" i="3"/>
  <c r="G116" i="3"/>
  <c r="G115" i="3"/>
  <c r="G114" i="3"/>
  <c r="G113" i="3"/>
  <c r="G112" i="3"/>
  <c r="G107" i="3"/>
  <c r="G106" i="3"/>
  <c r="G105" i="3"/>
  <c r="G104" i="3"/>
  <c r="G103" i="3"/>
  <c r="G102" i="3"/>
  <c r="G101" i="3"/>
  <c r="G72" i="3"/>
  <c r="G71" i="3"/>
  <c r="G70" i="3"/>
  <c r="G69" i="3"/>
  <c r="G68" i="3"/>
  <c r="G67" i="3"/>
  <c r="G66" i="3"/>
  <c r="E33" i="22"/>
  <c r="E32" i="22"/>
  <c r="E31" i="22"/>
  <c r="D33" i="22"/>
  <c r="B36" i="26" s="1"/>
  <c r="D32" i="22"/>
  <c r="B35" i="26" s="1"/>
  <c r="D31" i="22"/>
  <c r="B211" i="3" s="1"/>
  <c r="E30" i="22"/>
  <c r="E29" i="22"/>
  <c r="E28" i="22"/>
  <c r="D30" i="22"/>
  <c r="D29" i="22"/>
  <c r="B31" i="26" s="1"/>
  <c r="D28" i="22"/>
  <c r="B178" i="3" s="1"/>
  <c r="E27" i="22"/>
  <c r="E26" i="22"/>
  <c r="E25" i="22"/>
  <c r="D27" i="22"/>
  <c r="B28" i="26" s="1"/>
  <c r="D26" i="22"/>
  <c r="B27" i="26" s="1"/>
  <c r="D25" i="22"/>
  <c r="B26" i="26" s="1"/>
  <c r="E24" i="22"/>
  <c r="E23" i="22"/>
  <c r="E22" i="22"/>
  <c r="D24" i="22"/>
  <c r="B24" i="26" s="1"/>
  <c r="D23" i="22"/>
  <c r="B123" i="3" s="1"/>
  <c r="D22" i="22"/>
  <c r="E21" i="22"/>
  <c r="E20" i="22"/>
  <c r="E19" i="22"/>
  <c r="D21" i="22"/>
  <c r="B101" i="3" s="1"/>
  <c r="D20" i="22"/>
  <c r="D19" i="22"/>
  <c r="E18" i="22"/>
  <c r="E17" i="22"/>
  <c r="E16" i="22"/>
  <c r="D18" i="22"/>
  <c r="D17" i="22"/>
  <c r="D16" i="22"/>
  <c r="E15" i="22"/>
  <c r="E14" i="22"/>
  <c r="E13" i="22"/>
  <c r="F19" i="20"/>
  <c r="C16" i="22" s="1"/>
  <c r="F22" i="20"/>
  <c r="C19" i="22" s="1"/>
  <c r="F28" i="20"/>
  <c r="C25" i="22" s="1"/>
  <c r="F31" i="20"/>
  <c r="C28" i="22" s="1"/>
  <c r="F34" i="20"/>
  <c r="C36" i="1" s="1"/>
  <c r="C31" i="22"/>
  <c r="B22" i="26"/>
  <c r="C22" i="22"/>
  <c r="B11" i="26"/>
  <c r="B156" i="3"/>
  <c r="B1" i="26"/>
  <c r="C1" i="16"/>
  <c r="B1" i="25"/>
  <c r="E21" i="13"/>
  <c r="E22" i="13"/>
  <c r="C22" i="13"/>
  <c r="C21" i="13"/>
  <c r="B1" i="13"/>
  <c r="A31" i="22"/>
  <c r="A18" i="8" s="1"/>
  <c r="A28" i="22"/>
  <c r="A178" i="3" s="1"/>
  <c r="A25" i="22"/>
  <c r="A156" i="3" s="1"/>
  <c r="A22" i="22"/>
  <c r="B137" i="29" s="1"/>
  <c r="A19" i="22"/>
  <c r="A13" i="8"/>
  <c r="B1" i="8"/>
  <c r="B1" i="22"/>
  <c r="B1" i="20"/>
  <c r="S11" i="24"/>
  <c r="A9" i="16"/>
  <c r="A8" i="16"/>
  <c r="A8" i="13"/>
  <c r="A6" i="13"/>
  <c r="A7" i="8"/>
  <c r="A6" i="8"/>
  <c r="A7" i="22"/>
  <c r="A6" i="22"/>
  <c r="A6" i="20"/>
  <c r="A7" i="20"/>
  <c r="B36" i="1"/>
  <c r="B1" i="24"/>
  <c r="E13" i="13"/>
  <c r="S11" i="8"/>
  <c r="T11" i="8" s="1"/>
  <c r="D12" i="16" s="1"/>
  <c r="A7" i="26"/>
  <c r="A6" i="26"/>
  <c r="A8" i="25"/>
  <c r="A6" i="25"/>
  <c r="R12" i="8"/>
  <c r="S12" i="24"/>
  <c r="S13" i="24"/>
  <c r="S14" i="24"/>
  <c r="S15" i="24"/>
  <c r="S16" i="24"/>
  <c r="S17" i="24"/>
  <c r="S18" i="24"/>
  <c r="S19" i="24"/>
  <c r="S20" i="24"/>
  <c r="S21" i="24"/>
  <c r="S22" i="24"/>
  <c r="S23" i="24"/>
  <c r="S24" i="24"/>
  <c r="S25" i="24"/>
  <c r="S26" i="24"/>
  <c r="S27" i="24"/>
  <c r="S28" i="24"/>
  <c r="S29" i="24"/>
  <c r="S30" i="24"/>
  <c r="S31" i="24"/>
  <c r="S32" i="24"/>
  <c r="S33" i="24"/>
  <c r="S34" i="24"/>
  <c r="R34" i="24"/>
  <c r="R33" i="24"/>
  <c r="R32" i="24"/>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3" i="13"/>
  <c r="S18" i="8"/>
  <c r="T18" i="8" s="1"/>
  <c r="D193" i="16" s="1"/>
  <c r="R18" i="8"/>
  <c r="S17" i="8"/>
  <c r="T17" i="8" s="1"/>
  <c r="D173" i="16" s="1"/>
  <c r="R17" i="8"/>
  <c r="S16" i="8"/>
  <c r="T16" i="8" s="1"/>
  <c r="D152" i="16" s="1"/>
  <c r="R16" i="8"/>
  <c r="S15" i="8"/>
  <c r="T15" i="8" s="1"/>
  <c r="D132" i="16" s="1"/>
  <c r="R15" i="8"/>
  <c r="S14" i="8"/>
  <c r="T14" i="8" s="1"/>
  <c r="D112" i="16" s="1"/>
  <c r="R14" i="8"/>
  <c r="S13" i="8"/>
  <c r="T13" i="8" s="1"/>
  <c r="D92" i="16" s="1"/>
  <c r="R13" i="8"/>
  <c r="S12" i="8"/>
  <c r="D72" i="16" s="1"/>
  <c r="D52" i="16"/>
  <c r="R11" i="8"/>
  <c r="R31" i="24"/>
  <c r="R30" i="24"/>
  <c r="R29" i="24"/>
  <c r="R28" i="24"/>
  <c r="R27" i="24"/>
  <c r="R26" i="24"/>
  <c r="R25" i="24"/>
  <c r="R24" i="24"/>
  <c r="R23" i="24"/>
  <c r="R22" i="24"/>
  <c r="R21" i="24"/>
  <c r="R20" i="24"/>
  <c r="R19" i="24"/>
  <c r="R18" i="24"/>
  <c r="R17" i="24"/>
  <c r="R16" i="24"/>
  <c r="R15" i="24"/>
  <c r="R14" i="24"/>
  <c r="R13" i="24"/>
  <c r="R12" i="24"/>
  <c r="J22" i="3"/>
  <c r="K22" i="3" s="1"/>
  <c r="D12" i="26"/>
  <c r="D16" i="26"/>
  <c r="K55" i="29"/>
  <c r="B145" i="3" l="1"/>
  <c r="B11" i="16"/>
  <c r="B11" i="29"/>
  <c r="A79" i="3"/>
  <c r="A11" i="8"/>
  <c r="A90" i="3"/>
  <c r="A18" i="26"/>
  <c r="B32" i="29"/>
  <c r="F16" i="26"/>
  <c r="G16" i="26" s="1"/>
  <c r="K91" i="16"/>
  <c r="K96" i="29" s="1"/>
  <c r="B19" i="26"/>
  <c r="K32" i="29"/>
  <c r="G119" i="3"/>
  <c r="H112" i="3" s="1"/>
  <c r="D22" i="26" s="1"/>
  <c r="G196" i="3"/>
  <c r="H189" i="3" s="1"/>
  <c r="K31" i="16"/>
  <c r="K33" i="29" s="1"/>
  <c r="D32" i="16"/>
  <c r="B71" i="16"/>
  <c r="A17" i="8"/>
  <c r="B233" i="3"/>
  <c r="B189" i="3"/>
  <c r="B192" i="16"/>
  <c r="B180" i="29"/>
  <c r="B134" i="3"/>
  <c r="B91" i="16"/>
  <c r="B222" i="3"/>
  <c r="B95" i="29"/>
  <c r="A211" i="3"/>
  <c r="A34" i="26"/>
  <c r="A167" i="3"/>
  <c r="G73" i="3"/>
  <c r="H66" i="3" s="1"/>
  <c r="G141" i="3"/>
  <c r="H134" i="3" s="1"/>
  <c r="G174" i="3"/>
  <c r="H167" i="3" s="1"/>
  <c r="S42" i="24"/>
  <c r="B151" i="16"/>
  <c r="K131" i="16"/>
  <c r="K138" i="29" s="1"/>
  <c r="G29" i="3"/>
  <c r="A30" i="26"/>
  <c r="B158" i="29"/>
  <c r="B167" i="3"/>
  <c r="G130" i="3"/>
  <c r="H123" i="3" s="1"/>
  <c r="G218" i="3"/>
  <c r="H211" i="3" s="1"/>
  <c r="J211" i="3" s="1"/>
  <c r="B172" i="16"/>
  <c r="G51" i="3"/>
  <c r="H44" i="3" s="1"/>
  <c r="J44" i="3" s="1"/>
  <c r="G108" i="3"/>
  <c r="H101" i="3" s="1"/>
  <c r="G185" i="3"/>
  <c r="H178" i="3" s="1"/>
  <c r="J178" i="3" s="1"/>
  <c r="G240" i="3"/>
  <c r="H233" i="3" s="1"/>
  <c r="D36" i="26" s="1"/>
  <c r="F12" i="26"/>
  <c r="G12" i="26" s="1"/>
  <c r="B54" i="21"/>
  <c r="D32" i="25" s="1"/>
  <c r="F13" i="25" s="1"/>
  <c r="B123" i="21"/>
  <c r="D101" i="25" s="1"/>
  <c r="F82" i="25" s="1"/>
  <c r="A200" i="3"/>
  <c r="A145" i="3"/>
  <c r="K71" i="16"/>
  <c r="K75" i="29" s="1"/>
  <c r="K192" i="16"/>
  <c r="K202" i="29" s="1"/>
  <c r="K116" i="29"/>
  <c r="K180" i="29"/>
  <c r="B77" i="21"/>
  <c r="D55" i="25" s="1"/>
  <c r="F36" i="25" s="1"/>
  <c r="A12" i="8"/>
  <c r="B34" i="26"/>
  <c r="K172" i="16"/>
  <c r="K181" i="29" s="1"/>
  <c r="K95" i="29"/>
  <c r="K158" i="29"/>
  <c r="G18" i="3"/>
  <c r="H11" i="3" s="1"/>
  <c r="D11" i="26" s="1"/>
  <c r="F11" i="26" s="1"/>
  <c r="G11" i="26" s="1"/>
  <c r="G40" i="3"/>
  <c r="G62" i="3"/>
  <c r="H55" i="3" s="1"/>
  <c r="J55" i="3" s="1"/>
  <c r="G75" i="3"/>
  <c r="G152" i="3"/>
  <c r="H145" i="3" s="1"/>
  <c r="G207" i="3"/>
  <c r="H200" i="3" s="1"/>
  <c r="J200" i="3" s="1"/>
  <c r="G229" i="3"/>
  <c r="H222" i="3" s="1"/>
  <c r="D35" i="26" s="1"/>
  <c r="K51" i="16"/>
  <c r="K54" i="29" s="1"/>
  <c r="K111" i="16"/>
  <c r="K117" i="29" s="1"/>
  <c r="A22" i="26"/>
  <c r="G97" i="3"/>
  <c r="H90" i="3" s="1"/>
  <c r="D19" i="26" s="1"/>
  <c r="A101" i="3"/>
  <c r="A112" i="3"/>
  <c r="A16" i="8"/>
  <c r="B112" i="3"/>
  <c r="K11" i="16"/>
  <c r="K12" i="29" s="1"/>
  <c r="K11" i="29"/>
  <c r="K137" i="29"/>
  <c r="K201" i="29"/>
  <c r="B100" i="21"/>
  <c r="D78" i="25" s="1"/>
  <c r="F59" i="25" s="1"/>
  <c r="B146" i="21"/>
  <c r="D124" i="25" s="1"/>
  <c r="F105" i="25" s="1"/>
  <c r="B116" i="29"/>
  <c r="A15" i="8"/>
  <c r="G163" i="3"/>
  <c r="H156" i="3" s="1"/>
  <c r="K151" i="16"/>
  <c r="K159" i="29" s="1"/>
  <c r="D20" i="26"/>
  <c r="J101" i="3"/>
  <c r="J189" i="3"/>
  <c r="D31" i="26"/>
  <c r="J123" i="3"/>
  <c r="D23" i="26"/>
  <c r="D24" i="26"/>
  <c r="J134" i="3"/>
  <c r="J145" i="3"/>
  <c r="D26" i="26"/>
  <c r="D27" i="26"/>
  <c r="J156" i="3"/>
  <c r="J167" i="3"/>
  <c r="D28" i="26"/>
  <c r="J233" i="3"/>
  <c r="J66" i="3"/>
  <c r="K66" i="3" s="1"/>
  <c r="D32" i="26"/>
  <c r="A233" i="3"/>
  <c r="B131" i="16"/>
  <c r="A26" i="26"/>
  <c r="B23" i="26"/>
  <c r="B30" i="26"/>
  <c r="C10" i="22"/>
  <c r="A222" i="3"/>
  <c r="B111" i="16"/>
  <c r="A189" i="3"/>
  <c r="A123" i="3"/>
  <c r="B201" i="29"/>
  <c r="A14" i="8"/>
  <c r="B32" i="26"/>
  <c r="B200" i="3"/>
  <c r="B51" i="16"/>
  <c r="A134" i="3"/>
  <c r="G86" i="3"/>
  <c r="H79" i="3" s="1"/>
  <c r="D18" i="26" s="1"/>
  <c r="J222" i="3" l="1"/>
  <c r="D30" i="26"/>
  <c r="J112" i="3"/>
  <c r="G17" i="26"/>
  <c r="H11" i="26" s="1"/>
  <c r="K13" i="29" s="1"/>
  <c r="K90" i="3"/>
  <c r="B31" i="16"/>
  <c r="A36" i="25"/>
  <c r="D34" i="26"/>
  <c r="K44" i="3"/>
  <c r="F35" i="26"/>
  <c r="G35" i="26" s="1"/>
  <c r="K222" i="3"/>
  <c r="K123" i="3"/>
  <c r="F23" i="26"/>
  <c r="G23" i="26" s="1"/>
  <c r="F24" i="26"/>
  <c r="G24" i="26" s="1"/>
  <c r="K134" i="3"/>
  <c r="K167" i="3"/>
  <c r="F28" i="26"/>
  <c r="G28" i="26" s="1"/>
  <c r="F31" i="26"/>
  <c r="G31" i="26" s="1"/>
  <c r="K189" i="3"/>
  <c r="K101" i="3"/>
  <c r="F20" i="26"/>
  <c r="G20" i="26" s="1"/>
  <c r="F27" i="26"/>
  <c r="G27" i="26" s="1"/>
  <c r="K156" i="3"/>
  <c r="K200" i="3"/>
  <c r="F32" i="26"/>
  <c r="G32" i="26" s="1"/>
  <c r="K178" i="3"/>
  <c r="F30" i="26"/>
  <c r="G30" i="26" s="1"/>
  <c r="K112" i="3"/>
  <c r="F22" i="26"/>
  <c r="G22" i="26" s="1"/>
  <c r="K55" i="3"/>
  <c r="K233" i="3"/>
  <c r="F36" i="26"/>
  <c r="G36" i="26" s="1"/>
  <c r="K145" i="3"/>
  <c r="F26" i="26"/>
  <c r="G26" i="26" s="1"/>
  <c r="K211" i="3"/>
  <c r="F34" i="26"/>
  <c r="G34" i="26" s="1"/>
  <c r="J79" i="3"/>
  <c r="F18" i="26" s="1"/>
  <c r="G18" i="26" s="1"/>
  <c r="F19" i="26" l="1"/>
  <c r="G19" i="26" s="1"/>
  <c r="G21" i="26" s="1"/>
  <c r="H18" i="26" s="1"/>
  <c r="K118" i="29" s="1"/>
  <c r="G37" i="26"/>
  <c r="H34" i="26" s="1"/>
  <c r="K203" i="29" s="1"/>
  <c r="G29" i="26"/>
  <c r="H26" i="26" s="1"/>
  <c r="K160" i="29" s="1"/>
  <c r="K34" i="29"/>
  <c r="K97" i="29"/>
  <c r="K76" i="29"/>
  <c r="K79" i="3"/>
  <c r="G25" i="26"/>
  <c r="H22" i="26" s="1"/>
  <c r="K139" i="29" s="1"/>
  <c r="G33" i="26"/>
  <c r="H30" i="26" s="1"/>
  <c r="K182" i="29" s="1"/>
</calcChain>
</file>

<file path=xl/sharedStrings.xml><?xml version="1.0" encoding="utf-8"?>
<sst xmlns="http://schemas.openxmlformats.org/spreadsheetml/2006/main" count="2299" uniqueCount="600">
  <si>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</si>
  <si>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</si>
  <si>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</si>
  <si>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</si>
  <si>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</si>
  <si>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</si>
  <si>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</si>
  <si>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</si>
  <si>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</si>
  <si>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</si>
  <si>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</si>
  <si>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</si>
  <si>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</si>
  <si>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</si>
  <si>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</si>
  <si>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</si>
  <si>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</si>
  <si>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</si>
  <si>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</si>
  <si>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</si>
  <si>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</si>
  <si>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</si>
  <si>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</si>
  <si>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</si>
  <si>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</si>
  <si>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</si>
  <si>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</si>
  <si>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</si>
  <si>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</si>
  <si>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</si>
  <si>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</si>
  <si>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</si>
  <si>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</si>
  <si>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</si>
  <si>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</si>
  <si>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</si>
  <si>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</si>
  <si>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</si>
  <si>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</si>
  <si>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</si>
  <si>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</si>
  <si>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</si>
  <si>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</si>
  <si>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</si>
  <si>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</si>
  <si>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</si>
  <si>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</si>
  <si>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</si>
  <si>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</si>
  <si>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</si>
  <si>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</si>
  <si>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</si>
  <si>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</si>
  <si>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</si>
  <si>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</si>
  <si>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</si>
  <si>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</si>
  <si>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</si>
  <si>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</si>
  <si>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</si>
  <si>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</si>
  <si>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</si>
  <si>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</si>
  <si>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</si>
  <si>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</si>
  <si>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</si>
  <si>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</si>
  <si>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</si>
  <si>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</si>
  <si>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</si>
  <si>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</si>
  <si>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</si>
  <si>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</si>
  <si>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</si>
  <si>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</si>
  <si>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</si>
  <si>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</si>
  <si>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</si>
  <si>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</si>
  <si>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</si>
  <si>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</si>
  <si>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</si>
  <si>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</si>
  <si>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</si>
  <si>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</si>
  <si>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</si>
  <si>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</si>
  <si>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</si>
  <si>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</si>
  <si>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</si>
  <si>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</si>
  <si>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</si>
  <si>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</si>
  <si>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</si>
  <si>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</si>
  <si>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</si>
  <si>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</si>
  <si>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</si>
  <si>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</si>
  <si>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</si>
  <si>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</si>
  <si>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</si>
  <si>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</si>
  <si>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</si>
  <si>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</si>
  <si>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</si>
  <si>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</si>
  <si>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</si>
  <si>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</si>
  <si>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</si>
  <si>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</si>
  <si>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</si>
  <si>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</si>
  <si>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</si>
  <si>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</si>
  <si>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</si>
  <si>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</si>
  <si>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</si>
  <si>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</si>
  <si>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</si>
  <si>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</si>
  <si>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</si>
  <si>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</si>
  <si>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</si>
  <si>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</si>
  <si>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</si>
  <si>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</si>
  <si>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</si>
  <si>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</si>
  <si>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</si>
  <si>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</si>
  <si>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</si>
  <si>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</si>
  <si>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</si>
  <si>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</si>
  <si>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</si>
  <si>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</si>
  <si>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</si>
  <si>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</si>
  <si>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</si>
  <si>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</si>
  <si>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</si>
  <si>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</si>
  <si>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</si>
  <si>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</si>
  <si>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</si>
  <si>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</si>
  <si>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</si>
  <si>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</si>
  <si>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</si>
  <si>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</si>
  <si>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</si>
  <si>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</si>
  <si>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</si>
  <si>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</si>
  <si>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</si>
  <si>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</si>
  <si>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</si>
  <si>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</si>
  <si>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</si>
  <si>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</si>
  <si>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</si>
  <si>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</si>
  <si>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</si>
  <si>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</si>
  <si>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</si>
  <si>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</si>
  <si>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</si>
  <si>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</si>
  <si>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</si>
  <si>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</si>
  <si>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</si>
  <si>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</si>
  <si>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</si>
  <si>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</si>
  <si>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</si>
  <si>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</si>
  <si>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</si>
  <si>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</si>
  <si>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</si>
  <si>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</si>
  <si>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</si>
  <si>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</si>
  <si>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</si>
  <si>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</si>
  <si>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</si>
  <si>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</si>
  <si>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</si>
  <si>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</si>
  <si>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</si>
  <si>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</si>
  <si>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</si>
  <si>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</si>
  <si>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</si>
  <si>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</si>
  <si>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</si>
  <si>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</si>
  <si>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</si>
  <si>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</si>
  <si>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</si>
  <si>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</si>
  <si>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</si>
  <si>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</si>
  <si>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</si>
  <si>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</si>
  <si>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</si>
  <si>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</si>
  <si>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</si>
  <si>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</si>
  <si>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</si>
  <si>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</si>
  <si>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</si>
  <si>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</si>
  <si>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</si>
  <si>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</si>
  <si>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</si>
  <si>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</si>
  <si>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</si>
  <si>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</si>
  <si>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</si>
  <si>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</si>
  <si>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</si>
  <si>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</si>
  <si>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</si>
  <si>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</si>
  <si>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</si>
  <si>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</si>
  <si>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</si>
  <si>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</si>
  <si>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</si>
  <si>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</si>
  <si>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</si>
  <si>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</si>
  <si>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</si>
  <si>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</si>
  <si>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</si>
  <si>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</si>
  <si>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</si>
  <si>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</si>
  <si>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</si>
  <si>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</si>
  <si>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</si>
  <si>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</si>
  <si>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</si>
  <si>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</si>
  <si>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</si>
  <si>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</si>
  <si>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</si>
  <si>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</si>
  <si>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</si>
  <si>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</si>
  <si>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</si>
  <si>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</si>
  <si>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</si>
  <si>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</si>
  <si>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</si>
  <si>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</si>
  <si>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</si>
  <si>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</si>
  <si>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</si>
  <si>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</si>
  <si>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</si>
  <si>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</si>
  <si>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</si>
  <si>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</si>
  <si>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</si>
  <si>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</si>
  <si>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</si>
  <si>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</si>
  <si>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</si>
  <si>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</si>
  <si>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</si>
  <si>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</si>
  <si>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</si>
  <si>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</si>
  <si>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</si>
  <si>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</si>
  <si>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</si>
  <si>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</si>
  <si>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</si>
  <si>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</si>
  <si>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</si>
  <si>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</si>
  <si>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</si>
  <si>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</si>
  <si>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</si>
  <si>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</si>
  <si>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</si>
  <si>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</si>
  <si>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</si>
  <si>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</si>
  <si>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</si>
  <si>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</si>
  <si>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</si>
  <si>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</si>
  <si>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</si>
  <si>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</si>
  <si>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</si>
  <si>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</si>
  <si>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</si>
  <si>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</si>
  <si>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</si>
  <si>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</si>
  <si>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</si>
  <si>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</si>
  <si>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</si>
  <si>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</si>
  <si>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</si>
  <si>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</si>
  <si>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</si>
  <si>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</si>
  <si>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</si>
  <si>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</si>
  <si>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</si>
  <si>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</si>
  <si>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</si>
  <si>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</si>
  <si>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</si>
  <si>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</si>
  <si>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</si>
  <si>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</si>
  <si>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</si>
  <si>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</si>
  <si>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</si>
  <si>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</si>
  <si>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</si>
  <si>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</si>
  <si>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</si>
  <si>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</si>
  <si>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</si>
  <si>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</si>
  <si>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</si>
  <si>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</si>
  <si>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</si>
  <si>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</si>
  <si>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</si>
  <si>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</si>
  <si>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</si>
  <si>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</si>
  <si>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</si>
  <si>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</si>
  <si>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</si>
  <si>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</si>
  <si>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</si>
  <si>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</si>
  <si>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</si>
  <si>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</si>
  <si>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</si>
  <si>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</si>
  <si>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</si>
  <si>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</si>
  <si>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</si>
  <si>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</si>
  <si>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</si>
  <si>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</si>
  <si>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</si>
  <si>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</si>
  <si>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</si>
  <si>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</si>
  <si>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</si>
  <si>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</si>
  <si>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</si>
  <si>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</si>
  <si>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</si>
  <si>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</si>
  <si>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</si>
  <si>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</si>
  <si>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</si>
  <si>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</si>
  <si>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</si>
  <si>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</si>
  <si>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</si>
  <si>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</si>
  <si>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</si>
  <si>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</si>
  <si>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</si>
  <si>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 xml:space="preserve"> Escasa destinación de  recursos económicos  por parte del estado para la implementación de  planes, políticas ambientales y de gestion del riesgo.</t>
  </si>
  <si>
    <t xml:space="preserve">Continuos Cambios de Gobierno   que   ocasionan cambios en las Politicas Públicas                                                                      </t>
  </si>
  <si>
    <t xml:space="preserve"> Escaso cumplimiento y volatilidad de las normas y políticas ambientales </t>
  </si>
  <si>
    <t xml:space="preserve">
 Escasa tecnologia aplicada a la obtención  de información estadística y de indicadores ambientales actualizados</t>
  </si>
  <si>
    <t xml:space="preserve">Ocurrencias de fenomenos Naturales  por cambios Climaticos   y recurrencia de los mismos.  </t>
  </si>
  <si>
    <t xml:space="preserve">  Falta de  canales de comunicación  con los ciudadanos                   </t>
  </si>
  <si>
    <t xml:space="preserve">Alto deterioro ambiental debido a la actividad ántropica tanto en la zona urbana como rural.                  </t>
  </si>
  <si>
    <t>Ampliación de la frontera agropecuaria sacrificando  la zonas de paramo y bosques naturales.</t>
  </si>
  <si>
    <t xml:space="preserve">Declaración  nacional  de estado de emergencia sanitaria,  circular conjunta  100 - 008 - 2020, expedida por Secretaria de transparencia, DAFP, Vicepresidencia y la Agencia Nacional de Contratación Pública ( covid - 19) </t>
  </si>
  <si>
    <t xml:space="preserve">Incremento de la morbilidad y mortalidad por contagio del virus covid -19. </t>
  </si>
  <si>
    <t>Ausencia de vacuna contra el covid -19 y de medicamentos antivirales</t>
  </si>
  <si>
    <t>propagación del coronavirus covid -19 a pesar de los esfuerzos estatales y de la sociedad</t>
  </si>
  <si>
    <t xml:space="preserve">Poca aplicación cultural del uso de elementos de protección y del aislamiento preventivo,  en sectores de estrato 1 y 2. </t>
  </si>
  <si>
    <t xml:space="preserve">Insuficiencia de recursos economicos, y  fisicos  asignados a los proyectos y programas desarrollados.        </t>
  </si>
  <si>
    <t>Falta de autonomía en la administración y obtención de recursos.</t>
  </si>
  <si>
    <t>Concentracion del poder en una sola persona.</t>
  </si>
  <si>
    <t xml:space="preserve"> Escaso  personal profesional calificado y especializado de planta en la dependencia</t>
  </si>
  <si>
    <t xml:space="preserve"> Baja capacitación del personal en el uso de herramientas tecnologicas.</t>
  </si>
  <si>
    <t xml:space="preserve">  Falta de continuidad en la ejecución de  planes y  políticas ambientales.</t>
  </si>
  <si>
    <t>Seguimiento y control deficiente al procedimiento de entrega o suministro de materiales o insumos y/o ayudas humanitarias.</t>
  </si>
  <si>
    <t xml:space="preserve">Poca comunicación interna  entre dependencias        </t>
  </si>
  <si>
    <t xml:space="preserve">Falta de análisis e  indentificación de los elementos de protección personal que requiere el personal que labora en la Secretaría de Ambiente y Gestión del riesgo; así como, la falta  de  entrega  de los mismos por parte de la Dirección de Talento Humano,  a través del  SST (asociados a prevenir el contagio por covid -19). </t>
  </si>
  <si>
    <t xml:space="preserve"> Falta de articulacion con otros procesos para la realizacion de trámites contractuales de forma agil.</t>
  </si>
  <si>
    <t>Desactualización de la base de datos, de información estadística e indicadores ambientales y de gestión.</t>
  </si>
  <si>
    <t>Dificultad para asesorar y acompañar a  las Instituciones Educativas    en la formulación de los planes escolares en gestión del riesgo y  proyectos  ambientales  y a su vez, limitaciones  para  realizar  la   socialización de los planes y  la implementación de los  proyectos ambientales escolares. ( por el covid -19. )</t>
  </si>
  <si>
    <t xml:space="preserve">Limitantes para la realización de capacitaciones sobre gestión del riesgo  y  ambientales, en las comunas y corregimientos y entidades del sector público y/o privado,  por prevención del contagio del covid - 19. </t>
  </si>
  <si>
    <t>Falta de continuidad en la ejecución de  planes y  políticas ambientales.</t>
  </si>
  <si>
    <t>Baja capacitacion del personal en el uso de herramientas tecnologicas.</t>
  </si>
  <si>
    <t>Escasa tecnologia aplicada a la obtención  de información estadística, de indicadores ambientales y de gestion, actualizados</t>
  </si>
  <si>
    <t>Seguimiento y control deficiente al procedimiento de entrega o suministro de materiales o insumos y/o ayudas humanitarias</t>
  </si>
  <si>
    <t>Concentracion del poder en una sola persona</t>
  </si>
  <si>
    <t xml:space="preserve">Alto deterioro ambiental debido a la actividad ántropica tanto en la zona urbana como rural.    </t>
  </si>
  <si>
    <t xml:space="preserve">Insuficiencia de recursos economicos, fisicos y humanos, asignados a los proyectos y programas desarrollados.    </t>
  </si>
  <si>
    <t>Escaso  personal profesional calificado y especializado de planta en la dependencia</t>
  </si>
  <si>
    <t xml:space="preserve">Ocurrencias de fenomenos Naturales  por cambios Climaticos  y recurrencia de los mismos.  </t>
  </si>
  <si>
    <t xml:space="preserve">Continuos Cambios de Gobierno   que   ocasionan cambios en las Politicas Públicas     </t>
  </si>
  <si>
    <t xml:space="preserve">Poca comunicación interna  entre dependencias   </t>
  </si>
  <si>
    <t xml:space="preserve"> Falta de articulacion con otros procesos para la realizacion de trámites contractuales de forma agil</t>
  </si>
  <si>
    <t>Escasa destinación de  recursos económicos  por parte del estado para la implementación de  planes , políticas ambientales y de gestion del riesgo.</t>
  </si>
  <si>
    <t>Falta de  canales de comunicación  con los ciudadanos</t>
  </si>
  <si>
    <t>1) Falta de continuidad en la ejecución de  planes y  políticas ambientales.</t>
  </si>
  <si>
    <t>1) Personal de planta comprometido con el logro de los objetivos propuestos del proceso</t>
  </si>
  <si>
    <t>2) Seguimiento y control deficiente al procedimiento de entrega o suministro de materiales o insumos y/o ayudas humanitarias.</t>
  </si>
  <si>
    <t xml:space="preserve">2) Implementacion de la politica publica ambiental de acuerdo a lo establecido en la normatividad vigente con la formulacion y establecimiento de proyectos a corto,mediano y largo plazo en un periodo de 15 años. </t>
  </si>
  <si>
    <t>3) Baja capacitacion del personal en el uso de herramientas tecnologicas.</t>
  </si>
  <si>
    <t>Baja capacitacion del personal en el uso de herra,mientas tecnologicas.</t>
  </si>
  <si>
    <t xml:space="preserve">3) Implementacion de la norma de calidad  Iso 9001 que garantiza la articulacion entre los diferentes procesos </t>
  </si>
  <si>
    <t>4) Concentracion del poder en una sola persona.</t>
  </si>
  <si>
    <t>4) Establecimiento de convenios de Cooperación  del orden local, nacional e internacional  para multiplicar los recursos exitentes</t>
  </si>
  <si>
    <t>5) Escasos recursos financieros</t>
  </si>
  <si>
    <t>5) Recursos apropiados para  la secretaria de medio ambiente y gestion del riesgo para llevar a cabo los procesos de forma independiente , generando y administrando recursos propios .</t>
  </si>
  <si>
    <t>6) Poca comunicación interna  entre dependencias</t>
  </si>
  <si>
    <r>
      <rPr>
        <b/>
        <sz val="11"/>
        <rFont val="Arial"/>
        <family val="2"/>
      </rPr>
      <t>6)</t>
    </r>
    <r>
      <rPr>
        <sz val="11"/>
        <rFont val="Arial"/>
        <family val="2"/>
      </rPr>
      <t xml:space="preserve"> Se cuenta con una plataforma institucional que permite acceder facilmente a la informacion de la administración municipal asi como el desarrollo de un aplicativo propio PISAMI que posibilita un mejor desempeño de las funciones y mejorar la comunicacion entre dependencias.</t>
    </r>
  </si>
  <si>
    <t xml:space="preserve">  7) Escaso  personal profesional calificado y especializado de planta en la dependencia</t>
  </si>
  <si>
    <t>7) Codigo de integridad y buen gobierno alcaldía de Ibagué</t>
  </si>
  <si>
    <t>8) Dependencia de otros procesos para la realizacion de trámites contractuales</t>
  </si>
  <si>
    <t>8)Realizacion de visitas tecnicas con profesionales idoneos que generan los correspondientes informes  para aprobacion o desaprobacion de entrega de materiales e insumos y /o ayudas humanitarias For-11-Pro-Gam-02 -informe , For 05-Pro-Gam-02- Informe de visita tecnica ambiental  y acta de entrega de materiales e insumos</t>
  </si>
  <si>
    <t>9) Insuficiencia de recursos economicos, fisicos y humanos    asignados a los proyectos y programas desarrollados</t>
  </si>
  <si>
    <t>9) Formato de entrega de ayudas humanitarias For-18-Pro-Gam-03 ENTREGA DE AYUDAS HUMANITARIAS que se rige por la Ley 1523 de 2012 de la UNGRD donde se establecen los lineamientos para la entrega de ayudas humanitarias .</t>
  </si>
  <si>
    <t>10) Desactualización de la base de datos, de información estadística e indicadores ambientales y de gestión.</t>
  </si>
  <si>
    <t>10) La secretaria de Ambiente y gestion del riesgo para la realizacion de los procesos cuenta con guias, instructivos documentados que sirven de soporte.</t>
  </si>
  <si>
    <t xml:space="preserve">1) Gestionar recursos del orden nacional  e internacional  a través de proyectos </t>
  </si>
  <si>
    <t xml:space="preserve">D7,O7   Hacer seguimiento al proceso de reorganización institucional para que se incluyan los perfiles de profesionales idóneos para el desempeño de las actividades propias del  proceso </t>
  </si>
  <si>
    <t>F1O7 - Fortalecimiento de la planta de personal asignados para desarrollar actividades asociadas a las tematicas del SIGAMI.</t>
  </si>
  <si>
    <t>2) Constante innovación tecnológica. Acceso a páginas web de entidades ambientales  (MIN AMBIENTE,  PARQUES NACIONALES NATURALES, CORPORACIONES AUTONOMAS REGIONALES, etc.), facilitando la consulta de  Temas, normas y disposiciones  que regulan la dimension ambiental.</t>
  </si>
  <si>
    <t>D1,O3 Armonizar los proyectos y programas de los entes territoriales con las politicas y planes ambientales tanto del orden nacional como regional</t>
  </si>
  <si>
    <r>
      <t>F</t>
    </r>
    <r>
      <rPr>
        <sz val="9"/>
        <color indexed="8"/>
        <rFont val="Arial"/>
        <family val="2"/>
      </rPr>
      <t>2</t>
    </r>
    <r>
      <rPr>
        <sz val="11"/>
        <color indexed="8"/>
        <rFont val="Arial"/>
        <family val="2"/>
      </rPr>
      <t xml:space="preserve">O4O6  Compromiso de la  Alta direccion  con la implementacion de los diferentes ejes tematicos de la Politica publica ambiental </t>
    </r>
  </si>
  <si>
    <t xml:space="preserve">3) Armonización de las políticas Nacionales con los programas y proyectos implementados en los entes territoriales </t>
  </si>
  <si>
    <t xml:space="preserve">D6,O8 Implementar normas de calidad como la ISO 90001 que permita mejorar la interrelacion y la comunicación interna entre procesos </t>
  </si>
  <si>
    <t xml:space="preserve">F3O8 Contribuir al mantenimiento de la certificacion de la norma de calidad ISO 9001 </t>
  </si>
  <si>
    <t>4) Implementacion del Plan Municipal de gestion del riesgo</t>
  </si>
  <si>
    <t>D9 ,O1 Gestionar por parte de la alta dirección recursos a nivel nacional e internacional proyectos de preservación, conservación y protección del  medio ambiente, y gestion del riesgo</t>
  </si>
  <si>
    <t xml:space="preserve">F4O1  Implementacion de proyectos ambientales y de gestion del riesgo con recursos obtenidos en convenios del orden nacional, regional e internacional </t>
  </si>
  <si>
    <t xml:space="preserve">5) Pagina web de la administracion municipal que permite al ciudadano realizar consultas y tramites como tambien divulgacion radial , escrita, y desplazamiento a comunas y corregimientos para realizar jornadas de oferta institucional. 
</t>
  </si>
  <si>
    <t>F5O7  Creación de la secretaria de medio ambiente y ampliacion de la planta de personal competente  para llevar a cabo los procesos de forma independiente , generando y administrando recursos propios .</t>
  </si>
  <si>
    <r>
      <t>6)</t>
    </r>
    <r>
      <rPr>
        <b/>
        <sz val="11"/>
        <rFont val="Arial"/>
        <family val="2"/>
      </rPr>
      <t xml:space="preserve"> </t>
    </r>
    <r>
      <rPr>
        <sz val="11"/>
        <rFont val="Arial"/>
        <family val="2"/>
      </rPr>
      <t>Programa de educacion ambiental cuyo objetivo es la concienciación de la poblacion urbana y rural acerca del uso adecuado y sostenible de los recursos naturales.</t>
    </r>
  </si>
  <si>
    <t xml:space="preserve">D3,O2 - Implementación de sistemas informáticos y aplicativos que permitan realizar zonificación y mapificación de programas, proyectos,medición de  indicadores ambientales y de gestion del riesgo </t>
  </si>
  <si>
    <t>7) Implementacion de la reorganizacion administrativa adelantada por la Alcaldia Municipal.</t>
  </si>
  <si>
    <t>D4,O10.- Interiorizar en los servidores publicos de la secretaria los principios  y valores promulgados en el codigo de integridad semestralmente</t>
  </si>
  <si>
    <t>F2, O4, O6 Integrar la tres herramientas ( politica publica ambiental, plan municipal de gestion del riesgo, programa de educacion ambiental) tendientes  a su implemetacion en el municipio de Ibague</t>
  </si>
  <si>
    <t xml:space="preserve">8) Implementacion de la norma de calidad  ISO 9001 que garantiza la articulacion entre los diferentes procesos </t>
  </si>
  <si>
    <t xml:space="preserve">D7, O7 Agilizar nombramiento de vacantes de personal asignados a la secretaria en el proceso de reorganizacion antes de la ley de garantias </t>
  </si>
  <si>
    <t xml:space="preserve">F4, O12, A1 Solicitar a la Direccion de talento humano capacitacion en la formulacion de proyectos para generar recursos </t>
  </si>
  <si>
    <t>9) seguimiento al plan indicativo, utilizando el aplicativo al Tablero.</t>
  </si>
  <si>
    <t>D2, O3, F10, Socializar la normatividad promulgada en la ley 1523 de 2012 de la UNGRD para la entrega de ayudas humanitarias; y  para  el caso de entrega de material vegetal socializar el instructivo, produccion y suministro de material vegetal,  y para unidades septicas el manual suministrado por el proveedor, a los funcionarios que intervienen en estos procesos.</t>
  </si>
  <si>
    <t xml:space="preserve">10)Codigo de integridad y buen gobierno funcion publica </t>
  </si>
  <si>
    <t>D10 O10 Designar el seguimiento a una persona de planta para consolidar y revisar las bases de datos.</t>
  </si>
  <si>
    <t>11) Guia de administracion publica conflicto de interes de servidores publicos del DAFP</t>
  </si>
  <si>
    <t>12) uso del Plan institucional de capacitacion de la administracion municipal.</t>
  </si>
  <si>
    <t>1) Escasa destinación de  recursos económicos  por parte del estado para la implementación de  planes , políticas ambientales y de gestion del riesgo.</t>
  </si>
  <si>
    <r>
      <rPr>
        <b/>
        <sz val="11"/>
        <color indexed="8"/>
        <rFont val="Arial"/>
        <family val="2"/>
      </rPr>
      <t>F</t>
    </r>
    <r>
      <rPr>
        <b/>
        <sz val="9"/>
        <color indexed="8"/>
        <rFont val="Arial"/>
        <family val="2"/>
      </rPr>
      <t>4</t>
    </r>
    <r>
      <rPr>
        <b/>
        <sz val="11"/>
        <color indexed="8"/>
        <rFont val="Arial"/>
        <family val="2"/>
      </rPr>
      <t>A</t>
    </r>
    <r>
      <rPr>
        <b/>
        <sz val="9"/>
        <color indexed="8"/>
        <rFont val="Arial"/>
        <family val="2"/>
      </rPr>
      <t>1</t>
    </r>
    <r>
      <rPr>
        <sz val="11"/>
        <color indexed="8"/>
        <rFont val="Arial"/>
        <family val="2"/>
      </rPr>
      <t xml:space="preserve"> Solicitar capacitación en modificaciones normativas y realizar jornadas internas de actualización.</t>
    </r>
  </si>
  <si>
    <t xml:space="preserve">2) Escasa tecnologia aplicada a la obtención  de información estadística y de indicadores ambientales actualizados     </t>
  </si>
  <si>
    <t xml:space="preserve">3)  Escaso cumplimiento y volatilidad de las normas y políticas ambientales </t>
  </si>
  <si>
    <t>F11, F9 ,A9 Verificar la carpeta de ayudas humanitarias que todas las entregas tengan la firma del beneficiario y firma del responsable operativo quien entrega la ayuda humanitaria asi como que los informes tecnicos de visita generados essten firmados por  el tecnico que realizo la visita y las actas de entrega de insumos y materiales lleven el visto bueno de quien hace la visita , el usuario y la firma del director y del secretrio de despacho</t>
  </si>
  <si>
    <t xml:space="preserve">4) Continuos Cambios de Gobierno   que   ocasionan cambios en las Politicas Públicas     </t>
  </si>
  <si>
    <t xml:space="preserve">5) Ocurrencias de fenomenos Naturales  por cambios Climaticos  y recurrencia de los mismos.  </t>
  </si>
  <si>
    <t>6) Falta de  canales de comunicación  con los ciudadanos</t>
  </si>
  <si>
    <t xml:space="preserve">7) Alto deterioro ambiental debido a la actividad ántropica tanto en la zona urbana como rural.    </t>
  </si>
  <si>
    <t>8) Ampliación de la frontera agropecuaria sacrificando  la zonas de paramo y bosques naturales.</t>
  </si>
  <si>
    <t xml:space="preserve">9) Entrega inapropiada de ayudas humanitarias y/o insumos y materiales </t>
  </si>
  <si>
    <t>Utilizacion de influencias en la entrega o suministro de materiales o insumos y/o ayudas humanitarias en beneficio de un tercero</t>
  </si>
  <si>
    <t xml:space="preserve">La combinacion de factores como: Concentracion del poder en una sola persona, seguimiento y control deficiente al procedimiento de entrega o suministro de materiales o insumos y/o ayudas humanitarias, pueden ocasionar que se entregue material o insumo, o ayuda humanitaria  a una persona que no reuna los requisitos. </t>
  </si>
  <si>
    <t>Deterioro de la imagen institucional</t>
  </si>
  <si>
    <t>Seguimiento y control deficiente al procedimiento de entrega o suministro de ayudas humanitarias.</t>
  </si>
  <si>
    <t xml:space="preserve">La entrega de un material o insumo, o ayuda humanitaria a otra persona que no reuna los requisitos.     </t>
  </si>
  <si>
    <t>Concentracion de poder en una sola persona</t>
  </si>
  <si>
    <t xml:space="preserve">Seguimiento y control deficiente al procedimiento de entrega o suministro de material vegetal , unidades septicas. </t>
  </si>
  <si>
    <t>En la entrega de un material o insumo y/o ayuda humanitaria</t>
  </si>
  <si>
    <t>Perdida de credibilidad y confianza</t>
  </si>
  <si>
    <t>Investigaciones disciplinarias, penales y fiscales</t>
  </si>
  <si>
    <t>Fuerte</t>
  </si>
  <si>
    <t>Se investigan y resuelven oportuamente</t>
  </si>
  <si>
    <t xml:space="preserve">13) La alcaldia municipal cuenta con la oficina de control disciplinario </t>
  </si>
  <si>
    <t>Los profesionales Universitarios asignados para realizar las visitas tecnicas, cada vez que se presenta una solicitud para el suministro de material vegetal, verifican el cumplimiento de los requisitos, mediante visita al sitio objeto de la solicitud, verificando lo expuesto en el instructivo denominado: Produccion y Suministro de material vegetal, elaborando un informe de visita con el respectivo concepto tecnico de viabilida o de no viabilidad, de ser viable la entrega del material vegetal solicitado, diligencia la respectiva Acta de Entrega, y al final manifiesta que la zona a intervenir cuenta con los requisitos para realizar la siembra del material vegetal, constancia de que visito el sitio objeto de la solicitud, y con el radicado de la solicitud, para luego ser verificada la informacion por parte del Secretario de Despacho y el Director de Ambiente, Agua y Cambio Climatico, de estar de acuerdo con el Acta de Entrega  presentada por el Profesional Universitario proceden a su suscripcion. En el evento de que el sitio no cumpla con los requisitos, no se entrega el material vegetal, y se procede a archivar la correspondiente solicituyd con el informe de visita. Como evidencia se deja la solicitud, el informe de visita tecnica y el Acta de Entrega correspondiente.</t>
  </si>
  <si>
    <t>Los profesionales y tecnicos asignados por el director de gestion del riesgo y atencion de desastres cada vez que se solicita la entrega de ayudas humanitarias o se atiende una emergencia, realizan el diligenciamiento del formato de censo de familias afectadas por fenomeno natural y/o antropico con el fin de verificar y determinar la entrega de ayudas humanitarias. En caso de determinar la viabilidad de la entrega, se procede a diligenciar el formato de entrega de elementos y/o materiales a personas afectadas por fenomenos naturales y/o antropicos, el cual debe ser firmado por el beneficiario, el tecnico o profesional asignado y el Director de Gestion del Riesgo, dejando el respectivo soporte fotografico no obstante en los casos de no otorgamiento de viabilidad, se informa directamente al afectado en el momento de la visita de afectacion, dejando este registro en el formato de censo el cual es firmado por el afectado y tecnico o profesional asignado. Como registro de aplicacion del control queda el censo de afectacion, la solicitud en los casos que se aplique, acta de entrega y registro fotografico.</t>
  </si>
  <si>
    <t>Seguimiento y control deficiente al procedimiento de entrega o suministro de materiales o insumos</t>
  </si>
  <si>
    <t>D4,O10 Interiorizar en los servidores publicos de la Secretaria los principios  y valores promulgados en el codigo de integridad y buen gobierno; semestralmente.</t>
  </si>
  <si>
    <t>D2, O3, F10,Socializar la normatividad promulgada en la ley 1523 de 2012 de la UNGRD para la entrega de ayudas humanitarias</t>
  </si>
  <si>
    <t>Acta de Comité Tecnico</t>
  </si>
  <si>
    <t>Secretario de Despacho</t>
  </si>
  <si>
    <t xml:space="preserve">SEMESTRAL </t>
  </si>
  <si>
    <t>Oficios para los Entes de Control.  Memorandos Internos para Apertura de Procesos Disciplinarios.</t>
  </si>
  <si>
    <t xml:space="preserve">Limitantes para la realización de capacitaciones sobre gestión del riesgo, como tambien ambientales, en las comunas y corregimientos y entidades del sector público y/o privado,  por prevención del contagio del covid - 19. </t>
  </si>
  <si>
    <t>PROCESO: GESTION AMBIENTAL</t>
  </si>
  <si>
    <t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t>
  </si>
  <si>
    <t>14) Metas asignadas a la secretaria de Ambiente y Gestion del Riesgo dentro del plan de Desarrollo 2020-2023</t>
  </si>
  <si>
    <t xml:space="preserve">Nota: como Criterio se establecio priorizar los factores evaluados de 4 en adelante. </t>
  </si>
  <si>
    <t xml:space="preserve">Decreto nacional 491 de 2020  adoptado por el Alcaldía mediante el  Decreto municipal 227 de 2020 estableciendo  medidas transitorias como:  Trabajo en casa, uso de tecnologias y lineamientos orientados a la  prevención del   contagio del covid -19;   Directiva presidencial No. 03 del  22 de mayo de 2020,  estableciendo el aislamiento inteligente y productivo, trabajo encasa  por servidores públicos y contratistas  de prestación de servicios y apoyo a la gestión;  Resolución No. 666 del 24 de mayo de 2020 ( protocolo de bioseguridad)   del Ministerio de Salud </t>
  </si>
  <si>
    <t xml:space="preserve">15. Declaración  nacional  de estado de emergencia sanitaria,  circular conjunta  100 - 008 - 2020, expedida por Secretaria de transparencia, DAFP, Vicepresidencia y la Agencia Nacional de Contratación Pública ( covid - 19) </t>
  </si>
  <si>
    <t xml:space="preserve">10) Incremento de la morbilidad y mortalidad por contagio del virus covid -19. </t>
  </si>
  <si>
    <t>11) Ausencia de vacuna contra el covid -19 y de medicamentos antivirales</t>
  </si>
  <si>
    <t>12) propagación del coronavirus covid -19 a pesar de los esfuerzos estatales y de la sociedad</t>
  </si>
  <si>
    <t xml:space="preserve">13) Alto indice de emergencias de origen natural y  atropico  en barrios de estratos 1 y 2 </t>
  </si>
  <si>
    <t>14) Poca aplicación cultural del uso de elementos de protección y del aislamiento preventivo,  en sectores de estrato 1 y 2</t>
  </si>
  <si>
    <t>15. Falta de análisis e  indentificación de los elementos de protección personal que requiere el personal que labora en la Secretaría de Ambiente y Gestión del riesgo; así como, la falta  de  entrega  de los mismos por parte de la Dirección de Talento Humano,  a través del  SST (asociados a prevenir el contagio por covid -19).</t>
  </si>
  <si>
    <t>D9,08,F10, Socializar el Instructivo, produccion y suministro de material vegetal a los funcionarios que intervienen en este proceso, y para unidades septicas el manual suministrado por el proveedor.</t>
  </si>
  <si>
    <t xml:space="preserve">Alto indice de emergencias de origen natural y  antropico  en barrios de estratos 1 y 2 </t>
  </si>
  <si>
    <t xml:space="preserve">PROCESO: GESTION AMBIENTAL </t>
  </si>
  <si>
    <t>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DEASRROLLO HUMANO INTEGRAL EN EL MUNICIPIO DE IBAGUE.</t>
  </si>
  <si>
    <t>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t>
  </si>
  <si>
    <t xml:space="preserve">D12,O2,15,16,F11,A10,11,12,15: Realizar talleres virtuales sobre proyectos ambientales escolares  y  temas ambientales como manejo adecuado de residuos sólidos y de recursos naturales. </t>
  </si>
  <si>
    <t xml:space="preserve">D12,O2,15,16,F11,A10,11,12,15: Realizar video para socializar  en  las Instituciones educativas  en  temas relacionados con  la  gestión del riesgo y manejo adecuado en recursos naturales. </t>
  </si>
  <si>
    <t xml:space="preserve">11)  Prestamo de equipos tecnológicos para laborar en casa </t>
  </si>
  <si>
    <t xml:space="preserve">12) Disponibilidad de transporte vehicular. </t>
  </si>
  <si>
    <t>13) Protocolo de Bioseguridad para la prevencion de la trasmision del covid-19, de la Alcaldia de Ibague.</t>
  </si>
  <si>
    <t>11) Incumplimiento de metas establecidas en el Plan Indicativo y Plan de accion.</t>
  </si>
  <si>
    <t>12) Dificultad para asesorar y acompañar a  las Instituciones Educativas    en la formulación de los planes escolares en gestión del riesgo y  proyectos  ambientales,  y a su vez, limitaciones  para  realizar  la   socialización de los planes y  la implementación de los  proyectos ambientales escolares. ( por el covid -19. )</t>
  </si>
  <si>
    <t xml:space="preserve">13) Limitantes para la realización de capacitaciones sobre gestión del riesgo, como tambien ambientales, en las comunas y corregimientos y entidades del sector público y/o privado. ( por prevención del contagio del covid - 19). </t>
  </si>
  <si>
    <t>D11,O9: Incluir la meta(s) incumplida(s), en el Plan de Accion del año siguiente.</t>
  </si>
  <si>
    <t xml:space="preserve">Rara vez </t>
  </si>
  <si>
    <t>Moderada</t>
  </si>
  <si>
    <t>D3,O16,F13: Aplicar el protocolo de bioseguridad para la prevencion de la trasmision del covid-19, de la Alcaldia de Ibague, entre otras medidas: Lavado de manos cada tres horas; distanciamiento fisico , al menos de dos metros con otras personas; uso de tapabocas obligatorio en el trabajo y fuera de este; antes de salir de casa reportar diariamente el estado de salud; presentar temperatura menor a 38 grados centigrados. Participar en las actividades de capacitacion, sensibilizacion y toma de conciencia en la prevencion del covid-19. En el evento de que un funcionario o contratista presente los sintomas del covid-19, manifestarlo a la Directora de Ambiente, Agua y Cambio Climatico, al Director de Gestion del Riesgo y Atencion de Desastres y a Talento Humano.</t>
  </si>
  <si>
    <t>F6,O5,O2  Hacer uso de las herramientas tecnologicas   disponibles en la entidad para desarrollar tareas asignadas a la secretaria.</t>
  </si>
  <si>
    <t>D3,O12 Solicitar  a Talento Humano capacitacion en herramientas ofimaticas y tecnologicas para servidores publicos.</t>
  </si>
  <si>
    <t xml:space="preserve">D1,O14; Realizar seguimiento  trimestral al cumplimiento del plan de accion anual formulado por la secretaria de Ambiente y Gestion del Riesgo. </t>
  </si>
  <si>
    <t>D2, O13, A03, Informar a los entes de control (personeria, procuraduria, oficina de control disciplinario) sobre la materializacion del riesgo en el evento de presentarse para el inicio de los procesos respectivos.</t>
  </si>
  <si>
    <t>D13,F13, solicitar a la direccion de talento humano grupo de seguridad y salud en el trabajo, la entrega de elementos de proteccion contra el covid-19, que necesitan los funcionarios y contratistas adscritos a la Secretaria de Ambiente y Gestion del Riesgo</t>
  </si>
  <si>
    <t>Seguimiento y control deficiente al procedimiento de entrega o suministro de sistemas septicos o de material vegetal.</t>
  </si>
  <si>
    <t>El profesional universitario asignado para realizar las visitas tecnicas, cada vez que se presenta una solicitud para entrega de sistema septico domiciliario verifica el cumplimiento de los requisitos para la entrega del sistema septico domiciliario mediante visita al predio objeto de la solicitud, verifica que los lineamientos establecidos en el manual  suministrado por el proveedor de los sistemas septicos domiciliarios, se cumpla, generando el informe de visita con el respectivo concepto tecnico de viabilidad o de no viabilidad; con base a lo anterior el profesional universitario elabora un listado de beneficiarios, que son los que cumplen con los requisitos, y se reune con el Secretario de Despacho y el Director de Ambiente, Agua y Cambio Climatico, para analizarla verificar que las personas del listado tienen derecho a un sistema septico domiciliario, por cumplir con todos los requisitos, y se procede a generar un Acta de Entrega a cada beneficiario; en el evento de que el predio no cumpla con los requsitos, no se entrega el sistema septico domiciliario, y se procede a archivar la correspondiente solicitud con el informe de visita. Como evidencia se deja la solicitud, el informe de visita tecnica, y el Acta de Entrega correspondiente.</t>
  </si>
  <si>
    <t>El profesional universitario asignado para realizar las visitas tecnicas, cada vez que se presenta una solicitud para entrega de sistema septico domiciliario, verifica el cumplimiento de los requisitos para la entrega del sistema septico domiciliario, mediante visita al predio objeto de la solicitud, verifica que los lineamientos establecidos en el manual  suministrado por el proveedor de los sistemas septicos domiciliarios, se cumpla, generando el informe de visita con el respectivo concepto tecnico de viabilidad o de no viabilidad; con base a lo anterior el profesional universitario elabora un listado de beneficiarios, que son los que cumplen con los requisitos, y se reune con el Secretario de Despacho y el Director de Ambiente, Agua y Cambio Climatico, para analizarla verificar que las personas del listado tienen derecho a un sistema septico domiciliario, por cumplir con todos los requisitos, y se procede a generar un Acta de Entrega a cada beneficiario; en el evento de que el predio no cumpla con los requsitos, no se entrega el sistema septico domiciliario, y se procede a archivar la correspondiente solicitud con el informe de visita. Como evidencia se deja la solicitud, el informe de visita tecnica, y el Acta de Entrega correspondiente.</t>
  </si>
  <si>
    <t xml:space="preserve">Seguimiento y control deficiente al procedimiento de entrega o suministro de sistemas septicos domiciliarios o de material vegetal. </t>
  </si>
  <si>
    <t>Seguimiento y control deficiente al procedimiento de entrega o suministro de sistemas septicos domiciliarios o de material vegetal.</t>
  </si>
  <si>
    <t xml:space="preserve">Seguimiento y control deficiente al procedimiento de entrega o suministro de sistemas septicos, material vegetal, o ayudas humanitarias. </t>
  </si>
  <si>
    <t>Los profesionales Universitarios asignados para realizar las visitas tecnicas, cada vez que se presenta una solicitud para el suministro de material vegetal, verifican el cumplimiento de los requisitos, mediante visita al sitio objeto de la solicitud, verificando lo expuesto en el instructivo denominado: Produccion y Suministro de material vegetal, elaborando un informe de visita con el respectivo concepto tecnico de viabilida o de no viabilidad, de ser viable la entrega del material vegetal solicitado, diligencia la respectiva Acta de Entrega, y al final manifiesta que la zona a intervenir cuenta con los requisitos para realizar la siembra del material vegetal, constancia de que visito el sitio objeto de la solicitud, y con el radicado de la solicitud, para luego ser verificada la informacion por parte del Secretario de Despacho y el Director de Ambiente, Agua y Cambio Climatico, de estar de acuerdo con el Acta de Entrega  presentada por el Profesional Universitario proceden a su suscripcion. En el evento de que el sitio no cumpla con los requisitos, no se entrega el material vegetal, y se procede a archivar la correspondiente solicitud con el informe de visita. Como evidencia se deja la solicitud, el informe de visita tecnica y el Acta de Entrega correspondiente.</t>
  </si>
  <si>
    <t xml:space="preserve"> D9,O8,F10, Socializar  el instructivo, producción y suministro  de material vegetal a los funcionarios que intervienen en este proceso, y para sistemas sépticos el manual suministrado por el proveedor.</t>
  </si>
  <si>
    <t>Acta de Comité Técnico</t>
  </si>
  <si>
    <t>Director de Ambiente, Agua y Cambio Climático.</t>
  </si>
  <si>
    <t>Acta de comité técnico y carpeta de ayudas humanitarias</t>
  </si>
  <si>
    <t>Director Gestión del Riesgo y Atención de Desastres</t>
  </si>
  <si>
    <t>D2, O13,A03, Informar a los entes de control (personería, procuraduría, oficina de control disciplinario) sobre la materialización del riesgo en el evento de presentarse para el inicio de los procesos respectivos.</t>
  </si>
  <si>
    <t>Codigo:FOR-13-PRO-SIG-04</t>
  </si>
  <si>
    <t>Versión: 04</t>
  </si>
  <si>
    <t>Fecha: 2020/06/26</t>
  </si>
  <si>
    <t>Pagina:2 de 15</t>
  </si>
  <si>
    <t>Pagina: 1 de 15</t>
  </si>
  <si>
    <t>Pagina: 3 de 15</t>
  </si>
  <si>
    <t>FOR-13-PRO-SIG-04</t>
  </si>
  <si>
    <t>4 de 15</t>
  </si>
  <si>
    <t>Codigo: FOR-13-PRO-SIG-04</t>
  </si>
  <si>
    <t>Pagina: 5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</si>
  <si>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</si>
  <si>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</si>
  <si>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</si>
  <si>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</si>
  <si>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</si>
  <si>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</si>
  <si>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</si>
  <si>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</si>
  <si>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</si>
  <si>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</si>
  <si>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</si>
  <si>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</si>
  <si>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Baja Aplicación Cultural Del Protocolo de Bioseguridad Frente al Covid19 Resolución No. 692 del 29 de abril de 2022, expedida por el Ministerio de Salud - vigente</t>
  </si>
  <si>
    <t xml:space="preserve">PROCESO: SISTEMA INTEGRADO DE GESTION </t>
  </si>
  <si>
    <t>Pagina: 1 de 1</t>
  </si>
  <si>
    <t>PROCESO: GESTION AMBIENTAL    
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t>
  </si>
  <si>
    <t>CORRUPCION</t>
  </si>
  <si>
    <t>Indicador de eficacia:  3/3 *100= 100%
Indice de cumplimiento = (Actividades ejecutadas /Actividades programadas)*100</t>
  </si>
  <si>
    <t>Cada que se materialice el riesgo</t>
  </si>
  <si>
    <t>0/0*100</t>
  </si>
  <si>
    <t>Posibilidad que la entidad sea relacionada con actividades ilicitas, al elegir a proveedores y /o realizar pagos a los mismos con prácticas de lavados de activos, financiacin del terrorismo o cualquier actividad ilegal</t>
  </si>
  <si>
    <t xml:space="preserve">La entidad contrate una persona natural o juridica relacionada con actividades ilicitas </t>
  </si>
  <si>
    <t xml:space="preserve">Falta de etica profesional </t>
  </si>
  <si>
    <t>En todos los procesos contractuales</t>
  </si>
  <si>
    <t>SARLAFT</t>
  </si>
  <si>
    <t>La combinacion de factores como: Escasos controles en la selección del talento humano , falta de etica profesional , pueden ocasionar que la entidad sea relacionada con actividades ilicitas, al elegir a proveedores y /o realizar pagos a los mismos con prácticas de lavados de activos, financiacin del terrorismo o cualquier actividad ilegal</t>
  </si>
  <si>
    <t>Deficiente  control en la selección del talento humano</t>
  </si>
  <si>
    <t>='IDENTIFICACION DE RIESGOS'!E10:E12</t>
  </si>
  <si>
    <t>+'IDENTIFICACION DE RIESGOS'!E13:E15</t>
  </si>
  <si>
    <t xml:space="preserve">Deficiente  control en la selección del talento humano, </t>
  </si>
  <si>
    <t xml:space="preserve">Se realizara semestralmente un taller de socializacion del codigo de integridad y gobierno con todos  los funcionarios de la secretaria </t>
  </si>
  <si>
    <t>}</t>
  </si>
  <si>
    <t xml:space="preserve">14)Deficienciente analisis e identificacion del talento humano que se contrata </t>
  </si>
  <si>
    <t xml:space="preserve">16) Falta de análisis e  indentificación de los elementos de protección personal que requiere el personal que labora en la Secretaría de Ambiente y Gestión del riesgo; así como, la falta  de  entrega  de los mismos por parte de la Dirección de Talento Humano,  a través del  SST (asociados a prevenir el contagio por covid -19). </t>
  </si>
  <si>
    <t>15) Falta de etica profesional  en algunos casos</t>
  </si>
  <si>
    <t>Para el caso de contratos de obra y /o suministros , el comité técnico evaluador deberá verificar ante las entidades  competentes la idoneidad   y veracidad de los documentos aportados por los oferentes del proceso   tanto judiciales, legales  como financieros. Para  el caso de OPS el ordenador del gasto emite un certificado de idoneidad donde se establece que el perfil de cada contratista que va ingresar es idoneo y que se leasigna una escala salarial segun el decreto 0037 del 18 de enero de 2023, modoficado por el decreto 0041 del 19 de enero  del 2023, además se verifica los documentos allegados por el co ntratista como  antecedentes  disciplarios, fiscales , judiciales y profesionales ,antes de realizar  la contratacion .</t>
  </si>
  <si>
    <t xml:space="preserve">16. Certificado de idoneidad y experiencia  emitido por el ordenador del gasto </t>
  </si>
  <si>
    <t xml:space="preserve">17. Decreto nacional 491 de 2020  adoptado por el Alcaldía mediante el  Decreto municipal 227 de 2020 estableciendo  medidas transitorias como:  Trabajo en casa, uso de tecnologias y lineamientos orientados a la  prevención del   contagio del covid -19;   Directiva presidencial No. 03 del  22 de mayo de 2020,  estableciendo el aislamiento inteligente y productivo, trabajo encasa  por servidores públicos y contratistas  de prestación de servicios y apoyo a la gestión;  Resolución No. 666 del 24 de mayo de 2020 ( procolo de bioseguridad)   del Ministerio de Salud </t>
  </si>
  <si>
    <t xml:space="preserve">Escasa verifucacuin de llos requisitos de legales y rglamentarios a la hora de contrtar personal </t>
  </si>
  <si>
    <t>Seguimiento</t>
  </si>
  <si>
    <t xml:space="preserve">No se ha materializado este riesgo </t>
  </si>
  <si>
    <t>Se socializó el día 28 de Febrero 2024 con los servidores públicos de la Dirección de Ambiente ,agua y cambio climático , la caracterización del proceso de gestion ambiental asi como los principales formatos entre ellos el For 02 Program 03 Acta de entrega de matrial vegetal, así como se socializo el instructivo de Sistema septicos y los requisitos técnicos para su entrega . Se evidencio que con corte a 30 de junio  se han recibido 26 solicitudes de suministro de material vegetal de las cuales tienen 15  acta de entrega de material vegetal  , solicitud de sistemas sépticos se recibieron 32 de las cuales se atendieron 23</t>
  </si>
  <si>
    <t>Se socializó el día 28 de Febrero 2024 con los servidores públicos de la Dirección de Ambiente ,agua y cambio climático , la caracterización del proceso de gestion ambiental asi como los principales formatos entre ellos el For 02 Program 03 Acta de entrega de matrial vegetal, así como se socializo el instructivo de Sistema septicos y los requisitos técnicos para su entrega . Se evidencio que con corte a 30 de junio, se han recibido 26 solicitudes de suministro de material vegetal de las cuales tienen 11 acta de entrega de material vegetal  , solicitud de sistemas sépticos se recibieron 32 de las cuales se atendieron 23</t>
  </si>
  <si>
    <t xml:space="preserve">Se socializó la normatividad promulgada en la ley 1523 del 2012 ,asi como el proceso de gestión ambiental con sus programas y formatos especialmente el For18-Program 04  ENTREGA DE ELEMENTOS Y/O MATERIALES A PERSONAS AFECTADAS POR FENOMENOS NATURALES Y/O ANTRÓPICOS , tambien se socilizo el codigo de etica y buen gobierno especialmente el valor de la honestidad y respeto. Hasta el momento se han entregado ayudas humanitarias a 137 familias damnificadas con corte  a junio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</si>
</sst>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1"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1"/>
      <color rgb="FFFF0000"/>
      <name val="Calibri"/>
      <family val="2"/>
      <scheme val="minor"/>
    </font>
    <font>
      <b/>
      <sz val="9"/>
      <color indexed="8"/>
      <name val="Arial"/>
      <family val="2"/>
    </font>
    <font>
      <sz val="9"/>
      <color indexed="8"/>
      <name val="Arial"/>
      <family val="2"/>
    </font>
    <font>
      <sz val="12"/>
      <name val="Arial"/>
      <family val="2"/>
    </font>
    <font>
      <b/>
      <sz val="14"/>
      <name val="Arial"/>
      <family val="2"/>
    </font>
    <font>
      <b/>
      <sz val="11"/>
      <color rgb="FFFF0000"/>
      <name val="Arial"/>
      <family val="2"/>
    </font>
    <font>
      <b/>
      <sz val="11"/>
      <color rgb="FFFF0000"/>
      <name val="Calibri"/>
      <family val="2"/>
      <scheme val="minor"/>
    </font>
    <font>
      <sz val="11"/>
      <name val="Calibri"/>
      <family val="2"/>
      <scheme val="minor"/>
    </font>
    <font>
      <b/>
      <sz val="12"/>
      <color rgb="FF000000"/>
      <name val="Arial"/>
      <family val="2"/>
    </font>
    <font>
      <sz val="11"/>
      <name val="Calibri"/>
      <family val="2"/>
    </font>
    <font>
      <sz val="12"/>
      <color theme="1"/>
      <name val="Calibri"/>
      <family val="2"/>
    </font>
  </fonts>
  <fills count="2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rgb="FFDDD9C3"/>
        <bgColor rgb="FFDDD9C3"/>
      </patternFill>
    </fill>
    <fill>
      <patternFill patternType="solid">
        <fgColor theme="9"/>
        <bgColor theme="9"/>
      </patternFill>
    </fill>
    <fill>
      <patternFill patternType="solid">
        <fgColor theme="8" tint="0.59999389629810485"/>
        <bgColor indexed="64"/>
      </patternFill>
    </fill>
  </fills>
  <borders count="13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theme="0"/>
      </right>
      <top/>
      <bottom style="medium">
        <color theme="0"/>
      </bottom>
      <diagonal/>
    </border>
    <border>
      <left style="medium">
        <color theme="0"/>
      </left>
      <right style="medium">
        <color theme="0"/>
      </right>
      <top/>
      <bottom style="medium">
        <color indexed="64"/>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000000"/>
      </right>
      <top style="medium">
        <color rgb="FF000000"/>
      </top>
      <bottom style="thin">
        <color indexed="64"/>
      </bottom>
      <diagonal/>
    </border>
    <border>
      <left style="thin">
        <color rgb="FF000000"/>
      </left>
      <right style="thin">
        <color rgb="FF000000"/>
      </right>
      <top style="medium">
        <color rgb="FF000000"/>
      </top>
      <bottom style="thin">
        <color indexed="64"/>
      </bottom>
      <diagonal/>
    </border>
    <border>
      <left style="thin">
        <color rgb="FF000000"/>
      </left>
      <right/>
      <top style="medium">
        <color rgb="FF000000"/>
      </top>
      <bottom style="thin">
        <color indexed="64"/>
      </bottom>
      <diagonal/>
    </border>
    <border>
      <left style="thin">
        <color rgb="FF000000"/>
      </left>
      <right style="thin">
        <color rgb="FF000000"/>
      </right>
      <top style="thin">
        <color rgb="FF000000"/>
      </top>
      <bottom/>
      <diagonal/>
    </border>
  </borders>
  <cellStyleXfs count="1">
    <xf numFmtId="0" fontId="0" fillId="0" borderId="0"/>
  </cellStyleXfs>
  <cellXfs count="1086">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0" fillId="5" borderId="58" xfId="0" applyFill="1" applyBorder="1" applyAlignment="1">
      <alignment horizontal="center"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33" fillId="10" borderId="0" xfId="0" applyFont="1" applyFill="1" applyAlignment="1">
      <alignment horizontal="center" vertical="center"/>
    </xf>
    <xf numFmtId="0" fontId="33" fillId="3" borderId="0" xfId="0" applyFont="1" applyFill="1" applyAlignment="1">
      <alignment horizontal="center" vertical="center"/>
    </xf>
    <xf numFmtId="0" fontId="33" fillId="9" borderId="0" xfId="0" applyFont="1" applyFill="1" applyAlignment="1">
      <alignment horizontal="center" vertical="center"/>
    </xf>
    <xf numFmtId="0" fontId="33" fillId="0" borderId="0" xfId="0" applyFont="1" applyAlignment="1">
      <alignment horizontal="center" vertical="center"/>
    </xf>
    <xf numFmtId="0" fontId="33" fillId="8" borderId="0" xfId="0" applyFont="1" applyFill="1" applyAlignment="1">
      <alignment horizontal="center" vertical="center"/>
    </xf>
    <xf numFmtId="0" fontId="33"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Alignment="1">
      <alignment horizontal="center" vertical="center"/>
    </xf>
    <xf numFmtId="0" fontId="39" fillId="3" borderId="0" xfId="0" applyFont="1" applyFill="1" applyAlignment="1">
      <alignment horizontal="center" vertical="center"/>
    </xf>
    <xf numFmtId="0" fontId="39" fillId="9" borderId="0" xfId="0" applyFont="1" applyFill="1" applyAlignment="1">
      <alignment horizontal="center" vertical="center"/>
    </xf>
    <xf numFmtId="0" fontId="39" fillId="0" borderId="0" xfId="0" applyFont="1" applyAlignment="1">
      <alignment horizontal="center" vertical="center"/>
    </xf>
    <xf numFmtId="0" fontId="39" fillId="8" borderId="0" xfId="0" applyFont="1" applyFill="1" applyAlignment="1">
      <alignment horizontal="center" vertical="center"/>
    </xf>
    <xf numFmtId="0" fontId="39" fillId="11" borderId="0" xfId="0" applyFont="1" applyFill="1" applyAlignment="1">
      <alignment horizontal="center" vertical="center"/>
    </xf>
    <xf numFmtId="0" fontId="40"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5" fillId="0" borderId="0" xfId="0" applyFont="1" applyAlignment="1">
      <alignment vertical="top"/>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45"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vertical="top" wrapText="1"/>
    </xf>
    <xf numFmtId="0" fontId="42" fillId="0" borderId="1" xfId="0" applyFont="1" applyBorder="1" applyAlignment="1">
      <alignment horizontal="left" vertical="center" wrapText="1"/>
    </xf>
    <xf numFmtId="0" fontId="8" fillId="5" borderId="30" xfId="0" applyFont="1" applyFill="1" applyBorder="1" applyAlignment="1">
      <alignment horizontal="center" vertical="center"/>
    </xf>
    <xf numFmtId="0" fontId="5" fillId="23" borderId="8" xfId="0" applyFont="1" applyFill="1" applyBorder="1" applyAlignment="1">
      <alignment horizontal="center" vertical="center" wrapText="1"/>
    </xf>
    <xf numFmtId="0" fontId="5" fillId="23" borderId="2" xfId="0" applyFont="1" applyFill="1" applyBorder="1" applyAlignment="1">
      <alignment horizontal="center" vertical="center" wrapText="1"/>
    </xf>
    <xf numFmtId="0" fontId="5" fillId="0" borderId="0" xfId="0" applyFont="1" applyAlignment="1">
      <alignment horizontal="center" vertical="center" wrapText="1"/>
    </xf>
    <xf numFmtId="0" fontId="5" fillId="23" borderId="7" xfId="0" applyFont="1" applyFill="1" applyBorder="1" applyAlignment="1">
      <alignment horizontal="center" vertical="center" wrapText="1"/>
    </xf>
    <xf numFmtId="0" fontId="5" fillId="23" borderId="1" xfId="0" applyFont="1" applyFill="1" applyBorder="1" applyAlignment="1">
      <alignment horizontal="center" vertical="center" wrapText="1"/>
    </xf>
    <xf numFmtId="0" fontId="0" fillId="0" borderId="1" xfId="0" applyBorder="1" applyAlignment="1" applyProtection="1">
      <alignment horizontal="center" vertical="center"/>
      <protection locked="0"/>
    </xf>
    <xf numFmtId="0" fontId="20" fillId="0" borderId="1" xfId="0" applyFont="1" applyBorder="1" applyAlignment="1">
      <alignment horizontal="center" vertical="center" wrapText="1"/>
    </xf>
    <xf numFmtId="0" fontId="42" fillId="0" borderId="1" xfId="0" applyFont="1" applyBorder="1" applyAlignment="1">
      <alignment horizontal="center" vertical="center" wrapText="1"/>
    </xf>
    <xf numFmtId="0" fontId="1" fillId="0" borderId="0" xfId="0" applyFont="1"/>
    <xf numFmtId="0" fontId="1" fillId="5" borderId="1" xfId="0" applyFont="1" applyFill="1" applyBorder="1" applyAlignment="1">
      <alignment horizontal="center" wrapText="1"/>
    </xf>
    <xf numFmtId="0" fontId="1" fillId="0" borderId="28" xfId="0" applyFont="1" applyBorder="1" applyAlignment="1">
      <alignment horizontal="left" wrapText="1"/>
    </xf>
    <xf numFmtId="0" fontId="1" fillId="0" borderId="1" xfId="0" applyFont="1" applyBorder="1" applyAlignment="1">
      <alignment horizontal="left" wrapText="1"/>
    </xf>
    <xf numFmtId="0" fontId="1" fillId="5" borderId="3" xfId="0" applyFont="1" applyFill="1" applyBorder="1" applyAlignment="1">
      <alignment horizontal="center"/>
    </xf>
    <xf numFmtId="0" fontId="1" fillId="0" borderId="17" xfId="0" applyFont="1" applyBorder="1" applyAlignment="1">
      <alignment horizontal="left" vertical="center" wrapText="1"/>
    </xf>
    <xf numFmtId="0" fontId="1" fillId="0" borderId="36" xfId="0" applyFont="1" applyBorder="1" applyAlignment="1">
      <alignment horizontal="left" vertical="center" wrapText="1"/>
    </xf>
    <xf numFmtId="0" fontId="0" fillId="5" borderId="62" xfId="0" applyFill="1" applyBorder="1" applyAlignment="1">
      <alignment horizontal="left" vertical="center" wrapText="1"/>
    </xf>
    <xf numFmtId="0" fontId="0" fillId="5" borderId="62" xfId="0" applyFill="1" applyBorder="1" applyAlignment="1">
      <alignment horizontal="center" vertical="center" wrapText="1"/>
    </xf>
    <xf numFmtId="0" fontId="20" fillId="5" borderId="1" xfId="0" applyFont="1" applyFill="1" applyBorder="1" applyAlignment="1">
      <alignment horizontal="center"/>
    </xf>
    <xf numFmtId="0" fontId="42" fillId="0" borderId="28" xfId="0" applyFont="1" applyBorder="1" applyAlignment="1">
      <alignment horizontal="center"/>
    </xf>
    <xf numFmtId="0" fontId="42" fillId="0" borderId="1" xfId="0" applyFont="1" applyBorder="1" applyAlignment="1">
      <alignment horizontal="center"/>
    </xf>
    <xf numFmtId="0" fontId="42" fillId="0" borderId="1" xfId="0" applyFont="1" applyBorder="1" applyAlignment="1">
      <alignment horizontal="center" wrapText="1"/>
    </xf>
    <xf numFmtId="0" fontId="42" fillId="5" borderId="1" xfId="0" applyFont="1" applyFill="1" applyBorder="1" applyAlignment="1">
      <alignment horizontal="center"/>
    </xf>
    <xf numFmtId="0" fontId="53" fillId="0" borderId="1" xfId="0" applyFont="1" applyBorder="1" applyAlignment="1" applyProtection="1">
      <alignment vertical="center" wrapText="1"/>
      <protection locked="0"/>
    </xf>
    <xf numFmtId="0" fontId="53" fillId="0" borderId="1" xfId="0" applyFont="1" applyBorder="1" applyAlignment="1" applyProtection="1">
      <alignment horizontal="center" vertical="center" wrapText="1"/>
      <protection locked="0"/>
    </xf>
    <xf numFmtId="0" fontId="42" fillId="3" borderId="28" xfId="0" applyFont="1" applyFill="1" applyBorder="1" applyAlignment="1" applyProtection="1">
      <alignment horizontal="left" vertical="center" wrapText="1"/>
      <protection locked="0"/>
    </xf>
    <xf numFmtId="49" fontId="1" fillId="0" borderId="2" xfId="0" applyNumberFormat="1"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1" fillId="0" borderId="28" xfId="0" applyFont="1" applyBorder="1" applyAlignment="1" applyProtection="1">
      <alignment horizontal="center" vertical="center"/>
      <protection locked="0"/>
    </xf>
    <xf numFmtId="0" fontId="0" fillId="0" borderId="1" xfId="0" applyBorder="1" applyAlignment="1">
      <alignment horizontal="center" vertical="center"/>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8" fillId="0" borderId="1" xfId="0" applyFont="1" applyBorder="1" applyAlignment="1">
      <alignment vertical="center" wrapText="1"/>
    </xf>
    <xf numFmtId="0" fontId="50" fillId="0" borderId="0" xfId="0" applyFont="1"/>
    <xf numFmtId="0" fontId="1" fillId="0" borderId="1" xfId="0" applyFont="1" applyBorder="1" applyAlignment="1">
      <alignment horizontal="left" vertical="center" wrapText="1"/>
    </xf>
    <xf numFmtId="0" fontId="1" fillId="0" borderId="1" xfId="0" applyFont="1" applyBorder="1" applyAlignment="1" applyProtection="1">
      <alignment horizontal="center" vertical="center" wrapText="1"/>
      <protection locked="0"/>
    </xf>
    <xf numFmtId="0" fontId="21" fillId="3" borderId="1" xfId="0" applyFont="1" applyFill="1" applyBorder="1" applyAlignment="1">
      <alignment vertical="center" wrapText="1"/>
    </xf>
    <xf numFmtId="0" fontId="14" fillId="3" borderId="1" xfId="0" applyFont="1" applyFill="1" applyBorder="1" applyAlignment="1" applyProtection="1">
      <alignment horizontal="justify" vertical="top" wrapText="1"/>
      <protection locked="0"/>
    </xf>
    <xf numFmtId="0" fontId="5" fillId="3" borderId="0" xfId="0" applyFont="1" applyFill="1" applyAlignment="1">
      <alignment vertical="center" wrapText="1"/>
    </xf>
    <xf numFmtId="0" fontId="1" fillId="0" borderId="1"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14" fontId="7" fillId="0" borderId="1" xfId="0" applyNumberFormat="1" applyFont="1" applyBorder="1" applyAlignment="1">
      <alignment horizontal="center" vertical="center" wrapText="1"/>
    </xf>
    <xf numFmtId="0" fontId="60" fillId="0" borderId="0" xfId="0" applyFont="1" applyAlignment="1">
      <alignment horizontal="center" vertical="center"/>
    </xf>
    <xf numFmtId="0" fontId="9" fillId="0" borderId="112" xfId="0" applyFont="1" applyBorder="1" applyAlignment="1">
      <alignment horizontal="center" vertical="center" wrapText="1"/>
    </xf>
    <xf numFmtId="0" fontId="8" fillId="25" borderId="123" xfId="0" applyFont="1" applyFill="1" applyBorder="1" applyAlignment="1">
      <alignment horizontal="center" vertical="center"/>
    </xf>
    <xf numFmtId="0" fontId="9" fillId="0" borderId="0" xfId="0" applyFont="1" applyAlignment="1">
      <alignment horizontal="center" vertical="center"/>
    </xf>
    <xf numFmtId="0" fontId="8" fillId="26" borderId="1" xfId="0" applyFont="1" applyFill="1" applyBorder="1" applyAlignment="1">
      <alignment horizontal="center" vertical="center"/>
    </xf>
    <xf numFmtId="0" fontId="8" fillId="0" borderId="0" xfId="0" applyFont="1" applyAlignment="1">
      <alignment horizontal="center" vertical="center"/>
    </xf>
    <xf numFmtId="0" fontId="9" fillId="0" borderId="127" xfId="0" applyFont="1" applyBorder="1" applyAlignment="1">
      <alignment horizontal="center" vertical="center" wrapText="1"/>
    </xf>
    <xf numFmtId="0" fontId="9" fillId="0" borderId="128" xfId="0" applyFont="1" applyBorder="1" applyAlignment="1">
      <alignment horizontal="left" vertical="center" wrapText="1"/>
    </xf>
    <xf numFmtId="0" fontId="9" fillId="0" borderId="128" xfId="0" applyFont="1" applyBorder="1" applyAlignment="1">
      <alignment horizontal="center" vertical="center" wrapText="1"/>
    </xf>
    <xf numFmtId="0" fontId="9" fillId="0" borderId="109" xfId="0" applyFont="1" applyBorder="1" applyAlignment="1">
      <alignment horizontal="center" vertical="center" wrapText="1"/>
    </xf>
    <xf numFmtId="0" fontId="60" fillId="0" borderId="0" xfId="0" applyFont="1" applyAlignment="1">
      <alignment horizontal="center" vertical="center" wrapText="1"/>
    </xf>
    <xf numFmtId="0" fontId="9" fillId="0" borderId="127" xfId="0" applyFont="1" applyBorder="1" applyAlignment="1">
      <alignment horizontal="left" vertical="center" wrapText="1"/>
    </xf>
    <xf numFmtId="0" fontId="59" fillId="0" borderId="11" xfId="0" applyFont="1" applyBorder="1"/>
    <xf numFmtId="0" fontId="8" fillId="26" borderId="130" xfId="0" applyFont="1" applyFill="1" applyBorder="1" applyAlignment="1">
      <alignment horizontal="center" vertical="center" wrapText="1"/>
    </xf>
    <xf numFmtId="0" fontId="8" fillId="26" borderId="131" xfId="0" applyFont="1" applyFill="1" applyBorder="1" applyAlignment="1">
      <alignment horizontal="center" vertical="center"/>
    </xf>
    <xf numFmtId="0" fontId="8" fillId="26" borderId="131" xfId="0" applyFont="1" applyFill="1" applyBorder="1" applyAlignment="1">
      <alignment horizontal="center" vertical="center" wrapText="1"/>
    </xf>
    <xf numFmtId="0" fontId="8" fillId="26" borderId="132" xfId="0" applyFont="1" applyFill="1" applyBorder="1" applyAlignment="1">
      <alignment horizontal="center" vertical="center"/>
    </xf>
    <xf numFmtId="0" fontId="60" fillId="0" borderId="1" xfId="0" applyFont="1" applyBorder="1" applyAlignment="1">
      <alignment horizontal="center" vertical="center" wrapText="1"/>
    </xf>
    <xf numFmtId="0" fontId="1" fillId="0" borderId="0" xfId="0" applyFont="1" applyAlignment="1">
      <alignment horizontal="center" vertical="center" wrapText="1"/>
    </xf>
    <xf numFmtId="0" fontId="1" fillId="0" borderId="60" xfId="0" applyFont="1" applyBorder="1" applyAlignment="1">
      <alignment horizontal="left" vertical="center" wrapText="1"/>
    </xf>
    <xf numFmtId="0" fontId="1" fillId="0" borderId="62" xfId="0" applyFont="1" applyBorder="1" applyAlignment="1">
      <alignment horizontal="left" vertical="center" wrapText="1"/>
    </xf>
    <xf numFmtId="0" fontId="42" fillId="0" borderId="60" xfId="0" applyFont="1" applyBorder="1" applyAlignment="1" applyProtection="1">
      <alignment horizontal="left" vertical="center" wrapText="1"/>
      <protection locked="0"/>
    </xf>
    <xf numFmtId="0" fontId="23" fillId="0" borderId="56"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1" fillId="0" borderId="60" xfId="0" applyFont="1" applyBorder="1" applyAlignment="1">
      <alignment horizontal="center" vertical="center"/>
    </xf>
    <xf numFmtId="0" fontId="1" fillId="0" borderId="56" xfId="0" applyFont="1" applyBorder="1" applyAlignment="1">
      <alignment horizontal="center" vertical="center"/>
    </xf>
    <xf numFmtId="0" fontId="1" fillId="0" borderId="62" xfId="0" applyFont="1" applyBorder="1" applyAlignment="1">
      <alignment horizontal="center" vertical="center"/>
    </xf>
    <xf numFmtId="0" fontId="60" fillId="0" borderId="133" xfId="0" applyFont="1" applyBorder="1" applyAlignment="1">
      <alignment horizontal="center" vertical="center"/>
    </xf>
    <xf numFmtId="0" fontId="8" fillId="0" borderId="133" xfId="0" applyFont="1" applyBorder="1" applyAlignment="1">
      <alignment horizontal="center" vertical="center" wrapText="1"/>
    </xf>
    <xf numFmtId="0" fontId="9" fillId="0" borderId="133" xfId="0" applyFont="1" applyBorder="1" applyAlignment="1">
      <alignment horizontal="left" vertical="center" wrapText="1"/>
    </xf>
    <xf numFmtId="0" fontId="9" fillId="0" borderId="133" xfId="0" applyFont="1" applyBorder="1" applyAlignment="1">
      <alignment horizontal="center" vertical="center" wrapText="1"/>
    </xf>
    <xf numFmtId="0" fontId="9" fillId="0" borderId="116" xfId="0" applyFont="1" applyBorder="1" applyAlignment="1">
      <alignment horizontal="center" vertical="center" wrapText="1"/>
    </xf>
    <xf numFmtId="0" fontId="60" fillId="0" borderId="1" xfId="0" applyFont="1" applyBorder="1" applyAlignment="1">
      <alignment horizontal="center" vertical="center"/>
    </xf>
    <xf numFmtId="0" fontId="1" fillId="0" borderId="0" xfId="0" applyFont="1" applyAlignment="1">
      <alignment horizontal="left" vertical="center" wrapText="1"/>
    </xf>
    <xf numFmtId="0" fontId="14" fillId="3" borderId="1" xfId="0" applyFont="1" applyFill="1" applyBorder="1" applyAlignment="1" applyProtection="1">
      <alignment horizontal="justify" vertical="top"/>
      <protection locked="0"/>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wrapText="1"/>
    </xf>
    <xf numFmtId="0" fontId="17" fillId="16" borderId="6"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9" xfId="0" applyFont="1" applyBorder="1" applyAlignment="1">
      <alignment horizontal="left" vertical="center" wrapText="1"/>
    </xf>
    <xf numFmtId="0" fontId="1" fillId="0" borderId="1" xfId="0" applyFont="1" applyBorder="1" applyAlignment="1">
      <alignment horizontal="left" vertical="center" wrapText="1"/>
    </xf>
    <xf numFmtId="0" fontId="1"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1" fillId="16" borderId="60" xfId="0" applyFont="1" applyFill="1" applyBorder="1" applyAlignment="1">
      <alignment horizontal="left" vertical="center" wrapText="1"/>
    </xf>
    <xf numFmtId="0" fontId="5" fillId="16" borderId="56" xfId="0" applyFont="1" applyFill="1" applyBorder="1" applyAlignment="1">
      <alignment horizontal="left" vertical="center" wrapText="1"/>
    </xf>
    <xf numFmtId="0" fontId="5" fillId="16" borderId="62" xfId="0" applyFont="1" applyFill="1" applyBorder="1" applyAlignment="1">
      <alignment horizontal="left" vertical="center" wrapText="1"/>
    </xf>
    <xf numFmtId="0" fontId="1" fillId="16" borderId="1" xfId="0" applyFont="1" applyFill="1" applyBorder="1" applyAlignment="1">
      <alignment vertical="center"/>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 fillId="0" borderId="1" xfId="0" applyFont="1" applyBorder="1" applyAlignment="1">
      <alignment horizontal="left" vertical="center" wrapText="1"/>
    </xf>
    <xf numFmtId="0" fontId="42" fillId="0" borderId="60" xfId="0" applyFont="1" applyBorder="1" applyAlignment="1">
      <alignment horizontal="left" vertical="center" wrapText="1"/>
    </xf>
    <xf numFmtId="0" fontId="42" fillId="0" borderId="62" xfId="0" applyFont="1" applyBorder="1" applyAlignment="1">
      <alignment horizontal="left" vertical="center" wrapText="1"/>
    </xf>
    <xf numFmtId="0" fontId="42" fillId="0" borderId="60" xfId="0" applyFont="1" applyBorder="1" applyAlignment="1">
      <alignment vertical="center" wrapText="1"/>
    </xf>
    <xf numFmtId="0" fontId="42" fillId="0" borderId="62" xfId="0" applyFont="1" applyBorder="1" applyAlignment="1">
      <alignment vertical="center" wrapText="1"/>
    </xf>
    <xf numFmtId="0" fontId="42" fillId="3" borderId="60" xfId="0" applyFont="1" applyFill="1" applyBorder="1" applyAlignment="1">
      <alignment horizontal="left" vertical="center" wrapText="1"/>
    </xf>
    <xf numFmtId="0" fontId="42" fillId="3" borderId="62" xfId="0" applyFont="1" applyFill="1" applyBorder="1" applyAlignment="1">
      <alignment horizontal="left" vertical="center" wrapText="1"/>
    </xf>
    <xf numFmtId="0" fontId="42" fillId="0" borderId="1" xfId="0" applyFont="1" applyBorder="1" applyAlignment="1">
      <alignment horizontal="justify" vertical="top" wrapText="1"/>
    </xf>
    <xf numFmtId="0" fontId="1" fillId="0" borderId="1" xfId="0" applyFont="1" applyBorder="1" applyAlignment="1">
      <alignment horizontal="center" vertical="center"/>
    </xf>
    <xf numFmtId="0" fontId="1" fillId="3" borderId="60" xfId="0" applyFont="1" applyFill="1" applyBorder="1" applyAlignment="1">
      <alignment horizontal="center" vertical="center" wrapText="1"/>
    </xf>
    <xf numFmtId="0" fontId="1" fillId="3" borderId="62" xfId="0" applyFont="1" applyFill="1" applyBorder="1" applyAlignment="1">
      <alignment horizontal="center" vertical="center" wrapText="1"/>
    </xf>
    <xf numFmtId="0" fontId="1" fillId="0" borderId="60" xfId="0" applyFont="1" applyBorder="1" applyAlignment="1">
      <alignment horizontal="center" vertical="center" wrapText="1"/>
    </xf>
    <xf numFmtId="0" fontId="1" fillId="0" borderId="56" xfId="0" applyFont="1" applyBorder="1" applyAlignment="1">
      <alignment horizontal="center" vertical="center" wrapText="1"/>
    </xf>
    <xf numFmtId="0" fontId="1" fillId="0" borderId="62" xfId="0" applyFont="1" applyBorder="1" applyAlignment="1">
      <alignment horizontal="center" vertical="center" wrapText="1"/>
    </xf>
    <xf numFmtId="0" fontId="1" fillId="3" borderId="60" xfId="0" applyFont="1" applyFill="1" applyBorder="1" applyAlignment="1">
      <alignment vertical="center" wrapText="1"/>
    </xf>
    <xf numFmtId="0" fontId="1" fillId="3" borderId="62" xfId="0" applyFont="1" applyFill="1" applyBorder="1" applyAlignment="1">
      <alignment vertical="center" wrapText="1"/>
    </xf>
    <xf numFmtId="0" fontId="1" fillId="0" borderId="1" xfId="0" applyFont="1" applyBorder="1" applyAlignment="1">
      <alignment horizontal="center" vertical="center" wrapText="1"/>
    </xf>
    <xf numFmtId="0" fontId="1" fillId="0" borderId="60" xfId="0" applyFont="1" applyBorder="1" applyAlignment="1">
      <alignment horizontal="justify" vertical="top" wrapText="1"/>
    </xf>
    <xf numFmtId="0" fontId="0" fillId="0" borderId="62" xfId="0" applyBorder="1" applyAlignment="1">
      <alignment horizontal="justify" vertical="top" wrapText="1"/>
    </xf>
    <xf numFmtId="0" fontId="1" fillId="0" borderId="60" xfId="0" applyFont="1" applyBorder="1" applyAlignment="1">
      <alignment horizontal="left" vertical="center" wrapText="1"/>
    </xf>
    <xf numFmtId="0" fontId="0" fillId="0" borderId="62" xfId="0" applyBorder="1" applyAlignment="1">
      <alignment horizontal="left" vertical="center" wrapText="1"/>
    </xf>
    <xf numFmtId="0" fontId="1" fillId="3" borderId="60" xfId="0" applyFont="1" applyFill="1" applyBorder="1" applyAlignment="1">
      <alignment horizontal="left" vertical="center" wrapText="1"/>
    </xf>
    <xf numFmtId="0" fontId="1" fillId="3" borderId="62" xfId="0" applyFont="1" applyFill="1" applyBorder="1" applyAlignment="1">
      <alignment horizontal="left" vertical="center" wrapText="1"/>
    </xf>
    <xf numFmtId="0" fontId="1" fillId="0" borderId="62" xfId="0" applyFont="1" applyBorder="1" applyAlignment="1">
      <alignment horizontal="left" vertical="center" wrapText="1"/>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 fillId="3" borderId="60" xfId="0" applyFont="1" applyFill="1" applyBorder="1" applyAlignment="1">
      <alignment horizontal="center" vertical="top" wrapText="1"/>
    </xf>
    <xf numFmtId="0" fontId="1" fillId="3" borderId="62" xfId="0" applyFont="1" applyFill="1" applyBorder="1" applyAlignment="1">
      <alignment horizontal="center" vertical="top" wrapText="1"/>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1" fillId="17" borderId="71" xfId="0" applyFont="1" applyFill="1" applyBorder="1" applyAlignment="1">
      <alignment horizontal="left" vertical="center" wrapText="1"/>
    </xf>
    <xf numFmtId="0" fontId="1" fillId="17" borderId="37" xfId="0" applyFont="1" applyFill="1" applyBorder="1" applyAlignment="1">
      <alignment horizontal="left" vertical="center" wrapText="1"/>
    </xf>
    <xf numFmtId="0" fontId="1" fillId="17" borderId="63" xfId="0" applyFont="1" applyFill="1" applyBorder="1" applyAlignment="1">
      <alignment horizontal="left" vertical="center" wrapText="1"/>
    </xf>
    <xf numFmtId="0" fontId="1" fillId="17" borderId="40" xfId="0" applyFont="1" applyFill="1" applyBorder="1" applyAlignment="1">
      <alignment horizontal="left" vertical="center" wrapText="1"/>
    </xf>
    <xf numFmtId="0" fontId="1" fillId="17" borderId="41" xfId="0" applyFont="1" applyFill="1" applyBorder="1" applyAlignment="1">
      <alignment horizontal="left" vertical="center" wrapText="1"/>
    </xf>
    <xf numFmtId="0" fontId="1" fillId="17" borderId="24" xfId="0" applyFont="1" applyFill="1" applyBorder="1" applyAlignment="1">
      <alignment horizontal="left" vertical="center" wrapText="1"/>
    </xf>
    <xf numFmtId="0" fontId="17" fillId="0" borderId="68" xfId="0" applyFont="1" applyBorder="1" applyAlignment="1">
      <alignment horizontal="left" vertical="center" wrapText="1"/>
    </xf>
    <xf numFmtId="0" fontId="17" fillId="0" borderId="56" xfId="0" applyFont="1" applyBorder="1" applyAlignment="1">
      <alignment horizontal="left" vertical="center" wrapText="1"/>
    </xf>
    <xf numFmtId="0" fontId="17" fillId="0" borderId="69" xfId="0" applyFont="1" applyBorder="1" applyAlignment="1">
      <alignment horizontal="left"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42" fillId="0" borderId="1" xfId="0" applyFont="1" applyBorder="1" applyAlignment="1">
      <alignment horizontal="left" vertical="center" wrapText="1"/>
    </xf>
    <xf numFmtId="0" fontId="1" fillId="0" borderId="60" xfId="0" applyFont="1" applyBorder="1" applyAlignment="1" applyProtection="1">
      <alignment horizontal="left" vertical="center" wrapText="1"/>
      <protection locked="0"/>
    </xf>
    <xf numFmtId="0" fontId="1" fillId="0" borderId="62" xfId="0" applyFont="1" applyBorder="1" applyAlignment="1" applyProtection="1">
      <alignment horizontal="left" vertical="center" wrapText="1"/>
      <protection locked="0"/>
    </xf>
    <xf numFmtId="0" fontId="42" fillId="3" borderId="1" xfId="0" applyFont="1" applyFill="1" applyBorder="1" applyAlignment="1">
      <alignment horizontal="left" vertical="center" wrapText="1"/>
    </xf>
    <xf numFmtId="0" fontId="0" fillId="0" borderId="60" xfId="0" applyBorder="1" applyAlignment="1">
      <alignment horizontal="center"/>
    </xf>
    <xf numFmtId="0" fontId="0" fillId="0" borderId="62" xfId="0" applyBorder="1" applyAlignment="1">
      <alignment horizontal="center"/>
    </xf>
    <xf numFmtId="0" fontId="0" fillId="0" borderId="1" xfId="0" applyBorder="1" applyAlignment="1">
      <alignment horizontal="center"/>
    </xf>
    <xf numFmtId="0" fontId="1" fillId="0" borderId="60" xfId="0" applyFont="1" applyBorder="1" applyAlignment="1">
      <alignment horizontal="center" vertical="center"/>
    </xf>
    <xf numFmtId="0" fontId="1" fillId="0" borderId="62" xfId="0" applyFont="1" applyBorder="1" applyAlignment="1">
      <alignment horizontal="center" vertical="center"/>
    </xf>
    <xf numFmtId="0" fontId="1" fillId="3" borderId="60" xfId="0" applyFont="1" applyFill="1" applyBorder="1" applyAlignment="1">
      <alignment horizontal="left" vertical="top" wrapText="1"/>
    </xf>
    <xf numFmtId="0" fontId="1" fillId="3" borderId="62" xfId="0" applyFont="1" applyFill="1" applyBorder="1" applyAlignment="1">
      <alignment horizontal="left" vertical="top" wrapText="1"/>
    </xf>
    <xf numFmtId="0" fontId="1" fillId="3" borderId="56" xfId="0" applyFont="1" applyFill="1" applyBorder="1" applyAlignment="1">
      <alignment vertical="center" wrapText="1"/>
    </xf>
    <xf numFmtId="0" fontId="23" fillId="3" borderId="0" xfId="0" applyFont="1" applyFill="1" applyAlignment="1">
      <alignment horizontal="left"/>
    </xf>
    <xf numFmtId="0" fontId="23" fillId="3" borderId="1" xfId="0" applyFont="1" applyFill="1" applyBorder="1" applyAlignment="1" applyProtection="1">
      <alignment horizontal="left" vertical="center"/>
      <protection locked="0"/>
    </xf>
    <xf numFmtId="0" fontId="1" fillId="0" borderId="56" xfId="0" applyFont="1" applyBorder="1" applyAlignment="1">
      <alignment horizontal="center" vertical="center"/>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0" fillId="0" borderId="60" xfId="0" applyBorder="1" applyAlignment="1">
      <alignment horizontal="center" vertical="center"/>
    </xf>
    <xf numFmtId="0" fontId="0" fillId="0" borderId="62" xfId="0" applyBorder="1" applyAlignment="1">
      <alignment horizontal="center" vertical="center"/>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42" fillId="0" borderId="1" xfId="0" applyFont="1" applyBorder="1" applyAlignment="1">
      <alignment horizontal="left" vertical="center"/>
    </xf>
    <xf numFmtId="0" fontId="1" fillId="3" borderId="62" xfId="0" applyFont="1" applyFill="1" applyBorder="1" applyAlignment="1">
      <alignment horizontal="left" vertical="top"/>
    </xf>
    <xf numFmtId="0" fontId="1" fillId="0" borderId="60" xfId="0" applyFont="1" applyBorder="1" applyAlignment="1">
      <alignment horizontal="left" wrapText="1"/>
    </xf>
    <xf numFmtId="0" fontId="1" fillId="0" borderId="62" xfId="0" applyFont="1" applyBorder="1" applyAlignment="1">
      <alignment horizontal="left" wrapText="1"/>
    </xf>
    <xf numFmtId="0" fontId="1" fillId="0" borderId="56" xfId="0" applyFont="1" applyBorder="1" applyAlignment="1">
      <alignment horizontal="left" vertical="center" wrapText="1"/>
    </xf>
    <xf numFmtId="0" fontId="42" fillId="0" borderId="60" xfId="0" applyFont="1" applyBorder="1" applyAlignment="1" applyProtection="1">
      <alignment horizontal="left" vertical="center" wrapText="1"/>
      <protection locked="0"/>
    </xf>
    <xf numFmtId="0" fontId="23" fillId="0" borderId="56"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42" fillId="0" borderId="60" xfId="0" applyFont="1" applyBorder="1" applyAlignment="1" applyProtection="1">
      <alignment horizontal="left" vertical="center"/>
      <protection locked="0"/>
    </xf>
    <xf numFmtId="0" fontId="42" fillId="0" borderId="56" xfId="0" applyFont="1" applyBorder="1" applyAlignment="1" applyProtection="1">
      <alignment horizontal="left" vertical="center"/>
      <protection locked="0"/>
    </xf>
    <xf numFmtId="0" fontId="42" fillId="0" borderId="62" xfId="0" applyFont="1" applyBorder="1" applyAlignment="1" applyProtection="1">
      <alignment horizontal="left" vertical="center"/>
      <protection locked="0"/>
    </xf>
    <xf numFmtId="0" fontId="1" fillId="3" borderId="56" xfId="0" applyFont="1" applyFill="1" applyBorder="1" applyAlignment="1">
      <alignment horizontal="left" vertical="center" wrapText="1"/>
    </xf>
    <xf numFmtId="0" fontId="1" fillId="3" borderId="1" xfId="0" applyFont="1" applyFill="1" applyBorder="1" applyAlignment="1">
      <alignment horizontal="left" vertical="center" wrapText="1"/>
    </xf>
    <xf numFmtId="0" fontId="1" fillId="3" borderId="60" xfId="0" applyFont="1" applyFill="1" applyBorder="1" applyAlignment="1">
      <alignment horizontal="justify" vertical="top" wrapText="1"/>
    </xf>
    <xf numFmtId="0" fontId="42" fillId="0" borderId="56" xfId="0" applyFont="1" applyBorder="1" applyAlignment="1">
      <alignment horizontal="left" vertical="center" wrapText="1"/>
    </xf>
    <xf numFmtId="0" fontId="1" fillId="3" borderId="60" xfId="0" applyFont="1" applyFill="1" applyBorder="1" applyAlignment="1" applyProtection="1">
      <alignment horizontal="left" vertical="center" wrapText="1"/>
      <protection locked="0"/>
    </xf>
    <xf numFmtId="0" fontId="1" fillId="3" borderId="62" xfId="0" applyFont="1" applyFill="1" applyBorder="1" applyAlignment="1" applyProtection="1">
      <alignment horizontal="left" vertical="center" wrapText="1"/>
      <protection locked="0"/>
    </xf>
    <xf numFmtId="0" fontId="42" fillId="0" borderId="60" xfId="0" applyFont="1" applyBorder="1" applyAlignment="1">
      <alignment horizontal="justify" vertical="top"/>
    </xf>
    <xf numFmtId="0" fontId="57" fillId="0" borderId="62" xfId="0" applyFont="1" applyBorder="1" applyAlignment="1">
      <alignment horizontal="justify" vertical="top"/>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0" fillId="0" borderId="1" xfId="0" applyBorder="1" applyAlignment="1">
      <alignment horizontal="center" vertical="center"/>
    </xf>
    <xf numFmtId="0" fontId="1" fillId="3" borderId="56" xfId="0" applyFont="1" applyFill="1" applyBorder="1" applyAlignment="1">
      <alignment horizontal="center" vertical="center" wrapText="1"/>
    </xf>
    <xf numFmtId="0" fontId="6" fillId="3" borderId="62" xfId="0" applyFont="1" applyFill="1" applyBorder="1" applyAlignment="1">
      <alignment horizontal="left" vertical="center" wrapText="1"/>
    </xf>
    <xf numFmtId="0" fontId="0" fillId="0" borderId="56" xfId="0" applyBorder="1" applyAlignment="1">
      <alignment horizontal="center" vertical="center"/>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9" fillId="0" borderId="1" xfId="0" applyFont="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0" fontId="53" fillId="0" borderId="2" xfId="0" applyFont="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66" xfId="0" applyFont="1" applyBorder="1" applyAlignment="1">
      <alignment horizontal="center" vertical="center"/>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45" xfId="0" applyFont="1" applyBorder="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3" borderId="36" xfId="0" applyFont="1" applyFill="1" applyBorder="1" applyAlignment="1">
      <alignment horizontal="center"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3" borderId="18" xfId="0" applyFont="1" applyFill="1" applyBorder="1" applyAlignment="1">
      <alignment horizontal="center" vertical="center" wrapText="1"/>
    </xf>
    <xf numFmtId="0" fontId="6" fillId="5" borderId="7"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5" fillId="0" borderId="26" xfId="0" applyFont="1" applyBorder="1" applyAlignment="1">
      <alignment horizont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Alignment="1">
      <alignment horizontal="center" vertical="center"/>
    </xf>
    <xf numFmtId="0" fontId="34" fillId="7" borderId="75" xfId="0" applyFont="1" applyFill="1" applyBorder="1" applyAlignment="1" applyProtection="1">
      <alignment horizontal="center" vertical="center"/>
      <protection locked="0"/>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wrapText="1"/>
      <protection locked="0"/>
    </xf>
    <xf numFmtId="0" fontId="34"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40" fillId="8" borderId="72"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8" borderId="31" xfId="0" applyFont="1" applyFill="1" applyBorder="1" applyAlignment="1" applyProtection="1">
      <alignment horizontal="center" vertical="center"/>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36"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9"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0" fillId="9" borderId="31" xfId="0" applyFill="1" applyBorder="1" applyAlignment="1">
      <alignment horizontal="center"/>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0" fillId="9" borderId="31" xfId="0" applyFill="1" applyBorder="1" applyAlignment="1">
      <alignment horizontal="center" vertical="center" wrapText="1"/>
    </xf>
    <xf numFmtId="0" fontId="0" fillId="9" borderId="31" xfId="0" applyFill="1" applyBorder="1" applyAlignment="1">
      <alignment horizontal="center" vertical="center"/>
    </xf>
    <xf numFmtId="0" fontId="10" fillId="7" borderId="33" xfId="0" applyFont="1" applyFill="1" applyBorder="1" applyAlignment="1" applyProtection="1">
      <alignment horizontal="center" vertical="center"/>
      <protection locked="0"/>
    </xf>
    <xf numFmtId="0" fontId="10" fillId="7" borderId="34"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0" fillId="8" borderId="51" xfId="0" applyFill="1" applyBorder="1" applyAlignment="1">
      <alignment horizontal="center" vertical="center"/>
    </xf>
    <xf numFmtId="0" fontId="0" fillId="8" borderId="99" xfId="0"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 fillId="0" borderId="30" xfId="0" applyFont="1" applyBorder="1" applyAlignment="1">
      <alignment horizontal="center" vertical="center" wrapText="1"/>
    </xf>
    <xf numFmtId="0" fontId="1" fillId="0" borderId="65" xfId="0" applyFont="1" applyBorder="1" applyAlignment="1">
      <alignment horizontal="center" vertical="center" wrapText="1"/>
    </xf>
    <xf numFmtId="0" fontId="1" fillId="0" borderId="46" xfId="0" applyFont="1" applyBorder="1" applyAlignment="1">
      <alignment vertical="center" wrapText="1"/>
    </xf>
    <xf numFmtId="0" fontId="5" fillId="0" borderId="12" xfId="0" applyFont="1" applyBorder="1" applyAlignment="1">
      <alignment vertical="center" wrapText="1"/>
    </xf>
    <xf numFmtId="0" fontId="5" fillId="0" borderId="29" xfId="0" applyFont="1" applyBorder="1" applyAlignment="1">
      <alignment vertical="center" wrapText="1"/>
    </xf>
    <xf numFmtId="0" fontId="1" fillId="0" borderId="30" xfId="0" applyFont="1" applyBorder="1" applyAlignment="1">
      <alignment vertical="center" wrapText="1"/>
    </xf>
    <xf numFmtId="0" fontId="5" fillId="0" borderId="20" xfId="0" applyFont="1" applyBorder="1" applyAlignment="1">
      <alignment vertical="center" wrapText="1"/>
    </xf>
    <xf numFmtId="0" fontId="5" fillId="0" borderId="27" xfId="0" applyFont="1" applyBorder="1" applyAlignment="1">
      <alignment vertical="center" wrapText="1"/>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1" fillId="0" borderId="53" xfId="0" applyFont="1" applyBorder="1" applyAlignment="1">
      <alignment horizontal="left" vertical="center" wrapText="1"/>
    </xf>
    <xf numFmtId="0" fontId="1" fillId="0" borderId="54" xfId="0" applyFont="1" applyBorder="1" applyAlignment="1">
      <alignment horizontal="left" vertical="center" wrapText="1"/>
    </xf>
    <xf numFmtId="0" fontId="1" fillId="0" borderId="86" xfId="0" applyFont="1" applyBorder="1" applyAlignment="1">
      <alignment horizontal="left" vertical="center" wrapText="1"/>
    </xf>
    <xf numFmtId="0" fontId="1" fillId="0" borderId="55" xfId="0" applyFont="1" applyBorder="1" applyAlignment="1">
      <alignment horizontal="left" vertical="center" wrapText="1"/>
    </xf>
    <xf numFmtId="0" fontId="42" fillId="3" borderId="30" xfId="0" applyFont="1" applyFill="1" applyBorder="1" applyAlignment="1">
      <alignment horizontal="left" vertical="center" wrapText="1"/>
    </xf>
    <xf numFmtId="0" fontId="20" fillId="3" borderId="20" xfId="0" applyFont="1" applyFill="1" applyBorder="1" applyAlignment="1">
      <alignment horizontal="left" vertical="center" wrapText="1"/>
    </xf>
    <xf numFmtId="0" fontId="20" fillId="3" borderId="27" xfId="0" applyFont="1" applyFill="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42" fillId="0" borderId="28" xfId="0" applyFont="1" applyBorder="1" applyAlignment="1">
      <alignment horizontal="center" vertical="center" wrapText="1"/>
    </xf>
    <xf numFmtId="0" fontId="42" fillId="0" borderId="1" xfId="0" applyFont="1" applyBorder="1" applyAlignment="1">
      <alignment horizontal="center" vertical="center" wrapText="1"/>
    </xf>
    <xf numFmtId="0" fontId="54" fillId="0" borderId="1" xfId="0" applyFont="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1" fillId="0" borderId="11" xfId="0" applyFont="1" applyBorder="1" applyAlignment="1">
      <alignment horizontal="left" vertical="center" wrapText="1"/>
    </xf>
    <xf numFmtId="0" fontId="42" fillId="0" borderId="18" xfId="0" applyFont="1" applyBorder="1" applyAlignment="1">
      <alignment horizontal="center" vertical="center" wrapText="1"/>
    </xf>
    <xf numFmtId="0" fontId="42" fillId="0" borderId="16" xfId="0" applyFont="1" applyBorder="1" applyAlignment="1">
      <alignment horizontal="center" vertical="center" wrapText="1"/>
    </xf>
    <xf numFmtId="0" fontId="6" fillId="13" borderId="7" xfId="0" applyFont="1" applyFill="1" applyBorder="1" applyAlignment="1">
      <alignment horizontal="center" vertical="center"/>
    </xf>
    <xf numFmtId="0" fontId="42" fillId="0" borderId="65" xfId="0" applyFont="1" applyBorder="1" applyAlignment="1">
      <alignment horizontal="left" vertical="center" wrapText="1"/>
    </xf>
    <xf numFmtId="0" fontId="42" fillId="0" borderId="11" xfId="0" applyFont="1" applyBorder="1" applyAlignment="1">
      <alignment horizontal="left" vertical="center" wrapText="1"/>
    </xf>
    <xf numFmtId="0" fontId="42" fillId="0" borderId="28" xfId="0" applyFont="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80" xfId="0" applyFont="1" applyFill="1" applyBorder="1" applyAlignment="1">
      <alignment horizontal="center" vertical="center" wrapText="1"/>
    </xf>
    <xf numFmtId="0" fontId="7" fillId="16" borderId="49" xfId="0" applyFont="1" applyFill="1" applyBorder="1" applyAlignment="1">
      <alignment horizontal="center" vertical="center" wrapText="1"/>
    </xf>
    <xf numFmtId="0" fontId="7" fillId="16" borderId="50" xfId="0" applyFont="1" applyFill="1" applyBorder="1" applyAlignment="1">
      <alignment horizontal="center"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42" fillId="0" borderId="10" xfId="0" applyFont="1" applyBorder="1" applyAlignment="1">
      <alignment horizontal="center" vertical="center" wrapText="1"/>
    </xf>
    <xf numFmtId="0" fontId="42" fillId="0" borderId="11" xfId="0" applyFont="1" applyBorder="1" applyAlignment="1">
      <alignment horizontal="center" vertical="center" wrapText="1"/>
    </xf>
    <xf numFmtId="0" fontId="1" fillId="0" borderId="43"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1" fillId="0" borderId="7"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5" fillId="0" borderId="1" xfId="0" applyFont="1" applyBorder="1" applyAlignment="1">
      <alignment horizontal="center" vertical="center" wrapText="1"/>
    </xf>
    <xf numFmtId="0" fontId="18" fillId="0" borderId="9" xfId="0" applyFont="1" applyBorder="1" applyAlignment="1">
      <alignment horizontal="center" vertical="center"/>
    </xf>
    <xf numFmtId="0" fontId="18" fillId="0" borderId="3" xfId="0" applyFont="1" applyBorder="1" applyAlignment="1">
      <alignment horizontal="center" vertical="center"/>
    </xf>
    <xf numFmtId="0" fontId="6" fillId="13" borderId="11" xfId="0" applyFont="1" applyFill="1" applyBorder="1" applyAlignment="1">
      <alignment horizontal="center" vertical="center"/>
    </xf>
    <xf numFmtId="0" fontId="1"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1" fillId="3" borderId="65" xfId="0" applyFont="1" applyFill="1" applyBorder="1" applyAlignment="1">
      <alignment horizontal="left" vertical="center" wrapText="1"/>
    </xf>
    <xf numFmtId="0" fontId="1" fillId="3" borderId="11" xfId="0" applyFont="1" applyFill="1" applyBorder="1" applyAlignment="1">
      <alignment horizontal="left" vertical="center" wrapText="1"/>
    </xf>
    <xf numFmtId="0" fontId="1" fillId="3" borderId="28" xfId="0" applyFont="1" applyFill="1" applyBorder="1" applyAlignment="1">
      <alignment horizontal="left" vertical="center" wrapText="1"/>
    </xf>
    <xf numFmtId="0" fontId="1" fillId="0" borderId="18" xfId="0" applyFont="1" applyBorder="1" applyAlignment="1">
      <alignment horizontal="center" vertical="center" wrapText="1"/>
    </xf>
    <xf numFmtId="0" fontId="0" fillId="0" borderId="30" xfId="0" applyBorder="1" applyAlignment="1">
      <alignment horizontal="center"/>
    </xf>
    <xf numFmtId="0" fontId="1" fillId="0" borderId="28" xfId="0" applyFont="1" applyBorder="1" applyAlignment="1">
      <alignment horizontal="center" vertical="center" wrapText="1"/>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6" fillId="9" borderId="72" xfId="0" applyFont="1" applyFill="1" applyBorder="1" applyAlignment="1" applyProtection="1">
      <alignment horizontal="center" vertical="center" wrapText="1"/>
      <protection locked="0"/>
    </xf>
    <xf numFmtId="0" fontId="55" fillId="8" borderId="76" xfId="0" applyFont="1" applyFill="1" applyBorder="1" applyAlignment="1" applyProtection="1">
      <alignment horizontal="center" vertical="center"/>
      <protection locked="0"/>
    </xf>
    <xf numFmtId="0" fontId="6" fillId="8" borderId="77" xfId="0" applyFont="1" applyFill="1" applyBorder="1" applyAlignment="1" applyProtection="1">
      <alignment horizontal="center" vertical="center"/>
      <protection locked="0"/>
    </xf>
    <xf numFmtId="0" fontId="36" fillId="9" borderId="98" xfId="0" applyFont="1" applyFill="1" applyBorder="1" applyAlignment="1" applyProtection="1">
      <alignment horizontal="center" vertical="center"/>
      <protection locked="0"/>
    </xf>
    <xf numFmtId="0" fontId="56" fillId="7" borderId="33" xfId="0" applyFont="1" applyFill="1" applyBorder="1" applyAlignment="1" applyProtection="1">
      <alignment horizontal="center" vertical="center"/>
      <protection locked="0"/>
    </xf>
    <xf numFmtId="0" fontId="56" fillId="7" borderId="34" xfId="0" applyFont="1" applyFill="1" applyBorder="1" applyAlignment="1" applyProtection="1">
      <alignment horizontal="center" vertical="center"/>
      <protection locked="0"/>
    </xf>
    <xf numFmtId="0" fontId="10" fillId="9" borderId="31" xfId="0" applyFont="1" applyFill="1" applyBorder="1" applyAlignment="1" applyProtection="1">
      <alignment horizontal="center" vertical="center" wrapText="1"/>
      <protection locked="0"/>
    </xf>
    <xf numFmtId="0" fontId="10" fillId="9" borderId="31"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5"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5" fillId="0" borderId="0" xfId="0" applyFont="1" applyAlignment="1">
      <alignment horizontal="center" vertical="top"/>
    </xf>
    <xf numFmtId="0" fontId="8" fillId="16" borderId="83" xfId="0" applyFont="1" applyFill="1" applyBorder="1" applyAlignment="1">
      <alignment horizontal="left"/>
    </xf>
    <xf numFmtId="0" fontId="9" fillId="0" borderId="126" xfId="0" applyFont="1" applyBorder="1" applyAlignment="1">
      <alignment horizontal="center" vertical="center"/>
    </xf>
    <xf numFmtId="0" fontId="59" fillId="0" borderId="126" xfId="0" applyFont="1" applyBorder="1"/>
    <xf numFmtId="0" fontId="9" fillId="0" borderId="124" xfId="0" applyFont="1" applyBorder="1" applyAlignment="1">
      <alignment horizontal="center" vertical="center"/>
    </xf>
    <xf numFmtId="0" fontId="59" fillId="0" borderId="117" xfId="0" applyFont="1" applyBorder="1"/>
    <xf numFmtId="0" fontId="59" fillId="0" borderId="125" xfId="0" applyFont="1" applyBorder="1"/>
    <xf numFmtId="0" fontId="9" fillId="0" borderId="11" xfId="0" applyFont="1" applyBorder="1" applyAlignment="1">
      <alignment horizontal="center" vertical="center" wrapText="1"/>
    </xf>
    <xf numFmtId="0" fontId="7" fillId="0" borderId="3" xfId="0" applyFont="1" applyBorder="1" applyAlignment="1">
      <alignment horizontal="left" wrapText="1"/>
    </xf>
    <xf numFmtId="0" fontId="7" fillId="0" borderId="6" xfId="0" applyFont="1" applyBorder="1" applyAlignment="1">
      <alignment horizontal="left"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center" vertical="center"/>
    </xf>
    <xf numFmtId="0" fontId="7"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9" fillId="0" borderId="112" xfId="0" applyFont="1" applyBorder="1" applyAlignment="1">
      <alignment horizontal="center" vertical="center" wrapText="1"/>
    </xf>
    <xf numFmtId="0" fontId="59" fillId="0" borderId="113" xfId="0" applyFont="1" applyBorder="1"/>
    <xf numFmtId="0" fontId="59" fillId="0" borderId="122" xfId="0" applyFont="1" applyBorder="1"/>
    <xf numFmtId="0" fontId="58" fillId="0" borderId="121" xfId="0" applyFont="1" applyBorder="1" applyAlignment="1">
      <alignment horizontal="center" vertical="center" wrapText="1"/>
    </xf>
    <xf numFmtId="0" fontId="9" fillId="0" borderId="112" xfId="0" applyFont="1" applyBorder="1" applyAlignment="1">
      <alignment horizontal="center" vertical="center"/>
    </xf>
    <xf numFmtId="0" fontId="60" fillId="0" borderId="107" xfId="0" applyFont="1" applyBorder="1" applyAlignment="1">
      <alignment horizontal="center" vertical="center"/>
    </xf>
    <xf numFmtId="0" fontId="59" fillId="0" borderId="115" xfId="0" applyFont="1" applyBorder="1"/>
    <xf numFmtId="0" fontId="59" fillId="0" borderId="120" xfId="0" applyFont="1" applyBorder="1"/>
    <xf numFmtId="0" fontId="9" fillId="0" borderId="126" xfId="0" applyFont="1" applyBorder="1" applyAlignment="1">
      <alignment horizontal="center" vertical="center" wrapText="1"/>
    </xf>
    <xf numFmtId="0" fontId="59" fillId="0" borderId="126" xfId="0" applyFont="1" applyBorder="1" applyAlignment="1">
      <alignment horizontal="center"/>
    </xf>
    <xf numFmtId="0" fontId="59" fillId="0" borderId="128" xfId="0" applyFont="1" applyBorder="1"/>
    <xf numFmtId="0" fontId="8" fillId="0" borderId="108" xfId="0" applyFont="1" applyBorder="1" applyAlignment="1">
      <alignment horizontal="center" vertical="center" wrapText="1"/>
    </xf>
    <xf numFmtId="0" fontId="59" fillId="0" borderId="108" xfId="0" applyFont="1" applyBorder="1" applyAlignment="1">
      <alignment horizontal="center"/>
    </xf>
    <xf numFmtId="0" fontId="59" fillId="0" borderId="129" xfId="0" applyFont="1" applyBorder="1" applyAlignment="1">
      <alignment horizontal="center"/>
    </xf>
    <xf numFmtId="0" fontId="58" fillId="0" borderId="100" xfId="0" applyFont="1" applyBorder="1" applyAlignment="1">
      <alignment horizontal="center" vertical="center" wrapText="1"/>
    </xf>
    <xf numFmtId="0" fontId="59" fillId="0" borderId="108" xfId="0" applyFont="1" applyBorder="1"/>
    <xf numFmtId="0" fontId="59" fillId="0" borderId="119" xfId="0" applyFont="1" applyBorder="1"/>
    <xf numFmtId="0" fontId="58" fillId="0" borderId="101" xfId="0" applyFont="1" applyBorder="1" applyAlignment="1">
      <alignment horizontal="center" vertical="center" wrapText="1"/>
    </xf>
    <xf numFmtId="0" fontId="59" fillId="0" borderId="102" xfId="0" applyFont="1" applyBorder="1"/>
    <xf numFmtId="0" fontId="59" fillId="0" borderId="103" xfId="0" applyFont="1" applyBorder="1"/>
    <xf numFmtId="0" fontId="59" fillId="0" borderId="109" xfId="0" applyFont="1" applyBorder="1"/>
    <xf numFmtId="0" fontId="59" fillId="0" borderId="110" xfId="0" applyFont="1" applyBorder="1"/>
    <xf numFmtId="0" fontId="59" fillId="0" borderId="111" xfId="0" applyFont="1" applyBorder="1"/>
    <xf numFmtId="0" fontId="58" fillId="0" borderId="116" xfId="0" applyFont="1" applyBorder="1" applyAlignment="1">
      <alignment horizontal="center" vertical="center" wrapText="1"/>
    </xf>
    <xf numFmtId="0" fontId="59" fillId="0" borderId="118" xfId="0" applyFont="1" applyBorder="1"/>
    <xf numFmtId="0" fontId="9" fillId="0" borderId="104" xfId="0" applyFont="1" applyBorder="1" applyAlignment="1">
      <alignment horizontal="center" vertical="center" wrapText="1"/>
    </xf>
    <xf numFmtId="0" fontId="59" fillId="0" borderId="105" xfId="0" applyFont="1" applyBorder="1"/>
    <xf numFmtId="0" fontId="59" fillId="0" borderId="106" xfId="0" applyFont="1" applyBorder="1"/>
    <xf numFmtId="0" fontId="59" fillId="0" borderId="114" xfId="0" applyFont="1" applyBorder="1"/>
    <xf numFmtId="0" fontId="7" fillId="4" borderId="1" xfId="0" applyFont="1" applyFill="1" applyBorder="1" applyAlignment="1">
      <alignment horizontal="left" vertical="top" wrapText="1"/>
    </xf>
    <xf numFmtId="0" fontId="1" fillId="4" borderId="1" xfId="0" applyFont="1" applyFill="1" applyBorder="1" applyAlignment="1">
      <alignment vertical="top" wrapText="1"/>
    </xf>
    <xf numFmtId="0" fontId="7" fillId="4" borderId="1" xfId="0" applyFont="1" applyFill="1" applyBorder="1" applyAlignment="1">
      <alignment horizontal="justify" vertical="top"/>
    </xf>
    <xf numFmtId="0" fontId="7" fillId="4" borderId="1" xfId="0" applyFont="1" applyFill="1" applyBorder="1" applyAlignment="1">
      <alignment horizontal="left" vertical="center" wrapText="1"/>
    </xf>
    <xf numFmtId="0" fontId="7" fillId="4" borderId="60" xfId="0" applyFont="1" applyFill="1" applyBorder="1" applyAlignment="1">
      <alignment horizontal="left" vertical="center" wrapText="1"/>
    </xf>
    <xf numFmtId="0" fontId="1" fillId="4" borderId="60" xfId="0" applyFont="1" applyFill="1" applyBorder="1" applyAlignment="1">
      <alignment horizontal="left" vertical="top" wrapText="1"/>
    </xf>
    <xf numFmtId="0" fontId="1" fillId="4" borderId="1" xfId="0" applyFont="1" applyFill="1" applyBorder="1" applyAlignment="1">
      <alignment horizontal="justify" vertical="top"/>
    </xf>
    <xf numFmtId="0" fontId="42" fillId="4" borderId="1" xfId="0" applyFont="1" applyFill="1" applyBorder="1" applyAlignment="1">
      <alignment horizontal="left" vertical="top" wrapText="1"/>
    </xf>
    <xf numFmtId="0" fontId="1" fillId="4" borderId="1" xfId="0" applyFont="1" applyFill="1" applyBorder="1" applyAlignment="1">
      <alignment horizontal="justify" vertical="top" wrapText="1"/>
    </xf>
    <xf numFmtId="0" fontId="1" fillId="4" borderId="1" xfId="0" applyFont="1" applyFill="1" applyBorder="1" applyAlignment="1">
      <alignment vertical="center" wrapText="1"/>
    </xf>
    <xf numFmtId="0" fontId="0" fillId="4" borderId="1" xfId="0" applyFill="1" applyBorder="1" applyAlignment="1" applyProtection="1">
      <alignment horizontal="justify" vertical="top" wrapText="1"/>
      <protection locked="0"/>
    </xf>
    <xf numFmtId="0" fontId="14" fillId="4" borderId="1" xfId="0" applyFont="1" applyFill="1" applyBorder="1" applyAlignment="1" applyProtection="1">
      <alignment horizontal="justify" vertical="top" wrapText="1"/>
      <protection locked="0"/>
    </xf>
    <xf numFmtId="0" fontId="1" fillId="4" borderId="1" xfId="0" applyFont="1" applyFill="1" applyBorder="1" applyAlignment="1">
      <alignment horizontal="left" vertical="center" wrapText="1"/>
    </xf>
    <xf numFmtId="0" fontId="1" fillId="27" borderId="1" xfId="0" applyFont="1" applyFill="1" applyBorder="1" applyAlignment="1">
      <alignment vertical="top" wrapText="1"/>
    </xf>
    <xf numFmtId="0" fontId="42" fillId="27" borderId="60" xfId="0" applyFont="1" applyFill="1" applyBorder="1" applyAlignment="1">
      <alignment horizontal="left" vertical="center" wrapText="1"/>
    </xf>
    <xf numFmtId="0" fontId="42" fillId="27" borderId="62" xfId="0" applyFont="1" applyFill="1" applyBorder="1" applyAlignment="1">
      <alignment horizontal="left" vertical="center" wrapText="1"/>
    </xf>
    <xf numFmtId="0" fontId="1" fillId="27" borderId="0" xfId="0" applyFont="1" applyFill="1" applyAlignment="1">
      <alignment horizontal="justify" vertical="top"/>
    </xf>
    <xf numFmtId="0" fontId="42" fillId="27" borderId="60" xfId="0" applyFont="1" applyFill="1" applyBorder="1" applyAlignment="1">
      <alignment vertical="center" wrapText="1"/>
    </xf>
    <xf numFmtId="0" fontId="42" fillId="27" borderId="62" xfId="0" applyFont="1" applyFill="1" applyBorder="1" applyAlignment="1">
      <alignment vertical="center" wrapText="1"/>
    </xf>
    <xf numFmtId="0" fontId="1" fillId="27" borderId="1" xfId="0" applyFont="1" applyFill="1" applyBorder="1" applyAlignment="1">
      <alignment horizontal="left" vertical="top" wrapText="1"/>
    </xf>
    <xf numFmtId="0" fontId="1" fillId="27" borderId="1" xfId="0" applyFont="1" applyFill="1" applyBorder="1" applyAlignment="1">
      <alignment horizontal="justify" vertical="top" wrapText="1"/>
    </xf>
    <xf numFmtId="0" fontId="1" fillId="27" borderId="60" xfId="0" applyFont="1" applyFill="1" applyBorder="1" applyAlignment="1" applyProtection="1">
      <alignment horizontal="left" vertical="center" wrapText="1"/>
      <protection locked="0"/>
    </xf>
    <xf numFmtId="0" fontId="1" fillId="27" borderId="62" xfId="0" applyFont="1" applyFill="1" applyBorder="1" applyAlignment="1" applyProtection="1">
      <alignment horizontal="left" vertical="center" wrapText="1"/>
      <protection locked="0"/>
    </xf>
    <xf numFmtId="0" fontId="42" fillId="4" borderId="60" xfId="0" applyFont="1" applyFill="1" applyBorder="1" applyAlignment="1">
      <alignment horizontal="left" vertical="center" wrapText="1"/>
    </xf>
    <xf numFmtId="0" fontId="42" fillId="4" borderId="62" xfId="0" applyFont="1" applyFill="1" applyBorder="1" applyAlignment="1">
      <alignment horizontal="left" vertical="center" wrapText="1"/>
    </xf>
    <xf numFmtId="0" fontId="42" fillId="4" borderId="60" xfId="0" applyFont="1" applyFill="1" applyBorder="1" applyAlignment="1">
      <alignment vertical="center" wrapText="1"/>
    </xf>
    <xf numFmtId="0" fontId="42" fillId="4" borderId="62" xfId="0" applyFont="1" applyFill="1" applyBorder="1" applyAlignment="1">
      <alignment vertical="center" wrapText="1"/>
    </xf>
    <xf numFmtId="0" fontId="42" fillId="4" borderId="60" xfId="0" applyFont="1" applyFill="1" applyBorder="1" applyAlignment="1">
      <alignment vertical="center"/>
    </xf>
    <xf numFmtId="0" fontId="42" fillId="4" borderId="62" xfId="0" applyFont="1" applyFill="1" applyBorder="1" applyAlignment="1">
      <alignment vertical="center"/>
    </xf>
    <xf numFmtId="0" fontId="42" fillId="4" borderId="60" xfId="0" applyFont="1" applyFill="1" applyBorder="1" applyAlignment="1" applyProtection="1">
      <alignment horizontal="left" vertical="center" wrapText="1"/>
      <protection locked="0"/>
    </xf>
    <xf numFmtId="0" fontId="42" fillId="4" borderId="62" xfId="0" applyFont="1" applyFill="1" applyBorder="1" applyAlignment="1" applyProtection="1">
      <alignment horizontal="left" vertical="center" wrapText="1"/>
      <protection locked="0"/>
    </xf>
    <xf numFmtId="0" fontId="1" fillId="4" borderId="1" xfId="0" applyFont="1" applyFill="1" applyBorder="1" applyAlignment="1" applyProtection="1">
      <alignment horizontal="left" vertical="center" wrapText="1"/>
      <protection locked="0"/>
    </xf>
  </cellXfs>
  <cellStyles count="1">
    <cellStyle name="Normal" xfId="0" builtinId="0"/>
  </cellStyles>
  <dxfs count="0"/>
  <tableStyles count="0" defaultTableStyle="TableStyleMedium2" defaultPivotStyle="PivotStyleLight16"/>
  <colors>
    <mruColors>
      <color rgb="FFFFD2B3"/>
      <color rgb="FF00BBFE"/>
      <color rgb="FF2FC9FF"/>
      <color rgb="FFFFA365"/>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6.emf"/><Relationship Id="rId1" Type="http://schemas.openxmlformats.org/officeDocument/2006/relationships/image" Target="../media/image17.emf"/><Relationship Id="rId4"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4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95249</xdr:colOff>
      <xdr:row>0</xdr:row>
      <xdr:rowOff>99795</xdr:rowOff>
    </xdr:from>
    <xdr:to>
      <xdr:col>12</xdr:col>
      <xdr:colOff>846666</xdr:colOff>
      <xdr:row>3</xdr:row>
      <xdr:rowOff>185520</xdr:rowOff>
    </xdr:to>
    <xdr:pic>
      <xdr:nvPicPr>
        <xdr:cNvPr id="1134" name="1 Imagen" descr="logocapitalmusical">
          <a:extLst>
            <a:ext uri="{FF2B5EF4-FFF2-40B4-BE49-F238E27FC236}">
              <a16:creationId xmlns:a16="http://schemas.microsoft.com/office/drawing/2014/main"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51666" y="99795"/>
          <a:ext cx="751417"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oneCellAnchor>
    <xdr:from>
      <xdr:col>12</xdr:col>
      <xdr:colOff>247650</xdr:colOff>
      <xdr:row>0</xdr:row>
      <xdr:rowOff>38100</xdr:rowOff>
    </xdr:from>
    <xdr:ext cx="504825" cy="685800"/>
    <xdr:pic>
      <xdr:nvPicPr>
        <xdr:cNvPr id="2" name="image1.jpg" descr="logocapitalmusical">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xfrm>
          <a:off x="23679150" y="38100"/>
          <a:ext cx="504825" cy="6858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41</xdr:row>
      <xdr:rowOff>0</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41</xdr:row>
      <xdr:rowOff>0</xdr:rowOff>
    </xdr:from>
    <xdr:to>
      <xdr:col>0</xdr:col>
      <xdr:colOff>2</xdr:colOff>
      <xdr:row>41</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11</xdr:row>
          <xdr:rowOff>160020</xdr:rowOff>
        </xdr:from>
        <xdr:to>
          <xdr:col>19</xdr:col>
          <xdr:colOff>906780</xdr:colOff>
          <xdr:row>12</xdr:row>
          <xdr:rowOff>22860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906780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906780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175260</xdr:rowOff>
        </xdr:from>
        <xdr:to>
          <xdr:col>19</xdr:col>
          <xdr:colOff>906780</xdr:colOff>
          <xdr:row>14</xdr:row>
          <xdr:rowOff>426720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160020</xdr:rowOff>
        </xdr:from>
        <xdr:to>
          <xdr:col>19</xdr:col>
          <xdr:colOff>906780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906780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906780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906780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906780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906780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906780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906780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906780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906780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906780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160020</xdr:rowOff>
        </xdr:from>
        <xdr:to>
          <xdr:col>19</xdr:col>
          <xdr:colOff>906780</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27</xdr:row>
          <xdr:rowOff>160020</xdr:rowOff>
        </xdr:from>
        <xdr:to>
          <xdr:col>19</xdr:col>
          <xdr:colOff>906780</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28</xdr:row>
          <xdr:rowOff>160020</xdr:rowOff>
        </xdr:from>
        <xdr:to>
          <xdr:col>19</xdr:col>
          <xdr:colOff>906780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29</xdr:row>
          <xdr:rowOff>160020</xdr:rowOff>
        </xdr:from>
        <xdr:to>
          <xdr:col>19</xdr:col>
          <xdr:colOff>906780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30</xdr:row>
          <xdr:rowOff>160020</xdr:rowOff>
        </xdr:from>
        <xdr:to>
          <xdr:col>19</xdr:col>
          <xdr:colOff>906780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31</xdr:row>
          <xdr:rowOff>160020</xdr:rowOff>
        </xdr:from>
        <xdr:to>
          <xdr:col>19</xdr:col>
          <xdr:colOff>906780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32</xdr:row>
          <xdr:rowOff>160020</xdr:rowOff>
        </xdr:from>
        <xdr:to>
          <xdr:col>19</xdr:col>
          <xdr:colOff>906780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160020</xdr:rowOff>
        </xdr:from>
        <xdr:to>
          <xdr:col>19</xdr:col>
          <xdr:colOff>906780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34</xdr:row>
          <xdr:rowOff>160020</xdr:rowOff>
        </xdr:from>
        <xdr:to>
          <xdr:col>19</xdr:col>
          <xdr:colOff>906780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35</xdr:row>
          <xdr:rowOff>160020</xdr:rowOff>
        </xdr:from>
        <xdr:to>
          <xdr:col>19</xdr:col>
          <xdr:colOff>906780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36</xdr:row>
          <xdr:rowOff>160020</xdr:rowOff>
        </xdr:from>
        <xdr:to>
          <xdr:col>19</xdr:col>
          <xdr:colOff>906780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160020</xdr:rowOff>
        </xdr:from>
        <xdr:to>
          <xdr:col>19</xdr:col>
          <xdr:colOff>906780</xdr:colOff>
          <xdr:row>40</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35380</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158555</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6</xdr:col>
      <xdr:colOff>611188</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0.xml"/><Relationship Id="rId39" Type="http://schemas.openxmlformats.org/officeDocument/2006/relationships/control" Target="../activeX/activeX33.xml"/><Relationship Id="rId21" Type="http://schemas.openxmlformats.org/officeDocument/2006/relationships/control" Target="../activeX/activeX16.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2" Type="http://schemas.openxmlformats.org/officeDocument/2006/relationships/drawing" Target="../drawings/drawing3.xml"/><Relationship Id="rId16" Type="http://schemas.openxmlformats.org/officeDocument/2006/relationships/control" Target="../activeX/activeX11.xml"/><Relationship Id="rId29" Type="http://schemas.openxmlformats.org/officeDocument/2006/relationships/control" Target="../activeX/activeX23.xml"/><Relationship Id="rId11" Type="http://schemas.openxmlformats.org/officeDocument/2006/relationships/control" Target="../activeX/activeX6.xml"/><Relationship Id="rId24" Type="http://schemas.openxmlformats.org/officeDocument/2006/relationships/image" Target="../media/image16.emf"/><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5.xml"/><Relationship Id="rId44" Type="http://schemas.openxmlformats.org/officeDocument/2006/relationships/control" Target="../activeX/activeX38.xml"/><Relationship Id="rId52" Type="http://schemas.openxmlformats.org/officeDocument/2006/relationships/image" Target="../media/image17.emf"/><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0" Type="http://schemas.openxmlformats.org/officeDocument/2006/relationships/control" Target="../activeX/activeX15.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85" zoomScaleNormal="85" workbookViewId="0">
      <selection activeCell="E1" sqref="E1:E4"/>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44"/>
      <c r="B1" s="353" t="s">
        <v>267</v>
      </c>
      <c r="C1" s="354"/>
      <c r="D1" s="355"/>
      <c r="E1" s="287" t="s">
        <v>546</v>
      </c>
      <c r="F1" s="347"/>
    </row>
    <row r="2" spans="1:7" x14ac:dyDescent="0.25">
      <c r="A2" s="345"/>
      <c r="B2" s="356"/>
      <c r="C2" s="357"/>
      <c r="D2" s="358"/>
      <c r="E2" s="288" t="s">
        <v>547</v>
      </c>
      <c r="F2" s="348"/>
    </row>
    <row r="3" spans="1:7" ht="15" customHeight="1" x14ac:dyDescent="0.25">
      <c r="A3" s="345"/>
      <c r="B3" s="356"/>
      <c r="C3" s="357"/>
      <c r="D3" s="358"/>
      <c r="E3" s="288" t="s">
        <v>548</v>
      </c>
      <c r="F3" s="348"/>
    </row>
    <row r="4" spans="1:7" ht="14.4" thickBot="1" x14ac:dyDescent="0.3">
      <c r="A4" s="346"/>
      <c r="B4" s="359"/>
      <c r="C4" s="360"/>
      <c r="D4" s="361"/>
      <c r="E4" s="289" t="s">
        <v>550</v>
      </c>
      <c r="F4" s="349"/>
    </row>
    <row r="5" spans="1:7" ht="14.4" thickBot="1" x14ac:dyDescent="0.3"/>
    <row r="6" spans="1:7" ht="42.75" customHeight="1" x14ac:dyDescent="0.25">
      <c r="A6" s="150" t="s">
        <v>268</v>
      </c>
      <c r="B6" s="362" t="s">
        <v>273</v>
      </c>
      <c r="C6" s="362"/>
      <c r="D6" s="362"/>
      <c r="E6" s="362"/>
      <c r="F6" s="363"/>
    </row>
    <row r="7" spans="1:7" ht="50.25" customHeight="1" thickBot="1" x14ac:dyDescent="0.3">
      <c r="A7" s="151" t="s">
        <v>269</v>
      </c>
      <c r="B7" s="333" t="s">
        <v>270</v>
      </c>
      <c r="C7" s="333"/>
      <c r="D7" s="333"/>
      <c r="E7" s="333"/>
      <c r="F7" s="334"/>
    </row>
    <row r="8" spans="1:7" ht="17.25" customHeight="1" x14ac:dyDescent="0.25">
      <c r="A8" s="365"/>
      <c r="B8" s="365"/>
      <c r="C8" s="365"/>
      <c r="D8" s="365"/>
      <c r="E8" s="365"/>
      <c r="F8" s="365"/>
    </row>
    <row r="9" spans="1:7" ht="54.75" customHeight="1" x14ac:dyDescent="0.25">
      <c r="A9" s="364" t="s">
        <v>369</v>
      </c>
      <c r="B9" s="364"/>
      <c r="C9" s="364"/>
      <c r="D9" s="364"/>
      <c r="E9" s="364"/>
      <c r="F9" s="364"/>
    </row>
    <row r="10" spans="1:7" ht="18" customHeight="1" thickBot="1" x14ac:dyDescent="0.3">
      <c r="A10" s="342"/>
      <c r="B10" s="343"/>
      <c r="C10" s="343"/>
      <c r="D10" s="343"/>
      <c r="E10" s="343"/>
      <c r="F10" s="343"/>
      <c r="G10" s="343"/>
    </row>
    <row r="11" spans="1:7" ht="24.75" customHeight="1" x14ac:dyDescent="0.25">
      <c r="A11" s="350" t="s">
        <v>271</v>
      </c>
      <c r="B11" s="351"/>
      <c r="C11" s="351"/>
      <c r="D11" s="351"/>
      <c r="E11" s="351"/>
      <c r="F11" s="352"/>
    </row>
    <row r="12" spans="1:7" ht="229.5" customHeight="1" thickBot="1" x14ac:dyDescent="0.3">
      <c r="A12" s="341" t="s">
        <v>368</v>
      </c>
      <c r="B12" s="333"/>
      <c r="C12" s="333"/>
      <c r="D12" s="333"/>
      <c r="E12" s="333"/>
      <c r="F12" s="334"/>
    </row>
    <row r="13" spans="1:7" ht="18" customHeight="1" thickBot="1" x14ac:dyDescent="0.3">
      <c r="A13" s="384"/>
      <c r="B13" s="384"/>
      <c r="C13" s="384"/>
      <c r="D13" s="384"/>
      <c r="E13" s="384"/>
      <c r="F13" s="384"/>
    </row>
    <row r="14" spans="1:7" ht="26.25" customHeight="1" x14ac:dyDescent="0.25">
      <c r="A14" s="350" t="s">
        <v>272</v>
      </c>
      <c r="B14" s="351"/>
      <c r="C14" s="351"/>
      <c r="D14" s="351"/>
      <c r="E14" s="351"/>
      <c r="F14" s="352"/>
    </row>
    <row r="15" spans="1:7" ht="284.25" customHeight="1" thickBot="1" x14ac:dyDescent="0.3">
      <c r="A15" s="341" t="s">
        <v>371</v>
      </c>
      <c r="B15" s="333"/>
      <c r="C15" s="333"/>
      <c r="D15" s="333"/>
      <c r="E15" s="333"/>
      <c r="F15" s="334"/>
    </row>
    <row r="16" spans="1:7" ht="21.75" customHeight="1" thickBot="1" x14ac:dyDescent="0.3">
      <c r="A16" s="131"/>
      <c r="B16" s="131"/>
      <c r="C16" s="131"/>
      <c r="D16" s="131"/>
      <c r="E16" s="131"/>
      <c r="F16" s="131"/>
    </row>
    <row r="17" spans="1:6" ht="23.25" customHeight="1" thickBot="1" x14ac:dyDescent="0.3">
      <c r="A17" s="350" t="s">
        <v>374</v>
      </c>
      <c r="B17" s="351"/>
      <c r="C17" s="351"/>
      <c r="D17" s="351"/>
      <c r="E17" s="351"/>
      <c r="F17" s="352"/>
    </row>
    <row r="18" spans="1:6" ht="81.75" customHeight="1" x14ac:dyDescent="0.25">
      <c r="A18" s="372" t="s">
        <v>375</v>
      </c>
      <c r="B18" s="373"/>
      <c r="C18" s="373"/>
      <c r="D18" s="373"/>
      <c r="E18" s="373"/>
      <c r="F18" s="374"/>
    </row>
    <row r="19" spans="1:6" ht="71.25" customHeight="1" thickBot="1" x14ac:dyDescent="0.3">
      <c r="A19" s="375"/>
      <c r="B19" s="376"/>
      <c r="C19" s="376"/>
      <c r="D19" s="376"/>
      <c r="E19" s="376"/>
      <c r="F19" s="377"/>
    </row>
    <row r="20" spans="1:6" ht="14.4" thickBot="1" x14ac:dyDescent="0.3"/>
    <row r="21" spans="1:6" ht="27" customHeight="1" x14ac:dyDescent="0.25">
      <c r="A21" s="385" t="s">
        <v>330</v>
      </c>
      <c r="B21" s="386"/>
      <c r="C21" s="386"/>
      <c r="D21" s="386"/>
      <c r="E21" s="386"/>
      <c r="F21" s="387"/>
    </row>
    <row r="22" spans="1:6" ht="363" customHeight="1" thickBot="1" x14ac:dyDescent="0.3">
      <c r="A22" s="388" t="s">
        <v>340</v>
      </c>
      <c r="B22" s="389"/>
      <c r="C22" s="389"/>
      <c r="D22" s="389"/>
      <c r="E22" s="389"/>
      <c r="F22" s="390"/>
    </row>
    <row r="23" spans="1:6" ht="14.4" thickBot="1" x14ac:dyDescent="0.3"/>
    <row r="24" spans="1:6" ht="28.5" customHeight="1" thickBot="1" x14ac:dyDescent="0.3">
      <c r="A24" s="391" t="s">
        <v>331</v>
      </c>
      <c r="B24" s="392"/>
      <c r="C24" s="392"/>
      <c r="D24" s="392"/>
      <c r="E24" s="392"/>
      <c r="F24" s="393"/>
    </row>
    <row r="25" spans="1:6" ht="375" customHeight="1" x14ac:dyDescent="0.25">
      <c r="A25" s="400" t="s">
        <v>309</v>
      </c>
      <c r="B25" s="401"/>
      <c r="C25" s="401"/>
      <c r="D25" s="401"/>
      <c r="E25" s="401"/>
      <c r="F25" s="402"/>
    </row>
    <row r="26" spans="1:6" ht="27.6" customHeight="1" thickBot="1" x14ac:dyDescent="0.3">
      <c r="A26" s="403"/>
      <c r="B26" s="404"/>
      <c r="C26" s="404"/>
      <c r="D26" s="404"/>
      <c r="E26" s="404"/>
      <c r="F26" s="405"/>
    </row>
    <row r="27" spans="1:6" ht="25.5" customHeight="1" thickBot="1" x14ac:dyDescent="0.3">
      <c r="A27" s="131"/>
      <c r="B27" s="131"/>
      <c r="C27" s="131"/>
      <c r="D27" s="131"/>
      <c r="E27" s="131"/>
      <c r="F27" s="131"/>
    </row>
    <row r="28" spans="1:6" ht="27" customHeight="1" x14ac:dyDescent="0.25">
      <c r="A28" s="394" t="s">
        <v>332</v>
      </c>
      <c r="B28" s="395"/>
      <c r="C28" s="395"/>
      <c r="D28" s="395"/>
      <c r="E28" s="395"/>
      <c r="F28" s="396"/>
    </row>
    <row r="29" spans="1:6" ht="210.75" customHeight="1" thickBot="1" x14ac:dyDescent="0.3">
      <c r="A29" s="332" t="s">
        <v>306</v>
      </c>
      <c r="B29" s="333"/>
      <c r="C29" s="333"/>
      <c r="D29" s="333"/>
      <c r="E29" s="333"/>
      <c r="F29" s="334"/>
    </row>
    <row r="30" spans="1:6" ht="14.4" thickBot="1" x14ac:dyDescent="0.3"/>
    <row r="31" spans="1:6" ht="30.75" customHeight="1" x14ac:dyDescent="0.25">
      <c r="A31" s="397" t="s">
        <v>333</v>
      </c>
      <c r="B31" s="398"/>
      <c r="C31" s="398"/>
      <c r="D31" s="398"/>
      <c r="E31" s="398"/>
      <c r="F31" s="399"/>
    </row>
    <row r="32" spans="1:6" ht="138" customHeight="1" thickBot="1" x14ac:dyDescent="0.3">
      <c r="A32" s="326" t="s">
        <v>307</v>
      </c>
      <c r="B32" s="327"/>
      <c r="C32" s="327"/>
      <c r="D32" s="327"/>
      <c r="E32" s="327"/>
      <c r="F32" s="328"/>
    </row>
    <row r="33" spans="1:6" ht="14.4" thickBot="1" x14ac:dyDescent="0.3"/>
    <row r="34" spans="1:6" ht="28.5" customHeight="1" x14ac:dyDescent="0.25">
      <c r="A34" s="329" t="s">
        <v>334</v>
      </c>
      <c r="B34" s="330"/>
      <c r="C34" s="330"/>
      <c r="D34" s="330"/>
      <c r="E34" s="330"/>
      <c r="F34" s="331"/>
    </row>
    <row r="35" spans="1:6" ht="219" customHeight="1" thickBot="1" x14ac:dyDescent="0.3">
      <c r="A35" s="332" t="s">
        <v>300</v>
      </c>
      <c r="B35" s="333"/>
      <c r="C35" s="333"/>
      <c r="D35" s="333"/>
      <c r="E35" s="333"/>
      <c r="F35" s="334"/>
    </row>
    <row r="36" spans="1:6" ht="14.4" thickBot="1" x14ac:dyDescent="0.3"/>
    <row r="37" spans="1:6" ht="27.75" customHeight="1" x14ac:dyDescent="0.25">
      <c r="A37" s="329" t="s">
        <v>335</v>
      </c>
      <c r="B37" s="330"/>
      <c r="C37" s="330"/>
      <c r="D37" s="330"/>
      <c r="E37" s="330"/>
      <c r="F37" s="331"/>
    </row>
    <row r="38" spans="1:6" ht="170.25" customHeight="1" thickBot="1" x14ac:dyDescent="0.3">
      <c r="A38" s="332" t="s">
        <v>301</v>
      </c>
      <c r="B38" s="333"/>
      <c r="C38" s="333"/>
      <c r="D38" s="333"/>
      <c r="E38" s="333"/>
      <c r="F38" s="334"/>
    </row>
    <row r="39" spans="1:6" ht="14.4" thickBot="1" x14ac:dyDescent="0.3"/>
    <row r="40" spans="1:6" ht="27.75" customHeight="1" x14ac:dyDescent="0.25">
      <c r="A40" s="406" t="s">
        <v>336</v>
      </c>
      <c r="B40" s="407"/>
      <c r="C40" s="407"/>
      <c r="D40" s="407"/>
      <c r="E40" s="407"/>
      <c r="F40" s="408"/>
    </row>
    <row r="41" spans="1:6" ht="208.5" customHeight="1" thickBot="1" x14ac:dyDescent="0.3">
      <c r="A41" s="341" t="s">
        <v>367</v>
      </c>
      <c r="B41" s="333"/>
      <c r="C41" s="333"/>
      <c r="D41" s="333"/>
      <c r="E41" s="333"/>
      <c r="F41" s="334"/>
    </row>
    <row r="42" spans="1:6" ht="14.4" thickBot="1" x14ac:dyDescent="0.3"/>
    <row r="43" spans="1:6" ht="29.25" customHeight="1" x14ac:dyDescent="0.25">
      <c r="A43" s="366" t="s">
        <v>372</v>
      </c>
      <c r="B43" s="367"/>
      <c r="C43" s="367"/>
      <c r="D43" s="367"/>
      <c r="E43" s="367"/>
      <c r="F43" s="368"/>
    </row>
    <row r="44" spans="1:6" ht="274.5" customHeight="1" thickBot="1" x14ac:dyDescent="0.3">
      <c r="A44" s="332" t="s">
        <v>294</v>
      </c>
      <c r="B44" s="333"/>
      <c r="C44" s="333"/>
      <c r="D44" s="333"/>
      <c r="E44" s="333"/>
      <c r="F44" s="334"/>
    </row>
    <row r="45" spans="1:6" ht="14.4" thickBot="1" x14ac:dyDescent="0.3"/>
    <row r="46" spans="1:6" ht="29.25" customHeight="1" x14ac:dyDescent="0.25">
      <c r="A46" s="366" t="s">
        <v>337</v>
      </c>
      <c r="B46" s="367"/>
      <c r="C46" s="367"/>
      <c r="D46" s="367"/>
      <c r="E46" s="367"/>
      <c r="F46" s="368"/>
    </row>
    <row r="47" spans="1:6" s="193" customFormat="1" ht="181.5" customHeight="1" thickBot="1" x14ac:dyDescent="0.35">
      <c r="A47" s="369" t="s">
        <v>295</v>
      </c>
      <c r="B47" s="370"/>
      <c r="C47" s="370"/>
      <c r="D47" s="370"/>
      <c r="E47" s="370"/>
      <c r="F47" s="371"/>
    </row>
    <row r="48" spans="1:6" ht="15.75" customHeight="1" thickBot="1" x14ac:dyDescent="0.3">
      <c r="A48" s="131"/>
      <c r="B48" s="131"/>
      <c r="C48" s="131"/>
      <c r="D48" s="131"/>
      <c r="E48" s="131"/>
      <c r="F48" s="131"/>
    </row>
    <row r="49" spans="1:6" ht="19.5" customHeight="1" x14ac:dyDescent="0.25">
      <c r="A49" s="335" t="s">
        <v>338</v>
      </c>
      <c r="B49" s="336"/>
      <c r="C49" s="336"/>
      <c r="D49" s="336"/>
      <c r="E49" s="336"/>
      <c r="F49" s="337"/>
    </row>
    <row r="50" spans="1:6" ht="363" customHeight="1" thickBot="1" x14ac:dyDescent="0.3">
      <c r="A50" s="338" t="s">
        <v>302</v>
      </c>
      <c r="B50" s="339"/>
      <c r="C50" s="339"/>
      <c r="D50" s="339"/>
      <c r="E50" s="339"/>
      <c r="F50" s="340"/>
    </row>
    <row r="51" spans="1:6" ht="14.4" thickBot="1" x14ac:dyDescent="0.3"/>
    <row r="52" spans="1:6" ht="27.75" customHeight="1" x14ac:dyDescent="0.25">
      <c r="A52" s="378" t="s">
        <v>339</v>
      </c>
      <c r="B52" s="379"/>
      <c r="C52" s="379"/>
      <c r="D52" s="379"/>
      <c r="E52" s="379"/>
      <c r="F52" s="380"/>
    </row>
    <row r="53" spans="1:6" ht="409.6" customHeight="1" x14ac:dyDescent="0.25">
      <c r="A53" s="381" t="s">
        <v>305</v>
      </c>
      <c r="B53" s="382"/>
      <c r="C53" s="382"/>
      <c r="D53" s="382"/>
      <c r="E53" s="382"/>
      <c r="F53" s="383"/>
    </row>
    <row r="54" spans="1:6" ht="77.25" customHeight="1" thickBot="1" x14ac:dyDescent="0.3">
      <c r="A54" s="375"/>
      <c r="B54" s="376"/>
      <c r="C54" s="376"/>
      <c r="D54" s="376"/>
      <c r="E54" s="376"/>
      <c r="F54" s="377"/>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F38"/>
  <sheetViews>
    <sheetView topLeftCell="A7" zoomScale="80" zoomScaleNormal="80" workbookViewId="0">
      <selection activeCell="B13" sqref="B13"/>
    </sheetView>
  </sheetViews>
  <sheetFormatPr baseColWidth="10" defaultColWidth="11.44140625" defaultRowHeight="13.8" x14ac:dyDescent="0.25"/>
  <cols>
    <col min="1" max="1" width="31" style="1" customWidth="1"/>
    <col min="2" max="2" width="50.5546875" style="1" customWidth="1"/>
    <col min="3" max="3" width="29" style="1" customWidth="1"/>
    <col min="4" max="4" width="38" style="1" customWidth="1"/>
    <col min="5" max="5" width="32.88671875" style="1" customWidth="1"/>
    <col min="6" max="6" width="16.6640625" style="1" customWidth="1"/>
    <col min="7" max="16384" width="11.44140625" style="1"/>
  </cols>
  <sheetData>
    <row r="1" spans="1:6" ht="28.5" customHeight="1" x14ac:dyDescent="0.25">
      <c r="A1" s="423"/>
      <c r="B1" s="425" t="str">
        <f>CONTEXTO!B1</f>
        <v xml:space="preserve">PROCESO: </v>
      </c>
      <c r="C1" s="425"/>
      <c r="D1" s="425"/>
      <c r="E1" s="425"/>
      <c r="F1" s="622"/>
    </row>
    <row r="2" spans="1:6" x14ac:dyDescent="0.25">
      <c r="A2" s="424"/>
      <c r="B2" s="426" t="s">
        <v>68</v>
      </c>
      <c r="C2" s="426"/>
      <c r="D2" s="426"/>
      <c r="E2" s="426"/>
      <c r="F2" s="623"/>
    </row>
    <row r="3" spans="1:6" ht="15" customHeight="1" x14ac:dyDescent="0.25">
      <c r="A3" s="424"/>
      <c r="B3" s="426"/>
      <c r="C3" s="426"/>
      <c r="D3" s="426"/>
      <c r="E3" s="426"/>
      <c r="F3" s="623"/>
    </row>
    <row r="4" spans="1:6" ht="14.4" thickBot="1" x14ac:dyDescent="0.3">
      <c r="A4" s="424"/>
      <c r="B4" s="426"/>
      <c r="C4" s="426"/>
      <c r="D4" s="426"/>
      <c r="E4" s="426"/>
      <c r="F4" s="624"/>
    </row>
    <row r="5" spans="1:6" ht="15.6" x14ac:dyDescent="0.25">
      <c r="A5" s="620"/>
      <c r="B5" s="422"/>
      <c r="C5" s="422"/>
      <c r="D5" s="422"/>
      <c r="E5" s="422"/>
      <c r="F5" s="621"/>
    </row>
    <row r="6" spans="1:6" ht="39.75" customHeight="1" x14ac:dyDescent="0.25">
      <c r="A6" s="628" t="str">
        <f>CONTEXTO!A8</f>
        <v>PROCESO: GESTION AMBIENTAL</v>
      </c>
      <c r="B6" s="629"/>
      <c r="C6" s="629"/>
      <c r="D6" s="629"/>
      <c r="E6" s="629"/>
      <c r="F6" s="630"/>
    </row>
    <row r="7" spans="1:6" s="70" customFormat="1" ht="85.8" customHeight="1" thickBot="1" x14ac:dyDescent="0.3">
      <c r="A7" s="625"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7" s="626"/>
      <c r="C7" s="626"/>
      <c r="D7" s="626"/>
      <c r="E7" s="626"/>
      <c r="F7" s="627"/>
    </row>
    <row r="8" spans="1:6" s="70" customFormat="1" ht="25.5" customHeight="1" thickBot="1" x14ac:dyDescent="0.3">
      <c r="A8" s="619"/>
      <c r="B8" s="619"/>
      <c r="C8" s="619"/>
      <c r="D8" s="619"/>
      <c r="E8" s="619"/>
      <c r="F8" s="619"/>
    </row>
    <row r="9" spans="1:6" s="70" customFormat="1" ht="69" customHeight="1" x14ac:dyDescent="0.25">
      <c r="A9" s="81" t="s">
        <v>260</v>
      </c>
      <c r="B9" s="82" t="s">
        <v>259</v>
      </c>
      <c r="C9" s="83" t="s">
        <v>261</v>
      </c>
      <c r="D9" s="84" t="s">
        <v>75</v>
      </c>
      <c r="E9" s="85" t="s">
        <v>69</v>
      </c>
      <c r="F9" s="86" t="s">
        <v>70</v>
      </c>
    </row>
    <row r="10" spans="1:6" s="70" customFormat="1" ht="32.25" customHeight="1" x14ac:dyDescent="0.25">
      <c r="A10" s="617" t="s">
        <v>480</v>
      </c>
      <c r="B10" s="267" t="s">
        <v>481</v>
      </c>
      <c r="C10" s="616" t="s">
        <v>483</v>
      </c>
      <c r="D10" s="268" t="s">
        <v>478</v>
      </c>
      <c r="E10" s="615" t="s">
        <v>476</v>
      </c>
      <c r="F10" s="610" t="s">
        <v>572</v>
      </c>
    </row>
    <row r="11" spans="1:6" ht="55.5" customHeight="1" x14ac:dyDescent="0.25">
      <c r="A11" s="617"/>
      <c r="B11" s="267" t="s">
        <v>482</v>
      </c>
      <c r="C11" s="616"/>
      <c r="D11" s="268" t="s">
        <v>484</v>
      </c>
      <c r="E11" s="615"/>
      <c r="F11" s="610"/>
    </row>
    <row r="12" spans="1:6" ht="60.75" customHeight="1" x14ac:dyDescent="0.25">
      <c r="A12" s="617"/>
      <c r="B12" s="267" t="s">
        <v>479</v>
      </c>
      <c r="C12" s="616"/>
      <c r="D12" s="268" t="s">
        <v>485</v>
      </c>
      <c r="E12" s="615"/>
      <c r="F12" s="610"/>
    </row>
    <row r="13" spans="1:6" ht="64.5" customHeight="1" x14ac:dyDescent="0.25">
      <c r="A13" s="618" t="s">
        <v>577</v>
      </c>
      <c r="B13" s="207" t="s">
        <v>582</v>
      </c>
      <c r="C13" s="615" t="s">
        <v>579</v>
      </c>
      <c r="D13" s="268" t="s">
        <v>478</v>
      </c>
      <c r="E13" s="615" t="s">
        <v>576</v>
      </c>
      <c r="F13" s="610" t="s">
        <v>580</v>
      </c>
    </row>
    <row r="14" spans="1:6" ht="63.75" customHeight="1" x14ac:dyDescent="0.25">
      <c r="A14" s="618"/>
      <c r="B14" s="207" t="s">
        <v>578</v>
      </c>
      <c r="C14" s="615"/>
      <c r="D14" s="268" t="s">
        <v>484</v>
      </c>
      <c r="E14" s="615"/>
      <c r="F14" s="610"/>
    </row>
    <row r="15" spans="1:6" ht="50.25" customHeight="1" x14ac:dyDescent="0.25">
      <c r="A15" s="618"/>
      <c r="B15" s="207"/>
      <c r="C15" s="615"/>
      <c r="D15" s="268" t="s">
        <v>485</v>
      </c>
      <c r="E15" s="615"/>
      <c r="F15" s="610"/>
    </row>
    <row r="16" spans="1:6" ht="58.5" customHeight="1" x14ac:dyDescent="0.25">
      <c r="A16" s="208"/>
      <c r="B16" s="209"/>
      <c r="C16" s="209"/>
      <c r="D16" s="209"/>
      <c r="E16" s="607"/>
      <c r="F16" s="610"/>
    </row>
    <row r="17" spans="1:6" ht="67.5" customHeight="1" x14ac:dyDescent="0.25">
      <c r="A17" s="208"/>
      <c r="B17" s="209"/>
      <c r="C17" s="209"/>
      <c r="D17" s="209"/>
      <c r="E17" s="608"/>
      <c r="F17" s="610"/>
    </row>
    <row r="18" spans="1:6" ht="78.75" customHeight="1" x14ac:dyDescent="0.25">
      <c r="A18" s="208"/>
      <c r="B18" s="209"/>
      <c r="C18" s="209"/>
      <c r="D18" s="209"/>
      <c r="E18" s="609"/>
      <c r="F18" s="610"/>
    </row>
    <row r="19" spans="1:6" ht="71.25" customHeight="1" x14ac:dyDescent="0.25">
      <c r="A19" s="208"/>
      <c r="B19" s="209"/>
      <c r="C19" s="209"/>
      <c r="D19" s="209"/>
      <c r="E19" s="607" t="s">
        <v>248</v>
      </c>
      <c r="F19" s="610" t="e">
        <f>IF(#REF!="NA","GESTION",IF(#REF!="NA","GESTION",IF(#REF!="NA","GESTION",IF(#REF!="NA","GESTION",IF(#REF!&lt;&gt;"X"," ",IF(#REF!&lt;&gt;"X"," ",IF(#REF!&lt;&gt;"X"," ",IF(#REF!&lt;&gt;"X"," ","CORRUPCION"))))))))</f>
        <v>#REF!</v>
      </c>
    </row>
    <row r="20" spans="1:6" ht="80.25" customHeight="1" x14ac:dyDescent="0.25">
      <c r="A20" s="208"/>
      <c r="B20" s="209"/>
      <c r="C20" s="209"/>
      <c r="D20" s="209"/>
      <c r="E20" s="608"/>
      <c r="F20" s="610"/>
    </row>
    <row r="21" spans="1:6" ht="69.75" customHeight="1" x14ac:dyDescent="0.25">
      <c r="A21" s="208"/>
      <c r="B21" s="209"/>
      <c r="C21" s="209"/>
      <c r="D21" s="209"/>
      <c r="E21" s="609"/>
      <c r="F21" s="610"/>
    </row>
    <row r="22" spans="1:6" ht="54.75" customHeight="1" x14ac:dyDescent="0.25">
      <c r="A22" s="208"/>
      <c r="B22" s="209"/>
      <c r="C22" s="209"/>
      <c r="D22" s="209"/>
      <c r="E22" s="607" t="s">
        <v>266</v>
      </c>
      <c r="F22" s="610" t="e">
        <f>IF(#REF!="NA","GESTION",IF(#REF!="NA","GESTION",IF(#REF!="NA","GESTION",IF(#REF!="NA","GESTION",IF(#REF!&lt;&gt;"X"," ",IF(#REF!&lt;&gt;"X"," ",IF(#REF!&lt;&gt;"X"," ",IF(#REF!&lt;&gt;"X"," ","CORRUPCION"))))))))</f>
        <v>#REF!</v>
      </c>
    </row>
    <row r="23" spans="1:6" ht="65.25" customHeight="1" x14ac:dyDescent="0.25">
      <c r="A23" s="208"/>
      <c r="B23" s="209"/>
      <c r="C23" s="209"/>
      <c r="D23" s="209"/>
      <c r="E23" s="608"/>
      <c r="F23" s="610"/>
    </row>
    <row r="24" spans="1:6" ht="69.75" customHeight="1" x14ac:dyDescent="0.25">
      <c r="A24" s="208"/>
      <c r="B24" s="209"/>
      <c r="C24" s="209"/>
      <c r="D24" s="209"/>
      <c r="E24" s="609"/>
      <c r="F24" s="610"/>
    </row>
    <row r="25" spans="1:6" ht="68.25" customHeight="1" x14ac:dyDescent="0.25">
      <c r="A25" s="208"/>
      <c r="B25" s="209"/>
      <c r="C25" s="209"/>
      <c r="D25" s="209"/>
      <c r="E25" s="607" t="s">
        <v>262</v>
      </c>
      <c r="F25" s="610" t="e">
        <f>IF(#REF!="NA","GESTION",IF(#REF!="NA","GESTION",IF(#REF!="NA","GESTION",IF(#REF!="NA","GESTION",IF(#REF!&lt;&gt;"X"," ",IF(#REF!&lt;&gt;"X"," ",IF(#REF!&lt;&gt;"X"," ",IF(#REF!&lt;&gt;"X"," ","CORRUPCION"))))))))</f>
        <v>#REF!</v>
      </c>
    </row>
    <row r="26" spans="1:6" ht="69" customHeight="1" x14ac:dyDescent="0.25">
      <c r="A26" s="208"/>
      <c r="B26" s="209"/>
      <c r="C26" s="209"/>
      <c r="D26" s="209"/>
      <c r="E26" s="608"/>
      <c r="F26" s="610"/>
    </row>
    <row r="27" spans="1:6" ht="59.25" customHeight="1" x14ac:dyDescent="0.25">
      <c r="A27" s="208"/>
      <c r="B27" s="209"/>
      <c r="C27" s="209"/>
      <c r="D27" s="209"/>
      <c r="E27" s="609"/>
      <c r="F27" s="610"/>
    </row>
    <row r="28" spans="1:6" ht="57" customHeight="1" x14ac:dyDescent="0.25">
      <c r="A28" s="208"/>
      <c r="B28" s="209"/>
      <c r="C28" s="209"/>
      <c r="D28" s="209"/>
      <c r="E28" s="607" t="s">
        <v>263</v>
      </c>
      <c r="F28" s="610" t="e">
        <f>IF(#REF!="NA","GESTION",IF(#REF!="NA","GESTION",IF(#REF!="NA","GESTION",IF(#REF!="NA","GESTION",IF(#REF!&lt;&gt;"X"," ",IF(#REF!&lt;&gt;"X"," ",IF(#REF!&lt;&gt;"X"," ",IF(#REF!&lt;&gt;"X"," ","CORRUPCION"))))))))</f>
        <v>#REF!</v>
      </c>
    </row>
    <row r="29" spans="1:6" ht="61.5" customHeight="1" x14ac:dyDescent="0.25">
      <c r="A29" s="208"/>
      <c r="B29" s="209"/>
      <c r="C29" s="209"/>
      <c r="D29" s="209"/>
      <c r="E29" s="608"/>
      <c r="F29" s="610"/>
    </row>
    <row r="30" spans="1:6" ht="71.25" customHeight="1" x14ac:dyDescent="0.25">
      <c r="A30" s="208"/>
      <c r="B30" s="209"/>
      <c r="C30" s="209"/>
      <c r="D30" s="209"/>
      <c r="E30" s="609"/>
      <c r="F30" s="610"/>
    </row>
    <row r="31" spans="1:6" ht="64.5" customHeight="1" x14ac:dyDescent="0.25">
      <c r="A31" s="210"/>
      <c r="B31" s="211"/>
      <c r="C31" s="211"/>
      <c r="D31" s="211"/>
      <c r="E31" s="611" t="s">
        <v>264</v>
      </c>
      <c r="F31" s="610" t="e">
        <f>IF(#REF!="NA","GESTION",IF(#REF!="NA","GESTION",IF(#REF!="NA","GESTION",IF(#REF!="NA","GESTION",IF(#REF!&lt;&gt;"X"," ",IF(#REF!&lt;&gt;"X"," ",IF(#REF!&lt;&gt;"X"," ",IF(#REF!&lt;&gt;"X"," ","CORRUPCION"))))))))</f>
        <v>#REF!</v>
      </c>
    </row>
    <row r="32" spans="1:6" ht="74.25" customHeight="1" x14ac:dyDescent="0.25">
      <c r="A32" s="212"/>
      <c r="B32" s="213"/>
      <c r="C32" s="213"/>
      <c r="D32" s="213"/>
      <c r="E32" s="612"/>
      <c r="F32" s="610"/>
    </row>
    <row r="33" spans="1:6" ht="54.75" customHeight="1" x14ac:dyDescent="0.25">
      <c r="A33" s="212"/>
      <c r="B33" s="213"/>
      <c r="C33" s="213"/>
      <c r="D33" s="213"/>
      <c r="E33" s="614"/>
      <c r="F33" s="610"/>
    </row>
    <row r="34" spans="1:6" ht="77.25" customHeight="1" x14ac:dyDescent="0.25">
      <c r="A34" s="212"/>
      <c r="B34" s="213"/>
      <c r="C34" s="213"/>
      <c r="D34" s="213"/>
      <c r="E34" s="611" t="s">
        <v>265</v>
      </c>
      <c r="F34" s="610" t="e">
        <f>IF(#REF!="NA","GESTION",IF(#REF!="NA","GESTION",IF(#REF!="NA","GESTION",IF(#REF!="NA","GESTION",IF(#REF!&lt;&gt;"X"," ",IF(#REF!&lt;&gt;"X"," ",IF(#REF!&lt;&gt;"X"," ",IF(#REF!&lt;&gt;"X"," ","CORRUPCION"))))))))</f>
        <v>#REF!</v>
      </c>
    </row>
    <row r="35" spans="1:6" ht="66.75" customHeight="1" x14ac:dyDescent="0.25">
      <c r="A35" s="212"/>
      <c r="B35" s="213"/>
      <c r="C35" s="213"/>
      <c r="D35" s="213"/>
      <c r="E35" s="612"/>
      <c r="F35" s="610"/>
    </row>
    <row r="36" spans="1:6" ht="52.5" customHeight="1" thickBot="1" x14ac:dyDescent="0.3">
      <c r="A36" s="214"/>
      <c r="B36" s="215"/>
      <c r="C36" s="215"/>
      <c r="D36" s="215"/>
      <c r="E36" s="613"/>
      <c r="F36" s="610"/>
    </row>
    <row r="37" spans="1:6" ht="66" customHeight="1" x14ac:dyDescent="0.25"/>
    <row r="38" spans="1:6" ht="76.5" customHeight="1" x14ac:dyDescent="0.25"/>
  </sheetData>
  <sheetProtection selectLockedCells="1"/>
  <mergeCells count="30">
    <mergeCell ref="A8:F8"/>
    <mergeCell ref="A5:F5"/>
    <mergeCell ref="A1:A4"/>
    <mergeCell ref="F1:F4"/>
    <mergeCell ref="B1:E1"/>
    <mergeCell ref="B2:E4"/>
    <mergeCell ref="A7:F7"/>
    <mergeCell ref="A6:F6"/>
    <mergeCell ref="E16:E18"/>
    <mergeCell ref="F16:F18"/>
    <mergeCell ref="E10:E12"/>
    <mergeCell ref="C10:C12"/>
    <mergeCell ref="A10:A12"/>
    <mergeCell ref="A13:A15"/>
    <mergeCell ref="F13:F15"/>
    <mergeCell ref="F10:F12"/>
    <mergeCell ref="C13:C15"/>
    <mergeCell ref="E13:E15"/>
    <mergeCell ref="E28:E30"/>
    <mergeCell ref="F28:F30"/>
    <mergeCell ref="E34:E36"/>
    <mergeCell ref="F34:F36"/>
    <mergeCell ref="E31:E33"/>
    <mergeCell ref="F31:F33"/>
    <mergeCell ref="E19:E21"/>
    <mergeCell ref="F19:F21"/>
    <mergeCell ref="E22:E24"/>
    <mergeCell ref="F22:F24"/>
    <mergeCell ref="E25:E27"/>
    <mergeCell ref="F25:F27"/>
  </mergeCells>
  <dataValidations count="1">
    <dataValidation type="list" allowBlank="1" showInputMessage="1" showErrorMessage="1" sqref="F10:F36" xr:uid="{19EB2CDD-7519-4549-8F89-525F486928C8}">
      <formula1>"CORRUPCION, CORRUPCION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3"/>
  <sheetViews>
    <sheetView topLeftCell="A10" zoomScaleNormal="100" workbookViewId="0">
      <selection activeCell="D16" sqref="D16"/>
    </sheetView>
  </sheetViews>
  <sheetFormatPr baseColWidth="10" defaultColWidth="11.44140625" defaultRowHeight="13.8" x14ac:dyDescent="0.25"/>
  <cols>
    <col min="1" max="1" width="31" style="1" customWidth="1"/>
    <col min="2" max="2" width="47.44140625" style="1" customWidth="1"/>
    <col min="3" max="3" width="27.33203125" style="1" customWidth="1"/>
    <col min="4" max="4" width="53.33203125" style="1" customWidth="1"/>
    <col min="5" max="5" width="15" style="1" hidden="1" customWidth="1"/>
    <col min="6" max="6" width="14.5546875" style="1" hidden="1" customWidth="1"/>
    <col min="7" max="16384" width="11.44140625" style="1"/>
  </cols>
  <sheetData>
    <row r="1" spans="1:6" ht="28.5" customHeight="1" x14ac:dyDescent="0.25">
      <c r="A1" s="423"/>
      <c r="B1" s="425" t="str">
        <f>CONTEXTO!B1</f>
        <v xml:space="preserve">PROCESO: </v>
      </c>
      <c r="C1" s="425"/>
      <c r="D1" s="431" t="s">
        <v>546</v>
      </c>
      <c r="E1" s="431"/>
      <c r="F1" s="622"/>
    </row>
    <row r="2" spans="1:6" x14ac:dyDescent="0.25">
      <c r="A2" s="424"/>
      <c r="B2" s="426" t="s">
        <v>71</v>
      </c>
      <c r="C2" s="426"/>
      <c r="D2" s="433" t="s">
        <v>547</v>
      </c>
      <c r="E2" s="433"/>
      <c r="F2" s="623"/>
    </row>
    <row r="3" spans="1:6" ht="15" customHeight="1" x14ac:dyDescent="0.25">
      <c r="A3" s="424"/>
      <c r="B3" s="426"/>
      <c r="C3" s="426"/>
      <c r="D3" s="433" t="s">
        <v>548</v>
      </c>
      <c r="E3" s="433"/>
      <c r="F3" s="623"/>
    </row>
    <row r="4" spans="1:6" ht="14.4" thickBot="1" x14ac:dyDescent="0.3">
      <c r="A4" s="424"/>
      <c r="B4" s="426"/>
      <c r="C4" s="426"/>
      <c r="D4" s="433" t="s">
        <v>556</v>
      </c>
      <c r="E4" s="433"/>
      <c r="F4" s="624"/>
    </row>
    <row r="5" spans="1:6" ht="15.6" x14ac:dyDescent="0.25">
      <c r="A5" s="620"/>
      <c r="B5" s="422"/>
      <c r="C5" s="422"/>
      <c r="D5" s="422"/>
      <c r="E5" s="422"/>
      <c r="F5" s="621"/>
    </row>
    <row r="6" spans="1:6" s="70" customFormat="1" ht="25.5" customHeight="1" x14ac:dyDescent="0.25">
      <c r="A6" s="667" t="str">
        <f>CONTEXTO!A8</f>
        <v>PROCESO: GESTION AMBIENTAL</v>
      </c>
      <c r="B6" s="668"/>
      <c r="C6" s="668"/>
      <c r="D6" s="668"/>
      <c r="E6" s="668"/>
      <c r="F6" s="669"/>
    </row>
    <row r="7" spans="1:6" s="70" customFormat="1" ht="65.25" customHeight="1" thickBot="1" x14ac:dyDescent="0.3">
      <c r="A7" s="670"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7" s="671"/>
      <c r="C7" s="671"/>
      <c r="D7" s="671"/>
      <c r="E7" s="671"/>
      <c r="F7" s="672"/>
    </row>
    <row r="8" spans="1:6" s="70" customFormat="1" ht="18.75" customHeight="1" thickBot="1" x14ac:dyDescent="0.3">
      <c r="A8" s="619"/>
      <c r="B8" s="619"/>
      <c r="C8" s="619"/>
      <c r="D8" s="619"/>
      <c r="E8" s="619"/>
      <c r="F8" s="675"/>
    </row>
    <row r="9" spans="1:6" ht="31.5" customHeight="1" x14ac:dyDescent="0.25">
      <c r="A9" s="87" t="s">
        <v>69</v>
      </c>
      <c r="B9" s="88" t="s">
        <v>72</v>
      </c>
      <c r="C9" s="88" t="s">
        <v>73</v>
      </c>
      <c r="D9" s="145" t="s">
        <v>74</v>
      </c>
      <c r="E9" s="466" t="s">
        <v>75</v>
      </c>
      <c r="F9" s="467"/>
    </row>
    <row r="10" spans="1:6" ht="56.25" customHeight="1" x14ac:dyDescent="0.25">
      <c r="A10" s="661" t="str">
        <f>'IDENTIFICACION DE RIESGOS'!E10:E12</f>
        <v>Utilizacion de influencias en la entrega o suministro de materiales o insumos y/o ayudas humanitarias en beneficio de un tercero</v>
      </c>
      <c r="B10" s="664" t="s">
        <v>477</v>
      </c>
      <c r="C10" s="653" t="str">
        <f>'IDENTIFICACION DE RIESGOS'!F10:F12</f>
        <v>CORRUPCION</v>
      </c>
      <c r="D10" s="99" t="str">
        <f>'IDENTIFICACION DE RIESGOS'!B10</f>
        <v>Concentracion de poder en una sola persona</v>
      </c>
      <c r="E10" s="673" t="str">
        <f>'IDENTIFICACION DE RIESGOS'!D10</f>
        <v>Deterioro de la imagen institucional</v>
      </c>
      <c r="F10" s="674"/>
    </row>
    <row r="11" spans="1:6" ht="64.5" customHeight="1" x14ac:dyDescent="0.25">
      <c r="A11" s="662"/>
      <c r="B11" s="665"/>
      <c r="C11" s="654"/>
      <c r="D11" s="99" t="s">
        <v>533</v>
      </c>
      <c r="E11" s="673" t="str">
        <f>'IDENTIFICACION DE RIESGOS'!D11</f>
        <v>Perdida de credibilidad y confianza</v>
      </c>
      <c r="F11" s="674"/>
    </row>
    <row r="12" spans="1:6" ht="47.25" customHeight="1" x14ac:dyDescent="0.25">
      <c r="A12" s="663"/>
      <c r="B12" s="666"/>
      <c r="C12" s="655"/>
      <c r="D12" s="99" t="str">
        <f>'IDENTIFICACION DE RIESGOS'!B12</f>
        <v>Seguimiento y control deficiente al procedimiento de entrega o suministro de ayudas humanitarias.</v>
      </c>
      <c r="E12" s="673" t="str">
        <f>'IDENTIFICACION DE RIESGOS'!D12</f>
        <v>Investigaciones disciplinarias, penales y fiscales</v>
      </c>
      <c r="F12" s="674"/>
    </row>
    <row r="13" spans="1:6" ht="57" customHeight="1" x14ac:dyDescent="0.25">
      <c r="A13" s="661" t="str">
        <f>'IDENTIFICACION DE RIESGOS'!E13</f>
        <v>Posibilidad que la entidad sea relacionada con actividades ilicitas, al elegir a proveedores y /o realizar pagos a los mismos con prácticas de lavados de activos, financiacin del terrorismo o cualquier actividad ilegal</v>
      </c>
      <c r="B13" s="658" t="s">
        <v>581</v>
      </c>
      <c r="C13" s="653" t="str">
        <f>'IDENTIFICACION DE RIESGOS'!F13</f>
        <v>SARLAFT</v>
      </c>
      <c r="D13" s="104" t="str">
        <f>'IDENTIFICACION DE RIESGOS'!B13</f>
        <v>Deficiente  control en la selección del talento humano</v>
      </c>
      <c r="E13" s="656">
        <f>'IDENTIFICACION DE RIESGOS'!D16</f>
        <v>0</v>
      </c>
      <c r="F13" s="657"/>
    </row>
    <row r="14" spans="1:6" ht="57" customHeight="1" x14ac:dyDescent="0.25">
      <c r="A14" s="662"/>
      <c r="B14" s="659"/>
      <c r="C14" s="654"/>
      <c r="D14" s="104" t="str">
        <f>'IDENTIFICACION DE RIESGOS'!B14</f>
        <v xml:space="preserve">Falta de etica profesional </v>
      </c>
      <c r="E14" s="656">
        <f>'IDENTIFICACION DE RIESGOS'!D17</f>
        <v>0</v>
      </c>
      <c r="F14" s="657"/>
    </row>
    <row r="15" spans="1:6" ht="57" customHeight="1" x14ac:dyDescent="0.25">
      <c r="A15" s="663"/>
      <c r="B15" s="660"/>
      <c r="C15" s="655"/>
      <c r="D15" s="104">
        <f>'IDENTIFICACION DE RIESGOS'!B15</f>
        <v>0</v>
      </c>
      <c r="E15" s="656">
        <f>'IDENTIFICACION DE RIESGOS'!D18</f>
        <v>0</v>
      </c>
      <c r="F15" s="657"/>
    </row>
    <row r="16" spans="1:6" ht="63" customHeight="1" x14ac:dyDescent="0.25">
      <c r="A16" s="650" t="s">
        <v>587</v>
      </c>
      <c r="B16" s="631"/>
      <c r="C16" s="653" t="e">
        <f>'IDENTIFICACION DE RIESGOS'!F19</f>
        <v>#REF!</v>
      </c>
      <c r="D16" s="104">
        <f>'IDENTIFICACION DE RIESGOS'!B19</f>
        <v>0</v>
      </c>
      <c r="E16" s="656">
        <f>'IDENTIFICACION DE RIESGOS'!D19</f>
        <v>0</v>
      </c>
      <c r="F16" s="657"/>
    </row>
    <row r="17" spans="1:6" ht="54.75" customHeight="1" x14ac:dyDescent="0.25">
      <c r="A17" s="651"/>
      <c r="B17" s="632"/>
      <c r="C17" s="654"/>
      <c r="D17" s="104">
        <f>'IDENTIFICACION DE RIESGOS'!B20</f>
        <v>0</v>
      </c>
      <c r="E17" s="656">
        <f>'IDENTIFICACION DE RIESGOS'!D20</f>
        <v>0</v>
      </c>
      <c r="F17" s="657"/>
    </row>
    <row r="18" spans="1:6" ht="54.75" customHeight="1" x14ac:dyDescent="0.25">
      <c r="A18" s="652"/>
      <c r="B18" s="633"/>
      <c r="C18" s="655"/>
      <c r="D18" s="104">
        <f>'IDENTIFICACION DE RIESGOS'!B21</f>
        <v>0</v>
      </c>
      <c r="E18" s="656">
        <f>'IDENTIFICACION DE RIESGOS'!D21</f>
        <v>0</v>
      </c>
      <c r="F18" s="657"/>
    </row>
    <row r="19" spans="1:6" ht="47.25" customHeight="1" x14ac:dyDescent="0.25">
      <c r="A19" s="650" t="str">
        <f>'IDENTIFICACION DE RIESGOS'!E22</f>
        <v>f</v>
      </c>
      <c r="B19" s="631"/>
      <c r="C19" s="653" t="e">
        <f>'IDENTIFICACION DE RIESGOS'!F22</f>
        <v>#REF!</v>
      </c>
      <c r="D19" s="104">
        <f>'IDENTIFICACION DE RIESGOS'!B22</f>
        <v>0</v>
      </c>
      <c r="E19" s="656">
        <f>'IDENTIFICACION DE RIESGOS'!D22</f>
        <v>0</v>
      </c>
      <c r="F19" s="657"/>
    </row>
    <row r="20" spans="1:6" ht="44.25" customHeight="1" x14ac:dyDescent="0.25">
      <c r="A20" s="651"/>
      <c r="B20" s="632"/>
      <c r="C20" s="654"/>
      <c r="D20" s="104">
        <f>'IDENTIFICACION DE RIESGOS'!B23</f>
        <v>0</v>
      </c>
      <c r="E20" s="656">
        <f>'IDENTIFICACION DE RIESGOS'!D23</f>
        <v>0</v>
      </c>
      <c r="F20" s="657"/>
    </row>
    <row r="21" spans="1:6" ht="45" customHeight="1" x14ac:dyDescent="0.25">
      <c r="A21" s="652"/>
      <c r="B21" s="633"/>
      <c r="C21" s="655"/>
      <c r="D21" s="104">
        <f>'IDENTIFICACION DE RIESGOS'!B24</f>
        <v>0</v>
      </c>
      <c r="E21" s="656">
        <f>'IDENTIFICACION DE RIESGOS'!D24</f>
        <v>0</v>
      </c>
      <c r="F21" s="657"/>
    </row>
    <row r="22" spans="1:6" ht="58.5" customHeight="1" x14ac:dyDescent="0.25">
      <c r="A22" s="650" t="str">
        <f>'IDENTIFICACION DE RIESGOS'!E25</f>
        <v>g</v>
      </c>
      <c r="B22" s="631"/>
      <c r="C22" s="653" t="e">
        <f>'IDENTIFICACION DE RIESGOS'!F25</f>
        <v>#REF!</v>
      </c>
      <c r="D22" s="104">
        <f>'IDENTIFICACION DE RIESGOS'!B25</f>
        <v>0</v>
      </c>
      <c r="E22" s="656">
        <f>'IDENTIFICACION DE RIESGOS'!D25</f>
        <v>0</v>
      </c>
      <c r="F22" s="657"/>
    </row>
    <row r="23" spans="1:6" ht="55.5" customHeight="1" x14ac:dyDescent="0.25">
      <c r="A23" s="651"/>
      <c r="B23" s="632"/>
      <c r="C23" s="654"/>
      <c r="D23" s="104">
        <f>'IDENTIFICACION DE RIESGOS'!B26</f>
        <v>0</v>
      </c>
      <c r="E23" s="656">
        <f>'IDENTIFICACION DE RIESGOS'!D26</f>
        <v>0</v>
      </c>
      <c r="F23" s="657"/>
    </row>
    <row r="24" spans="1:6" ht="63.75" customHeight="1" x14ac:dyDescent="0.25">
      <c r="A24" s="652"/>
      <c r="B24" s="633"/>
      <c r="C24" s="655"/>
      <c r="D24" s="104">
        <f>'IDENTIFICACION DE RIESGOS'!B27</f>
        <v>0</v>
      </c>
      <c r="E24" s="656">
        <f>'IDENTIFICACION DE RIESGOS'!D27</f>
        <v>0</v>
      </c>
      <c r="F24" s="657"/>
    </row>
    <row r="25" spans="1:6" ht="47.25" customHeight="1" x14ac:dyDescent="0.25">
      <c r="A25" s="650" t="str">
        <f>'IDENTIFICACION DE RIESGOS'!E28</f>
        <v>h</v>
      </c>
      <c r="B25" s="631"/>
      <c r="C25" s="653" t="e">
        <f>'IDENTIFICACION DE RIESGOS'!F28</f>
        <v>#REF!</v>
      </c>
      <c r="D25" s="104">
        <f>'IDENTIFICACION DE RIESGOS'!B28</f>
        <v>0</v>
      </c>
      <c r="E25" s="656">
        <f>'IDENTIFICACION DE RIESGOS'!D28</f>
        <v>0</v>
      </c>
      <c r="F25" s="657"/>
    </row>
    <row r="26" spans="1:6" ht="55.5" customHeight="1" x14ac:dyDescent="0.25">
      <c r="A26" s="651"/>
      <c r="B26" s="632"/>
      <c r="C26" s="654"/>
      <c r="D26" s="104">
        <f>'IDENTIFICACION DE RIESGOS'!B29</f>
        <v>0</v>
      </c>
      <c r="E26" s="656">
        <f>'IDENTIFICACION DE RIESGOS'!D29</f>
        <v>0</v>
      </c>
      <c r="F26" s="657"/>
    </row>
    <row r="27" spans="1:6" ht="57.75" customHeight="1" x14ac:dyDescent="0.25">
      <c r="A27" s="652"/>
      <c r="B27" s="633"/>
      <c r="C27" s="655"/>
      <c r="D27" s="104">
        <f>'IDENTIFICACION DE RIESGOS'!B30</f>
        <v>0</v>
      </c>
      <c r="E27" s="656">
        <f>'IDENTIFICACION DE RIESGOS'!D30</f>
        <v>0</v>
      </c>
      <c r="F27" s="657"/>
    </row>
    <row r="28" spans="1:6" ht="45.75" customHeight="1" x14ac:dyDescent="0.25">
      <c r="A28" s="639" t="str">
        <f>'IDENTIFICACION DE RIESGOS'!E31</f>
        <v>i</v>
      </c>
      <c r="B28" s="646"/>
      <c r="C28" s="636" t="e">
        <f>'IDENTIFICACION DE RIESGOS'!F31</f>
        <v>#REF!</v>
      </c>
      <c r="D28" s="105">
        <f>'IDENTIFICACION DE RIESGOS'!B31</f>
        <v>0</v>
      </c>
      <c r="E28" s="634">
        <f>'IDENTIFICACION DE RIESGOS'!D31</f>
        <v>0</v>
      </c>
      <c r="F28" s="635"/>
    </row>
    <row r="29" spans="1:6" ht="57.75" customHeight="1" x14ac:dyDescent="0.25">
      <c r="A29" s="640"/>
      <c r="B29" s="647"/>
      <c r="C29" s="637"/>
      <c r="D29" s="106">
        <f>'IDENTIFICACION DE RIESGOS'!B32</f>
        <v>0</v>
      </c>
      <c r="E29" s="634">
        <f>'IDENTIFICACION DE RIESGOS'!D32</f>
        <v>0</v>
      </c>
      <c r="F29" s="635"/>
    </row>
    <row r="30" spans="1:6" ht="51" customHeight="1" x14ac:dyDescent="0.25">
      <c r="A30" s="642"/>
      <c r="B30" s="648"/>
      <c r="C30" s="643"/>
      <c r="D30" s="106">
        <f>'IDENTIFICACION DE RIESGOS'!B33</f>
        <v>0</v>
      </c>
      <c r="E30" s="634">
        <f>'IDENTIFICACION DE RIESGOS'!D33</f>
        <v>0</v>
      </c>
      <c r="F30" s="635"/>
    </row>
    <row r="31" spans="1:6" ht="51" customHeight="1" x14ac:dyDescent="0.25">
      <c r="A31" s="639" t="str">
        <f>'IDENTIFICACION DE RIESGOS'!E34</f>
        <v>j</v>
      </c>
      <c r="B31" s="646"/>
      <c r="C31" s="636">
        <f>'IDENTIFICACION DE RIESGOS'!F36</f>
        <v>0</v>
      </c>
      <c r="D31" s="106">
        <f>'IDENTIFICACION DE RIESGOS'!B34</f>
        <v>0</v>
      </c>
      <c r="E31" s="634">
        <f>'IDENTIFICACION DE RIESGOS'!D34</f>
        <v>0</v>
      </c>
      <c r="F31" s="635"/>
    </row>
    <row r="32" spans="1:6" ht="51" customHeight="1" x14ac:dyDescent="0.25">
      <c r="A32" s="640"/>
      <c r="B32" s="647"/>
      <c r="C32" s="637"/>
      <c r="D32" s="106">
        <f>'IDENTIFICACION DE RIESGOS'!B35</f>
        <v>0</v>
      </c>
      <c r="E32" s="634">
        <f>'IDENTIFICACION DE RIESGOS'!D35</f>
        <v>0</v>
      </c>
      <c r="F32" s="635"/>
    </row>
    <row r="33" spans="1:6" ht="54" customHeight="1" thickBot="1" x14ac:dyDescent="0.3">
      <c r="A33" s="641"/>
      <c r="B33" s="649"/>
      <c r="C33" s="638"/>
      <c r="D33" s="107">
        <f>'IDENTIFICACION DE RIESGOS'!B36</f>
        <v>0</v>
      </c>
      <c r="E33" s="644">
        <f>'IDENTIFICACION DE RIESGOS'!D36</f>
        <v>0</v>
      </c>
      <c r="F33" s="645"/>
    </row>
  </sheetData>
  <sheetProtection selectLockedCells="1"/>
  <mergeCells count="61">
    <mergeCell ref="A5:F5"/>
    <mergeCell ref="E13:F13"/>
    <mergeCell ref="E16:F16"/>
    <mergeCell ref="E19:F19"/>
    <mergeCell ref="E9:F9"/>
    <mergeCell ref="A6:F6"/>
    <mergeCell ref="A7:F7"/>
    <mergeCell ref="A13:A15"/>
    <mergeCell ref="E11:F11"/>
    <mergeCell ref="E12:F12"/>
    <mergeCell ref="E14:F14"/>
    <mergeCell ref="E15:F15"/>
    <mergeCell ref="C13:C15"/>
    <mergeCell ref="A8:F8"/>
    <mergeCell ref="A16:A18"/>
    <mergeCell ref="E10:F10"/>
    <mergeCell ref="A1:A4"/>
    <mergeCell ref="B1:C1"/>
    <mergeCell ref="D1:E1"/>
    <mergeCell ref="F1:F4"/>
    <mergeCell ref="B2:C4"/>
    <mergeCell ref="D2:E2"/>
    <mergeCell ref="D3:E3"/>
    <mergeCell ref="D4:E4"/>
    <mergeCell ref="C10:C12"/>
    <mergeCell ref="A22:A24"/>
    <mergeCell ref="C22:C24"/>
    <mergeCell ref="E23:F23"/>
    <mergeCell ref="E24:F24"/>
    <mergeCell ref="C16:C18"/>
    <mergeCell ref="B13:B15"/>
    <mergeCell ref="B16:B18"/>
    <mergeCell ref="A10:A12"/>
    <mergeCell ref="B10:B12"/>
    <mergeCell ref="E17:F17"/>
    <mergeCell ref="E18:F18"/>
    <mergeCell ref="E20:F20"/>
    <mergeCell ref="C19:C21"/>
    <mergeCell ref="E21:F21"/>
    <mergeCell ref="A19:A21"/>
    <mergeCell ref="E27:F27"/>
    <mergeCell ref="E22:F22"/>
    <mergeCell ref="E25:F25"/>
    <mergeCell ref="B22:B24"/>
    <mergeCell ref="B25:B27"/>
    <mergeCell ref="B19:B21"/>
    <mergeCell ref="E29:F29"/>
    <mergeCell ref="E30:F30"/>
    <mergeCell ref="C31:C33"/>
    <mergeCell ref="A31:A33"/>
    <mergeCell ref="E31:F31"/>
    <mergeCell ref="E32:F32"/>
    <mergeCell ref="A28:A30"/>
    <mergeCell ref="C28:C30"/>
    <mergeCell ref="E28:F28"/>
    <mergeCell ref="E33:F33"/>
    <mergeCell ref="B28:B30"/>
    <mergeCell ref="B31:B33"/>
    <mergeCell ref="A25:A27"/>
    <mergeCell ref="C25:C27"/>
    <mergeCell ref="E26:F26"/>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18"/>
  <sheetViews>
    <sheetView topLeftCell="A7" zoomScaleNormal="100" workbookViewId="0">
      <selection activeCell="G13" sqref="G13"/>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5.33203125" style="73" customWidth="1"/>
    <col min="20" max="20" width="18.88671875" style="1" customWidth="1"/>
    <col min="21" max="16384" width="11.44140625" style="1"/>
  </cols>
  <sheetData>
    <row r="1" spans="1:23" ht="27.75" customHeight="1" x14ac:dyDescent="0.25">
      <c r="A1" s="423"/>
      <c r="B1" s="353" t="str">
        <f>CONTEXTO!B1</f>
        <v xml:space="preserve">PROCESO: </v>
      </c>
      <c r="C1" s="354"/>
      <c r="D1" s="354"/>
      <c r="E1" s="354"/>
      <c r="F1" s="354"/>
      <c r="G1" s="354"/>
      <c r="H1" s="354"/>
      <c r="I1" s="354"/>
      <c r="J1" s="354"/>
      <c r="K1" s="354"/>
      <c r="L1" s="354"/>
      <c r="M1" s="354"/>
      <c r="N1" s="354"/>
      <c r="O1" s="354"/>
      <c r="P1" s="355"/>
      <c r="Q1" s="431" t="s">
        <v>557</v>
      </c>
      <c r="R1" s="431"/>
      <c r="S1" s="431"/>
      <c r="T1" s="622"/>
    </row>
    <row r="2" spans="1:23" ht="20.25" customHeight="1" x14ac:dyDescent="0.25">
      <c r="A2" s="424"/>
      <c r="B2" s="459"/>
      <c r="C2" s="446"/>
      <c r="D2" s="446"/>
      <c r="E2" s="446"/>
      <c r="F2" s="446"/>
      <c r="G2" s="446"/>
      <c r="H2" s="446"/>
      <c r="I2" s="446"/>
      <c r="J2" s="446"/>
      <c r="K2" s="446"/>
      <c r="L2" s="446"/>
      <c r="M2" s="446"/>
      <c r="N2" s="446"/>
      <c r="O2" s="446"/>
      <c r="P2" s="447"/>
      <c r="Q2" s="433" t="s">
        <v>547</v>
      </c>
      <c r="R2" s="433"/>
      <c r="S2" s="433"/>
      <c r="T2" s="623"/>
    </row>
    <row r="3" spans="1:23" ht="18.75" customHeight="1" x14ac:dyDescent="0.25">
      <c r="A3" s="424"/>
      <c r="B3" s="463" t="s">
        <v>77</v>
      </c>
      <c r="C3" s="464"/>
      <c r="D3" s="464"/>
      <c r="E3" s="464"/>
      <c r="F3" s="464"/>
      <c r="G3" s="464"/>
      <c r="H3" s="464"/>
      <c r="I3" s="464"/>
      <c r="J3" s="464"/>
      <c r="K3" s="464"/>
      <c r="L3" s="464"/>
      <c r="M3" s="464"/>
      <c r="N3" s="464"/>
      <c r="O3" s="464"/>
      <c r="P3" s="680"/>
      <c r="Q3" s="433" t="s">
        <v>548</v>
      </c>
      <c r="R3" s="433"/>
      <c r="S3" s="433"/>
      <c r="T3" s="623"/>
    </row>
    <row r="4" spans="1:23" ht="19.5" customHeight="1" thickBot="1" x14ac:dyDescent="0.3">
      <c r="A4" s="458"/>
      <c r="B4" s="359"/>
      <c r="C4" s="360"/>
      <c r="D4" s="360"/>
      <c r="E4" s="360"/>
      <c r="F4" s="360"/>
      <c r="G4" s="360"/>
      <c r="H4" s="360"/>
      <c r="I4" s="360"/>
      <c r="J4" s="360"/>
      <c r="K4" s="360"/>
      <c r="L4" s="360"/>
      <c r="M4" s="360"/>
      <c r="N4" s="360"/>
      <c r="O4" s="360"/>
      <c r="P4" s="361"/>
      <c r="Q4" s="433" t="s">
        <v>558</v>
      </c>
      <c r="R4" s="433"/>
      <c r="S4" s="433"/>
      <c r="T4" s="624"/>
    </row>
    <row r="5" spans="1:23" ht="19.5" customHeight="1" x14ac:dyDescent="0.25">
      <c r="A5" s="620"/>
      <c r="B5" s="422"/>
      <c r="C5" s="422"/>
      <c r="D5" s="422"/>
      <c r="E5" s="422"/>
      <c r="F5" s="422"/>
      <c r="G5" s="422"/>
      <c r="H5" s="422"/>
      <c r="I5" s="422"/>
      <c r="J5" s="422"/>
      <c r="K5" s="422"/>
      <c r="L5" s="422"/>
      <c r="M5" s="422"/>
      <c r="N5" s="422"/>
      <c r="O5" s="422"/>
      <c r="P5" s="422"/>
      <c r="Q5" s="422"/>
      <c r="R5" s="422"/>
      <c r="S5" s="422"/>
      <c r="T5" s="621"/>
    </row>
    <row r="6" spans="1:23" ht="24.75" customHeight="1" x14ac:dyDescent="0.25">
      <c r="A6" s="667" t="str">
        <f>CONTEXTO!A8</f>
        <v>PROCESO: GESTION AMBIENTAL</v>
      </c>
      <c r="B6" s="668"/>
      <c r="C6" s="668"/>
      <c r="D6" s="668"/>
      <c r="E6" s="668"/>
      <c r="F6" s="668"/>
      <c r="G6" s="668"/>
      <c r="H6" s="668"/>
      <c r="I6" s="668"/>
      <c r="J6" s="668"/>
      <c r="K6" s="668"/>
      <c r="L6" s="668"/>
      <c r="M6" s="668"/>
      <c r="N6" s="668"/>
      <c r="O6" s="668"/>
      <c r="P6" s="668"/>
      <c r="Q6" s="668"/>
      <c r="R6" s="668"/>
      <c r="S6" s="668"/>
      <c r="T6" s="669"/>
    </row>
    <row r="7" spans="1:23" ht="66.75" customHeight="1" thickBot="1" x14ac:dyDescent="0.3">
      <c r="A7" s="690"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7" s="691"/>
      <c r="C7" s="691"/>
      <c r="D7" s="691"/>
      <c r="E7" s="691"/>
      <c r="F7" s="691"/>
      <c r="G7" s="691"/>
      <c r="H7" s="691"/>
      <c r="I7" s="691"/>
      <c r="J7" s="691"/>
      <c r="K7" s="691"/>
      <c r="L7" s="691"/>
      <c r="M7" s="691"/>
      <c r="N7" s="691"/>
      <c r="O7" s="691"/>
      <c r="P7" s="691"/>
      <c r="Q7" s="691"/>
      <c r="R7" s="691"/>
      <c r="S7" s="691"/>
      <c r="T7" s="692"/>
    </row>
    <row r="8" spans="1:23" ht="19.5" customHeight="1" thickBot="1" x14ac:dyDescent="0.3">
      <c r="A8" s="619"/>
      <c r="B8" s="619"/>
      <c r="C8" s="619"/>
      <c r="D8" s="619"/>
      <c r="E8" s="619"/>
      <c r="F8" s="619"/>
      <c r="G8" s="619"/>
      <c r="H8" s="619"/>
      <c r="I8" s="619"/>
      <c r="J8" s="619"/>
      <c r="K8" s="619"/>
      <c r="L8" s="619"/>
      <c r="M8" s="619"/>
      <c r="N8" s="619"/>
      <c r="O8" s="619"/>
      <c r="P8" s="619"/>
      <c r="Q8" s="619"/>
      <c r="R8" s="619"/>
      <c r="S8" s="619"/>
      <c r="T8" s="675"/>
    </row>
    <row r="9" spans="1:23" ht="37.5" customHeight="1" x14ac:dyDescent="0.25">
      <c r="A9" s="681" t="s">
        <v>69</v>
      </c>
      <c r="B9" s="682"/>
      <c r="C9" s="685" t="s">
        <v>78</v>
      </c>
      <c r="D9" s="686"/>
      <c r="E9" s="686"/>
      <c r="F9" s="686"/>
      <c r="G9" s="686"/>
      <c r="H9" s="686"/>
      <c r="I9" s="686"/>
      <c r="J9" s="686"/>
      <c r="K9" s="686"/>
      <c r="L9" s="686"/>
      <c r="M9" s="686"/>
      <c r="N9" s="686"/>
      <c r="O9" s="686"/>
      <c r="P9" s="686"/>
      <c r="Q9" s="686"/>
      <c r="R9" s="686"/>
      <c r="S9" s="686"/>
      <c r="T9" s="687"/>
    </row>
    <row r="10" spans="1:23" ht="25.5" customHeight="1" x14ac:dyDescent="0.25">
      <c r="A10" s="683"/>
      <c r="B10" s="684"/>
      <c r="C10" s="67" t="s">
        <v>43</v>
      </c>
      <c r="D10" s="67" t="s">
        <v>44</v>
      </c>
      <c r="E10" s="67" t="s">
        <v>45</v>
      </c>
      <c r="F10" s="67" t="s">
        <v>46</v>
      </c>
      <c r="G10" s="67" t="s">
        <v>47</v>
      </c>
      <c r="H10" s="67" t="s">
        <v>48</v>
      </c>
      <c r="I10" s="67" t="s">
        <v>49</v>
      </c>
      <c r="J10" s="67" t="s">
        <v>50</v>
      </c>
      <c r="K10" s="67" t="s">
        <v>51</v>
      </c>
      <c r="L10" s="67" t="s">
        <v>52</v>
      </c>
      <c r="M10" s="67" t="s">
        <v>53</v>
      </c>
      <c r="N10" s="67" t="s">
        <v>54</v>
      </c>
      <c r="O10" s="67" t="s">
        <v>55</v>
      </c>
      <c r="P10" s="67" t="s">
        <v>56</v>
      </c>
      <c r="Q10" s="67" t="s">
        <v>57</v>
      </c>
      <c r="R10" s="68" t="s">
        <v>58</v>
      </c>
      <c r="S10" s="71" t="s">
        <v>59</v>
      </c>
      <c r="T10" s="89" t="s">
        <v>79</v>
      </c>
    </row>
    <row r="11" spans="1:23" ht="44.25" customHeight="1" x14ac:dyDescent="0.25">
      <c r="A11" s="688" t="str">
        <f>DESCRIPCION!A10</f>
        <v>Utilizacion de influencias en la entrega o suministro de materiales o insumos y/o ayudas humanitarias en beneficio de un tercero</v>
      </c>
      <c r="B11" s="689"/>
      <c r="C11" s="269">
        <v>3</v>
      </c>
      <c r="D11" s="269">
        <v>5</v>
      </c>
      <c r="E11" s="269">
        <v>5</v>
      </c>
      <c r="F11" s="269">
        <v>5</v>
      </c>
      <c r="G11" s="269">
        <v>2</v>
      </c>
      <c r="H11" s="269">
        <v>2</v>
      </c>
      <c r="I11" s="269">
        <v>2</v>
      </c>
      <c r="J11" s="269">
        <v>3</v>
      </c>
      <c r="K11" s="269">
        <v>4</v>
      </c>
      <c r="L11" s="198"/>
      <c r="M11" s="198"/>
      <c r="N11" s="198"/>
      <c r="O11" s="198"/>
      <c r="P11" s="198"/>
      <c r="Q11" s="198"/>
      <c r="R11" s="102">
        <f>SUM(C11:Q11)</f>
        <v>31</v>
      </c>
      <c r="S11" s="109">
        <f t="shared" ref="S11:S18" si="0">IF(ISERROR(AVERAGE(C11:Q11)),0,AVERAGE(C11:Q11))</f>
        <v>3.4444444444444446</v>
      </c>
      <c r="T11" s="74" t="str">
        <f>IF(AND(S11&gt;=1,S11&lt;1.5),"Rara Vez",IF(AND(S11&gt;=1.6,S11&lt;2.5),"Improbable",IF(AND(S11&gt;=2.6,S11&lt;3.5),"Posible",IF(AND(S11&gt;=3.6,S11&lt;4.5),"Probable",IF(AND(S11&gt;=4.6),"Casi Seguro"," ")))))</f>
        <v>Posible</v>
      </c>
      <c r="W11" s="72"/>
    </row>
    <row r="12" spans="1:23" ht="61.5" customHeight="1" x14ac:dyDescent="0.25">
      <c r="A12" s="688" t="str">
        <f>DESCRIPCION!A13</f>
        <v>Posibilidad que la entidad sea relacionada con actividades ilicitas, al elegir a proveedores y /o realizar pagos a los mismos con prácticas de lavados de activos, financiacin del terrorismo o cualquier actividad ilegal</v>
      </c>
      <c r="B12" s="689"/>
      <c r="C12" s="198">
        <v>3</v>
      </c>
      <c r="D12" s="198">
        <v>5</v>
      </c>
      <c r="E12" s="198">
        <v>5</v>
      </c>
      <c r="F12" s="198">
        <v>3</v>
      </c>
      <c r="G12" s="198">
        <v>3</v>
      </c>
      <c r="H12" s="198">
        <v>3</v>
      </c>
      <c r="I12" s="198">
        <v>2</v>
      </c>
      <c r="J12" s="198">
        <v>3</v>
      </c>
      <c r="K12" s="198">
        <v>4</v>
      </c>
      <c r="L12" s="198"/>
      <c r="M12" s="198"/>
      <c r="N12" s="198"/>
      <c r="O12" s="198"/>
      <c r="P12" s="198"/>
      <c r="Q12" s="198"/>
      <c r="R12" s="102">
        <f t="shared" ref="R12:R18" si="1">SUM(C12:Q12)</f>
        <v>31</v>
      </c>
      <c r="S12" s="109">
        <f t="shared" si="0"/>
        <v>3.4444444444444446</v>
      </c>
      <c r="T12" s="74" t="s">
        <v>124</v>
      </c>
    </row>
    <row r="13" spans="1:23" ht="39.75" customHeight="1" x14ac:dyDescent="0.25">
      <c r="A13" s="676" t="str">
        <f>DESCRIPCION!A16</f>
        <v>}</v>
      </c>
      <c r="B13" s="677"/>
      <c r="C13" s="198"/>
      <c r="D13" s="198"/>
      <c r="E13" s="198"/>
      <c r="F13" s="198"/>
      <c r="G13" s="198"/>
      <c r="H13" s="198"/>
      <c r="I13" s="198"/>
      <c r="J13" s="198"/>
      <c r="K13" s="198"/>
      <c r="L13" s="198"/>
      <c r="M13" s="198"/>
      <c r="N13" s="198"/>
      <c r="O13" s="198"/>
      <c r="P13" s="198"/>
      <c r="Q13" s="198"/>
      <c r="R13" s="102">
        <f t="shared" si="1"/>
        <v>0</v>
      </c>
      <c r="S13" s="109">
        <f t="shared" si="0"/>
        <v>0</v>
      </c>
      <c r="T13" s="74" t="str">
        <f t="shared" ref="T13:T18" si="2">IF(AND(S13&gt;=1,S13&lt;1.5),"Rara Vez",IF(AND(S13&gt;=1.6,S13&lt;2.5),"Improbable",IF(AND(S13&gt;=2.6,S13&lt;3.5),"Posible",IF(AND(S13&gt;=3.6,S13&lt;4.5),"Probable",IF(AND(S13&gt;=4.6),"Casi Seguro"," ")))))</f>
        <v xml:space="preserve"> </v>
      </c>
    </row>
    <row r="14" spans="1:23" ht="39.75" customHeight="1" x14ac:dyDescent="0.25">
      <c r="A14" s="676" t="str">
        <f>DESCRIPCION!A19</f>
        <v>f</v>
      </c>
      <c r="B14" s="677"/>
      <c r="C14" s="198"/>
      <c r="D14" s="198"/>
      <c r="E14" s="198"/>
      <c r="F14" s="198"/>
      <c r="G14" s="198"/>
      <c r="H14" s="198"/>
      <c r="I14" s="198"/>
      <c r="J14" s="198"/>
      <c r="K14" s="198"/>
      <c r="L14" s="198"/>
      <c r="M14" s="198"/>
      <c r="N14" s="198"/>
      <c r="O14" s="198"/>
      <c r="P14" s="198"/>
      <c r="Q14" s="198"/>
      <c r="R14" s="102">
        <f t="shared" si="1"/>
        <v>0</v>
      </c>
      <c r="S14" s="109">
        <f t="shared" si="0"/>
        <v>0</v>
      </c>
      <c r="T14" s="74" t="str">
        <f t="shared" si="2"/>
        <v xml:space="preserve"> </v>
      </c>
    </row>
    <row r="15" spans="1:23" ht="39.75" customHeight="1" x14ac:dyDescent="0.25">
      <c r="A15" s="676" t="str">
        <f>DESCRIPCION!A22</f>
        <v>g</v>
      </c>
      <c r="B15" s="677"/>
      <c r="C15" s="198"/>
      <c r="D15" s="198"/>
      <c r="E15" s="198"/>
      <c r="F15" s="198"/>
      <c r="G15" s="198"/>
      <c r="H15" s="198"/>
      <c r="I15" s="198"/>
      <c r="J15" s="198"/>
      <c r="K15" s="198"/>
      <c r="L15" s="198"/>
      <c r="M15" s="198"/>
      <c r="N15" s="198"/>
      <c r="O15" s="198"/>
      <c r="P15" s="198"/>
      <c r="Q15" s="198"/>
      <c r="R15" s="102">
        <f t="shared" si="1"/>
        <v>0</v>
      </c>
      <c r="S15" s="109">
        <f t="shared" si="0"/>
        <v>0</v>
      </c>
      <c r="T15" s="74" t="str">
        <f t="shared" si="2"/>
        <v xml:space="preserve"> </v>
      </c>
    </row>
    <row r="16" spans="1:23" ht="39.75" customHeight="1" x14ac:dyDescent="0.25">
      <c r="A16" s="676" t="str">
        <f>DESCRIPCION!A25</f>
        <v>h</v>
      </c>
      <c r="B16" s="677"/>
      <c r="C16" s="198"/>
      <c r="D16" s="198"/>
      <c r="E16" s="198"/>
      <c r="F16" s="198"/>
      <c r="G16" s="198"/>
      <c r="H16" s="198"/>
      <c r="I16" s="198"/>
      <c r="J16" s="198"/>
      <c r="K16" s="198"/>
      <c r="L16" s="198"/>
      <c r="M16" s="198"/>
      <c r="N16" s="198"/>
      <c r="O16" s="198"/>
      <c r="P16" s="198"/>
      <c r="Q16" s="198"/>
      <c r="R16" s="102">
        <f t="shared" si="1"/>
        <v>0</v>
      </c>
      <c r="S16" s="109">
        <f t="shared" si="0"/>
        <v>0</v>
      </c>
      <c r="T16" s="74" t="str">
        <f t="shared" si="2"/>
        <v xml:space="preserve"> </v>
      </c>
    </row>
    <row r="17" spans="1:20" ht="39.75" customHeight="1" x14ac:dyDescent="0.25">
      <c r="A17" s="676" t="str">
        <f>DESCRIPCION!A28</f>
        <v>i</v>
      </c>
      <c r="B17" s="677"/>
      <c r="C17" s="198"/>
      <c r="D17" s="198"/>
      <c r="E17" s="198"/>
      <c r="F17" s="198"/>
      <c r="G17" s="198"/>
      <c r="H17" s="198"/>
      <c r="I17" s="198"/>
      <c r="J17" s="198"/>
      <c r="K17" s="198"/>
      <c r="L17" s="198"/>
      <c r="M17" s="198"/>
      <c r="N17" s="198"/>
      <c r="O17" s="198"/>
      <c r="P17" s="198"/>
      <c r="Q17" s="198"/>
      <c r="R17" s="102">
        <f t="shared" si="1"/>
        <v>0</v>
      </c>
      <c r="S17" s="109">
        <f t="shared" si="0"/>
        <v>0</v>
      </c>
      <c r="T17" s="74" t="str">
        <f t="shared" si="2"/>
        <v xml:space="preserve"> </v>
      </c>
    </row>
    <row r="18" spans="1:20" ht="39.75" customHeight="1" thickBot="1" x14ac:dyDescent="0.3">
      <c r="A18" s="678" t="str">
        <f>DESCRIPCION!A31</f>
        <v>j</v>
      </c>
      <c r="B18" s="679"/>
      <c r="C18" s="198"/>
      <c r="D18" s="198"/>
      <c r="E18" s="198"/>
      <c r="F18" s="198"/>
      <c r="G18" s="198"/>
      <c r="H18" s="198"/>
      <c r="I18" s="198"/>
      <c r="J18" s="198"/>
      <c r="K18" s="198"/>
      <c r="L18" s="198"/>
      <c r="M18" s="198"/>
      <c r="N18" s="198"/>
      <c r="O18" s="198"/>
      <c r="P18" s="198"/>
      <c r="Q18" s="198"/>
      <c r="R18" s="103">
        <f t="shared" si="1"/>
        <v>0</v>
      </c>
      <c r="S18" s="110">
        <f t="shared" si="0"/>
        <v>0</v>
      </c>
      <c r="T18" s="90" t="str">
        <f t="shared" si="2"/>
        <v xml:space="preserve"> </v>
      </c>
    </row>
  </sheetData>
  <sheetProtection selectLockedCells="1"/>
  <mergeCells count="22">
    <mergeCell ref="A17:B17"/>
    <mergeCell ref="A18:B18"/>
    <mergeCell ref="B1:P2"/>
    <mergeCell ref="B3:P4"/>
    <mergeCell ref="A9:B10"/>
    <mergeCell ref="C9:T9"/>
    <mergeCell ref="A12:B12"/>
    <mergeCell ref="A13:B13"/>
    <mergeCell ref="A14:B14"/>
    <mergeCell ref="A15:B15"/>
    <mergeCell ref="A16:B16"/>
    <mergeCell ref="A11:B11"/>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18"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5" tint="-0.249977111117893"/>
  </sheetPr>
  <dimension ref="A1:F22"/>
  <sheetViews>
    <sheetView topLeftCell="A6" zoomScale="86" zoomScaleNormal="86" workbookViewId="0">
      <selection activeCell="A13" sqref="A13"/>
    </sheetView>
  </sheetViews>
  <sheetFormatPr baseColWidth="10" defaultColWidth="11.44140625" defaultRowHeight="13.8" x14ac:dyDescent="0.25"/>
  <cols>
    <col min="1" max="1" width="34" style="1" customWidth="1"/>
    <col min="2" max="2" width="22.44140625" style="1" customWidth="1"/>
    <col min="3" max="3" width="24.109375" style="1" customWidth="1"/>
    <col min="4" max="4" width="32.6640625" style="1" customWidth="1"/>
    <col min="5" max="5" width="39.44140625" style="1" customWidth="1"/>
    <col min="6" max="6" width="17.88671875" style="1" customWidth="1"/>
    <col min="7" max="16384" width="11.44140625" style="1"/>
  </cols>
  <sheetData>
    <row r="1" spans="1:6" ht="22.5" customHeight="1" x14ac:dyDescent="0.25">
      <c r="A1" s="707"/>
      <c r="B1" s="425" t="str">
        <f>CONTEXTO!B1</f>
        <v xml:space="preserve">PROCESO: </v>
      </c>
      <c r="C1" s="425"/>
      <c r="D1" s="425"/>
      <c r="E1" s="29" t="s">
        <v>559</v>
      </c>
      <c r="F1" s="622"/>
    </row>
    <row r="2" spans="1:6" ht="15.75" customHeight="1" x14ac:dyDescent="0.25">
      <c r="A2" s="478"/>
      <c r="B2" s="426"/>
      <c r="C2" s="426"/>
      <c r="D2" s="426"/>
      <c r="E2" s="30" t="s">
        <v>547</v>
      </c>
      <c r="F2" s="623"/>
    </row>
    <row r="3" spans="1:6" ht="15" customHeight="1" x14ac:dyDescent="0.25">
      <c r="A3" s="478"/>
      <c r="B3" s="426" t="s">
        <v>81</v>
      </c>
      <c r="C3" s="426"/>
      <c r="D3" s="426"/>
      <c r="E3" s="30" t="s">
        <v>548</v>
      </c>
      <c r="F3" s="623"/>
    </row>
    <row r="4" spans="1:6" ht="15.75" customHeight="1" x14ac:dyDescent="0.25">
      <c r="A4" s="704"/>
      <c r="B4" s="426"/>
      <c r="C4" s="426"/>
      <c r="D4" s="426"/>
      <c r="E4" s="30" t="s">
        <v>560</v>
      </c>
      <c r="F4" s="623"/>
    </row>
    <row r="5" spans="1:6" ht="15.75" customHeight="1" x14ac:dyDescent="0.25">
      <c r="A5" s="704"/>
      <c r="B5" s="705"/>
      <c r="C5" s="705"/>
      <c r="D5" s="705"/>
      <c r="E5" s="705"/>
      <c r="F5" s="706"/>
    </row>
    <row r="6" spans="1:6" x14ac:dyDescent="0.25">
      <c r="A6" s="482" t="str">
        <f>CONTEXTO!A8</f>
        <v>PROCESO: GESTION AMBIENTAL</v>
      </c>
      <c r="B6" s="483"/>
      <c r="C6" s="483"/>
      <c r="D6" s="483"/>
      <c r="E6" s="483"/>
      <c r="F6" s="484"/>
    </row>
    <row r="7" spans="1:6" ht="13.5" customHeight="1" x14ac:dyDescent="0.25">
      <c r="A7" s="482"/>
      <c r="B7" s="483"/>
      <c r="C7" s="483"/>
      <c r="D7" s="483"/>
      <c r="E7" s="483"/>
      <c r="F7" s="484"/>
    </row>
    <row r="8" spans="1:6" ht="59.25" customHeight="1" x14ac:dyDescent="0.25">
      <c r="A8" s="709"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8" s="710"/>
      <c r="C8" s="710"/>
      <c r="D8" s="710"/>
      <c r="E8" s="710"/>
      <c r="F8" s="711"/>
    </row>
    <row r="9" spans="1:6" ht="14.4" thickBot="1" x14ac:dyDescent="0.3">
      <c r="A9" s="712"/>
      <c r="B9" s="713"/>
      <c r="C9" s="713"/>
      <c r="D9" s="713"/>
      <c r="E9" s="713"/>
      <c r="F9" s="714"/>
    </row>
    <row r="10" spans="1:6" ht="14.4" thickBot="1" x14ac:dyDescent="0.3">
      <c r="A10" s="697"/>
      <c r="B10" s="619"/>
      <c r="C10" s="619"/>
      <c r="D10" s="619"/>
      <c r="E10" s="619"/>
      <c r="F10" s="619"/>
    </row>
    <row r="11" spans="1:6" ht="51" customHeight="1" x14ac:dyDescent="0.25">
      <c r="A11" s="700" t="s">
        <v>83</v>
      </c>
      <c r="B11" s="698" t="s">
        <v>84</v>
      </c>
      <c r="C11" s="698" t="s">
        <v>85</v>
      </c>
      <c r="D11" s="698"/>
      <c r="E11" s="698"/>
      <c r="F11" s="699"/>
    </row>
    <row r="12" spans="1:6" x14ac:dyDescent="0.25">
      <c r="A12" s="701"/>
      <c r="B12" s="708"/>
      <c r="C12" s="708" t="s">
        <v>86</v>
      </c>
      <c r="D12" s="708"/>
      <c r="E12" s="702" t="s">
        <v>87</v>
      </c>
      <c r="F12" s="703"/>
    </row>
    <row r="13" spans="1:6" ht="174" customHeight="1" x14ac:dyDescent="0.25">
      <c r="A13" s="270" t="s">
        <v>583</v>
      </c>
      <c r="B13" s="281" t="s">
        <v>147</v>
      </c>
      <c r="C13" s="471" t="str">
        <f>IF(B13="5. CATASTROFICO",+NOOO!$C$28,IF(B13="4. MAYOR",+NOOO!$C$29,IF(B13="3. MODERADO",+NOOO!$C$30,IF(B13="2. MENOR",+NOOO!$C$31,IF(B13="1. INSIGNIFICANTE",NOOO!$C$32," ")))))</f>
        <v>*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v>
      </c>
      <c r="D13" s="471"/>
      <c r="E13" s="693" t="str">
        <f>IF(B13="5. CATASTROFICO",+NOOO!$B$28,IF(B13="4. MAYOR",+NOOO!$B$29,IF(B13="3. MODERADO",+NOOO!$B$30,IF(B13="2. MENOR",+NOOO!$B$31,IF(B13="1. INSIGNIFICANTE",NOOO!$B$32," ")))))</f>
        <v>*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v>
      </c>
      <c r="F13" s="694"/>
    </row>
    <row r="14" spans="1:6" ht="174" customHeight="1" x14ac:dyDescent="0.25">
      <c r="A14" s="270" t="s">
        <v>584</v>
      </c>
      <c r="B14" s="196" t="s">
        <v>148</v>
      </c>
      <c r="C14" s="471" t="str">
        <f>IF(B14="5. CATASTROFICO",+NOOO!$C$28,IF(B14="4. MAYOR",+NOOO!$C$29,IF(B14="3. MODERADO",+NOOO!$C$30,IF(B14="2. MENOR",+NOOO!$C$31,IF(B14="1.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4" s="471"/>
      <c r="E14" s="693" t="str">
        <f>IF(B14="5. CATASTROFICO",+NOOO!$B$28,IF(B14="4. MAYOR",+NOOO!$B$29,IF(B14="3. MODERADO",+NOOO!$B$30,IF(B14="2. MENOR",+NOOO!$B$31,IF(B14="1.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4" s="694"/>
    </row>
    <row r="15" spans="1:6" ht="174" customHeight="1" x14ac:dyDescent="0.25">
      <c r="A15" s="199"/>
      <c r="B15" s="196" t="s">
        <v>88</v>
      </c>
      <c r="C15" s="471" t="str">
        <f>IF(B15="5. CATASTROFICO",+NOOO!$C$28,IF(B15="4. MAYOR",+NOOO!$C$29,IF(B15="3. MODERADO",+NOOO!$C$30,IF(B15="2. MENOR",+NOOO!$C$31,IF(B15="1. INSIGNIFICANTE",NOOO!$C$32," ")))))</f>
        <v xml:space="preserve"> </v>
      </c>
      <c r="D15" s="471"/>
      <c r="E15" s="693" t="str">
        <f>IF(B15="5. CATASTROFICO",+NOOO!$B$28,IF(B15="4. MAYOR",+NOOO!$B$29,IF(B15="3. MODERADO",+NOOO!$B$30,IF(B15="2. MENOR",+NOOO!$B$31,IF(B15="1. INSIGNIFICANTE",NOOO!$B$32," ")))))</f>
        <v xml:space="preserve"> </v>
      </c>
      <c r="F15" s="694"/>
    </row>
    <row r="16" spans="1:6" ht="174" customHeight="1" x14ac:dyDescent="0.25">
      <c r="A16" s="199"/>
      <c r="B16" s="196" t="s">
        <v>88</v>
      </c>
      <c r="C16" s="471" t="str">
        <f>IF(B16="5. CATASTROFICO",+NOOO!$C$28,IF(B16="4. MAYOR",+NOOO!$C$29,IF(B16="3. MODERADO",+NOOO!$C$30,IF(B16="2. MENOR",+NOOO!$C$31,IF(B16="1. INSIGNIFICANTE",NOOO!$C$32," ")))))</f>
        <v xml:space="preserve"> </v>
      </c>
      <c r="D16" s="471"/>
      <c r="E16" s="693" t="str">
        <f>IF(B16="5. CATASTROFICO",+NOOO!$B$28,IF(B16="4. MAYOR",+NOOO!$B$29,IF(B16="3. MODERADO",+NOOO!$B$30,IF(B16="2. MENOR",+NOOO!$B$31,IF(B16="1. INSIGNIFICANTE",NOOO!$B$32," ")))))</f>
        <v xml:space="preserve"> </v>
      </c>
      <c r="F16" s="694"/>
    </row>
    <row r="17" spans="1:6" ht="174" customHeight="1" x14ac:dyDescent="0.25">
      <c r="A17" s="199"/>
      <c r="B17" s="196" t="s">
        <v>88</v>
      </c>
      <c r="C17" s="471" t="str">
        <f>IF(B17="5. CATASTROFICO",+NOOO!$C$28,IF(B17="4. MAYOR",+NOOO!$C$29,IF(B17="3. MODERADO",+NOOO!$C$30,IF(B17="2. MENOR",+NOOO!$C$31,IF(B17="1. INSIGNIFICANTE",NOOO!$C$32," ")))))</f>
        <v xml:space="preserve"> </v>
      </c>
      <c r="D17" s="471"/>
      <c r="E17" s="693" t="str">
        <f>IF(B17="5. CATASTROFICO",+NOOO!$B$28,IF(B17="4. MAYOR",+NOOO!$B$29,IF(B17="3. MODERADO",+NOOO!$B$30,IF(B17="2. MENOR",+NOOO!$B$31,IF(B17="1. INSIGNIFICANTE",NOOO!$B$32," ")))))</f>
        <v xml:space="preserve"> </v>
      </c>
      <c r="F17" s="694"/>
    </row>
    <row r="18" spans="1:6" ht="174" customHeight="1" x14ac:dyDescent="0.25">
      <c r="A18" s="199"/>
      <c r="B18" s="196" t="s">
        <v>88</v>
      </c>
      <c r="C18" s="471" t="str">
        <f>IF(B18="5. CATASTROFICO",+NOOO!$C$28,IF(B18="4. MAYOR",+NOOO!$C$29,IF(B18="3. MODERADO",+NOOO!$C$30,IF(B18="2. MENOR",+NOOO!$C$31,IF(B18="1. INSIGNIFICANTE",NOOO!$C$32," ")))))</f>
        <v xml:space="preserve"> </v>
      </c>
      <c r="D18" s="471"/>
      <c r="E18" s="693" t="str">
        <f>IF(B18="5. CATASTROFICO",+NOOO!$B$28,IF(B18="4. MAYOR",+NOOO!$B$29,IF(B18="3. MODERADO",+NOOO!$B$30,IF(B18="2. MENOR",+NOOO!$B$31,IF(B18="1. INSIGNIFICANTE",NOOO!$B$32," ")))))</f>
        <v xml:space="preserve"> </v>
      </c>
      <c r="F18" s="694"/>
    </row>
    <row r="19" spans="1:6" ht="174" customHeight="1" x14ac:dyDescent="0.25">
      <c r="A19" s="199"/>
      <c r="B19" s="196" t="s">
        <v>88</v>
      </c>
      <c r="C19" s="471" t="str">
        <f>IF(B19="5. CATASTROFICO",+NOOO!$C$28,IF(B19="4. MAYOR",+NOOO!$C$29,IF(B19="3. MODERADO",+NOOO!$C$30,IF(B19="2. MENOR",+NOOO!$C$31,IF(B19="1. INSIGNIFICANTE",NOOO!$C$32," ")))))</f>
        <v xml:space="preserve"> </v>
      </c>
      <c r="D19" s="471"/>
      <c r="E19" s="693" t="str">
        <f>IF(B19="5. CATASTROFICO",+NOOO!$B$28,IF(B19="4. MAYOR",+NOOO!$B$29,IF(B19="3. MODERADO",+NOOO!$B$30,IF(B19="2. MENOR",+NOOO!$B$31,IF(B19="1. INSIGNIFICANTE",NOOO!$B$32," ")))))</f>
        <v xml:space="preserve"> </v>
      </c>
      <c r="F19" s="694"/>
    </row>
    <row r="20" spans="1:6" ht="174" customHeight="1" x14ac:dyDescent="0.25">
      <c r="A20" s="199"/>
      <c r="B20" s="196" t="s">
        <v>88</v>
      </c>
      <c r="C20" s="471" t="str">
        <f>IF(B20="5. CATASTROFICO",+NOOO!$C$28,IF(B20="4. MAYOR",+NOOO!$C$29,IF(B20="3. MODERADO",+NOOO!$C$30,IF(B20="2. MENOR",+NOOO!$C$31,IF(B20="1. INSIGNIFICANTE",NOOO!$C$32," ")))))</f>
        <v xml:space="preserve"> </v>
      </c>
      <c r="D20" s="471"/>
      <c r="E20" s="693" t="str">
        <f>IF(B20="5. CATASTROFICO",+NOOO!$B$28,IF(B20="4. MAYOR",+NOOO!$B$29,IF(B20="3. MODERADO",+NOOO!$B$30,IF(B20="2. MENOR",+NOOO!$B$31,IF(B20="1. INSIGNIFICANTE",NOOO!$B$32," ")))))</f>
        <v xml:space="preserve"> </v>
      </c>
      <c r="F20" s="694"/>
    </row>
    <row r="21" spans="1:6" ht="188.25" customHeight="1" x14ac:dyDescent="0.25">
      <c r="A21" s="199"/>
      <c r="B21" s="196" t="s">
        <v>88</v>
      </c>
      <c r="C21" s="471" t="str">
        <f>IF(B21="5. CATASTROFICO",+NOOO!$C$28,IF(B21="4. MAYOR",+NOOO!$C$29,IF(B21="3. MODERADO",+NOOO!$C$30,IF(B21="2. MENOR",+NOOO!$C$31,IF(B21="1. INSIGNIFICANTE",NOOO!$C$32," ")))))</f>
        <v xml:space="preserve"> </v>
      </c>
      <c r="D21" s="471"/>
      <c r="E21" s="693" t="str">
        <f>IF(B21="5. CATASTROFICO",+NOOO!$B$28,IF(B21="4. MAYOR",+NOOO!$B$29,IF(B21="3. MODERADO",+NOOO!$B$30,IF(B21="2. MENOR",+NOOO!$B$31,IF(B21="1. INSIGNIFICANTE",NOOO!$B$32," ")))))</f>
        <v xml:space="preserve"> </v>
      </c>
      <c r="F21" s="694"/>
    </row>
    <row r="22" spans="1:6" ht="183" customHeight="1" thickBot="1" x14ac:dyDescent="0.3">
      <c r="A22" s="200"/>
      <c r="B22" s="201" t="s">
        <v>88</v>
      </c>
      <c r="C22" s="370" t="str">
        <f>IF(B22="5. CATASTROFICO",+NOOO!$C$28,IF(B22="4. MAYOR",+NOOO!$C$29,IF(B22="3. MODERADO",+NOOO!$C$30,IF(B22="2. MENOR",+NOOO!$C$31,IF(B22="1. INSIGNIFICANTE",NOOO!$C$32," ")))))</f>
        <v xml:space="preserve"> </v>
      </c>
      <c r="D22" s="370"/>
      <c r="E22" s="695" t="str">
        <f>IF(B22="5. CATASTROFICO",+NOOO!$B$28,IF(B22="4. MAYOR",+NOOO!$B$29,IF(B22="3. MODERADO",+NOOO!$B$30,IF(B22="2. MENOR",+NOOO!$B$31,IF(B22="1. INSIGNIFICANTE",NOOO!$B$32," ")))))</f>
        <v xml:space="preserve"> </v>
      </c>
      <c r="F22" s="696"/>
    </row>
  </sheetData>
  <sheetProtection selectLockedCells="1"/>
  <mergeCells count="33">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 ref="A10:F10"/>
    <mergeCell ref="C15:D15"/>
    <mergeCell ref="C20:D20"/>
    <mergeCell ref="E20:F20"/>
    <mergeCell ref="E15:F15"/>
    <mergeCell ref="C16:D16"/>
    <mergeCell ref="E16:F16"/>
    <mergeCell ref="C17:D17"/>
    <mergeCell ref="E17:F17"/>
    <mergeCell ref="C11:F11"/>
    <mergeCell ref="A11:A12"/>
    <mergeCell ref="E12:F12"/>
    <mergeCell ref="E21:F21"/>
    <mergeCell ref="C18:D18"/>
    <mergeCell ref="E22:F22"/>
    <mergeCell ref="C22:D22"/>
    <mergeCell ref="C21:D21"/>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5" tint="-0.249977111117893"/>
  </sheetPr>
  <dimension ref="A1:F124"/>
  <sheetViews>
    <sheetView tabSelected="1" topLeftCell="A35" zoomScale="80" zoomScaleNormal="80" workbookViewId="0">
      <selection activeCell="D49" sqref="D49"/>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15" style="1" customWidth="1"/>
    <col min="7" max="16384" width="11.44140625" style="1"/>
  </cols>
  <sheetData>
    <row r="1" spans="1:6" ht="22.5" customHeight="1" x14ac:dyDescent="0.25">
      <c r="A1" s="473"/>
      <c r="B1" s="425" t="str">
        <f>CONTEXTO!B1</f>
        <v xml:space="preserve">PROCESO: </v>
      </c>
      <c r="C1" s="726" t="s">
        <v>561</v>
      </c>
      <c r="D1" s="726"/>
      <c r="E1" s="726"/>
      <c r="F1" s="728"/>
    </row>
    <row r="2" spans="1:6" ht="15.75" customHeight="1" x14ac:dyDescent="0.25">
      <c r="A2" s="474"/>
      <c r="B2" s="426"/>
      <c r="C2" s="727" t="s">
        <v>547</v>
      </c>
      <c r="D2" s="727"/>
      <c r="E2" s="727"/>
      <c r="F2" s="729"/>
    </row>
    <row r="3" spans="1:6" ht="15" customHeight="1" x14ac:dyDescent="0.25">
      <c r="A3" s="474"/>
      <c r="B3" s="426" t="s">
        <v>89</v>
      </c>
      <c r="C3" s="727" t="s">
        <v>548</v>
      </c>
      <c r="D3" s="727"/>
      <c r="E3" s="727"/>
      <c r="F3" s="729"/>
    </row>
    <row r="4" spans="1:6" ht="15.75" customHeight="1" x14ac:dyDescent="0.25">
      <c r="A4" s="474"/>
      <c r="B4" s="426"/>
      <c r="C4" s="727" t="s">
        <v>562</v>
      </c>
      <c r="D4" s="727"/>
      <c r="E4" s="727"/>
      <c r="F4" s="729"/>
    </row>
    <row r="5" spans="1:6" ht="15.75" customHeight="1" x14ac:dyDescent="0.25">
      <c r="A5" s="715"/>
      <c r="B5" s="716"/>
      <c r="C5" s="716"/>
      <c r="D5" s="716"/>
      <c r="E5" s="716"/>
      <c r="F5" s="717"/>
    </row>
    <row r="6" spans="1:6" x14ac:dyDescent="0.25">
      <c r="A6" s="482" t="str">
        <f>+CONTEXTO!A8</f>
        <v>PROCESO: GESTION AMBIENTAL</v>
      </c>
      <c r="B6" s="483"/>
      <c r="C6" s="483"/>
      <c r="D6" s="483"/>
      <c r="E6" s="483"/>
      <c r="F6" s="484"/>
    </row>
    <row r="7" spans="1:6" ht="12.75" customHeight="1" x14ac:dyDescent="0.25">
      <c r="A7" s="482"/>
      <c r="B7" s="483"/>
      <c r="C7" s="483"/>
      <c r="D7" s="483"/>
      <c r="E7" s="483"/>
      <c r="F7" s="484"/>
    </row>
    <row r="8" spans="1:6" ht="60.75" customHeight="1" x14ac:dyDescent="0.25">
      <c r="A8" s="485"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8" s="486"/>
      <c r="C8" s="486"/>
      <c r="D8" s="486"/>
      <c r="E8" s="486"/>
      <c r="F8" s="487"/>
    </row>
    <row r="9" spans="1:6" ht="3.75" customHeight="1" thickBot="1" x14ac:dyDescent="0.3">
      <c r="A9" s="488"/>
      <c r="B9" s="489"/>
      <c r="C9" s="489"/>
      <c r="D9" s="489"/>
      <c r="E9" s="489"/>
      <c r="F9" s="490"/>
    </row>
    <row r="10" spans="1:6" ht="13.5" customHeight="1" thickBot="1" x14ac:dyDescent="0.3">
      <c r="A10" s="491"/>
      <c r="B10" s="491"/>
      <c r="C10" s="491"/>
      <c r="D10" s="491"/>
      <c r="E10" s="491"/>
      <c r="F10" s="491"/>
    </row>
    <row r="11" spans="1:6" ht="34.5" customHeight="1" x14ac:dyDescent="0.25">
      <c r="A11" s="718" t="s">
        <v>90</v>
      </c>
      <c r="B11" s="494" t="s">
        <v>91</v>
      </c>
      <c r="C11" s="494"/>
      <c r="D11" s="734" t="s">
        <v>92</v>
      </c>
      <c r="E11" s="734"/>
      <c r="F11" s="730" t="s">
        <v>93</v>
      </c>
    </row>
    <row r="12" spans="1:6" ht="21" customHeight="1" x14ac:dyDescent="0.25">
      <c r="A12" s="719"/>
      <c r="B12" s="495"/>
      <c r="C12" s="495"/>
      <c r="D12" s="95" t="s">
        <v>94</v>
      </c>
      <c r="E12" s="95" t="s">
        <v>95</v>
      </c>
      <c r="F12" s="731"/>
    </row>
    <row r="13" spans="1:6" ht="26.25" customHeight="1" x14ac:dyDescent="0.25">
      <c r="A13" s="720" t="s">
        <v>476</v>
      </c>
      <c r="B13" s="471" t="s">
        <v>96</v>
      </c>
      <c r="C13" s="471"/>
      <c r="D13" s="271"/>
      <c r="E13" s="272" t="s">
        <v>134</v>
      </c>
      <c r="F13" s="721" t="str">
        <f>IF(D28="X","CATASTROFICO",IF(AND(D32&gt;0,D32&lt;=5),"MODERADO",IF(AND(D32&gt;=6,D32&lt;=11),"MAYOR",IF(AND(D32&gt;=12,D32&lt;=19),"CATASTROFICO",IF(AND(D32=0),"MENOR")))))</f>
        <v>MODERADO</v>
      </c>
    </row>
    <row r="14" spans="1:6" ht="26.25" customHeight="1" x14ac:dyDescent="0.25">
      <c r="A14" s="468"/>
      <c r="B14" s="471" t="s">
        <v>97</v>
      </c>
      <c r="C14" s="471"/>
      <c r="D14" s="271"/>
      <c r="E14" s="272" t="s">
        <v>134</v>
      </c>
      <c r="F14" s="722"/>
    </row>
    <row r="15" spans="1:6" ht="26.25" customHeight="1" x14ac:dyDescent="0.25">
      <c r="A15" s="468"/>
      <c r="B15" s="471" t="s">
        <v>98</v>
      </c>
      <c r="C15" s="471"/>
      <c r="D15" s="271"/>
      <c r="E15" s="272" t="s">
        <v>134</v>
      </c>
      <c r="F15" s="722"/>
    </row>
    <row r="16" spans="1:6" ht="26.25" customHeight="1" x14ac:dyDescent="0.25">
      <c r="A16" s="468"/>
      <c r="B16" s="471" t="s">
        <v>99</v>
      </c>
      <c r="C16" s="471"/>
      <c r="D16" s="271"/>
      <c r="E16" s="272" t="s">
        <v>134</v>
      </c>
      <c r="F16" s="722"/>
    </row>
    <row r="17" spans="1:6" ht="26.25" customHeight="1" x14ac:dyDescent="0.25">
      <c r="A17" s="468"/>
      <c r="B17" s="471" t="s">
        <v>100</v>
      </c>
      <c r="C17" s="471"/>
      <c r="D17" s="272"/>
      <c r="E17" s="272" t="s">
        <v>134</v>
      </c>
      <c r="F17" s="722"/>
    </row>
    <row r="18" spans="1:6" ht="26.25" customHeight="1" x14ac:dyDescent="0.25">
      <c r="A18" s="468"/>
      <c r="B18" s="471" t="s">
        <v>101</v>
      </c>
      <c r="C18" s="471"/>
      <c r="D18" s="272"/>
      <c r="E18" s="272" t="s">
        <v>134</v>
      </c>
      <c r="F18" s="722"/>
    </row>
    <row r="19" spans="1:6" ht="26.25" customHeight="1" x14ac:dyDescent="0.25">
      <c r="A19" s="468"/>
      <c r="B19" s="471" t="s">
        <v>102</v>
      </c>
      <c r="C19" s="471"/>
      <c r="D19" s="272"/>
      <c r="E19" s="272" t="s">
        <v>134</v>
      </c>
      <c r="F19" s="722"/>
    </row>
    <row r="20" spans="1:6" ht="33" customHeight="1" x14ac:dyDescent="0.25">
      <c r="A20" s="468"/>
      <c r="B20" s="471" t="s">
        <v>103</v>
      </c>
      <c r="C20" s="471"/>
      <c r="D20" s="272"/>
      <c r="E20" s="272" t="s">
        <v>134</v>
      </c>
      <c r="F20" s="722"/>
    </row>
    <row r="21" spans="1:6" ht="26.25" customHeight="1" x14ac:dyDescent="0.25">
      <c r="A21" s="468"/>
      <c r="B21" s="471" t="s">
        <v>104</v>
      </c>
      <c r="C21" s="471"/>
      <c r="D21" s="272"/>
      <c r="E21" s="272" t="s">
        <v>134</v>
      </c>
      <c r="F21" s="722"/>
    </row>
    <row r="22" spans="1:6" ht="26.25" customHeight="1" x14ac:dyDescent="0.25">
      <c r="A22" s="468"/>
      <c r="B22" s="471" t="s">
        <v>105</v>
      </c>
      <c r="C22" s="471"/>
      <c r="D22" s="272" t="s">
        <v>134</v>
      </c>
      <c r="E22" s="272"/>
      <c r="F22" s="722"/>
    </row>
    <row r="23" spans="1:6" ht="26.25" customHeight="1" x14ac:dyDescent="0.25">
      <c r="A23" s="468"/>
      <c r="B23" s="471" t="s">
        <v>106</v>
      </c>
      <c r="C23" s="471"/>
      <c r="D23" s="272" t="s">
        <v>134</v>
      </c>
      <c r="E23" s="272"/>
      <c r="F23" s="722"/>
    </row>
    <row r="24" spans="1:6" ht="26.25" customHeight="1" x14ac:dyDescent="0.25">
      <c r="A24" s="468"/>
      <c r="B24" s="471" t="s">
        <v>107</v>
      </c>
      <c r="C24" s="471"/>
      <c r="D24" s="272" t="s">
        <v>134</v>
      </c>
      <c r="E24" s="272"/>
      <c r="F24" s="722"/>
    </row>
    <row r="25" spans="1:6" ht="26.25" customHeight="1" x14ac:dyDescent="0.25">
      <c r="A25" s="468"/>
      <c r="B25" s="471" t="s">
        <v>108</v>
      </c>
      <c r="C25" s="471"/>
      <c r="D25" s="272" t="s">
        <v>134</v>
      </c>
      <c r="E25" s="272"/>
      <c r="F25" s="722"/>
    </row>
    <row r="26" spans="1:6" ht="26.25" customHeight="1" x14ac:dyDescent="0.25">
      <c r="A26" s="468"/>
      <c r="B26" s="471" t="s">
        <v>109</v>
      </c>
      <c r="C26" s="471"/>
      <c r="D26" s="272" t="s">
        <v>134</v>
      </c>
      <c r="E26" s="272"/>
      <c r="F26" s="722"/>
    </row>
    <row r="27" spans="1:6" ht="26.25" customHeight="1" x14ac:dyDescent="0.25">
      <c r="A27" s="468"/>
      <c r="B27" s="471" t="s">
        <v>110</v>
      </c>
      <c r="C27" s="471"/>
      <c r="D27" s="272"/>
      <c r="E27" s="272" t="s">
        <v>134</v>
      </c>
      <c r="F27" s="722"/>
    </row>
    <row r="28" spans="1:6" ht="26.25" customHeight="1" x14ac:dyDescent="0.25">
      <c r="A28" s="468"/>
      <c r="B28" s="471" t="s">
        <v>111</v>
      </c>
      <c r="C28" s="471"/>
      <c r="D28" s="272"/>
      <c r="E28" s="272" t="s">
        <v>134</v>
      </c>
      <c r="F28" s="722"/>
    </row>
    <row r="29" spans="1:6" ht="26.25" customHeight="1" x14ac:dyDescent="0.25">
      <c r="A29" s="468"/>
      <c r="B29" s="471" t="s">
        <v>112</v>
      </c>
      <c r="C29" s="471"/>
      <c r="D29" s="272"/>
      <c r="E29" s="272" t="s">
        <v>134</v>
      </c>
      <c r="F29" s="722"/>
    </row>
    <row r="30" spans="1:6" ht="26.25" customHeight="1" x14ac:dyDescent="0.25">
      <c r="A30" s="468"/>
      <c r="B30" s="471" t="s">
        <v>113</v>
      </c>
      <c r="C30" s="471"/>
      <c r="D30" s="272"/>
      <c r="E30" s="272" t="s">
        <v>134</v>
      </c>
      <c r="F30" s="722"/>
    </row>
    <row r="31" spans="1:6" ht="26.25" customHeight="1" x14ac:dyDescent="0.25">
      <c r="A31" s="468"/>
      <c r="B31" s="471" t="s">
        <v>114</v>
      </c>
      <c r="C31" s="471"/>
      <c r="D31" s="272"/>
      <c r="E31" s="272" t="s">
        <v>134</v>
      </c>
      <c r="F31" s="722"/>
    </row>
    <row r="32" spans="1:6" ht="16.2" thickBot="1" x14ac:dyDescent="0.35">
      <c r="A32" s="469"/>
      <c r="B32" s="724" t="s">
        <v>58</v>
      </c>
      <c r="C32" s="725"/>
      <c r="D32" s="91">
        <f>+NOOO!B54</f>
        <v>5</v>
      </c>
      <c r="E32" s="92"/>
      <c r="F32" s="723"/>
    </row>
    <row r="33" spans="1:6" ht="15.75" customHeight="1" thickBot="1" x14ac:dyDescent="0.3">
      <c r="A33" s="732"/>
      <c r="B33" s="384"/>
      <c r="C33" s="384"/>
      <c r="D33" s="384"/>
      <c r="E33" s="384"/>
      <c r="F33" s="733"/>
    </row>
    <row r="34" spans="1:6" ht="34.5" customHeight="1" x14ac:dyDescent="0.25">
      <c r="A34" s="718" t="s">
        <v>90</v>
      </c>
      <c r="B34" s="494" t="s">
        <v>91</v>
      </c>
      <c r="C34" s="494"/>
      <c r="D34" s="734" t="s">
        <v>92</v>
      </c>
      <c r="E34" s="734"/>
      <c r="F34" s="730" t="s">
        <v>93</v>
      </c>
    </row>
    <row r="35" spans="1:6" ht="21" customHeight="1" x14ac:dyDescent="0.25">
      <c r="A35" s="719"/>
      <c r="B35" s="495"/>
      <c r="C35" s="495"/>
      <c r="D35" s="75" t="s">
        <v>94</v>
      </c>
      <c r="E35" s="75" t="s">
        <v>95</v>
      </c>
      <c r="F35" s="731"/>
    </row>
    <row r="36" spans="1:6" ht="26.25" customHeight="1" x14ac:dyDescent="0.25">
      <c r="A36" s="468" t="str">
        <f>PROBABILIDAD!A12</f>
        <v>Posibilidad que la entidad sea relacionada con actividades ilicitas, al elegir a proveedores y /o realizar pagos a los mismos con prácticas de lavados de activos, financiacin del terrorismo o cualquier actividad ilegal</v>
      </c>
      <c r="B36" s="471" t="s">
        <v>96</v>
      </c>
      <c r="C36" s="471"/>
      <c r="D36" s="196"/>
      <c r="E36" s="196" t="s">
        <v>134</v>
      </c>
      <c r="F36" s="737" t="str">
        <f>IF(D51="X","CATASTROFICO",IF(AND(D55&gt;0,D55&lt;=5),"MODERADO",IF(AND(D55&gt;=6,D55&lt;=11),"MAYOR",IF(AND(D55&gt;=12,D55&lt;=19),"CATASTROFICO"," "))))</f>
        <v>MODERADO</v>
      </c>
    </row>
    <row r="37" spans="1:6" ht="26.25" customHeight="1" x14ac:dyDescent="0.25">
      <c r="A37" s="468"/>
      <c r="B37" s="471" t="s">
        <v>97</v>
      </c>
      <c r="C37" s="471"/>
      <c r="D37" s="196"/>
      <c r="E37" s="196" t="s">
        <v>134</v>
      </c>
      <c r="F37" s="737"/>
    </row>
    <row r="38" spans="1:6" ht="26.25" customHeight="1" x14ac:dyDescent="0.25">
      <c r="A38" s="468"/>
      <c r="B38" s="471" t="s">
        <v>98</v>
      </c>
      <c r="C38" s="471"/>
      <c r="D38" s="196"/>
      <c r="E38" s="196" t="s">
        <v>134</v>
      </c>
      <c r="F38" s="737"/>
    </row>
    <row r="39" spans="1:6" ht="26.25" customHeight="1" x14ac:dyDescent="0.25">
      <c r="A39" s="468"/>
      <c r="B39" s="471" t="s">
        <v>99</v>
      </c>
      <c r="C39" s="471"/>
      <c r="D39" s="196"/>
      <c r="E39" s="196" t="s">
        <v>134</v>
      </c>
      <c r="F39" s="737"/>
    </row>
    <row r="40" spans="1:6" ht="26.25" customHeight="1" x14ac:dyDescent="0.25">
      <c r="A40" s="468"/>
      <c r="B40" s="471" t="s">
        <v>100</v>
      </c>
      <c r="C40" s="471"/>
      <c r="D40" s="196" t="s">
        <v>134</v>
      </c>
      <c r="E40" s="196"/>
      <c r="F40" s="737"/>
    </row>
    <row r="41" spans="1:6" ht="26.25" customHeight="1" x14ac:dyDescent="0.25">
      <c r="A41" s="468"/>
      <c r="B41" s="471" t="s">
        <v>101</v>
      </c>
      <c r="C41" s="471"/>
      <c r="D41" s="196"/>
      <c r="E41" s="196"/>
      <c r="F41" s="737"/>
    </row>
    <row r="42" spans="1:6" ht="26.25" customHeight="1" x14ac:dyDescent="0.25">
      <c r="A42" s="468"/>
      <c r="B42" s="471" t="s">
        <v>102</v>
      </c>
      <c r="C42" s="471"/>
      <c r="D42" s="196"/>
      <c r="E42" s="196"/>
      <c r="F42" s="737"/>
    </row>
    <row r="43" spans="1:6" ht="33" customHeight="1" x14ac:dyDescent="0.25">
      <c r="A43" s="468"/>
      <c r="B43" s="471" t="s">
        <v>103</v>
      </c>
      <c r="C43" s="471"/>
      <c r="D43" s="196"/>
      <c r="E43" s="196"/>
      <c r="F43" s="737"/>
    </row>
    <row r="44" spans="1:6" ht="26.25" customHeight="1" x14ac:dyDescent="0.25">
      <c r="A44" s="468"/>
      <c r="B44" s="471" t="s">
        <v>104</v>
      </c>
      <c r="C44" s="471"/>
      <c r="D44" s="196"/>
      <c r="E44" s="196"/>
      <c r="F44" s="737"/>
    </row>
    <row r="45" spans="1:6" ht="26.25" customHeight="1" x14ac:dyDescent="0.25">
      <c r="A45" s="468"/>
      <c r="B45" s="471" t="s">
        <v>105</v>
      </c>
      <c r="C45" s="471"/>
      <c r="D45" s="196" t="s">
        <v>134</v>
      </c>
      <c r="E45" s="196"/>
      <c r="F45" s="737"/>
    </row>
    <row r="46" spans="1:6" ht="26.25" customHeight="1" x14ac:dyDescent="0.25">
      <c r="A46" s="468"/>
      <c r="B46" s="471" t="s">
        <v>106</v>
      </c>
      <c r="C46" s="471"/>
      <c r="D46" s="196" t="s">
        <v>134</v>
      </c>
      <c r="E46" s="196"/>
      <c r="F46" s="737"/>
    </row>
    <row r="47" spans="1:6" ht="26.25" customHeight="1" x14ac:dyDescent="0.25">
      <c r="A47" s="468"/>
      <c r="B47" s="471" t="s">
        <v>107</v>
      </c>
      <c r="C47" s="471"/>
      <c r="D47" s="202" t="s">
        <v>134</v>
      </c>
      <c r="E47" s="202"/>
      <c r="F47" s="737"/>
    </row>
    <row r="48" spans="1:6" ht="26.25" customHeight="1" x14ac:dyDescent="0.25">
      <c r="A48" s="468"/>
      <c r="B48" s="471" t="s">
        <v>108</v>
      </c>
      <c r="C48" s="471"/>
      <c r="D48" s="202"/>
      <c r="E48" s="202" t="s">
        <v>134</v>
      </c>
      <c r="F48" s="737"/>
    </row>
    <row r="49" spans="1:6" ht="26.25" customHeight="1" x14ac:dyDescent="0.25">
      <c r="A49" s="468"/>
      <c r="B49" s="471" t="s">
        <v>109</v>
      </c>
      <c r="C49" s="471"/>
      <c r="D49" s="202"/>
      <c r="E49" s="202"/>
      <c r="F49" s="737"/>
    </row>
    <row r="50" spans="1:6" ht="26.25" customHeight="1" x14ac:dyDescent="0.25">
      <c r="A50" s="468"/>
      <c r="B50" s="471" t="s">
        <v>110</v>
      </c>
      <c r="C50" s="471"/>
      <c r="D50" s="202" t="s">
        <v>134</v>
      </c>
      <c r="E50" s="202"/>
      <c r="F50" s="737"/>
    </row>
    <row r="51" spans="1:6" ht="26.25" customHeight="1" x14ac:dyDescent="0.25">
      <c r="A51" s="468"/>
      <c r="B51" s="471" t="s">
        <v>111</v>
      </c>
      <c r="C51" s="471"/>
      <c r="D51" s="202"/>
      <c r="E51" s="202"/>
      <c r="F51" s="737"/>
    </row>
    <row r="52" spans="1:6" ht="26.25" customHeight="1" x14ac:dyDescent="0.25">
      <c r="A52" s="468"/>
      <c r="B52" s="471" t="s">
        <v>112</v>
      </c>
      <c r="C52" s="471"/>
      <c r="D52" s="202"/>
      <c r="E52" s="202" t="s">
        <v>134</v>
      </c>
      <c r="F52" s="737"/>
    </row>
    <row r="53" spans="1:6" ht="26.25" customHeight="1" x14ac:dyDescent="0.25">
      <c r="A53" s="468"/>
      <c r="B53" s="471" t="s">
        <v>113</v>
      </c>
      <c r="C53" s="471"/>
      <c r="D53" s="202"/>
      <c r="E53" s="202"/>
      <c r="F53" s="737"/>
    </row>
    <row r="54" spans="1:6" ht="26.25" customHeight="1" x14ac:dyDescent="0.25">
      <c r="A54" s="468"/>
      <c r="B54" s="471" t="s">
        <v>114</v>
      </c>
      <c r="C54" s="471"/>
      <c r="D54" s="202"/>
      <c r="E54" s="202"/>
      <c r="F54" s="737"/>
    </row>
    <row r="55" spans="1:6" ht="16.2" thickBot="1" x14ac:dyDescent="0.35">
      <c r="A55" s="469"/>
      <c r="B55" s="724" t="s">
        <v>58</v>
      </c>
      <c r="C55" s="725"/>
      <c r="D55" s="91">
        <f>+NOOO!B77</f>
        <v>5</v>
      </c>
      <c r="E55" s="92"/>
      <c r="F55" s="738"/>
    </row>
    <row r="56" spans="1:6" ht="14.4" thickBot="1" x14ac:dyDescent="0.3"/>
    <row r="57" spans="1:6" ht="34.5" customHeight="1" x14ac:dyDescent="0.25">
      <c r="A57" s="718" t="s">
        <v>90</v>
      </c>
      <c r="B57" s="494" t="s">
        <v>91</v>
      </c>
      <c r="C57" s="494"/>
      <c r="D57" s="734" t="s">
        <v>92</v>
      </c>
      <c r="E57" s="734"/>
      <c r="F57" s="730" t="s">
        <v>93</v>
      </c>
    </row>
    <row r="58" spans="1:6" ht="21" customHeight="1" x14ac:dyDescent="0.25">
      <c r="A58" s="719"/>
      <c r="B58" s="495"/>
      <c r="C58" s="495"/>
      <c r="D58" s="75" t="s">
        <v>94</v>
      </c>
      <c r="E58" s="75" t="s">
        <v>95</v>
      </c>
      <c r="F58" s="731"/>
    </row>
    <row r="59" spans="1:6" ht="26.25" customHeight="1" x14ac:dyDescent="0.25">
      <c r="A59" s="735"/>
      <c r="B59" s="471" t="s">
        <v>96</v>
      </c>
      <c r="C59" s="471"/>
      <c r="D59" s="203"/>
      <c r="E59" s="203"/>
      <c r="F59" s="737" t="str">
        <f>IF(D74="X","CATASTROFICO",IF(AND(D78&gt;0,D78&lt;=5),"MODERADO",IF(AND(D78&gt;=6,D78&lt;=11),"MAYOR",IF(AND(D78&gt;=12,D78&lt;=19),"CATASTROFICO"," "))))</f>
        <v xml:space="preserve"> </v>
      </c>
    </row>
    <row r="60" spans="1:6" ht="26.25" customHeight="1" x14ac:dyDescent="0.25">
      <c r="A60" s="735"/>
      <c r="B60" s="471" t="s">
        <v>97</v>
      </c>
      <c r="C60" s="471"/>
      <c r="D60" s="203"/>
      <c r="E60" s="203"/>
      <c r="F60" s="737"/>
    </row>
    <row r="61" spans="1:6" ht="26.25" customHeight="1" x14ac:dyDescent="0.25">
      <c r="A61" s="735"/>
      <c r="B61" s="471" t="s">
        <v>98</v>
      </c>
      <c r="C61" s="471"/>
      <c r="D61" s="203"/>
      <c r="E61" s="203"/>
      <c r="F61" s="737"/>
    </row>
    <row r="62" spans="1:6" ht="26.25" customHeight="1" x14ac:dyDescent="0.25">
      <c r="A62" s="735"/>
      <c r="B62" s="471" t="s">
        <v>99</v>
      </c>
      <c r="C62" s="471"/>
      <c r="D62" s="203"/>
      <c r="E62" s="203"/>
      <c r="F62" s="737"/>
    </row>
    <row r="63" spans="1:6" ht="26.25" customHeight="1" x14ac:dyDescent="0.25">
      <c r="A63" s="735"/>
      <c r="B63" s="471" t="s">
        <v>100</v>
      </c>
      <c r="C63" s="471"/>
      <c r="D63" s="203"/>
      <c r="E63" s="203"/>
      <c r="F63" s="737"/>
    </row>
    <row r="64" spans="1:6" ht="26.25" customHeight="1" x14ac:dyDescent="0.25">
      <c r="A64" s="735"/>
      <c r="B64" s="471" t="s">
        <v>101</v>
      </c>
      <c r="C64" s="471"/>
      <c r="D64" s="203"/>
      <c r="E64" s="203"/>
      <c r="F64" s="737"/>
    </row>
    <row r="65" spans="1:6" ht="26.25" customHeight="1" x14ac:dyDescent="0.25">
      <c r="A65" s="735"/>
      <c r="B65" s="471" t="s">
        <v>102</v>
      </c>
      <c r="C65" s="471"/>
      <c r="D65" s="203"/>
      <c r="E65" s="203"/>
      <c r="F65" s="737"/>
    </row>
    <row r="66" spans="1:6" ht="32.25" customHeight="1" x14ac:dyDescent="0.25">
      <c r="A66" s="735"/>
      <c r="B66" s="471" t="s">
        <v>103</v>
      </c>
      <c r="C66" s="471"/>
      <c r="D66" s="203"/>
      <c r="E66" s="203"/>
      <c r="F66" s="737"/>
    </row>
    <row r="67" spans="1:6" ht="26.25" customHeight="1" x14ac:dyDescent="0.25">
      <c r="A67" s="735"/>
      <c r="B67" s="471" t="s">
        <v>104</v>
      </c>
      <c r="C67" s="471"/>
      <c r="D67" s="203"/>
      <c r="E67" s="203"/>
      <c r="F67" s="737"/>
    </row>
    <row r="68" spans="1:6" ht="26.25" customHeight="1" x14ac:dyDescent="0.25">
      <c r="A68" s="735"/>
      <c r="B68" s="471" t="s">
        <v>105</v>
      </c>
      <c r="C68" s="471"/>
      <c r="D68" s="203"/>
      <c r="E68" s="203"/>
      <c r="F68" s="737"/>
    </row>
    <row r="69" spans="1:6" ht="26.25" customHeight="1" x14ac:dyDescent="0.25">
      <c r="A69" s="735"/>
      <c r="B69" s="471" t="s">
        <v>106</v>
      </c>
      <c r="C69" s="471"/>
      <c r="D69" s="203"/>
      <c r="E69" s="203"/>
      <c r="F69" s="737"/>
    </row>
    <row r="70" spans="1:6" ht="26.25" customHeight="1" x14ac:dyDescent="0.25">
      <c r="A70" s="735"/>
      <c r="B70" s="471" t="s">
        <v>107</v>
      </c>
      <c r="C70" s="471"/>
      <c r="D70" s="203"/>
      <c r="E70" s="203"/>
      <c r="F70" s="737"/>
    </row>
    <row r="71" spans="1:6" ht="26.25" customHeight="1" x14ac:dyDescent="0.25">
      <c r="A71" s="735"/>
      <c r="B71" s="471" t="s">
        <v>108</v>
      </c>
      <c r="C71" s="471"/>
      <c r="D71" s="203"/>
      <c r="E71" s="203"/>
      <c r="F71" s="737"/>
    </row>
    <row r="72" spans="1:6" ht="26.25" customHeight="1" x14ac:dyDescent="0.25">
      <c r="A72" s="735"/>
      <c r="B72" s="471" t="s">
        <v>109</v>
      </c>
      <c r="C72" s="471"/>
      <c r="D72" s="203"/>
      <c r="E72" s="203"/>
      <c r="F72" s="737"/>
    </row>
    <row r="73" spans="1:6" ht="26.25" customHeight="1" x14ac:dyDescent="0.25">
      <c r="A73" s="735"/>
      <c r="B73" s="471" t="s">
        <v>110</v>
      </c>
      <c r="C73" s="471"/>
      <c r="D73" s="203"/>
      <c r="E73" s="203"/>
      <c r="F73" s="737"/>
    </row>
    <row r="74" spans="1:6" ht="26.25" customHeight="1" x14ac:dyDescent="0.25">
      <c r="A74" s="735"/>
      <c r="B74" s="471" t="s">
        <v>111</v>
      </c>
      <c r="C74" s="471"/>
      <c r="D74" s="203"/>
      <c r="E74" s="203"/>
      <c r="F74" s="737"/>
    </row>
    <row r="75" spans="1:6" ht="26.25" customHeight="1" x14ac:dyDescent="0.25">
      <c r="A75" s="735"/>
      <c r="B75" s="471" t="s">
        <v>112</v>
      </c>
      <c r="C75" s="471"/>
      <c r="D75" s="203"/>
      <c r="E75" s="203"/>
      <c r="F75" s="737"/>
    </row>
    <row r="76" spans="1:6" ht="26.25" customHeight="1" x14ac:dyDescent="0.25">
      <c r="A76" s="735"/>
      <c r="B76" s="471" t="s">
        <v>113</v>
      </c>
      <c r="C76" s="471"/>
      <c r="D76" s="203"/>
      <c r="E76" s="203"/>
      <c r="F76" s="737"/>
    </row>
    <row r="77" spans="1:6" ht="26.25" customHeight="1" x14ac:dyDescent="0.25">
      <c r="A77" s="735"/>
      <c r="B77" s="471" t="s">
        <v>114</v>
      </c>
      <c r="C77" s="471"/>
      <c r="D77" s="203"/>
      <c r="E77" s="203"/>
      <c r="F77" s="737"/>
    </row>
    <row r="78" spans="1:6" ht="16.2" thickBot="1" x14ac:dyDescent="0.35">
      <c r="A78" s="736"/>
      <c r="B78" s="724" t="s">
        <v>58</v>
      </c>
      <c r="C78" s="725"/>
      <c r="D78" s="91">
        <f>+NOOO!B100</f>
        <v>0</v>
      </c>
      <c r="E78" s="92"/>
      <c r="F78" s="738"/>
    </row>
    <row r="79" spans="1:6" ht="14.4" thickBot="1" x14ac:dyDescent="0.3"/>
    <row r="80" spans="1:6" ht="34.5" customHeight="1" x14ac:dyDescent="0.25">
      <c r="A80" s="718" t="s">
        <v>90</v>
      </c>
      <c r="B80" s="494" t="s">
        <v>91</v>
      </c>
      <c r="C80" s="494"/>
      <c r="D80" s="734" t="s">
        <v>92</v>
      </c>
      <c r="E80" s="734"/>
      <c r="F80" s="730" t="s">
        <v>93</v>
      </c>
    </row>
    <row r="81" spans="1:6" ht="21" customHeight="1" x14ac:dyDescent="0.25">
      <c r="A81" s="719"/>
      <c r="B81" s="495"/>
      <c r="C81" s="495"/>
      <c r="D81" s="75" t="s">
        <v>94</v>
      </c>
      <c r="E81" s="75" t="s">
        <v>95</v>
      </c>
      <c r="F81" s="731"/>
    </row>
    <row r="82" spans="1:6" ht="26.25" customHeight="1" x14ac:dyDescent="0.25">
      <c r="A82" s="735"/>
      <c r="B82" s="471" t="s">
        <v>96</v>
      </c>
      <c r="C82" s="471"/>
      <c r="D82" s="203"/>
      <c r="E82" s="203"/>
      <c r="F82" s="737" t="str">
        <f>IF(D97="X","CATASTROFICO",IF(AND(D101&gt;0,D101&lt;=5),"MODERADO",IF(AND(D101&gt;=6,D101&lt;=11),"MAYOR",IF(AND(D101&gt;=12,D101&lt;=19),"CATASTROFICO"," "))))</f>
        <v xml:space="preserve"> </v>
      </c>
    </row>
    <row r="83" spans="1:6" ht="26.25" customHeight="1" x14ac:dyDescent="0.25">
      <c r="A83" s="735"/>
      <c r="B83" s="471" t="s">
        <v>97</v>
      </c>
      <c r="C83" s="471"/>
      <c r="D83" s="203"/>
      <c r="E83" s="203"/>
      <c r="F83" s="737"/>
    </row>
    <row r="84" spans="1:6" ht="26.25" customHeight="1" x14ac:dyDescent="0.25">
      <c r="A84" s="735"/>
      <c r="B84" s="471" t="s">
        <v>98</v>
      </c>
      <c r="C84" s="471"/>
      <c r="D84" s="203"/>
      <c r="E84" s="203"/>
      <c r="F84" s="737"/>
    </row>
    <row r="85" spans="1:6" ht="26.25" customHeight="1" x14ac:dyDescent="0.25">
      <c r="A85" s="735"/>
      <c r="B85" s="471" t="s">
        <v>99</v>
      </c>
      <c r="C85" s="471"/>
      <c r="D85" s="203"/>
      <c r="E85" s="203"/>
      <c r="F85" s="737"/>
    </row>
    <row r="86" spans="1:6" ht="26.25" customHeight="1" x14ac:dyDescent="0.25">
      <c r="A86" s="735"/>
      <c r="B86" s="471" t="s">
        <v>100</v>
      </c>
      <c r="C86" s="471"/>
      <c r="D86" s="203"/>
      <c r="E86" s="203"/>
      <c r="F86" s="737"/>
    </row>
    <row r="87" spans="1:6" ht="26.25" customHeight="1" x14ac:dyDescent="0.25">
      <c r="A87" s="735"/>
      <c r="B87" s="471" t="s">
        <v>101</v>
      </c>
      <c r="C87" s="471"/>
      <c r="D87" s="203"/>
      <c r="E87" s="203"/>
      <c r="F87" s="737"/>
    </row>
    <row r="88" spans="1:6" ht="26.25" customHeight="1" x14ac:dyDescent="0.25">
      <c r="A88" s="735"/>
      <c r="B88" s="471" t="s">
        <v>102</v>
      </c>
      <c r="C88" s="471"/>
      <c r="D88" s="203"/>
      <c r="E88" s="203"/>
      <c r="F88" s="737"/>
    </row>
    <row r="89" spans="1:6" ht="33" customHeight="1" x14ac:dyDescent="0.25">
      <c r="A89" s="735"/>
      <c r="B89" s="471" t="s">
        <v>103</v>
      </c>
      <c r="C89" s="471"/>
      <c r="D89" s="203"/>
      <c r="E89" s="203"/>
      <c r="F89" s="737"/>
    </row>
    <row r="90" spans="1:6" ht="26.25" customHeight="1" x14ac:dyDescent="0.25">
      <c r="A90" s="735"/>
      <c r="B90" s="471" t="s">
        <v>104</v>
      </c>
      <c r="C90" s="471"/>
      <c r="D90" s="203"/>
      <c r="E90" s="203"/>
      <c r="F90" s="737"/>
    </row>
    <row r="91" spans="1:6" ht="26.25" customHeight="1" x14ac:dyDescent="0.25">
      <c r="A91" s="735"/>
      <c r="B91" s="471" t="s">
        <v>105</v>
      </c>
      <c r="C91" s="471"/>
      <c r="D91" s="203"/>
      <c r="E91" s="203"/>
      <c r="F91" s="737"/>
    </row>
    <row r="92" spans="1:6" ht="26.25" customHeight="1" x14ac:dyDescent="0.25">
      <c r="A92" s="735"/>
      <c r="B92" s="471" t="s">
        <v>106</v>
      </c>
      <c r="C92" s="471"/>
      <c r="D92" s="203"/>
      <c r="E92" s="203"/>
      <c r="F92" s="737"/>
    </row>
    <row r="93" spans="1:6" ht="26.25" customHeight="1" x14ac:dyDescent="0.25">
      <c r="A93" s="735"/>
      <c r="B93" s="471" t="s">
        <v>107</v>
      </c>
      <c r="C93" s="471"/>
      <c r="D93" s="203"/>
      <c r="E93" s="203"/>
      <c r="F93" s="737"/>
    </row>
    <row r="94" spans="1:6" ht="26.25" customHeight="1" x14ac:dyDescent="0.25">
      <c r="A94" s="735"/>
      <c r="B94" s="471" t="s">
        <v>108</v>
      </c>
      <c r="C94" s="471"/>
      <c r="D94" s="203"/>
      <c r="E94" s="203"/>
      <c r="F94" s="737"/>
    </row>
    <row r="95" spans="1:6" ht="26.25" customHeight="1" x14ac:dyDescent="0.25">
      <c r="A95" s="735"/>
      <c r="B95" s="471" t="s">
        <v>109</v>
      </c>
      <c r="C95" s="471"/>
      <c r="D95" s="203"/>
      <c r="E95" s="203"/>
      <c r="F95" s="737"/>
    </row>
    <row r="96" spans="1:6" ht="26.25" customHeight="1" x14ac:dyDescent="0.25">
      <c r="A96" s="735"/>
      <c r="B96" s="471" t="s">
        <v>110</v>
      </c>
      <c r="C96" s="471"/>
      <c r="D96" s="203"/>
      <c r="E96" s="203"/>
      <c r="F96" s="737"/>
    </row>
    <row r="97" spans="1:6" ht="26.25" customHeight="1" x14ac:dyDescent="0.25">
      <c r="A97" s="735"/>
      <c r="B97" s="471" t="s">
        <v>111</v>
      </c>
      <c r="C97" s="471"/>
      <c r="D97" s="203"/>
      <c r="E97" s="203"/>
      <c r="F97" s="737"/>
    </row>
    <row r="98" spans="1:6" ht="26.25" customHeight="1" x14ac:dyDescent="0.25">
      <c r="A98" s="735"/>
      <c r="B98" s="471" t="s">
        <v>112</v>
      </c>
      <c r="C98" s="471"/>
      <c r="D98" s="203"/>
      <c r="E98" s="203"/>
      <c r="F98" s="737"/>
    </row>
    <row r="99" spans="1:6" ht="26.25" customHeight="1" x14ac:dyDescent="0.25">
      <c r="A99" s="735"/>
      <c r="B99" s="471" t="s">
        <v>113</v>
      </c>
      <c r="C99" s="471"/>
      <c r="D99" s="203"/>
      <c r="E99" s="203"/>
      <c r="F99" s="737"/>
    </row>
    <row r="100" spans="1:6" ht="26.25" customHeight="1" x14ac:dyDescent="0.25">
      <c r="A100" s="735"/>
      <c r="B100" s="471" t="s">
        <v>114</v>
      </c>
      <c r="C100" s="471"/>
      <c r="D100" s="203"/>
      <c r="E100" s="203"/>
      <c r="F100" s="737"/>
    </row>
    <row r="101" spans="1:6" ht="16.2" thickBot="1" x14ac:dyDescent="0.35">
      <c r="A101" s="736"/>
      <c r="B101" s="724" t="s">
        <v>58</v>
      </c>
      <c r="C101" s="725"/>
      <c r="D101" s="91">
        <f>+NOOO!B123</f>
        <v>0</v>
      </c>
      <c r="E101" s="92"/>
      <c r="F101" s="738"/>
    </row>
    <row r="102" spans="1:6" ht="14.4" thickBot="1" x14ac:dyDescent="0.3"/>
    <row r="103" spans="1:6" ht="34.5" customHeight="1" x14ac:dyDescent="0.25">
      <c r="A103" s="718" t="s">
        <v>90</v>
      </c>
      <c r="B103" s="494" t="s">
        <v>91</v>
      </c>
      <c r="C103" s="494"/>
      <c r="D103" s="734" t="s">
        <v>92</v>
      </c>
      <c r="E103" s="734"/>
      <c r="F103" s="730" t="s">
        <v>93</v>
      </c>
    </row>
    <row r="104" spans="1:6" ht="21" customHeight="1" x14ac:dyDescent="0.25">
      <c r="A104" s="719"/>
      <c r="B104" s="495"/>
      <c r="C104" s="495"/>
      <c r="D104" s="75" t="s">
        <v>94</v>
      </c>
      <c r="E104" s="75" t="s">
        <v>95</v>
      </c>
      <c r="F104" s="731"/>
    </row>
    <row r="105" spans="1:6" ht="26.25" customHeight="1" x14ac:dyDescent="0.25">
      <c r="A105" s="735"/>
      <c r="B105" s="471" t="s">
        <v>96</v>
      </c>
      <c r="C105" s="471"/>
      <c r="D105" s="203"/>
      <c r="E105" s="203"/>
      <c r="F105" s="737" t="str">
        <f>IF(D120="X","CATASTROFICO",IF(AND(D124&gt;0,D124&lt;=5),"MODERADO",IF(AND(D124&gt;=6,D124&lt;=11),"MAYOR",IF(AND(D124&gt;=12,D124&lt;=19),"CATASTROFICO"," "))))</f>
        <v xml:space="preserve"> </v>
      </c>
    </row>
    <row r="106" spans="1:6" ht="26.25" customHeight="1" x14ac:dyDescent="0.25">
      <c r="A106" s="735"/>
      <c r="B106" s="471" t="s">
        <v>97</v>
      </c>
      <c r="C106" s="471"/>
      <c r="D106" s="203"/>
      <c r="E106" s="203"/>
      <c r="F106" s="737"/>
    </row>
    <row r="107" spans="1:6" ht="26.25" customHeight="1" x14ac:dyDescent="0.25">
      <c r="A107" s="735"/>
      <c r="B107" s="471" t="s">
        <v>98</v>
      </c>
      <c r="C107" s="471"/>
      <c r="D107" s="203"/>
      <c r="E107" s="203"/>
      <c r="F107" s="737"/>
    </row>
    <row r="108" spans="1:6" ht="26.25" customHeight="1" x14ac:dyDescent="0.25">
      <c r="A108" s="735"/>
      <c r="B108" s="471" t="s">
        <v>99</v>
      </c>
      <c r="C108" s="471"/>
      <c r="D108" s="203"/>
      <c r="E108" s="203"/>
      <c r="F108" s="737"/>
    </row>
    <row r="109" spans="1:6" ht="26.25" customHeight="1" x14ac:dyDescent="0.25">
      <c r="A109" s="735"/>
      <c r="B109" s="471" t="s">
        <v>100</v>
      </c>
      <c r="C109" s="471"/>
      <c r="D109" s="203"/>
      <c r="E109" s="203"/>
      <c r="F109" s="737"/>
    </row>
    <row r="110" spans="1:6" ht="26.25" customHeight="1" x14ac:dyDescent="0.25">
      <c r="A110" s="735"/>
      <c r="B110" s="471" t="s">
        <v>101</v>
      </c>
      <c r="C110" s="471"/>
      <c r="D110" s="203"/>
      <c r="E110" s="203"/>
      <c r="F110" s="737"/>
    </row>
    <row r="111" spans="1:6" ht="26.25" customHeight="1" x14ac:dyDescent="0.25">
      <c r="A111" s="735"/>
      <c r="B111" s="471" t="s">
        <v>102</v>
      </c>
      <c r="C111" s="471"/>
      <c r="D111" s="203"/>
      <c r="E111" s="203"/>
      <c r="F111" s="737"/>
    </row>
    <row r="112" spans="1:6" ht="36" customHeight="1" x14ac:dyDescent="0.25">
      <c r="A112" s="735"/>
      <c r="B112" s="471" t="s">
        <v>103</v>
      </c>
      <c r="C112" s="471"/>
      <c r="D112" s="203"/>
      <c r="E112" s="203"/>
      <c r="F112" s="737"/>
    </row>
    <row r="113" spans="1:6" ht="26.25" customHeight="1" x14ac:dyDescent="0.25">
      <c r="A113" s="735"/>
      <c r="B113" s="471" t="s">
        <v>104</v>
      </c>
      <c r="C113" s="471"/>
      <c r="D113" s="203"/>
      <c r="E113" s="203"/>
      <c r="F113" s="737"/>
    </row>
    <row r="114" spans="1:6" ht="26.25" customHeight="1" x14ac:dyDescent="0.25">
      <c r="A114" s="735"/>
      <c r="B114" s="471" t="s">
        <v>105</v>
      </c>
      <c r="C114" s="471"/>
      <c r="D114" s="203"/>
      <c r="E114" s="203"/>
      <c r="F114" s="737"/>
    </row>
    <row r="115" spans="1:6" ht="26.25" customHeight="1" x14ac:dyDescent="0.25">
      <c r="A115" s="735"/>
      <c r="B115" s="471" t="s">
        <v>106</v>
      </c>
      <c r="C115" s="471"/>
      <c r="D115" s="203"/>
      <c r="E115" s="203"/>
      <c r="F115" s="737"/>
    </row>
    <row r="116" spans="1:6" ht="26.25" customHeight="1" x14ac:dyDescent="0.25">
      <c r="A116" s="735"/>
      <c r="B116" s="471" t="s">
        <v>107</v>
      </c>
      <c r="C116" s="471"/>
      <c r="D116" s="203"/>
      <c r="E116" s="203"/>
      <c r="F116" s="737"/>
    </row>
    <row r="117" spans="1:6" ht="26.25" customHeight="1" x14ac:dyDescent="0.25">
      <c r="A117" s="735"/>
      <c r="B117" s="471" t="s">
        <v>108</v>
      </c>
      <c r="C117" s="471"/>
      <c r="D117" s="203"/>
      <c r="E117" s="203"/>
      <c r="F117" s="737"/>
    </row>
    <row r="118" spans="1:6" ht="26.25" customHeight="1" x14ac:dyDescent="0.25">
      <c r="A118" s="735"/>
      <c r="B118" s="471" t="s">
        <v>109</v>
      </c>
      <c r="C118" s="471"/>
      <c r="D118" s="203"/>
      <c r="E118" s="203"/>
      <c r="F118" s="737"/>
    </row>
    <row r="119" spans="1:6" ht="26.25" customHeight="1" x14ac:dyDescent="0.25">
      <c r="A119" s="735"/>
      <c r="B119" s="471" t="s">
        <v>110</v>
      </c>
      <c r="C119" s="471"/>
      <c r="D119" s="203"/>
      <c r="E119" s="203"/>
      <c r="F119" s="737"/>
    </row>
    <row r="120" spans="1:6" ht="26.25" customHeight="1" x14ac:dyDescent="0.25">
      <c r="A120" s="735"/>
      <c r="B120" s="471" t="s">
        <v>111</v>
      </c>
      <c r="C120" s="471"/>
      <c r="D120" s="203"/>
      <c r="E120" s="203"/>
      <c r="F120" s="737"/>
    </row>
    <row r="121" spans="1:6" ht="26.25" customHeight="1" x14ac:dyDescent="0.25">
      <c r="A121" s="735"/>
      <c r="B121" s="471" t="s">
        <v>112</v>
      </c>
      <c r="C121" s="471"/>
      <c r="D121" s="203"/>
      <c r="E121" s="203"/>
      <c r="F121" s="737"/>
    </row>
    <row r="122" spans="1:6" ht="26.25" customHeight="1" x14ac:dyDescent="0.25">
      <c r="A122" s="735"/>
      <c r="B122" s="471" t="s">
        <v>113</v>
      </c>
      <c r="C122" s="471"/>
      <c r="D122" s="203"/>
      <c r="E122" s="203"/>
      <c r="F122" s="737"/>
    </row>
    <row r="123" spans="1:6" ht="26.25" customHeight="1" x14ac:dyDescent="0.25">
      <c r="A123" s="735"/>
      <c r="B123" s="471" t="s">
        <v>114</v>
      </c>
      <c r="C123" s="471"/>
      <c r="D123" s="203"/>
      <c r="E123" s="203"/>
      <c r="F123" s="737"/>
    </row>
    <row r="124" spans="1:6" ht="16.2" thickBot="1" x14ac:dyDescent="0.35">
      <c r="A124" s="736"/>
      <c r="B124" s="724" t="s">
        <v>58</v>
      </c>
      <c r="C124" s="725"/>
      <c r="D124" s="91">
        <f>+NOOO!B146</f>
        <v>0</v>
      </c>
      <c r="E124" s="92"/>
      <c r="F124" s="738"/>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D00-000000000000}">
          <x14:formula1>
            <xm:f>NOOO!$C$35:$C$36</xm:f>
          </x14:formula1>
          <xm:sqref>D13:E31 D105:E123 D59:E77 D82:E100 D36:E54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tabColor theme="8" tint="-0.249977111117893"/>
  </sheetPr>
  <dimension ref="A1:K210"/>
  <sheetViews>
    <sheetView topLeftCell="A3" zoomScaleNormal="100" workbookViewId="0">
      <selection activeCell="J32" sqref="J32:K32"/>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23"/>
      <c r="B1" s="831"/>
      <c r="C1" s="425" t="str">
        <f>CONTEXTO!B1</f>
        <v xml:space="preserve">PROCESO: </v>
      </c>
      <c r="D1" s="425"/>
      <c r="E1" s="425"/>
      <c r="F1" s="425"/>
      <c r="G1" s="431" t="s">
        <v>546</v>
      </c>
      <c r="H1" s="431"/>
      <c r="I1" s="431"/>
      <c r="J1" s="829"/>
      <c r="K1" s="347"/>
    </row>
    <row r="2" spans="1:11" ht="15" customHeight="1" x14ac:dyDescent="0.25">
      <c r="A2" s="424"/>
      <c r="B2" s="453"/>
      <c r="C2" s="426"/>
      <c r="D2" s="426"/>
      <c r="E2" s="426"/>
      <c r="F2" s="426"/>
      <c r="G2" s="433" t="s">
        <v>563</v>
      </c>
      <c r="H2" s="433"/>
      <c r="I2" s="433"/>
      <c r="J2" s="830"/>
      <c r="K2" s="348"/>
    </row>
    <row r="3" spans="1:11" ht="34.5" customHeight="1" x14ac:dyDescent="0.25">
      <c r="A3" s="424"/>
      <c r="B3" s="453"/>
      <c r="C3" s="426" t="s">
        <v>32</v>
      </c>
      <c r="D3" s="426"/>
      <c r="E3" s="426"/>
      <c r="F3" s="426"/>
      <c r="G3" s="433" t="s">
        <v>548</v>
      </c>
      <c r="H3" s="433"/>
      <c r="I3" s="433"/>
      <c r="J3" s="830"/>
      <c r="K3" s="348"/>
    </row>
    <row r="4" spans="1:11" ht="15.75" customHeight="1" x14ac:dyDescent="0.25">
      <c r="A4" s="424"/>
      <c r="B4" s="453"/>
      <c r="C4" s="426"/>
      <c r="D4" s="426"/>
      <c r="E4" s="426"/>
      <c r="F4" s="426"/>
      <c r="G4" s="433" t="s">
        <v>564</v>
      </c>
      <c r="H4" s="433"/>
      <c r="I4" s="433"/>
      <c r="J4" s="830"/>
      <c r="K4" s="348"/>
    </row>
    <row r="5" spans="1:11" ht="15.75" customHeight="1" x14ac:dyDescent="0.25">
      <c r="A5" s="410"/>
      <c r="B5" s="411"/>
      <c r="C5" s="411"/>
      <c r="D5" s="411"/>
      <c r="E5" s="411"/>
      <c r="F5" s="411"/>
      <c r="G5" s="411"/>
      <c r="H5" s="411"/>
      <c r="I5" s="411"/>
      <c r="J5" s="411"/>
      <c r="K5" s="412"/>
    </row>
    <row r="6" spans="1:11" x14ac:dyDescent="0.25">
      <c r="A6" s="838" t="s">
        <v>115</v>
      </c>
      <c r="B6" s="839"/>
      <c r="C6" s="839"/>
      <c r="D6" s="839"/>
      <c r="E6" s="839"/>
      <c r="F6" s="839"/>
      <c r="G6" s="839"/>
      <c r="H6" s="839"/>
      <c r="I6" s="839"/>
      <c r="J6" s="839"/>
      <c r="K6" s="840"/>
    </row>
    <row r="7" spans="1:11" ht="11.25" customHeight="1" x14ac:dyDescent="0.25">
      <c r="A7" s="838"/>
      <c r="B7" s="839"/>
      <c r="C7" s="839"/>
      <c r="D7" s="839"/>
      <c r="E7" s="839"/>
      <c r="F7" s="839"/>
      <c r="G7" s="839"/>
      <c r="H7" s="839"/>
      <c r="I7" s="839"/>
      <c r="J7" s="839"/>
      <c r="K7" s="840"/>
    </row>
    <row r="8" spans="1:11" ht="24" customHeight="1" x14ac:dyDescent="0.25">
      <c r="A8" s="834" t="str">
        <f>CONTEXTO!A8</f>
        <v>PROCESO: GESTION AMBIENTAL</v>
      </c>
      <c r="B8" s="414"/>
      <c r="C8" s="414"/>
      <c r="D8" s="414"/>
      <c r="E8" s="414"/>
      <c r="F8" s="414"/>
      <c r="G8" s="414"/>
      <c r="H8" s="414"/>
      <c r="I8" s="414"/>
      <c r="J8" s="414"/>
      <c r="K8" s="415"/>
    </row>
    <row r="9" spans="1:11" ht="56.25" customHeight="1" thickBot="1" x14ac:dyDescent="0.3">
      <c r="A9" s="835"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9" s="836"/>
      <c r="C9" s="836"/>
      <c r="D9" s="836"/>
      <c r="E9" s="836"/>
      <c r="F9" s="836"/>
      <c r="G9" s="836"/>
      <c r="H9" s="836"/>
      <c r="I9" s="836"/>
      <c r="J9" s="836"/>
      <c r="K9" s="837"/>
    </row>
    <row r="10" spans="1:11" ht="19.5" customHeight="1" thickBot="1" x14ac:dyDescent="0.3">
      <c r="A10" s="832"/>
      <c r="B10" s="833"/>
      <c r="C10" s="833"/>
      <c r="D10" s="833"/>
      <c r="E10" s="833"/>
      <c r="F10" s="833"/>
      <c r="G10" s="833"/>
      <c r="H10" s="833"/>
      <c r="I10" s="833"/>
      <c r="J10" s="833"/>
      <c r="K10" s="833"/>
    </row>
    <row r="11" spans="1:11" ht="29.25" customHeight="1" thickBot="1" x14ac:dyDescent="0.3">
      <c r="A11" s="134" t="s">
        <v>116</v>
      </c>
      <c r="B11" s="768" t="str">
        <f>DESCRIPCION!A10</f>
        <v>Utilizacion de influencias en la entrega o suministro de materiales o insumos y/o ayudas humanitarias en beneficio de un tercero</v>
      </c>
      <c r="C11" s="769"/>
      <c r="D11" s="769"/>
      <c r="E11" s="769"/>
      <c r="F11" s="769"/>
      <c r="G11" s="769"/>
      <c r="H11" s="769"/>
      <c r="I11" s="770"/>
      <c r="J11" s="135" t="s">
        <v>344</v>
      </c>
      <c r="K11" s="138" t="str">
        <f>IF(J17="x","EXTREMA",IF(J19="x","ALTA",IF(J21="x","MODERADA",IF(J23="x","BAJA",""))))</f>
        <v>ALTA</v>
      </c>
    </row>
    <row r="12" spans="1:11" ht="16.5" customHeight="1" thickBot="1" x14ac:dyDescent="0.3">
      <c r="A12" s="777" t="s">
        <v>118</v>
      </c>
      <c r="B12" s="778"/>
      <c r="C12" s="778"/>
      <c r="D12" s="779" t="str">
        <f>PROBABILIDAD!T11</f>
        <v>Posible</v>
      </c>
      <c r="E12" s="780"/>
      <c r="F12" s="777" t="s">
        <v>345</v>
      </c>
      <c r="G12" s="778"/>
      <c r="H12" s="778"/>
      <c r="I12" s="781"/>
      <c r="J12" s="782" t="s">
        <v>129</v>
      </c>
      <c r="K12" s="783"/>
    </row>
    <row r="13" spans="1:11" x14ac:dyDescent="0.25">
      <c r="A13" s="165"/>
      <c r="B13" s="146"/>
      <c r="C13" s="146"/>
      <c r="D13" s="146"/>
      <c r="E13" s="146"/>
      <c r="F13" s="146"/>
      <c r="G13" s="146"/>
      <c r="H13" s="146"/>
      <c r="I13" s="146"/>
      <c r="J13" s="161"/>
      <c r="K13" s="162"/>
    </row>
    <row r="14" spans="1:11" x14ac:dyDescent="0.25">
      <c r="A14" s="165"/>
      <c r="B14" s="146"/>
      <c r="C14" s="166"/>
      <c r="D14" s="146"/>
      <c r="E14" s="146"/>
      <c r="F14" s="146"/>
      <c r="G14" s="146"/>
      <c r="H14" s="146"/>
      <c r="I14" s="146"/>
      <c r="J14" s="161"/>
      <c r="K14" s="162"/>
    </row>
    <row r="15" spans="1:11" ht="30" customHeight="1" x14ac:dyDescent="0.25">
      <c r="A15" s="763" t="s">
        <v>118</v>
      </c>
      <c r="B15" s="146">
        <v>5</v>
      </c>
      <c r="C15" s="764"/>
      <c r="D15" s="743"/>
      <c r="E15" s="744"/>
      <c r="F15" s="744"/>
      <c r="G15" s="744"/>
      <c r="H15" s="146"/>
      <c r="I15" s="146"/>
      <c r="J15" s="758" t="s">
        <v>117</v>
      </c>
      <c r="K15" s="759"/>
    </row>
    <row r="16" spans="1:11" ht="30" customHeight="1" x14ac:dyDescent="0.25">
      <c r="A16" s="763"/>
      <c r="B16" s="146" t="s">
        <v>120</v>
      </c>
      <c r="C16" s="765"/>
      <c r="D16" s="743"/>
      <c r="E16" s="744"/>
      <c r="F16" s="744"/>
      <c r="G16" s="744"/>
      <c r="H16" s="146"/>
      <c r="I16" s="146"/>
      <c r="J16" s="148"/>
      <c r="K16" s="149"/>
    </row>
    <row r="17" spans="1:11" ht="30" customHeight="1" x14ac:dyDescent="0.25">
      <c r="A17" s="763"/>
      <c r="B17" s="146">
        <v>4</v>
      </c>
      <c r="C17" s="766"/>
      <c r="D17" s="743"/>
      <c r="E17" s="743"/>
      <c r="F17" s="756"/>
      <c r="G17" s="744"/>
      <c r="H17" s="146"/>
      <c r="I17" s="146"/>
      <c r="J17" s="152" t="str">
        <f xml:space="preserve"> IF(OR(E15="X",F15="X",G15="x",F17="x",G17="X",F19="X",G19="X",G21="X" ),"x","")</f>
        <v/>
      </c>
      <c r="K17" s="149" t="s">
        <v>119</v>
      </c>
    </row>
    <row r="18" spans="1:11" ht="30" customHeight="1" thickBot="1" x14ac:dyDescent="0.3">
      <c r="A18" s="763"/>
      <c r="B18" s="146" t="s">
        <v>122</v>
      </c>
      <c r="C18" s="767"/>
      <c r="D18" s="743"/>
      <c r="E18" s="743"/>
      <c r="F18" s="756"/>
      <c r="G18" s="744"/>
      <c r="H18" s="146"/>
      <c r="I18" s="146"/>
      <c r="J18" s="153"/>
      <c r="K18" s="149"/>
    </row>
    <row r="19" spans="1:11" ht="30" customHeight="1" thickBot="1" x14ac:dyDescent="0.3">
      <c r="A19" s="763"/>
      <c r="B19" s="146">
        <v>3</v>
      </c>
      <c r="C19" s="746"/>
      <c r="D19" s="741"/>
      <c r="E19" s="822" t="s">
        <v>134</v>
      </c>
      <c r="F19" s="756"/>
      <c r="G19" s="744"/>
      <c r="H19" s="146"/>
      <c r="I19" s="146"/>
      <c r="J19" s="154" t="str">
        <f xml:space="preserve"> IF(OR(C15="X",D15="X",D17="x",E17="x",E19="X",F21="X",F23="X",G23="X" ),"x","")</f>
        <v>x</v>
      </c>
      <c r="K19" s="149" t="s">
        <v>121</v>
      </c>
    </row>
    <row r="20" spans="1:11" ht="30" customHeight="1" thickBot="1" x14ac:dyDescent="0.3">
      <c r="A20" s="763"/>
      <c r="B20" s="146" t="s">
        <v>124</v>
      </c>
      <c r="C20" s="757"/>
      <c r="D20" s="741"/>
      <c r="E20" s="823"/>
      <c r="F20" s="756"/>
      <c r="G20" s="744"/>
      <c r="H20" s="146"/>
      <c r="I20" s="146"/>
      <c r="J20" s="155"/>
      <c r="K20" s="149"/>
    </row>
    <row r="21" spans="1:11" ht="30" customHeight="1" x14ac:dyDescent="0.25">
      <c r="A21" s="763"/>
      <c r="B21" s="146">
        <v>2</v>
      </c>
      <c r="C21" s="746"/>
      <c r="D21" s="739"/>
      <c r="E21" s="740"/>
      <c r="F21" s="742"/>
      <c r="G21" s="744"/>
      <c r="H21" s="146"/>
      <c r="I21" s="146"/>
      <c r="J21" s="156" t="str">
        <f xml:space="preserve"> IF(OR(C17="X",D19="X",E21="x",E23="x" ),"x","")</f>
        <v/>
      </c>
      <c r="K21" s="149" t="s">
        <v>123</v>
      </c>
    </row>
    <row r="22" spans="1:11" ht="30" customHeight="1" thickBot="1" x14ac:dyDescent="0.3">
      <c r="A22" s="763"/>
      <c r="B22" s="146" t="s">
        <v>246</v>
      </c>
      <c r="C22" s="757"/>
      <c r="D22" s="739"/>
      <c r="E22" s="741"/>
      <c r="F22" s="743"/>
      <c r="G22" s="744"/>
      <c r="H22" s="146"/>
      <c r="I22" s="146"/>
      <c r="J22" s="155"/>
      <c r="K22" s="149"/>
    </row>
    <row r="23" spans="1:11" ht="30" customHeight="1" x14ac:dyDescent="0.25">
      <c r="A23" s="763"/>
      <c r="B23" s="146">
        <v>1</v>
      </c>
      <c r="C23" s="746"/>
      <c r="D23" s="748"/>
      <c r="E23" s="842"/>
      <c r="F23" s="752"/>
      <c r="G23" s="754"/>
      <c r="H23" s="146"/>
      <c r="I23" s="146"/>
      <c r="J23" s="157" t="str">
        <f xml:space="preserve"> IF(OR(C19="X",C21="X",C23="x",D21="x",D23="x" ),"x","")</f>
        <v/>
      </c>
      <c r="K23" s="149" t="s">
        <v>125</v>
      </c>
    </row>
    <row r="24" spans="1:11" ht="30" customHeight="1" thickBot="1" x14ac:dyDescent="0.3">
      <c r="A24" s="763"/>
      <c r="B24" s="146" t="s">
        <v>126</v>
      </c>
      <c r="C24" s="747"/>
      <c r="D24" s="749"/>
      <c r="E24" s="843"/>
      <c r="F24" s="753"/>
      <c r="G24" s="755"/>
      <c r="H24" s="146"/>
      <c r="I24" s="146"/>
      <c r="J24" s="136"/>
      <c r="K24" s="137"/>
    </row>
    <row r="25" spans="1:11" x14ac:dyDescent="0.25">
      <c r="A25" s="165"/>
      <c r="B25" s="146"/>
      <c r="C25" s="146">
        <v>1</v>
      </c>
      <c r="D25" s="146">
        <v>2</v>
      </c>
      <c r="E25" s="146">
        <v>3</v>
      </c>
      <c r="F25" s="146">
        <v>4</v>
      </c>
      <c r="G25" s="146">
        <v>5</v>
      </c>
      <c r="H25" s="146"/>
      <c r="I25" s="146"/>
      <c r="J25" s="844"/>
      <c r="K25" s="845"/>
    </row>
    <row r="26" spans="1:11" x14ac:dyDescent="0.25">
      <c r="A26" s="165"/>
      <c r="B26" s="146"/>
      <c r="C26" s="146" t="s">
        <v>127</v>
      </c>
      <c r="D26" s="146" t="s">
        <v>128</v>
      </c>
      <c r="E26" s="146" t="s">
        <v>129</v>
      </c>
      <c r="F26" s="146" t="s">
        <v>130</v>
      </c>
      <c r="G26" s="146" t="s">
        <v>131</v>
      </c>
      <c r="H26" s="146"/>
      <c r="I26" s="146"/>
      <c r="J26" s="146"/>
      <c r="K26" s="162"/>
    </row>
    <row r="27" spans="1:11" x14ac:dyDescent="0.25">
      <c r="A27" s="165"/>
      <c r="B27" s="146"/>
      <c r="C27" s="745" t="s">
        <v>132</v>
      </c>
      <c r="D27" s="745"/>
      <c r="E27" s="745"/>
      <c r="F27" s="745"/>
      <c r="G27" s="745"/>
      <c r="H27" s="146"/>
      <c r="I27" s="146"/>
      <c r="J27" s="146"/>
      <c r="K27" s="162"/>
    </row>
    <row r="28" spans="1:11" x14ac:dyDescent="0.25">
      <c r="A28" s="165"/>
      <c r="B28" s="146"/>
      <c r="C28" s="745"/>
      <c r="D28" s="745"/>
      <c r="E28" s="745"/>
      <c r="F28" s="745"/>
      <c r="G28" s="745"/>
      <c r="H28" s="146"/>
      <c r="I28" s="146"/>
      <c r="J28" s="146"/>
      <c r="K28" s="162"/>
    </row>
    <row r="29" spans="1:11" ht="15.75" customHeight="1" thickBot="1" x14ac:dyDescent="0.3">
      <c r="A29" s="167"/>
      <c r="B29" s="168"/>
      <c r="C29" s="168"/>
      <c r="D29" s="168"/>
      <c r="E29" s="168"/>
      <c r="F29" s="168"/>
      <c r="G29" s="168"/>
      <c r="H29" s="168"/>
      <c r="I29" s="168"/>
      <c r="J29" s="168"/>
      <c r="K29" s="169"/>
    </row>
    <row r="30" spans="1:11" ht="14.4" thickBot="1" x14ac:dyDescent="0.3"/>
    <row r="31" spans="1:11" ht="28.5" customHeight="1" thickBot="1" x14ac:dyDescent="0.3">
      <c r="A31" s="93" t="s">
        <v>116</v>
      </c>
      <c r="B31" s="841" t="str">
        <f>PROBABILIDAD!A12</f>
        <v>Posibilidad que la entidad sea relacionada con actividades ilicitas, al elegir a proveedores y /o realizar pagos a los mismos con prácticas de lavados de activos, financiacin del terrorismo o cualquier actividad ilegal</v>
      </c>
      <c r="C31" s="769"/>
      <c r="D31" s="769"/>
      <c r="E31" s="769"/>
      <c r="F31" s="769"/>
      <c r="G31" s="769"/>
      <c r="H31" s="769"/>
      <c r="I31" s="770"/>
      <c r="J31" s="135" t="s">
        <v>344</v>
      </c>
      <c r="K31" s="133" t="str">
        <f>IF(J37="x","EXTREMA",IF(J39="x","ALTA",IF(J41="x","MODERADA",IF(J43="x","BAJA",""))))</f>
        <v>ALTA</v>
      </c>
    </row>
    <row r="32" spans="1:11" ht="16.2" thickBot="1" x14ac:dyDescent="0.3">
      <c r="A32" s="777" t="s">
        <v>118</v>
      </c>
      <c r="B32" s="778"/>
      <c r="C32" s="778"/>
      <c r="D32" s="779" t="str">
        <f>PROBABILIDAD!T12</f>
        <v>Posible</v>
      </c>
      <c r="E32" s="780"/>
      <c r="F32" s="777" t="s">
        <v>345</v>
      </c>
      <c r="G32" s="778"/>
      <c r="H32" s="778"/>
      <c r="I32" s="781"/>
      <c r="J32" s="782" t="s">
        <v>129</v>
      </c>
      <c r="K32" s="783"/>
    </row>
    <row r="33" spans="1:11" ht="14.4" x14ac:dyDescent="0.25">
      <c r="A33" s="160"/>
      <c r="B33" s="159"/>
      <c r="C33" s="159"/>
      <c r="D33" s="159"/>
      <c r="E33" s="159"/>
      <c r="F33" s="159"/>
      <c r="G33" s="159"/>
      <c r="H33" s="159"/>
      <c r="I33" s="159"/>
      <c r="J33" s="161"/>
      <c r="K33" s="162"/>
    </row>
    <row r="34" spans="1:11" ht="15" thickBot="1" x14ac:dyDescent="0.3">
      <c r="A34" s="160"/>
      <c r="B34" s="158"/>
      <c r="C34" s="159"/>
      <c r="D34" s="159"/>
      <c r="E34" s="159"/>
      <c r="F34" s="159"/>
      <c r="G34" s="159"/>
      <c r="H34" s="159"/>
      <c r="I34" s="159"/>
      <c r="J34" s="161"/>
      <c r="K34" s="162"/>
    </row>
    <row r="35" spans="1:11" ht="30.75" customHeight="1" thickBot="1" x14ac:dyDescent="0.3">
      <c r="A35" s="808" t="s">
        <v>118</v>
      </c>
      <c r="B35" s="158">
        <v>5</v>
      </c>
      <c r="C35" s="809"/>
      <c r="D35" s="810"/>
      <c r="E35" s="804"/>
      <c r="F35" s="804"/>
      <c r="G35" s="804"/>
      <c r="H35" s="159"/>
      <c r="I35" s="159"/>
      <c r="J35" s="806" t="s">
        <v>117</v>
      </c>
      <c r="K35" s="807"/>
    </row>
    <row r="36" spans="1:11" ht="21" customHeight="1" thickBot="1" x14ac:dyDescent="0.3">
      <c r="A36" s="808"/>
      <c r="B36" s="158" t="s">
        <v>120</v>
      </c>
      <c r="C36" s="809"/>
      <c r="D36" s="810"/>
      <c r="E36" s="804"/>
      <c r="F36" s="804"/>
      <c r="G36" s="804"/>
      <c r="H36" s="159"/>
      <c r="I36" s="159"/>
      <c r="J36" s="163"/>
      <c r="K36" s="20"/>
    </row>
    <row r="37" spans="1:11" ht="34.5" customHeight="1" thickBot="1" x14ac:dyDescent="0.3">
      <c r="A37" s="808"/>
      <c r="B37" s="158">
        <v>4</v>
      </c>
      <c r="C37" s="811"/>
      <c r="D37" s="810"/>
      <c r="E37" s="810"/>
      <c r="F37" s="813"/>
      <c r="G37" s="804"/>
      <c r="H37" s="159"/>
      <c r="I37" s="159"/>
      <c r="J37" s="173" t="str">
        <f xml:space="preserve"> IF(OR(E35="X",F35="X",G35="x",F37="x",G37="X",F39="X",G39="X",G41="X" ),"x","")</f>
        <v/>
      </c>
      <c r="K37" s="20" t="s">
        <v>119</v>
      </c>
    </row>
    <row r="38" spans="1:11" ht="29.4" thickBot="1" x14ac:dyDescent="0.3">
      <c r="A38" s="808"/>
      <c r="B38" s="158" t="s">
        <v>122</v>
      </c>
      <c r="C38" s="811"/>
      <c r="D38" s="810"/>
      <c r="E38" s="810"/>
      <c r="F38" s="814"/>
      <c r="G38" s="804"/>
      <c r="H38" s="159"/>
      <c r="I38" s="159"/>
      <c r="J38" s="174"/>
      <c r="K38" s="20"/>
    </row>
    <row r="39" spans="1:11" ht="35.25" customHeight="1" thickBot="1" x14ac:dyDescent="0.3">
      <c r="A39" s="808"/>
      <c r="B39" s="158">
        <v>3</v>
      </c>
      <c r="C39" s="815"/>
      <c r="D39" s="801"/>
      <c r="E39" s="822" t="s">
        <v>134</v>
      </c>
      <c r="F39" s="813"/>
      <c r="G39" s="804"/>
      <c r="H39" s="159"/>
      <c r="I39" s="159"/>
      <c r="J39" s="175" t="str">
        <f xml:space="preserve"> IF(OR(C35="X",D35="X",D37="x",E37="x",E39="X",F41="X",F43="X",G43="X" ),"x","")</f>
        <v>x</v>
      </c>
      <c r="K39" s="20" t="s">
        <v>121</v>
      </c>
    </row>
    <row r="40" spans="1:11" ht="29.25" customHeight="1" thickBot="1" x14ac:dyDescent="0.3">
      <c r="A40" s="808"/>
      <c r="B40" s="158" t="s">
        <v>124</v>
      </c>
      <c r="C40" s="815"/>
      <c r="D40" s="801"/>
      <c r="E40" s="823"/>
      <c r="F40" s="814"/>
      <c r="G40" s="804"/>
      <c r="H40" s="159"/>
      <c r="I40" s="159"/>
      <c r="J40" s="176"/>
      <c r="K40" s="20"/>
    </row>
    <row r="41" spans="1:11" ht="36" customHeight="1" thickBot="1" x14ac:dyDescent="0.3">
      <c r="A41" s="808"/>
      <c r="B41" s="158">
        <v>2</v>
      </c>
      <c r="C41" s="815"/>
      <c r="D41" s="818"/>
      <c r="E41" s="800"/>
      <c r="F41" s="802"/>
      <c r="G41" s="804"/>
      <c r="H41" s="159"/>
      <c r="I41" s="159"/>
      <c r="J41" s="177" t="str">
        <f xml:space="preserve"> IF(OR(C37="X",D39="X",E41="x",E43="x" ),"x","")</f>
        <v/>
      </c>
      <c r="K41" s="20" t="s">
        <v>123</v>
      </c>
    </row>
    <row r="42" spans="1:11" ht="29.4" thickBot="1" x14ac:dyDescent="0.3">
      <c r="A42" s="808"/>
      <c r="B42" s="158" t="s">
        <v>246</v>
      </c>
      <c r="C42" s="815"/>
      <c r="D42" s="818"/>
      <c r="E42" s="801"/>
      <c r="F42" s="803"/>
      <c r="G42" s="804"/>
      <c r="H42" s="159"/>
      <c r="I42" s="159"/>
      <c r="J42" s="176"/>
      <c r="K42" s="20"/>
    </row>
    <row r="43" spans="1:11" ht="38.25" customHeight="1" thickBot="1" x14ac:dyDescent="0.3">
      <c r="A43" s="808"/>
      <c r="B43" s="158">
        <v>1</v>
      </c>
      <c r="C43" s="824"/>
      <c r="D43" s="818"/>
      <c r="E43" s="826"/>
      <c r="F43" s="827"/>
      <c r="G43" s="810"/>
      <c r="H43" s="159"/>
      <c r="I43" s="159"/>
      <c r="J43" s="178" t="str">
        <f xml:space="preserve"> IF(OR(C39="X",C41="X",D41="x",C43="x",D43="x" ),"x","")</f>
        <v/>
      </c>
      <c r="K43" s="20" t="s">
        <v>125</v>
      </c>
    </row>
    <row r="44" spans="1:11" ht="17.25" customHeight="1" thickBot="1" x14ac:dyDescent="0.3">
      <c r="A44" s="808"/>
      <c r="B44" s="158" t="s">
        <v>126</v>
      </c>
      <c r="C44" s="825"/>
      <c r="D44" s="819"/>
      <c r="E44" s="820"/>
      <c r="F44" s="828"/>
      <c r="G44" s="821"/>
      <c r="H44" s="164"/>
      <c r="I44" s="159"/>
      <c r="J44" s="159"/>
      <c r="K44" s="158"/>
    </row>
    <row r="45" spans="1:11" ht="14.4" x14ac:dyDescent="0.25">
      <c r="A45" s="160"/>
      <c r="B45" s="159"/>
      <c r="C45" s="159">
        <v>1</v>
      </c>
      <c r="D45" s="159">
        <v>2</v>
      </c>
      <c r="E45" s="159">
        <v>3</v>
      </c>
      <c r="F45" s="159">
        <v>4</v>
      </c>
      <c r="G45" s="159">
        <v>5</v>
      </c>
      <c r="H45" s="159"/>
      <c r="I45" s="159"/>
      <c r="J45" s="159"/>
      <c r="K45" s="158"/>
    </row>
    <row r="46" spans="1:11" ht="14.4" x14ac:dyDescent="0.25">
      <c r="A46" s="160"/>
      <c r="B46" s="159"/>
      <c r="C46" s="159" t="s">
        <v>127</v>
      </c>
      <c r="D46" s="159" t="s">
        <v>128</v>
      </c>
      <c r="E46" s="159" t="s">
        <v>129</v>
      </c>
      <c r="F46" s="159" t="s">
        <v>130</v>
      </c>
      <c r="G46" s="159" t="s">
        <v>131</v>
      </c>
      <c r="H46" s="159"/>
      <c r="I46" s="159"/>
      <c r="J46" s="159"/>
      <c r="K46" s="158"/>
    </row>
    <row r="47" spans="1:11" ht="14.4" x14ac:dyDescent="0.25">
      <c r="A47" s="160"/>
      <c r="B47" s="159"/>
      <c r="C47" s="805" t="s">
        <v>132</v>
      </c>
      <c r="D47" s="805"/>
      <c r="E47" s="805"/>
      <c r="F47" s="805"/>
      <c r="G47" s="805"/>
      <c r="H47" s="159"/>
      <c r="I47" s="159"/>
      <c r="J47" s="159"/>
      <c r="K47" s="158"/>
    </row>
    <row r="48" spans="1:11" ht="14.4" x14ac:dyDescent="0.25">
      <c r="A48" s="160"/>
      <c r="B48" s="159"/>
      <c r="C48" s="805"/>
      <c r="D48" s="805"/>
      <c r="E48" s="805"/>
      <c r="F48" s="805"/>
      <c r="G48" s="805"/>
      <c r="H48" s="159"/>
      <c r="I48" s="159"/>
      <c r="J48" s="159"/>
      <c r="K48" s="158"/>
    </row>
    <row r="49" spans="1:11" ht="22.5" customHeight="1" thickBot="1" x14ac:dyDescent="0.35">
      <c r="A49" s="21"/>
      <c r="B49" s="19"/>
      <c r="C49" s="19"/>
      <c r="D49" s="19"/>
      <c r="E49" s="19"/>
      <c r="F49" s="19"/>
      <c r="G49" s="19"/>
      <c r="H49" s="19"/>
      <c r="I49" s="19"/>
      <c r="J49" s="19"/>
      <c r="K49" s="132"/>
    </row>
    <row r="50" spans="1:11" ht="14.4" thickBot="1" x14ac:dyDescent="0.3"/>
    <row r="51" spans="1:11" ht="36.75" customHeight="1" thickBot="1" x14ac:dyDescent="0.3">
      <c r="A51" s="139" t="s">
        <v>116</v>
      </c>
      <c r="B51" s="768" t="e">
        <f>DESCRIPCION!#REF!</f>
        <v>#REF!</v>
      </c>
      <c r="C51" s="769"/>
      <c r="D51" s="769"/>
      <c r="E51" s="769"/>
      <c r="F51" s="769"/>
      <c r="G51" s="769"/>
      <c r="H51" s="769"/>
      <c r="I51" s="770"/>
      <c r="J51" s="135" t="s">
        <v>344</v>
      </c>
      <c r="K51" s="133" t="str">
        <f>IF(J57="x","EXTREMA",IF(J59="x","ALTA",IF(J61="x","MODERADA",IF(J63="x","BAJA",""))))</f>
        <v/>
      </c>
    </row>
    <row r="52" spans="1:11" ht="16.2" thickBot="1" x14ac:dyDescent="0.3">
      <c r="A52" s="777" t="s">
        <v>118</v>
      </c>
      <c r="B52" s="778"/>
      <c r="C52" s="778"/>
      <c r="D52" s="779" t="e">
        <f>PROBABILIDAD!#REF!</f>
        <v>#REF!</v>
      </c>
      <c r="E52" s="780"/>
      <c r="F52" s="777" t="s">
        <v>345</v>
      </c>
      <c r="G52" s="778"/>
      <c r="H52" s="778"/>
      <c r="I52" s="781"/>
      <c r="J52" s="782"/>
      <c r="K52" s="783"/>
    </row>
    <row r="53" spans="1:11" ht="14.4" x14ac:dyDescent="0.25">
      <c r="A53" s="160"/>
      <c r="B53" s="159"/>
      <c r="C53" s="159"/>
      <c r="D53" s="159"/>
      <c r="E53" s="159"/>
      <c r="F53" s="159"/>
      <c r="G53" s="159"/>
      <c r="H53" s="159"/>
      <c r="I53" s="159"/>
      <c r="J53" s="161"/>
      <c r="K53" s="162"/>
    </row>
    <row r="54" spans="1:11" ht="15" thickBot="1" x14ac:dyDescent="0.3">
      <c r="A54" s="160"/>
      <c r="B54" s="158"/>
      <c r="C54" s="159"/>
      <c r="D54" s="159"/>
      <c r="E54" s="159"/>
      <c r="F54" s="159"/>
      <c r="G54" s="159"/>
      <c r="H54" s="159"/>
      <c r="I54" s="159"/>
      <c r="J54" s="161"/>
      <c r="K54" s="162"/>
    </row>
    <row r="55" spans="1:11" ht="26.25" customHeight="1" thickBot="1" x14ac:dyDescent="0.3">
      <c r="A55" s="808" t="s">
        <v>118</v>
      </c>
      <c r="B55" s="158">
        <v>5</v>
      </c>
      <c r="C55" s="809"/>
      <c r="D55" s="810"/>
      <c r="E55" s="804"/>
      <c r="F55" s="804"/>
      <c r="G55" s="804"/>
      <c r="H55" s="159"/>
      <c r="I55" s="159"/>
      <c r="J55" s="806" t="s">
        <v>117</v>
      </c>
      <c r="K55" s="807"/>
    </row>
    <row r="56" spans="1:11" ht="18.75" customHeight="1" thickBot="1" x14ac:dyDescent="0.3">
      <c r="A56" s="808"/>
      <c r="B56" s="158" t="s">
        <v>120</v>
      </c>
      <c r="C56" s="809"/>
      <c r="D56" s="810"/>
      <c r="E56" s="804"/>
      <c r="F56" s="804"/>
      <c r="G56" s="804"/>
      <c r="H56" s="159"/>
      <c r="I56" s="159"/>
      <c r="J56" s="163"/>
      <c r="K56" s="20"/>
    </row>
    <row r="57" spans="1:11" ht="30.75" customHeight="1" thickBot="1" x14ac:dyDescent="0.3">
      <c r="A57" s="808"/>
      <c r="B57" s="158">
        <v>4</v>
      </c>
      <c r="C57" s="811"/>
      <c r="D57" s="810"/>
      <c r="E57" s="812"/>
      <c r="F57" s="813"/>
      <c r="G57" s="804"/>
      <c r="H57" s="159"/>
      <c r="I57" s="159"/>
      <c r="J57" s="173" t="str">
        <f xml:space="preserve"> IF(OR(E55="X",F55="X",G55="x",F57="x",G57="X",F59="X",G59="X",G61="X" ),"x","")</f>
        <v/>
      </c>
      <c r="K57" s="20" t="s">
        <v>119</v>
      </c>
    </row>
    <row r="58" spans="1:11" ht="29.25" customHeight="1" thickBot="1" x14ac:dyDescent="0.3">
      <c r="A58" s="808"/>
      <c r="B58" s="158" t="s">
        <v>122</v>
      </c>
      <c r="C58" s="811"/>
      <c r="D58" s="810"/>
      <c r="E58" s="812"/>
      <c r="F58" s="814"/>
      <c r="G58" s="804"/>
      <c r="H58" s="159"/>
      <c r="I58" s="159"/>
      <c r="J58" s="174"/>
      <c r="K58" s="20"/>
    </row>
    <row r="59" spans="1:11" ht="26.25" customHeight="1" thickBot="1" x14ac:dyDescent="0.3">
      <c r="A59" s="808"/>
      <c r="B59" s="158">
        <v>3</v>
      </c>
      <c r="C59" s="815"/>
      <c r="D59" s="801"/>
      <c r="E59" s="816"/>
      <c r="F59" s="813"/>
      <c r="G59" s="804"/>
      <c r="H59" s="159"/>
      <c r="I59" s="159"/>
      <c r="J59" s="175" t="str">
        <f xml:space="preserve"> IF(OR(C55="X",D55="X",D57="x",E57="x",E59="X",F61="X",F63="X",G63="X" ),"x","")</f>
        <v/>
      </c>
      <c r="K59" s="20" t="s">
        <v>121</v>
      </c>
    </row>
    <row r="60" spans="1:11" ht="29.4" thickBot="1" x14ac:dyDescent="0.3">
      <c r="A60" s="808"/>
      <c r="B60" s="158" t="s">
        <v>124</v>
      </c>
      <c r="C60" s="815"/>
      <c r="D60" s="801"/>
      <c r="E60" s="810"/>
      <c r="F60" s="814"/>
      <c r="G60" s="804"/>
      <c r="H60" s="159"/>
      <c r="I60" s="159"/>
      <c r="J60" s="176"/>
      <c r="K60" s="20"/>
    </row>
    <row r="61" spans="1:11" ht="30" customHeight="1" thickBot="1" x14ac:dyDescent="0.3">
      <c r="A61" s="808"/>
      <c r="B61" s="158">
        <v>2</v>
      </c>
      <c r="C61" s="815"/>
      <c r="D61" s="818"/>
      <c r="E61" s="800"/>
      <c r="F61" s="802"/>
      <c r="G61" s="804"/>
      <c r="H61" s="159"/>
      <c r="I61" s="159"/>
      <c r="J61" s="177" t="str">
        <f xml:space="preserve"> IF(OR(C57="X",D59="X",E61="x",E63="x" ),"x","")</f>
        <v/>
      </c>
      <c r="K61" s="20" t="s">
        <v>123</v>
      </c>
    </row>
    <row r="62" spans="1:11" ht="29.4" thickBot="1" x14ac:dyDescent="0.3">
      <c r="A62" s="808"/>
      <c r="B62" s="158" t="s">
        <v>246</v>
      </c>
      <c r="C62" s="815"/>
      <c r="D62" s="818"/>
      <c r="E62" s="801"/>
      <c r="F62" s="803"/>
      <c r="G62" s="804"/>
      <c r="H62" s="159"/>
      <c r="I62" s="159"/>
      <c r="J62" s="176"/>
      <c r="K62" s="20"/>
    </row>
    <row r="63" spans="1:11" ht="30.75" customHeight="1" thickBot="1" x14ac:dyDescent="0.3">
      <c r="A63" s="808"/>
      <c r="B63" s="158">
        <v>1</v>
      </c>
      <c r="C63" s="815"/>
      <c r="D63" s="818"/>
      <c r="E63" s="801"/>
      <c r="F63" s="810"/>
      <c r="G63" s="810"/>
      <c r="H63" s="159"/>
      <c r="I63" s="159"/>
      <c r="J63" s="178" t="str">
        <f xml:space="preserve"> IF(OR(C59="X",C61="X",D61="x",C63="x",D63="x" ),"x","")</f>
        <v/>
      </c>
      <c r="K63" s="20" t="s">
        <v>125</v>
      </c>
    </row>
    <row r="64" spans="1:11" ht="20.25" customHeight="1" thickBot="1" x14ac:dyDescent="0.3">
      <c r="A64" s="808"/>
      <c r="B64" s="158" t="s">
        <v>126</v>
      </c>
      <c r="C64" s="817"/>
      <c r="D64" s="819"/>
      <c r="E64" s="820"/>
      <c r="F64" s="821"/>
      <c r="G64" s="821"/>
      <c r="H64" s="164"/>
      <c r="I64" s="159"/>
      <c r="J64" s="159"/>
      <c r="K64" s="158"/>
    </row>
    <row r="65" spans="1:11" ht="14.4" x14ac:dyDescent="0.25">
      <c r="A65" s="160"/>
      <c r="B65" s="159"/>
      <c r="C65" s="159">
        <v>1</v>
      </c>
      <c r="D65" s="159">
        <v>2</v>
      </c>
      <c r="E65" s="159">
        <v>3</v>
      </c>
      <c r="F65" s="159">
        <v>4</v>
      </c>
      <c r="G65" s="159">
        <v>5</v>
      </c>
      <c r="H65" s="159"/>
      <c r="I65" s="159"/>
      <c r="J65" s="159"/>
      <c r="K65" s="158"/>
    </row>
    <row r="66" spans="1:11" ht="14.4" x14ac:dyDescent="0.25">
      <c r="A66" s="160"/>
      <c r="B66" s="159"/>
      <c r="C66" s="159" t="s">
        <v>127</v>
      </c>
      <c r="D66" s="159" t="s">
        <v>128</v>
      </c>
      <c r="E66" s="159" t="s">
        <v>129</v>
      </c>
      <c r="F66" s="159" t="s">
        <v>130</v>
      </c>
      <c r="G66" s="159" t="s">
        <v>131</v>
      </c>
      <c r="H66" s="159"/>
      <c r="I66" s="159"/>
      <c r="J66" s="159"/>
      <c r="K66" s="158"/>
    </row>
    <row r="67" spans="1:11" ht="15" customHeight="1" x14ac:dyDescent="0.25">
      <c r="A67" s="160"/>
      <c r="B67" s="159"/>
      <c r="C67" s="805" t="s">
        <v>132</v>
      </c>
      <c r="D67" s="805"/>
      <c r="E67" s="805"/>
      <c r="F67" s="805"/>
      <c r="G67" s="805"/>
      <c r="H67" s="159"/>
      <c r="I67" s="159"/>
      <c r="J67" s="159"/>
      <c r="K67" s="158"/>
    </row>
    <row r="68" spans="1:11" ht="15" customHeight="1" x14ac:dyDescent="0.25">
      <c r="A68" s="160"/>
      <c r="B68" s="159"/>
      <c r="C68" s="805"/>
      <c r="D68" s="805"/>
      <c r="E68" s="805"/>
      <c r="F68" s="805"/>
      <c r="G68" s="805"/>
      <c r="H68" s="159"/>
      <c r="I68" s="159"/>
      <c r="J68" s="159"/>
      <c r="K68" s="158"/>
    </row>
    <row r="69" spans="1:11" ht="45.75" customHeight="1" thickBot="1" x14ac:dyDescent="0.3">
      <c r="A69" s="170"/>
      <c r="B69" s="171"/>
      <c r="C69" s="171"/>
      <c r="D69" s="171"/>
      <c r="E69" s="171"/>
      <c r="F69" s="171"/>
      <c r="G69" s="171"/>
      <c r="H69" s="171"/>
      <c r="I69" s="171"/>
      <c r="J69" s="171"/>
      <c r="K69" s="172"/>
    </row>
    <row r="70" spans="1:11" ht="14.4" thickBot="1" x14ac:dyDescent="0.3"/>
    <row r="71" spans="1:11" ht="30.75" customHeight="1" thickBot="1" x14ac:dyDescent="0.3">
      <c r="A71" s="93" t="s">
        <v>116</v>
      </c>
      <c r="B71" s="841" t="str">
        <f>DESCRIPCION!A13</f>
        <v>Posibilidad que la entidad sea relacionada con actividades ilicitas, al elegir a proveedores y /o realizar pagos a los mismos con prácticas de lavados de activos, financiacin del terrorismo o cualquier actividad ilegal</v>
      </c>
      <c r="C71" s="769"/>
      <c r="D71" s="769"/>
      <c r="E71" s="769"/>
      <c r="F71" s="769"/>
      <c r="G71" s="769"/>
      <c r="H71" s="769"/>
      <c r="I71" s="770"/>
      <c r="J71" s="135" t="s">
        <v>344</v>
      </c>
      <c r="K71" s="133" t="str">
        <f>IF(J77="x","EXTREMA",IF(J79="x","ALTA",IF(J81="x","MODERADA",IF(J83="x","BAJA",""))))</f>
        <v/>
      </c>
    </row>
    <row r="72" spans="1:11" ht="16.2" thickBot="1" x14ac:dyDescent="0.3">
      <c r="A72" s="777" t="s">
        <v>118</v>
      </c>
      <c r="B72" s="778"/>
      <c r="C72" s="778"/>
      <c r="D72" s="779" t="str">
        <f>PROBABILIDAD!T12</f>
        <v>Posible</v>
      </c>
      <c r="E72" s="780"/>
      <c r="F72" s="777" t="s">
        <v>345</v>
      </c>
      <c r="G72" s="778"/>
      <c r="H72" s="778"/>
      <c r="I72" s="781"/>
      <c r="J72" s="782"/>
      <c r="K72" s="783"/>
    </row>
    <row r="73" spans="1:11" ht="21.75" customHeight="1" x14ac:dyDescent="0.25">
      <c r="A73" s="165"/>
      <c r="B73" s="146"/>
      <c r="C73" s="146"/>
      <c r="D73" s="146"/>
      <c r="E73" s="146"/>
      <c r="F73" s="146"/>
      <c r="G73" s="146"/>
      <c r="H73" s="146"/>
      <c r="I73" s="146"/>
      <c r="J73" s="161"/>
      <c r="K73" s="162"/>
    </row>
    <row r="74" spans="1:11" ht="18.75" customHeight="1" x14ac:dyDescent="0.25">
      <c r="A74" s="165"/>
      <c r="B74" s="146"/>
      <c r="C74" s="166"/>
      <c r="D74" s="146"/>
      <c r="E74" s="146"/>
      <c r="F74" s="146"/>
      <c r="G74" s="146"/>
      <c r="H74" s="146"/>
      <c r="I74" s="146"/>
      <c r="J74" s="161"/>
      <c r="K74" s="162"/>
    </row>
    <row r="75" spans="1:11" ht="42.75" customHeight="1" x14ac:dyDescent="0.25">
      <c r="A75" s="763" t="s">
        <v>118</v>
      </c>
      <c r="B75" s="146">
        <v>5</v>
      </c>
      <c r="C75" s="764"/>
      <c r="D75" s="743"/>
      <c r="E75" s="744"/>
      <c r="F75" s="744"/>
      <c r="G75" s="744"/>
      <c r="H75" s="146"/>
      <c r="I75" s="146"/>
      <c r="J75" s="758" t="s">
        <v>117</v>
      </c>
      <c r="K75" s="759"/>
    </row>
    <row r="76" spans="1:11" x14ac:dyDescent="0.25">
      <c r="A76" s="763"/>
      <c r="B76" s="146" t="s">
        <v>120</v>
      </c>
      <c r="C76" s="765"/>
      <c r="D76" s="743"/>
      <c r="E76" s="744"/>
      <c r="F76" s="744"/>
      <c r="G76" s="744"/>
      <c r="H76" s="146"/>
      <c r="I76" s="146"/>
      <c r="J76" s="148"/>
      <c r="K76" s="149"/>
    </row>
    <row r="77" spans="1:11" ht="29.25" customHeight="1" x14ac:dyDescent="0.25">
      <c r="A77" s="763"/>
      <c r="B77" s="146">
        <v>4</v>
      </c>
      <c r="C77" s="766"/>
      <c r="D77" s="743"/>
      <c r="E77" s="743"/>
      <c r="F77" s="756"/>
      <c r="G77" s="744"/>
      <c r="H77" s="146"/>
      <c r="I77" s="146"/>
      <c r="J77" s="152" t="str">
        <f xml:space="preserve"> IF(OR(E75="X",F75="X",G75="x",F77="x",G77="X",F79="X",G79="X",G81="X" ),"x","")</f>
        <v/>
      </c>
      <c r="K77" s="149" t="s">
        <v>119</v>
      </c>
    </row>
    <row r="78" spans="1:11" ht="28.2" x14ac:dyDescent="0.25">
      <c r="A78" s="763"/>
      <c r="B78" s="146" t="s">
        <v>122</v>
      </c>
      <c r="C78" s="767"/>
      <c r="D78" s="743"/>
      <c r="E78" s="743"/>
      <c r="F78" s="756"/>
      <c r="G78" s="744"/>
      <c r="H78" s="146"/>
      <c r="I78" s="146"/>
      <c r="J78" s="153"/>
      <c r="K78" s="149"/>
    </row>
    <row r="79" spans="1:11" ht="29.25" customHeight="1" x14ac:dyDescent="0.25">
      <c r="A79" s="763"/>
      <c r="B79" s="146">
        <v>3</v>
      </c>
      <c r="C79" s="746"/>
      <c r="D79" s="741"/>
      <c r="E79" s="742"/>
      <c r="F79" s="756"/>
      <c r="G79" s="744"/>
      <c r="H79" s="146"/>
      <c r="I79" s="146"/>
      <c r="J79" s="154" t="str">
        <f xml:space="preserve"> IF(OR(C75="X",D75="X",D77="x",E77="x",E79="X",F81="X",F83="X",G83="X" ),"x","")</f>
        <v/>
      </c>
      <c r="K79" s="149" t="s">
        <v>121</v>
      </c>
    </row>
    <row r="80" spans="1:11" ht="28.2" x14ac:dyDescent="0.25">
      <c r="A80" s="763"/>
      <c r="B80" s="146" t="s">
        <v>124</v>
      </c>
      <c r="C80" s="757"/>
      <c r="D80" s="741"/>
      <c r="E80" s="743"/>
      <c r="F80" s="756"/>
      <c r="G80" s="744"/>
      <c r="H80" s="146"/>
      <c r="I80" s="146"/>
      <c r="J80" s="155"/>
      <c r="K80" s="149"/>
    </row>
    <row r="81" spans="1:11" ht="29.25" customHeight="1" x14ac:dyDescent="0.25">
      <c r="A81" s="763"/>
      <c r="B81" s="146">
        <v>2</v>
      </c>
      <c r="C81" s="746"/>
      <c r="D81" s="739"/>
      <c r="E81" s="740"/>
      <c r="F81" s="742"/>
      <c r="G81" s="744"/>
      <c r="H81" s="146"/>
      <c r="I81" s="146"/>
      <c r="J81" s="156" t="str">
        <f xml:space="preserve"> IF(OR(C77="X",D79="X",E81="x",E83="x" ),"x","")</f>
        <v/>
      </c>
      <c r="K81" s="149" t="s">
        <v>123</v>
      </c>
    </row>
    <row r="82" spans="1:11" ht="28.2" x14ac:dyDescent="0.25">
      <c r="A82" s="763"/>
      <c r="B82" s="146" t="s">
        <v>246</v>
      </c>
      <c r="C82" s="757"/>
      <c r="D82" s="739"/>
      <c r="E82" s="741"/>
      <c r="F82" s="743"/>
      <c r="G82" s="744"/>
      <c r="H82" s="146"/>
      <c r="I82" s="146"/>
      <c r="J82" s="155"/>
      <c r="K82" s="149"/>
    </row>
    <row r="83" spans="1:11" ht="28.5" customHeight="1" x14ac:dyDescent="0.25">
      <c r="A83" s="763"/>
      <c r="B83" s="146">
        <v>1</v>
      </c>
      <c r="C83" s="746"/>
      <c r="D83" s="748"/>
      <c r="E83" s="750"/>
      <c r="F83" s="752"/>
      <c r="G83" s="754"/>
      <c r="H83" s="146"/>
      <c r="I83" s="146"/>
      <c r="J83" s="157" t="str">
        <f xml:space="preserve"> IF(OR(C79="X",C81="X",D81="x",D83="x",C83="x" ),"x","")</f>
        <v/>
      </c>
      <c r="K83" s="149" t="s">
        <v>125</v>
      </c>
    </row>
    <row r="84" spans="1:11" ht="19.5" customHeight="1" x14ac:dyDescent="0.25">
      <c r="A84" s="763"/>
      <c r="B84" s="146" t="s">
        <v>126</v>
      </c>
      <c r="C84" s="747"/>
      <c r="D84" s="749"/>
      <c r="E84" s="751"/>
      <c r="F84" s="753"/>
      <c r="G84" s="755"/>
      <c r="H84" s="146"/>
      <c r="I84" s="146"/>
      <c r="J84" s="146"/>
      <c r="K84" s="147"/>
    </row>
    <row r="85" spans="1:11" x14ac:dyDescent="0.25">
      <c r="A85" s="165"/>
      <c r="B85" s="146"/>
      <c r="C85" s="146">
        <v>1</v>
      </c>
      <c r="D85" s="146">
        <v>2</v>
      </c>
      <c r="E85" s="146">
        <v>3</v>
      </c>
      <c r="F85" s="146">
        <v>4</v>
      </c>
      <c r="G85" s="146">
        <v>5</v>
      </c>
      <c r="H85" s="146"/>
      <c r="I85" s="146"/>
      <c r="J85" s="146"/>
      <c r="K85" s="147"/>
    </row>
    <row r="86" spans="1:11" x14ac:dyDescent="0.25">
      <c r="A86" s="165"/>
      <c r="B86" s="146"/>
      <c r="C86" s="146" t="s">
        <v>127</v>
      </c>
      <c r="D86" s="146" t="s">
        <v>128</v>
      </c>
      <c r="E86" s="146" t="s">
        <v>129</v>
      </c>
      <c r="F86" s="146" t="s">
        <v>130</v>
      </c>
      <c r="G86" s="146" t="s">
        <v>131</v>
      </c>
      <c r="H86" s="146"/>
      <c r="I86" s="146"/>
      <c r="J86" s="146"/>
      <c r="K86" s="147"/>
    </row>
    <row r="87" spans="1:11" x14ac:dyDescent="0.25">
      <c r="A87" s="165"/>
      <c r="B87" s="146"/>
      <c r="C87" s="745" t="s">
        <v>132</v>
      </c>
      <c r="D87" s="745"/>
      <c r="E87" s="745"/>
      <c r="F87" s="745"/>
      <c r="G87" s="745"/>
      <c r="H87" s="146"/>
      <c r="I87" s="146"/>
      <c r="J87" s="146"/>
      <c r="K87" s="147"/>
    </row>
    <row r="88" spans="1:11" x14ac:dyDescent="0.25">
      <c r="A88" s="165"/>
      <c r="B88" s="146"/>
      <c r="C88" s="745"/>
      <c r="D88" s="745"/>
      <c r="E88" s="745"/>
      <c r="F88" s="745"/>
      <c r="G88" s="745"/>
      <c r="H88" s="146"/>
      <c r="I88" s="146"/>
      <c r="J88" s="146"/>
      <c r="K88" s="147"/>
    </row>
    <row r="89" spans="1:11" ht="14.4" thickBot="1" x14ac:dyDescent="0.3">
      <c r="A89" s="77"/>
      <c r="B89" s="78"/>
      <c r="C89" s="78"/>
      <c r="D89" s="78"/>
      <c r="E89" s="78"/>
      <c r="F89" s="78"/>
      <c r="G89" s="78"/>
      <c r="H89" s="78"/>
      <c r="I89" s="78"/>
      <c r="J89" s="78"/>
      <c r="K89" s="79"/>
    </row>
    <row r="90" spans="1:11" ht="14.4" thickBot="1" x14ac:dyDescent="0.3"/>
    <row r="91" spans="1:11" ht="33.75" customHeight="1" thickBot="1" x14ac:dyDescent="0.3">
      <c r="A91" s="134" t="s">
        <v>116</v>
      </c>
      <c r="B91" s="768" t="str">
        <f>DESCRIPCION!A16</f>
        <v>}</v>
      </c>
      <c r="C91" s="769"/>
      <c r="D91" s="769"/>
      <c r="E91" s="769"/>
      <c r="F91" s="769"/>
      <c r="G91" s="769"/>
      <c r="H91" s="769"/>
      <c r="I91" s="770"/>
      <c r="J91" s="135" t="s">
        <v>344</v>
      </c>
      <c r="K91" s="133" t="str">
        <f>IF(J97="x","EXTREMA",IF(J99="x","ALTA",IF(J101="x","MODERADA",IF(J103="x","BAJA",""))))</f>
        <v/>
      </c>
    </row>
    <row r="92" spans="1:11" ht="16.2" thickBot="1" x14ac:dyDescent="0.3">
      <c r="A92" s="777" t="s">
        <v>118</v>
      </c>
      <c r="B92" s="778"/>
      <c r="C92" s="778"/>
      <c r="D92" s="779" t="str">
        <f>PROBABILIDAD!T13</f>
        <v xml:space="preserve"> </v>
      </c>
      <c r="E92" s="780"/>
      <c r="F92" s="777" t="s">
        <v>345</v>
      </c>
      <c r="G92" s="778"/>
      <c r="H92" s="778"/>
      <c r="I92" s="781"/>
      <c r="J92" s="782"/>
      <c r="K92" s="783"/>
    </row>
    <row r="93" spans="1:11" x14ac:dyDescent="0.25">
      <c r="A93" s="76"/>
      <c r="B93" s="80"/>
      <c r="C93" s="80"/>
      <c r="D93" s="80"/>
      <c r="E93" s="80"/>
      <c r="F93" s="80"/>
      <c r="G93" s="80"/>
      <c r="H93" s="80"/>
      <c r="I93" s="80"/>
      <c r="K93" s="69"/>
    </row>
    <row r="94" spans="1:11" x14ac:dyDescent="0.25">
      <c r="A94" s="165"/>
      <c r="B94" s="146"/>
      <c r="C94" s="166"/>
      <c r="D94" s="146"/>
      <c r="E94" s="146"/>
      <c r="F94" s="146"/>
      <c r="G94" s="146"/>
      <c r="H94" s="146"/>
      <c r="I94" s="146"/>
      <c r="J94" s="161"/>
      <c r="K94" s="162"/>
    </row>
    <row r="95" spans="1:11" ht="56.25" customHeight="1" x14ac:dyDescent="0.25">
      <c r="A95" s="763" t="s">
        <v>118</v>
      </c>
      <c r="B95" s="146">
        <v>5</v>
      </c>
      <c r="C95" s="764"/>
      <c r="D95" s="743"/>
      <c r="E95" s="744"/>
      <c r="F95" s="744"/>
      <c r="G95" s="744"/>
      <c r="H95" s="146"/>
      <c r="I95" s="146"/>
      <c r="J95" s="758" t="s">
        <v>117</v>
      </c>
      <c r="K95" s="759"/>
    </row>
    <row r="96" spans="1:11" ht="5.25" customHeight="1" x14ac:dyDescent="0.25">
      <c r="A96" s="763"/>
      <c r="B96" s="146" t="s">
        <v>120</v>
      </c>
      <c r="C96" s="765"/>
      <c r="D96" s="743"/>
      <c r="E96" s="744"/>
      <c r="F96" s="744"/>
      <c r="G96" s="744"/>
      <c r="H96" s="146"/>
      <c r="I96" s="146"/>
      <c r="J96" s="148"/>
      <c r="K96" s="149"/>
    </row>
    <row r="97" spans="1:11" ht="27.75" customHeight="1" x14ac:dyDescent="0.25">
      <c r="A97" s="763"/>
      <c r="B97" s="146">
        <v>4</v>
      </c>
      <c r="C97" s="766"/>
      <c r="D97" s="743"/>
      <c r="E97" s="743"/>
      <c r="F97" s="756"/>
      <c r="G97" s="744"/>
      <c r="H97" s="146"/>
      <c r="I97" s="146"/>
      <c r="J97" s="152" t="str">
        <f xml:space="preserve"> IF(OR(E95="X",F95="X",G95="x",F97="x",G97="X",F99="X",G99="X",G101="X" ),"x","")</f>
        <v/>
      </c>
      <c r="K97" s="149" t="s">
        <v>119</v>
      </c>
    </row>
    <row r="98" spans="1:11" ht="28.2" x14ac:dyDescent="0.25">
      <c r="A98" s="763"/>
      <c r="B98" s="146" t="s">
        <v>122</v>
      </c>
      <c r="C98" s="767"/>
      <c r="D98" s="743"/>
      <c r="E98" s="743"/>
      <c r="F98" s="756"/>
      <c r="G98" s="744"/>
      <c r="H98" s="146"/>
      <c r="I98" s="146"/>
      <c r="J98" s="153"/>
      <c r="K98" s="149"/>
    </row>
    <row r="99" spans="1:11" ht="27" customHeight="1" x14ac:dyDescent="0.25">
      <c r="A99" s="763"/>
      <c r="B99" s="146">
        <v>3</v>
      </c>
      <c r="C99" s="746"/>
      <c r="D99" s="741"/>
      <c r="E99" s="742"/>
      <c r="F99" s="756"/>
      <c r="G99" s="744"/>
      <c r="H99" s="146"/>
      <c r="I99" s="146"/>
      <c r="J99" s="154" t="str">
        <f xml:space="preserve"> IF(OR(C95="X",D95="X",D97="x",E97="x",E99="X",F101="X",F103="X",G103="X" ),"x","")</f>
        <v/>
      </c>
      <c r="K99" s="149" t="s">
        <v>121</v>
      </c>
    </row>
    <row r="100" spans="1:11" ht="28.2" x14ac:dyDescent="0.25">
      <c r="A100" s="763"/>
      <c r="B100" s="146" t="s">
        <v>124</v>
      </c>
      <c r="C100" s="757"/>
      <c r="D100" s="741"/>
      <c r="E100" s="743"/>
      <c r="F100" s="756"/>
      <c r="G100" s="744"/>
      <c r="H100" s="146"/>
      <c r="I100" s="146"/>
      <c r="J100" s="155"/>
      <c r="K100" s="149"/>
    </row>
    <row r="101" spans="1:11" ht="25.5" customHeight="1" x14ac:dyDescent="0.25">
      <c r="A101" s="763"/>
      <c r="B101" s="146">
        <v>2</v>
      </c>
      <c r="C101" s="746"/>
      <c r="D101" s="739"/>
      <c r="E101" s="740"/>
      <c r="F101" s="742"/>
      <c r="G101" s="744"/>
      <c r="H101" s="146"/>
      <c r="I101" s="146"/>
      <c r="J101" s="156" t="str">
        <f xml:space="preserve"> IF(OR(C97="X",D99="X",E103="x",E101="x" ),"x","")</f>
        <v/>
      </c>
      <c r="K101" s="149" t="s">
        <v>123</v>
      </c>
    </row>
    <row r="102" spans="1:11" ht="28.2" x14ac:dyDescent="0.25">
      <c r="A102" s="763"/>
      <c r="B102" s="146" t="s">
        <v>246</v>
      </c>
      <c r="C102" s="757"/>
      <c r="D102" s="739"/>
      <c r="E102" s="741"/>
      <c r="F102" s="743"/>
      <c r="G102" s="744"/>
      <c r="H102" s="146"/>
      <c r="I102" s="146"/>
      <c r="J102" s="155"/>
      <c r="K102" s="149"/>
    </row>
    <row r="103" spans="1:11" ht="29.25" customHeight="1" x14ac:dyDescent="0.25">
      <c r="A103" s="763"/>
      <c r="B103" s="146">
        <v>1</v>
      </c>
      <c r="C103" s="746"/>
      <c r="D103" s="748"/>
      <c r="E103" s="750"/>
      <c r="F103" s="752"/>
      <c r="G103" s="754"/>
      <c r="H103" s="146"/>
      <c r="I103" s="146"/>
      <c r="J103" s="157" t="str">
        <f xml:space="preserve"> IF(OR(C99="X",C101="X",C103="x",D101="x",D103="x" ),"x","")</f>
        <v/>
      </c>
      <c r="K103" s="149" t="s">
        <v>125</v>
      </c>
    </row>
    <row r="104" spans="1:11" ht="13.5" customHeight="1" x14ac:dyDescent="0.25">
      <c r="A104" s="763"/>
      <c r="B104" s="146" t="s">
        <v>126</v>
      </c>
      <c r="C104" s="747"/>
      <c r="D104" s="749"/>
      <c r="E104" s="751"/>
      <c r="F104" s="753"/>
      <c r="G104" s="755"/>
      <c r="H104" s="146"/>
      <c r="I104" s="146"/>
      <c r="J104" s="146"/>
      <c r="K104" s="147"/>
    </row>
    <row r="105" spans="1:11" x14ac:dyDescent="0.25">
      <c r="A105" s="165"/>
      <c r="B105" s="146"/>
      <c r="C105" s="146">
        <v>1</v>
      </c>
      <c r="D105" s="146">
        <v>2</v>
      </c>
      <c r="E105" s="146">
        <v>3</v>
      </c>
      <c r="F105" s="146">
        <v>4</v>
      </c>
      <c r="G105" s="146">
        <v>5</v>
      </c>
      <c r="H105" s="146"/>
      <c r="I105" s="146"/>
      <c r="J105" s="146"/>
      <c r="K105" s="147"/>
    </row>
    <row r="106" spans="1:11" x14ac:dyDescent="0.25">
      <c r="A106" s="165"/>
      <c r="B106" s="146"/>
      <c r="C106" s="146" t="s">
        <v>127</v>
      </c>
      <c r="D106" s="146" t="s">
        <v>128</v>
      </c>
      <c r="E106" s="146" t="s">
        <v>129</v>
      </c>
      <c r="F106" s="146" t="s">
        <v>130</v>
      </c>
      <c r="G106" s="146" t="s">
        <v>131</v>
      </c>
      <c r="H106" s="146"/>
      <c r="I106" s="146"/>
      <c r="J106" s="146"/>
      <c r="K106" s="147"/>
    </row>
    <row r="107" spans="1:11" x14ac:dyDescent="0.25">
      <c r="A107" s="165"/>
      <c r="B107" s="146"/>
      <c r="C107" s="745" t="s">
        <v>132</v>
      </c>
      <c r="D107" s="745"/>
      <c r="E107" s="745"/>
      <c r="F107" s="745"/>
      <c r="G107" s="745"/>
      <c r="H107" s="146"/>
      <c r="I107" s="146"/>
      <c r="J107" s="146"/>
      <c r="K107" s="147"/>
    </row>
    <row r="108" spans="1:11" x14ac:dyDescent="0.25">
      <c r="A108" s="165"/>
      <c r="B108" s="146"/>
      <c r="C108" s="745"/>
      <c r="D108" s="745"/>
      <c r="E108" s="745"/>
      <c r="F108" s="745"/>
      <c r="G108" s="745"/>
      <c r="H108" s="146"/>
      <c r="I108" s="146"/>
      <c r="J108" s="146"/>
      <c r="K108" s="147"/>
    </row>
    <row r="109" spans="1:11" ht="14.4" thickBot="1" x14ac:dyDescent="0.3">
      <c r="A109" s="77"/>
      <c r="B109" s="78"/>
      <c r="C109" s="78"/>
      <c r="D109" s="78"/>
      <c r="E109" s="78"/>
      <c r="F109" s="78"/>
      <c r="G109" s="78"/>
      <c r="H109" s="78"/>
      <c r="I109" s="78"/>
      <c r="J109" s="78"/>
      <c r="K109" s="79"/>
    </row>
    <row r="110" spans="1:11" ht="14.4" thickBot="1" x14ac:dyDescent="0.3"/>
    <row r="111" spans="1:11" ht="33.75" customHeight="1" thickBot="1" x14ac:dyDescent="0.3">
      <c r="A111" s="134" t="s">
        <v>116</v>
      </c>
      <c r="B111" s="768" t="str">
        <f>DESCRIPCION!A19</f>
        <v>f</v>
      </c>
      <c r="C111" s="769"/>
      <c r="D111" s="769"/>
      <c r="E111" s="769"/>
      <c r="F111" s="769"/>
      <c r="G111" s="769"/>
      <c r="H111" s="769"/>
      <c r="I111" s="770"/>
      <c r="J111" s="135" t="s">
        <v>344</v>
      </c>
      <c r="K111" s="133" t="str">
        <f>IF(J117="x","EXTREMA",IF(J119="x","ALTA",IF(J121="x","MODERADA",IF(J123="x","BAJA",""))))</f>
        <v/>
      </c>
    </row>
    <row r="112" spans="1:11" ht="16.2" thickBot="1" x14ac:dyDescent="0.3">
      <c r="A112" s="777" t="s">
        <v>118</v>
      </c>
      <c r="B112" s="778"/>
      <c r="C112" s="778"/>
      <c r="D112" s="779" t="str">
        <f>PROBABILIDAD!T14</f>
        <v xml:space="preserve"> </v>
      </c>
      <c r="E112" s="780"/>
      <c r="F112" s="777" t="s">
        <v>345</v>
      </c>
      <c r="G112" s="778"/>
      <c r="H112" s="778"/>
      <c r="I112" s="781"/>
      <c r="J112" s="782"/>
      <c r="K112" s="783"/>
    </row>
    <row r="113" spans="1:11" x14ac:dyDescent="0.25">
      <c r="A113" s="165"/>
      <c r="B113" s="146"/>
      <c r="C113" s="146"/>
      <c r="D113" s="146"/>
      <c r="E113" s="146"/>
      <c r="F113" s="146"/>
      <c r="G113" s="146"/>
      <c r="H113" s="146"/>
      <c r="I113" s="146"/>
      <c r="K113" s="69"/>
    </row>
    <row r="114" spans="1:11" x14ac:dyDescent="0.25">
      <c r="A114" s="165"/>
      <c r="B114" s="146"/>
      <c r="C114" s="166"/>
      <c r="D114" s="146"/>
      <c r="E114" s="146"/>
      <c r="F114" s="146"/>
      <c r="G114" s="146"/>
      <c r="H114" s="146"/>
      <c r="I114" s="146"/>
      <c r="K114" s="69"/>
    </row>
    <row r="115" spans="1:11" ht="32.4" x14ac:dyDescent="0.25">
      <c r="A115" s="763" t="s">
        <v>118</v>
      </c>
      <c r="B115" s="146">
        <v>5</v>
      </c>
      <c r="C115" s="784"/>
      <c r="D115" s="775"/>
      <c r="E115" s="776"/>
      <c r="F115" s="776"/>
      <c r="G115" s="776"/>
      <c r="H115" s="179"/>
      <c r="I115" s="146"/>
      <c r="J115" s="758" t="s">
        <v>117</v>
      </c>
      <c r="K115" s="759"/>
    </row>
    <row r="116" spans="1:11" ht="32.4" x14ac:dyDescent="0.25">
      <c r="A116" s="763"/>
      <c r="B116" s="146" t="s">
        <v>120</v>
      </c>
      <c r="C116" s="785"/>
      <c r="D116" s="775"/>
      <c r="E116" s="776"/>
      <c r="F116" s="776"/>
      <c r="G116" s="776"/>
      <c r="H116" s="179"/>
      <c r="I116" s="146"/>
      <c r="J116" s="148"/>
      <c r="K116" s="149"/>
    </row>
    <row r="117" spans="1:11" ht="32.4" x14ac:dyDescent="0.25">
      <c r="A117" s="763"/>
      <c r="B117" s="146">
        <v>4</v>
      </c>
      <c r="C117" s="786"/>
      <c r="D117" s="775"/>
      <c r="E117" s="775"/>
      <c r="F117" s="788"/>
      <c r="G117" s="776"/>
      <c r="H117" s="179"/>
      <c r="I117" s="146"/>
      <c r="J117" s="152" t="str">
        <f xml:space="preserve"> IF(OR(E115="X",F115="X",G115="x",F117="x",G117="X",F119="X",G119="X",G121="X" ),"x","")</f>
        <v/>
      </c>
      <c r="K117" s="149" t="s">
        <v>119</v>
      </c>
    </row>
    <row r="118" spans="1:11" ht="32.4" x14ac:dyDescent="0.25">
      <c r="A118" s="763"/>
      <c r="B118" s="146" t="s">
        <v>122</v>
      </c>
      <c r="C118" s="787"/>
      <c r="D118" s="775"/>
      <c r="E118" s="775"/>
      <c r="F118" s="788"/>
      <c r="G118" s="776"/>
      <c r="H118" s="179"/>
      <c r="I118" s="146"/>
      <c r="J118" s="153"/>
      <c r="K118" s="149"/>
    </row>
    <row r="119" spans="1:11" ht="32.4" x14ac:dyDescent="0.25">
      <c r="A119" s="763"/>
      <c r="B119" s="146">
        <v>3</v>
      </c>
      <c r="C119" s="789"/>
      <c r="D119" s="773"/>
      <c r="E119" s="774"/>
      <c r="F119" s="788"/>
      <c r="G119" s="776"/>
      <c r="H119" s="179"/>
      <c r="I119" s="146"/>
      <c r="J119" s="154" t="str">
        <f xml:space="preserve"> IF(OR(C115="X",D115="X",D117="x",E117="x",E119="X",F121="X",F123="X",G123="X" ),"x","")</f>
        <v/>
      </c>
      <c r="K119" s="149" t="s">
        <v>121</v>
      </c>
    </row>
    <row r="120" spans="1:11" ht="32.4" x14ac:dyDescent="0.25">
      <c r="A120" s="763"/>
      <c r="B120" s="146" t="s">
        <v>124</v>
      </c>
      <c r="C120" s="790"/>
      <c r="D120" s="773"/>
      <c r="E120" s="775"/>
      <c r="F120" s="788"/>
      <c r="G120" s="776"/>
      <c r="H120" s="179"/>
      <c r="I120" s="146"/>
      <c r="J120" s="155"/>
      <c r="K120" s="149"/>
    </row>
    <row r="121" spans="1:11" ht="32.4" x14ac:dyDescent="0.25">
      <c r="A121" s="763"/>
      <c r="B121" s="146">
        <v>2</v>
      </c>
      <c r="C121" s="789"/>
      <c r="D121" s="771"/>
      <c r="E121" s="772"/>
      <c r="F121" s="774"/>
      <c r="G121" s="776"/>
      <c r="H121" s="179"/>
      <c r="I121" s="146"/>
      <c r="J121" s="156" t="str">
        <f xml:space="preserve"> IF(OR(C117="X",D119="X",E121="x",E123="x" ),"x","")</f>
        <v/>
      </c>
      <c r="K121" s="149" t="s">
        <v>123</v>
      </c>
    </row>
    <row r="122" spans="1:11" ht="32.4" x14ac:dyDescent="0.25">
      <c r="A122" s="763"/>
      <c r="B122" s="146" t="s">
        <v>246</v>
      </c>
      <c r="C122" s="790"/>
      <c r="D122" s="771"/>
      <c r="E122" s="773"/>
      <c r="F122" s="775"/>
      <c r="G122" s="776"/>
      <c r="H122" s="179"/>
      <c r="I122" s="146"/>
      <c r="J122" s="155"/>
      <c r="K122" s="149"/>
    </row>
    <row r="123" spans="1:11" ht="32.4" x14ac:dyDescent="0.25">
      <c r="A123" s="763"/>
      <c r="B123" s="146">
        <v>1</v>
      </c>
      <c r="C123" s="789"/>
      <c r="D123" s="792"/>
      <c r="E123" s="794"/>
      <c r="F123" s="796"/>
      <c r="G123" s="798"/>
      <c r="H123" s="179"/>
      <c r="I123" s="146"/>
      <c r="J123" s="157" t="str">
        <f xml:space="preserve"> IF(OR(C119="X",C121="X",D121="x",C123="x",D123="x" ),"x","")</f>
        <v/>
      </c>
      <c r="K123" s="149" t="s">
        <v>125</v>
      </c>
    </row>
    <row r="124" spans="1:11" ht="32.4" x14ac:dyDescent="0.25">
      <c r="A124" s="763"/>
      <c r="B124" s="146" t="s">
        <v>126</v>
      </c>
      <c r="C124" s="791"/>
      <c r="D124" s="793"/>
      <c r="E124" s="795"/>
      <c r="F124" s="797"/>
      <c r="G124" s="799"/>
      <c r="H124" s="179"/>
      <c r="I124" s="146"/>
      <c r="J124" s="146"/>
      <c r="K124" s="147"/>
    </row>
    <row r="125" spans="1:11" x14ac:dyDescent="0.25">
      <c r="A125" s="165"/>
      <c r="B125" s="146"/>
      <c r="C125" s="146">
        <v>1</v>
      </c>
      <c r="D125" s="146">
        <v>2</v>
      </c>
      <c r="E125" s="146">
        <v>3</v>
      </c>
      <c r="F125" s="146">
        <v>4</v>
      </c>
      <c r="G125" s="146">
        <v>5</v>
      </c>
      <c r="H125" s="146"/>
      <c r="I125" s="146"/>
      <c r="J125" s="146"/>
      <c r="K125" s="147"/>
    </row>
    <row r="126" spans="1:11" x14ac:dyDescent="0.25">
      <c r="A126" s="165"/>
      <c r="B126" s="146"/>
      <c r="C126" s="146" t="s">
        <v>127</v>
      </c>
      <c r="D126" s="146" t="s">
        <v>128</v>
      </c>
      <c r="E126" s="146" t="s">
        <v>129</v>
      </c>
      <c r="F126" s="146" t="s">
        <v>130</v>
      </c>
      <c r="G126" s="146" t="s">
        <v>131</v>
      </c>
      <c r="H126" s="146"/>
      <c r="I126" s="146"/>
      <c r="J126" s="146"/>
      <c r="K126" s="147"/>
    </row>
    <row r="127" spans="1:11" x14ac:dyDescent="0.25">
      <c r="A127" s="165"/>
      <c r="B127" s="146"/>
      <c r="C127" s="745" t="s">
        <v>132</v>
      </c>
      <c r="D127" s="745"/>
      <c r="E127" s="745"/>
      <c r="F127" s="745"/>
      <c r="G127" s="745"/>
      <c r="H127" s="146"/>
      <c r="I127" s="146"/>
      <c r="J127" s="146"/>
      <c r="K127" s="147"/>
    </row>
    <row r="128" spans="1:11" x14ac:dyDescent="0.25">
      <c r="A128" s="165"/>
      <c r="B128" s="146"/>
      <c r="C128" s="745"/>
      <c r="D128" s="745"/>
      <c r="E128" s="745"/>
      <c r="F128" s="745"/>
      <c r="G128" s="745"/>
      <c r="H128" s="146"/>
      <c r="I128" s="146"/>
      <c r="J128" s="146"/>
      <c r="K128" s="147"/>
    </row>
    <row r="129" spans="1:11" ht="14.4" thickBot="1" x14ac:dyDescent="0.3">
      <c r="A129" s="77"/>
      <c r="B129" s="78"/>
      <c r="C129" s="78"/>
      <c r="D129" s="78"/>
      <c r="E129" s="78"/>
      <c r="F129" s="78"/>
      <c r="G129" s="78"/>
      <c r="H129" s="78"/>
      <c r="I129" s="78"/>
      <c r="J129" s="78"/>
      <c r="K129" s="79"/>
    </row>
    <row r="130" spans="1:11" ht="14.4" thickBot="1" x14ac:dyDescent="0.3"/>
    <row r="131" spans="1:11" ht="38.25" customHeight="1" thickBot="1" x14ac:dyDescent="0.3">
      <c r="A131" s="134" t="s">
        <v>116</v>
      </c>
      <c r="B131" s="768" t="str">
        <f>DESCRIPCION!A22</f>
        <v>g</v>
      </c>
      <c r="C131" s="769"/>
      <c r="D131" s="769"/>
      <c r="E131" s="769"/>
      <c r="F131" s="769"/>
      <c r="G131" s="769"/>
      <c r="H131" s="769"/>
      <c r="I131" s="770"/>
      <c r="J131" s="135" t="s">
        <v>344</v>
      </c>
      <c r="K131" s="133" t="str">
        <f>IF(J137="x","EXTREMA",IF(J139="x","ALTA",IF(J141="x","MODERADA",IF(J143="x","BAJA",""))))</f>
        <v/>
      </c>
    </row>
    <row r="132" spans="1:11" ht="16.2" thickBot="1" x14ac:dyDescent="0.3">
      <c r="A132" s="777" t="s">
        <v>118</v>
      </c>
      <c r="B132" s="778"/>
      <c r="C132" s="778"/>
      <c r="D132" s="779" t="str">
        <f>PROBABILIDAD!T15</f>
        <v xml:space="preserve"> </v>
      </c>
      <c r="E132" s="780"/>
      <c r="F132" s="777" t="s">
        <v>345</v>
      </c>
      <c r="G132" s="778"/>
      <c r="H132" s="778"/>
      <c r="I132" s="781"/>
      <c r="J132" s="782"/>
      <c r="K132" s="783"/>
    </row>
    <row r="133" spans="1:11" x14ac:dyDescent="0.25">
      <c r="A133" s="165"/>
      <c r="B133" s="146"/>
      <c r="C133" s="146"/>
      <c r="D133" s="146"/>
      <c r="E133" s="146"/>
      <c r="F133" s="146"/>
      <c r="G133" s="146"/>
      <c r="H133" s="146"/>
      <c r="I133" s="146"/>
      <c r="J133" s="161"/>
      <c r="K133" s="162"/>
    </row>
    <row r="134" spans="1:11" x14ac:dyDescent="0.25">
      <c r="A134" s="165"/>
      <c r="B134" s="146"/>
      <c r="C134" s="166"/>
      <c r="D134" s="146"/>
      <c r="E134" s="146"/>
      <c r="F134" s="146"/>
      <c r="G134" s="146"/>
      <c r="H134" s="146"/>
      <c r="I134" s="146"/>
      <c r="J134" s="161"/>
      <c r="K134" s="162"/>
    </row>
    <row r="135" spans="1:11" ht="45.75" customHeight="1" x14ac:dyDescent="0.25">
      <c r="A135" s="763" t="s">
        <v>118</v>
      </c>
      <c r="B135" s="146">
        <v>5</v>
      </c>
      <c r="C135" s="764"/>
      <c r="D135" s="743"/>
      <c r="E135" s="744"/>
      <c r="F135" s="744"/>
      <c r="G135" s="744"/>
      <c r="H135" s="146"/>
      <c r="I135" s="146"/>
      <c r="J135" s="758" t="s">
        <v>117</v>
      </c>
      <c r="K135" s="759"/>
    </row>
    <row r="136" spans="1:11" x14ac:dyDescent="0.25">
      <c r="A136" s="763"/>
      <c r="B136" s="146" t="s">
        <v>120</v>
      </c>
      <c r="C136" s="765"/>
      <c r="D136" s="743"/>
      <c r="E136" s="744"/>
      <c r="F136" s="744"/>
      <c r="G136" s="744"/>
      <c r="H136" s="146"/>
      <c r="I136" s="146"/>
      <c r="J136" s="148"/>
      <c r="K136" s="149"/>
    </row>
    <row r="137" spans="1:11" ht="27" customHeight="1" x14ac:dyDescent="0.25">
      <c r="A137" s="763"/>
      <c r="B137" s="146">
        <v>4</v>
      </c>
      <c r="C137" s="766"/>
      <c r="D137" s="743"/>
      <c r="E137" s="743"/>
      <c r="F137" s="756"/>
      <c r="G137" s="744"/>
      <c r="H137" s="146"/>
      <c r="I137" s="146"/>
      <c r="J137" s="152" t="str">
        <f xml:space="preserve"> IF(OR(E135="X",F135="X",G135="x",F137="x",G137="X",F139="X",G139="X",G141="X" ),"x","")</f>
        <v/>
      </c>
      <c r="K137" s="149" t="s">
        <v>119</v>
      </c>
    </row>
    <row r="138" spans="1:11" ht="28.2" x14ac:dyDescent="0.25">
      <c r="A138" s="763"/>
      <c r="B138" s="146" t="s">
        <v>122</v>
      </c>
      <c r="C138" s="767"/>
      <c r="D138" s="743"/>
      <c r="E138" s="743"/>
      <c r="F138" s="756"/>
      <c r="G138" s="744"/>
      <c r="H138" s="146"/>
      <c r="I138" s="146"/>
      <c r="J138" s="153"/>
      <c r="K138" s="149"/>
    </row>
    <row r="139" spans="1:11" ht="32.25" customHeight="1" x14ac:dyDescent="0.25">
      <c r="A139" s="763"/>
      <c r="B139" s="146">
        <v>3</v>
      </c>
      <c r="C139" s="746"/>
      <c r="D139" s="741"/>
      <c r="E139" s="742"/>
      <c r="F139" s="756"/>
      <c r="G139" s="744"/>
      <c r="H139" s="146"/>
      <c r="I139" s="146"/>
      <c r="J139" s="154" t="str">
        <f xml:space="preserve"> IF(OR(C135="X",D135="X",D137="x",E137="x",E139="X",F141="X",F143="X",G143="X" ),"x","")</f>
        <v/>
      </c>
      <c r="K139" s="149" t="s">
        <v>121</v>
      </c>
    </row>
    <row r="140" spans="1:11" ht="28.2" x14ac:dyDescent="0.25">
      <c r="A140" s="763"/>
      <c r="B140" s="146" t="s">
        <v>124</v>
      </c>
      <c r="C140" s="757"/>
      <c r="D140" s="741"/>
      <c r="E140" s="743"/>
      <c r="F140" s="756"/>
      <c r="G140" s="744"/>
      <c r="H140" s="146"/>
      <c r="I140" s="146"/>
      <c r="J140" s="155"/>
      <c r="K140" s="149"/>
    </row>
    <row r="141" spans="1:11" ht="27.75" customHeight="1" x14ac:dyDescent="0.25">
      <c r="A141" s="763"/>
      <c r="B141" s="146">
        <v>2</v>
      </c>
      <c r="C141" s="746"/>
      <c r="D141" s="739"/>
      <c r="E141" s="740"/>
      <c r="F141" s="742"/>
      <c r="G141" s="744"/>
      <c r="H141" s="146"/>
      <c r="I141" s="146"/>
      <c r="J141" s="156" t="str">
        <f xml:space="preserve"> IF(OR(C137="X",D139="X",E141="x",E143="x" ),"x","")</f>
        <v/>
      </c>
      <c r="K141" s="149" t="s">
        <v>123</v>
      </c>
    </row>
    <row r="142" spans="1:11" ht="28.2" x14ac:dyDescent="0.25">
      <c r="A142" s="763"/>
      <c r="B142" s="146" t="s">
        <v>246</v>
      </c>
      <c r="C142" s="757"/>
      <c r="D142" s="739"/>
      <c r="E142" s="741"/>
      <c r="F142" s="743"/>
      <c r="G142" s="744"/>
      <c r="H142" s="146"/>
      <c r="I142" s="146"/>
      <c r="J142" s="155"/>
      <c r="K142" s="149"/>
    </row>
    <row r="143" spans="1:11" ht="30" customHeight="1" x14ac:dyDescent="0.25">
      <c r="A143" s="763"/>
      <c r="B143" s="146">
        <v>1</v>
      </c>
      <c r="C143" s="746"/>
      <c r="D143" s="748"/>
      <c r="E143" s="750"/>
      <c r="F143" s="752"/>
      <c r="G143" s="754"/>
      <c r="H143" s="146"/>
      <c r="I143" s="146"/>
      <c r="J143" s="157" t="str">
        <f xml:space="preserve"> IF(OR(C139="X",C141="X",C143="x",D141="x",D143="x" ),"x","")</f>
        <v/>
      </c>
      <c r="K143" s="149" t="s">
        <v>125</v>
      </c>
    </row>
    <row r="144" spans="1:11" x14ac:dyDescent="0.25">
      <c r="A144" s="763"/>
      <c r="B144" s="146" t="s">
        <v>126</v>
      </c>
      <c r="C144" s="747"/>
      <c r="D144" s="749"/>
      <c r="E144" s="751"/>
      <c r="F144" s="753"/>
      <c r="G144" s="755"/>
      <c r="H144" s="146"/>
      <c r="I144" s="146"/>
      <c r="J144" s="146"/>
      <c r="K144" s="147"/>
    </row>
    <row r="145" spans="1:11" x14ac:dyDescent="0.25">
      <c r="A145" s="165"/>
      <c r="B145" s="146"/>
      <c r="C145" s="146">
        <v>1</v>
      </c>
      <c r="D145" s="146">
        <v>2</v>
      </c>
      <c r="E145" s="146">
        <v>3</v>
      </c>
      <c r="F145" s="146">
        <v>4</v>
      </c>
      <c r="G145" s="146">
        <v>5</v>
      </c>
      <c r="H145" s="146"/>
      <c r="I145" s="146"/>
      <c r="J145" s="146"/>
      <c r="K145" s="147"/>
    </row>
    <row r="146" spans="1:11" x14ac:dyDescent="0.25">
      <c r="A146" s="165"/>
      <c r="B146" s="146"/>
      <c r="C146" s="146" t="s">
        <v>127</v>
      </c>
      <c r="D146" s="146" t="s">
        <v>128</v>
      </c>
      <c r="E146" s="146" t="s">
        <v>129</v>
      </c>
      <c r="F146" s="146" t="s">
        <v>130</v>
      </c>
      <c r="G146" s="146" t="s">
        <v>131</v>
      </c>
      <c r="H146" s="146"/>
      <c r="I146" s="146"/>
      <c r="J146" s="146"/>
      <c r="K146" s="147"/>
    </row>
    <row r="147" spans="1:11" x14ac:dyDescent="0.25">
      <c r="A147" s="165"/>
      <c r="B147" s="146"/>
      <c r="C147" s="745" t="s">
        <v>132</v>
      </c>
      <c r="D147" s="745"/>
      <c r="E147" s="745"/>
      <c r="F147" s="745"/>
      <c r="G147" s="745"/>
      <c r="H147" s="146"/>
      <c r="I147" s="146"/>
      <c r="J147" s="146"/>
      <c r="K147" s="147"/>
    </row>
    <row r="148" spans="1:11" x14ac:dyDescent="0.25">
      <c r="A148" s="165"/>
      <c r="B148" s="146"/>
      <c r="C148" s="745"/>
      <c r="D148" s="745"/>
      <c r="E148" s="745"/>
      <c r="F148" s="745"/>
      <c r="G148" s="745"/>
      <c r="H148" s="146"/>
      <c r="I148" s="146"/>
      <c r="J148" s="146"/>
      <c r="K148" s="147"/>
    </row>
    <row r="149" spans="1:11" ht="14.4" thickBot="1" x14ac:dyDescent="0.3">
      <c r="A149" s="167"/>
      <c r="B149" s="168"/>
      <c r="C149" s="168"/>
      <c r="D149" s="168"/>
      <c r="E149" s="168"/>
      <c r="F149" s="168"/>
      <c r="G149" s="168"/>
      <c r="H149" s="168"/>
      <c r="I149" s="168"/>
      <c r="J149" s="168"/>
      <c r="K149" s="169"/>
    </row>
    <row r="150" spans="1:11" ht="14.4" thickBot="1" x14ac:dyDescent="0.3"/>
    <row r="151" spans="1:11" ht="31.5" customHeight="1" thickBot="1" x14ac:dyDescent="0.3">
      <c r="A151" s="134" t="s">
        <v>116</v>
      </c>
      <c r="B151" s="768" t="str">
        <f>DESCRIPCION!A25</f>
        <v>h</v>
      </c>
      <c r="C151" s="769"/>
      <c r="D151" s="769"/>
      <c r="E151" s="769"/>
      <c r="F151" s="769"/>
      <c r="G151" s="769"/>
      <c r="H151" s="769"/>
      <c r="I151" s="770"/>
      <c r="J151" s="135" t="s">
        <v>344</v>
      </c>
      <c r="K151" s="133" t="str">
        <f>IF(J157="x","EXTREMA",IF(J159="x","ALTA",IF(J161="x","MODERADA",IF(J163="x","BAJA",""))))</f>
        <v/>
      </c>
    </row>
    <row r="152" spans="1:11" ht="16.2" thickBot="1" x14ac:dyDescent="0.3">
      <c r="A152" s="777" t="s">
        <v>118</v>
      </c>
      <c r="B152" s="778"/>
      <c r="C152" s="778"/>
      <c r="D152" s="779" t="str">
        <f>PROBABILIDAD!T16</f>
        <v xml:space="preserve"> </v>
      </c>
      <c r="E152" s="780"/>
      <c r="F152" s="777" t="s">
        <v>345</v>
      </c>
      <c r="G152" s="778"/>
      <c r="H152" s="778"/>
      <c r="I152" s="781"/>
      <c r="J152" s="782"/>
      <c r="K152" s="783"/>
    </row>
    <row r="153" spans="1:11" x14ac:dyDescent="0.25">
      <c r="A153" s="165"/>
      <c r="B153" s="146"/>
      <c r="C153" s="146"/>
      <c r="D153" s="146"/>
      <c r="E153" s="146"/>
      <c r="F153" s="146"/>
      <c r="G153" s="146"/>
      <c r="H153" s="146"/>
      <c r="I153" s="146"/>
      <c r="J153" s="161"/>
      <c r="K153" s="162"/>
    </row>
    <row r="154" spans="1:11" x14ac:dyDescent="0.25">
      <c r="A154" s="165"/>
      <c r="B154" s="146"/>
      <c r="C154" s="166"/>
      <c r="D154" s="146"/>
      <c r="E154" s="146"/>
      <c r="F154" s="146"/>
      <c r="G154" s="146"/>
      <c r="H154" s="146"/>
      <c r="I154" s="146"/>
      <c r="J154" s="161"/>
      <c r="K154" s="162"/>
    </row>
    <row r="155" spans="1:11" ht="36" customHeight="1" x14ac:dyDescent="0.25">
      <c r="A155" s="763" t="s">
        <v>118</v>
      </c>
      <c r="B155" s="146">
        <v>5</v>
      </c>
      <c r="C155" s="764"/>
      <c r="D155" s="743"/>
      <c r="E155" s="744"/>
      <c r="F155" s="744"/>
      <c r="G155" s="744"/>
      <c r="H155" s="146"/>
      <c r="I155" s="146"/>
      <c r="J155" s="758" t="s">
        <v>117</v>
      </c>
      <c r="K155" s="759"/>
    </row>
    <row r="156" spans="1:11" x14ac:dyDescent="0.25">
      <c r="A156" s="763"/>
      <c r="B156" s="146" t="s">
        <v>120</v>
      </c>
      <c r="C156" s="765"/>
      <c r="D156" s="743"/>
      <c r="E156" s="744"/>
      <c r="F156" s="744"/>
      <c r="G156" s="744"/>
      <c r="H156" s="146"/>
      <c r="I156" s="146"/>
      <c r="J156" s="148"/>
      <c r="K156" s="149"/>
    </row>
    <row r="157" spans="1:11" ht="27" customHeight="1" x14ac:dyDescent="0.25">
      <c r="A157" s="763"/>
      <c r="B157" s="146">
        <v>4</v>
      </c>
      <c r="C157" s="766"/>
      <c r="D157" s="743"/>
      <c r="E157" s="743"/>
      <c r="F157" s="756"/>
      <c r="G157" s="744"/>
      <c r="H157" s="146"/>
      <c r="I157" s="146"/>
      <c r="J157" s="152" t="str">
        <f xml:space="preserve"> IF(OR(E155="X",F155="X",G155="x",F157="x",G157="X",F159="X",G159="X",G161="X" ),"x","")</f>
        <v/>
      </c>
      <c r="K157" s="149" t="s">
        <v>119</v>
      </c>
    </row>
    <row r="158" spans="1:11" ht="28.2" x14ac:dyDescent="0.25">
      <c r="A158" s="763"/>
      <c r="B158" s="146" t="s">
        <v>122</v>
      </c>
      <c r="C158" s="767"/>
      <c r="D158" s="743"/>
      <c r="E158" s="743"/>
      <c r="F158" s="756"/>
      <c r="G158" s="744"/>
      <c r="H158" s="146"/>
      <c r="I158" s="146"/>
      <c r="J158" s="153"/>
      <c r="K158" s="149"/>
    </row>
    <row r="159" spans="1:11" ht="27.75" customHeight="1" x14ac:dyDescent="0.25">
      <c r="A159" s="763"/>
      <c r="B159" s="146">
        <v>3</v>
      </c>
      <c r="C159" s="746"/>
      <c r="D159" s="741"/>
      <c r="E159" s="742"/>
      <c r="F159" s="756"/>
      <c r="G159" s="744"/>
      <c r="H159" s="146"/>
      <c r="I159" s="146"/>
      <c r="J159" s="154" t="str">
        <f xml:space="preserve"> IF(OR(C155="X",D155="X",D157="x",E157="x",E159="X",F161="X",F163="X",G163="X" ),"x","")</f>
        <v/>
      </c>
      <c r="K159" s="149" t="s">
        <v>121</v>
      </c>
    </row>
    <row r="160" spans="1:11" ht="28.2" x14ac:dyDescent="0.25">
      <c r="A160" s="763"/>
      <c r="B160" s="146" t="s">
        <v>124</v>
      </c>
      <c r="C160" s="757"/>
      <c r="D160" s="741"/>
      <c r="E160" s="743"/>
      <c r="F160" s="756"/>
      <c r="G160" s="744"/>
      <c r="H160" s="146"/>
      <c r="I160" s="146"/>
      <c r="J160" s="155"/>
      <c r="K160" s="149"/>
    </row>
    <row r="161" spans="1:11" ht="27.75" customHeight="1" x14ac:dyDescent="0.25">
      <c r="A161" s="763"/>
      <c r="B161" s="146">
        <v>2</v>
      </c>
      <c r="C161" s="746"/>
      <c r="D161" s="739"/>
      <c r="E161" s="740"/>
      <c r="F161" s="742"/>
      <c r="G161" s="744"/>
      <c r="H161" s="146"/>
      <c r="I161" s="146"/>
      <c r="J161" s="156" t="str">
        <f xml:space="preserve"> IF(OR(C157="X",D159="X",E161="x",E163="x" ),"x","")</f>
        <v/>
      </c>
      <c r="K161" s="149" t="s">
        <v>123</v>
      </c>
    </row>
    <row r="162" spans="1:11" ht="28.2" x14ac:dyDescent="0.25">
      <c r="A162" s="763"/>
      <c r="B162" s="146" t="s">
        <v>246</v>
      </c>
      <c r="C162" s="757"/>
      <c r="D162" s="739"/>
      <c r="E162" s="741"/>
      <c r="F162" s="743"/>
      <c r="G162" s="744"/>
      <c r="H162" s="146"/>
      <c r="I162" s="146"/>
      <c r="J162" s="155"/>
      <c r="K162" s="149"/>
    </row>
    <row r="163" spans="1:11" ht="28.2" x14ac:dyDescent="0.25">
      <c r="A163" s="763"/>
      <c r="B163" s="146">
        <v>1</v>
      </c>
      <c r="C163" s="746"/>
      <c r="D163" s="748"/>
      <c r="E163" s="750"/>
      <c r="F163" s="752"/>
      <c r="G163" s="754"/>
      <c r="H163" s="146"/>
      <c r="I163" s="146"/>
      <c r="J163" s="157" t="str">
        <f xml:space="preserve"> IF(OR(C159="X",C161="X",C163="x",D161="x",D163="x" ),"x","")</f>
        <v/>
      </c>
      <c r="K163" s="149" t="s">
        <v>125</v>
      </c>
    </row>
    <row r="164" spans="1:11" ht="26.25" customHeight="1" x14ac:dyDescent="0.25">
      <c r="A164" s="763"/>
      <c r="B164" s="146" t="s">
        <v>126</v>
      </c>
      <c r="C164" s="747"/>
      <c r="D164" s="749"/>
      <c r="E164" s="751"/>
      <c r="F164" s="753"/>
      <c r="G164" s="755"/>
      <c r="H164" s="146"/>
      <c r="I164" s="146"/>
      <c r="J164" s="146"/>
      <c r="K164" s="147"/>
    </row>
    <row r="165" spans="1:11" x14ac:dyDescent="0.25">
      <c r="A165" s="165"/>
      <c r="B165" s="146"/>
      <c r="C165" s="146">
        <v>1</v>
      </c>
      <c r="D165" s="146">
        <v>2</v>
      </c>
      <c r="E165" s="146">
        <v>3</v>
      </c>
      <c r="F165" s="146">
        <v>4</v>
      </c>
      <c r="G165" s="146">
        <v>5</v>
      </c>
      <c r="H165" s="146"/>
      <c r="I165" s="146"/>
      <c r="J165" s="146"/>
      <c r="K165" s="147"/>
    </row>
    <row r="166" spans="1:11" x14ac:dyDescent="0.25">
      <c r="A166" s="165"/>
      <c r="B166" s="146"/>
      <c r="C166" s="146" t="s">
        <v>127</v>
      </c>
      <c r="D166" s="146" t="s">
        <v>128</v>
      </c>
      <c r="E166" s="146" t="s">
        <v>129</v>
      </c>
      <c r="F166" s="146" t="s">
        <v>130</v>
      </c>
      <c r="G166" s="146" t="s">
        <v>131</v>
      </c>
      <c r="H166" s="146"/>
      <c r="I166" s="146"/>
      <c r="J166" s="146"/>
      <c r="K166" s="147"/>
    </row>
    <row r="167" spans="1:11" x14ac:dyDescent="0.25">
      <c r="A167" s="165"/>
      <c r="B167" s="146"/>
      <c r="C167" s="745" t="s">
        <v>132</v>
      </c>
      <c r="D167" s="745"/>
      <c r="E167" s="745"/>
      <c r="F167" s="745"/>
      <c r="G167" s="745"/>
      <c r="H167" s="146"/>
      <c r="I167" s="146"/>
      <c r="J167" s="146"/>
      <c r="K167" s="147"/>
    </row>
    <row r="168" spans="1:11" x14ac:dyDescent="0.25">
      <c r="A168" s="165"/>
      <c r="B168" s="146"/>
      <c r="C168" s="745"/>
      <c r="D168" s="745"/>
      <c r="E168" s="745"/>
      <c r="F168" s="745"/>
      <c r="G168" s="745"/>
      <c r="H168" s="146"/>
      <c r="I168" s="146"/>
      <c r="J168" s="146"/>
      <c r="K168" s="147"/>
    </row>
    <row r="169" spans="1:11" ht="14.4" thickBot="1" x14ac:dyDescent="0.3">
      <c r="A169" s="167"/>
      <c r="B169" s="168"/>
      <c r="C169" s="168"/>
      <c r="D169" s="168"/>
      <c r="E169" s="168"/>
      <c r="F169" s="168"/>
      <c r="G169" s="168"/>
      <c r="H169" s="168"/>
      <c r="I169" s="168"/>
      <c r="J169" s="168"/>
      <c r="K169" s="169"/>
    </row>
    <row r="171" spans="1:11" ht="14.4" thickBot="1" x14ac:dyDescent="0.3"/>
    <row r="172" spans="1:11" ht="33.75" customHeight="1" thickBot="1" x14ac:dyDescent="0.3">
      <c r="A172" s="134" t="s">
        <v>116</v>
      </c>
      <c r="B172" s="760" t="str">
        <f>DESCRIPCION!A28</f>
        <v>i</v>
      </c>
      <c r="C172" s="761"/>
      <c r="D172" s="761"/>
      <c r="E172" s="761"/>
      <c r="F172" s="761"/>
      <c r="G172" s="761"/>
      <c r="H172" s="761"/>
      <c r="I172" s="762"/>
      <c r="J172" s="135" t="s">
        <v>344</v>
      </c>
      <c r="K172" s="133" t="str">
        <f>IF(J178="x","EXTREMA",IF(J180="x","ALTA",IF(J182="x","MODERADA",IF(J184="x","BAJA",""))))</f>
        <v/>
      </c>
    </row>
    <row r="173" spans="1:11" ht="16.2" thickBot="1" x14ac:dyDescent="0.3">
      <c r="A173" s="777" t="s">
        <v>118</v>
      </c>
      <c r="B173" s="778"/>
      <c r="C173" s="778"/>
      <c r="D173" s="779" t="str">
        <f>PROBABILIDAD!T17</f>
        <v xml:space="preserve"> </v>
      </c>
      <c r="E173" s="780"/>
      <c r="F173" s="777" t="s">
        <v>345</v>
      </c>
      <c r="G173" s="778"/>
      <c r="H173" s="778"/>
      <c r="I173" s="781"/>
      <c r="J173" s="782"/>
      <c r="K173" s="783"/>
    </row>
    <row r="174" spans="1:11" x14ac:dyDescent="0.25">
      <c r="A174" s="165"/>
      <c r="B174" s="146"/>
      <c r="C174" s="146"/>
      <c r="D174" s="146"/>
      <c r="E174" s="146"/>
      <c r="F174" s="146"/>
      <c r="G174" s="146"/>
      <c r="H174" s="146"/>
      <c r="I174" s="146"/>
      <c r="J174" s="161"/>
      <c r="K174" s="162"/>
    </row>
    <row r="175" spans="1:11" x14ac:dyDescent="0.25">
      <c r="A175" s="165"/>
      <c r="B175" s="146"/>
      <c r="C175" s="166"/>
      <c r="D175" s="146"/>
      <c r="E175" s="146"/>
      <c r="F175" s="146"/>
      <c r="G175" s="146"/>
      <c r="H175" s="146"/>
      <c r="I175" s="146"/>
      <c r="J175" s="161"/>
      <c r="K175" s="162"/>
    </row>
    <row r="176" spans="1:11" ht="31.5" customHeight="1" x14ac:dyDescent="0.25">
      <c r="A176" s="763" t="s">
        <v>118</v>
      </c>
      <c r="B176" s="146">
        <v>5</v>
      </c>
      <c r="C176" s="764"/>
      <c r="D176" s="743"/>
      <c r="E176" s="744"/>
      <c r="F176" s="744"/>
      <c r="G176" s="744"/>
      <c r="H176" s="146"/>
      <c r="I176" s="146"/>
      <c r="J176" s="758" t="s">
        <v>117</v>
      </c>
      <c r="K176" s="759"/>
    </row>
    <row r="177" spans="1:11" x14ac:dyDescent="0.25">
      <c r="A177" s="763"/>
      <c r="B177" s="146" t="s">
        <v>120</v>
      </c>
      <c r="C177" s="765"/>
      <c r="D177" s="743"/>
      <c r="E177" s="744"/>
      <c r="F177" s="744"/>
      <c r="G177" s="744"/>
      <c r="H177" s="146"/>
      <c r="I177" s="146"/>
      <c r="J177" s="148"/>
      <c r="K177" s="149"/>
    </row>
    <row r="178" spans="1:11" ht="27.75" customHeight="1" x14ac:dyDescent="0.25">
      <c r="A178" s="763"/>
      <c r="B178" s="146">
        <v>4</v>
      </c>
      <c r="C178" s="766"/>
      <c r="D178" s="743"/>
      <c r="E178" s="743"/>
      <c r="F178" s="756"/>
      <c r="G178" s="744"/>
      <c r="H178" s="146"/>
      <c r="I178" s="146"/>
      <c r="J178" s="152" t="str">
        <f xml:space="preserve"> IF(OR(E176="X",F176="X",G176="x",F178="x",G178="X",F180="X",G180="X",G182="X" ),"x","")</f>
        <v/>
      </c>
      <c r="K178" s="149" t="s">
        <v>119</v>
      </c>
    </row>
    <row r="179" spans="1:11" ht="28.2" x14ac:dyDescent="0.25">
      <c r="A179" s="763"/>
      <c r="B179" s="146" t="s">
        <v>122</v>
      </c>
      <c r="C179" s="767"/>
      <c r="D179" s="743"/>
      <c r="E179" s="743"/>
      <c r="F179" s="756"/>
      <c r="G179" s="744"/>
      <c r="H179" s="146"/>
      <c r="I179" s="146"/>
      <c r="J179" s="153"/>
      <c r="K179" s="149"/>
    </row>
    <row r="180" spans="1:11" ht="32.25" customHeight="1" x14ac:dyDescent="0.25">
      <c r="A180" s="763"/>
      <c r="B180" s="146">
        <v>3</v>
      </c>
      <c r="C180" s="746"/>
      <c r="D180" s="741"/>
      <c r="E180" s="742"/>
      <c r="F180" s="756"/>
      <c r="G180" s="744"/>
      <c r="H180" s="146"/>
      <c r="I180" s="146"/>
      <c r="J180" s="154" t="str">
        <f xml:space="preserve"> IF(OR(C176="X",D176="X",D178="x",E178="x",E180="X",F182="X",F184="X",G184="X" ),"x","")</f>
        <v/>
      </c>
      <c r="K180" s="149" t="s">
        <v>121</v>
      </c>
    </row>
    <row r="181" spans="1:11" ht="28.2" x14ac:dyDescent="0.25">
      <c r="A181" s="763"/>
      <c r="B181" s="146" t="s">
        <v>124</v>
      </c>
      <c r="C181" s="757"/>
      <c r="D181" s="741"/>
      <c r="E181" s="743"/>
      <c r="F181" s="756"/>
      <c r="G181" s="744"/>
      <c r="H181" s="146"/>
      <c r="I181" s="146"/>
      <c r="J181" s="155"/>
      <c r="K181" s="149"/>
    </row>
    <row r="182" spans="1:11" ht="32.25" customHeight="1" x14ac:dyDescent="0.25">
      <c r="A182" s="763"/>
      <c r="B182" s="146">
        <v>2</v>
      </c>
      <c r="C182" s="746"/>
      <c r="D182" s="739"/>
      <c r="E182" s="740"/>
      <c r="F182" s="742"/>
      <c r="G182" s="744"/>
      <c r="H182" s="146"/>
      <c r="I182" s="146"/>
      <c r="J182" s="156" t="str">
        <f xml:space="preserve"> IF(OR(E182="X",D180="X",C178="x",E184="x" ),"x","")</f>
        <v/>
      </c>
      <c r="K182" s="149" t="s">
        <v>123</v>
      </c>
    </row>
    <row r="183" spans="1:11" ht="28.2" x14ac:dyDescent="0.25">
      <c r="A183" s="763"/>
      <c r="B183" s="146" t="s">
        <v>246</v>
      </c>
      <c r="C183" s="757"/>
      <c r="D183" s="739"/>
      <c r="E183" s="741"/>
      <c r="F183" s="743"/>
      <c r="G183" s="744"/>
      <c r="H183" s="146"/>
      <c r="I183" s="146"/>
      <c r="J183" s="155"/>
      <c r="K183" s="149"/>
    </row>
    <row r="184" spans="1:11" ht="28.2" x14ac:dyDescent="0.25">
      <c r="A184" s="763"/>
      <c r="B184" s="146">
        <v>1</v>
      </c>
      <c r="C184" s="746"/>
      <c r="D184" s="748"/>
      <c r="E184" s="750"/>
      <c r="F184" s="752"/>
      <c r="G184" s="754"/>
      <c r="H184" s="146"/>
      <c r="I184" s="146"/>
      <c r="J184" s="157" t="str">
        <f xml:space="preserve"> IF(OR(C180="X",C182="X",D182="x",D184="x",C184="x" ),"x","")</f>
        <v/>
      </c>
      <c r="K184" s="149" t="s">
        <v>125</v>
      </c>
    </row>
    <row r="185" spans="1:11" ht="24" customHeight="1" x14ac:dyDescent="0.25">
      <c r="A185" s="763"/>
      <c r="B185" s="146" t="s">
        <v>126</v>
      </c>
      <c r="C185" s="747"/>
      <c r="D185" s="749"/>
      <c r="E185" s="751"/>
      <c r="F185" s="753"/>
      <c r="G185" s="755"/>
      <c r="H185" s="146"/>
      <c r="I185" s="146"/>
      <c r="J185" s="146"/>
      <c r="K185" s="147"/>
    </row>
    <row r="186" spans="1:11" x14ac:dyDescent="0.25">
      <c r="A186" s="165"/>
      <c r="B186" s="146"/>
      <c r="C186" s="146">
        <v>1</v>
      </c>
      <c r="D186" s="146">
        <v>2</v>
      </c>
      <c r="E186" s="146">
        <v>3</v>
      </c>
      <c r="F186" s="146">
        <v>4</v>
      </c>
      <c r="G186" s="146">
        <v>5</v>
      </c>
      <c r="H186" s="146"/>
      <c r="I186" s="146"/>
      <c r="J186" s="146"/>
      <c r="K186" s="147"/>
    </row>
    <row r="187" spans="1:11" x14ac:dyDescent="0.25">
      <c r="A187" s="165"/>
      <c r="B187" s="146"/>
      <c r="C187" s="146" t="s">
        <v>127</v>
      </c>
      <c r="D187" s="146" t="s">
        <v>128</v>
      </c>
      <c r="E187" s="146" t="s">
        <v>129</v>
      </c>
      <c r="F187" s="146" t="s">
        <v>130</v>
      </c>
      <c r="G187" s="146" t="s">
        <v>131</v>
      </c>
      <c r="H187" s="146"/>
      <c r="I187" s="146"/>
      <c r="J187" s="146"/>
      <c r="K187" s="147"/>
    </row>
    <row r="188" spans="1:11" x14ac:dyDescent="0.25">
      <c r="A188" s="165"/>
      <c r="B188" s="146"/>
      <c r="C188" s="745" t="s">
        <v>132</v>
      </c>
      <c r="D188" s="745"/>
      <c r="E188" s="745"/>
      <c r="F188" s="745"/>
      <c r="G188" s="745"/>
      <c r="H188" s="146"/>
      <c r="I188" s="146"/>
      <c r="J188" s="146"/>
      <c r="K188" s="147"/>
    </row>
    <row r="189" spans="1:11" x14ac:dyDescent="0.25">
      <c r="A189" s="165"/>
      <c r="B189" s="146"/>
      <c r="C189" s="745"/>
      <c r="D189" s="745"/>
      <c r="E189" s="745"/>
      <c r="F189" s="745"/>
      <c r="G189" s="745"/>
      <c r="H189" s="146"/>
      <c r="I189" s="146"/>
      <c r="J189" s="146"/>
      <c r="K189" s="147"/>
    </row>
    <row r="190" spans="1:11" ht="14.4" thickBot="1" x14ac:dyDescent="0.3">
      <c r="A190" s="77"/>
      <c r="B190" s="78"/>
      <c r="C190" s="78"/>
      <c r="D190" s="78"/>
      <c r="E190" s="78"/>
      <c r="F190" s="78"/>
      <c r="G190" s="78"/>
      <c r="H190" s="78"/>
      <c r="I190" s="78"/>
      <c r="J190" s="78"/>
      <c r="K190" s="79"/>
    </row>
    <row r="191" spans="1:11" ht="14.4" thickBot="1" x14ac:dyDescent="0.3"/>
    <row r="192" spans="1:11" ht="33" customHeight="1" thickBot="1" x14ac:dyDescent="0.3">
      <c r="A192" s="134" t="s">
        <v>116</v>
      </c>
      <c r="B192" s="768" t="str">
        <f>DESCRIPCION!A31</f>
        <v>j</v>
      </c>
      <c r="C192" s="769"/>
      <c r="D192" s="769"/>
      <c r="E192" s="769"/>
      <c r="F192" s="769"/>
      <c r="G192" s="769"/>
      <c r="H192" s="769"/>
      <c r="I192" s="770"/>
      <c r="J192" s="135" t="s">
        <v>344</v>
      </c>
      <c r="K192" s="133" t="str">
        <f>IF(J198="x","EXTREMA",IF(J200="x","ALTA",IF(J202="x","MODERADA",IF(J204="x","BAJA",""))))</f>
        <v/>
      </c>
    </row>
    <row r="193" spans="1:11" ht="16.2" thickBot="1" x14ac:dyDescent="0.3">
      <c r="A193" s="777" t="s">
        <v>118</v>
      </c>
      <c r="B193" s="778"/>
      <c r="C193" s="778"/>
      <c r="D193" s="779" t="str">
        <f>PROBABILIDAD!T18</f>
        <v xml:space="preserve"> </v>
      </c>
      <c r="E193" s="780"/>
      <c r="F193" s="777" t="s">
        <v>345</v>
      </c>
      <c r="G193" s="778"/>
      <c r="H193" s="778"/>
      <c r="I193" s="781"/>
      <c r="J193" s="782"/>
      <c r="K193" s="783"/>
    </row>
    <row r="194" spans="1:11" x14ac:dyDescent="0.25">
      <c r="A194" s="165"/>
      <c r="B194" s="146"/>
      <c r="C194" s="146"/>
      <c r="D194" s="146"/>
      <c r="E194" s="146"/>
      <c r="F194" s="146"/>
      <c r="G194" s="146"/>
      <c r="H194" s="146"/>
      <c r="I194" s="146"/>
      <c r="J194" s="161"/>
      <c r="K194" s="162"/>
    </row>
    <row r="195" spans="1:11" x14ac:dyDescent="0.25">
      <c r="A195" s="165"/>
      <c r="B195" s="146"/>
      <c r="C195" s="166"/>
      <c r="D195" s="146"/>
      <c r="E195" s="146"/>
      <c r="F195" s="146"/>
      <c r="G195" s="146"/>
      <c r="H195" s="146"/>
      <c r="I195" s="146"/>
      <c r="J195" s="161"/>
      <c r="K195" s="162"/>
    </row>
    <row r="196" spans="1:11" ht="27" customHeight="1" x14ac:dyDescent="0.25">
      <c r="A196" s="763" t="s">
        <v>118</v>
      </c>
      <c r="B196" s="146">
        <v>5</v>
      </c>
      <c r="C196" s="764"/>
      <c r="D196" s="743"/>
      <c r="E196" s="744"/>
      <c r="F196" s="744"/>
      <c r="G196" s="744"/>
      <c r="H196" s="146"/>
      <c r="I196" s="146"/>
      <c r="J196" s="758" t="s">
        <v>117</v>
      </c>
      <c r="K196" s="759"/>
    </row>
    <row r="197" spans="1:11" x14ac:dyDescent="0.25">
      <c r="A197" s="763"/>
      <c r="B197" s="146" t="s">
        <v>120</v>
      </c>
      <c r="C197" s="765"/>
      <c r="D197" s="743"/>
      <c r="E197" s="744"/>
      <c r="F197" s="744"/>
      <c r="G197" s="744"/>
      <c r="H197" s="146"/>
      <c r="I197" s="146"/>
      <c r="J197" s="148"/>
      <c r="K197" s="149"/>
    </row>
    <row r="198" spans="1:11" ht="30.75" customHeight="1" x14ac:dyDescent="0.25">
      <c r="A198" s="763"/>
      <c r="B198" s="146">
        <v>4</v>
      </c>
      <c r="C198" s="766"/>
      <c r="D198" s="743"/>
      <c r="E198" s="743"/>
      <c r="F198" s="756"/>
      <c r="G198" s="744"/>
      <c r="H198" s="146"/>
      <c r="I198" s="146"/>
      <c r="J198" s="152" t="str">
        <f xml:space="preserve"> IF(OR(E196="X",F196="X",G196="x",F198="x",G198="X",F200="X",G200="X",G202="X" ),"x","")</f>
        <v/>
      </c>
      <c r="K198" s="149" t="s">
        <v>119</v>
      </c>
    </row>
    <row r="199" spans="1:11" ht="28.2" x14ac:dyDescent="0.25">
      <c r="A199" s="763"/>
      <c r="B199" s="146" t="s">
        <v>122</v>
      </c>
      <c r="C199" s="767"/>
      <c r="D199" s="743"/>
      <c r="E199" s="743"/>
      <c r="F199" s="756"/>
      <c r="G199" s="744"/>
      <c r="H199" s="146"/>
      <c r="I199" s="146"/>
      <c r="J199" s="153"/>
      <c r="K199" s="149"/>
    </row>
    <row r="200" spans="1:11" ht="25.5" customHeight="1" x14ac:dyDescent="0.25">
      <c r="A200" s="763"/>
      <c r="B200" s="146">
        <v>3</v>
      </c>
      <c r="C200" s="746"/>
      <c r="D200" s="741"/>
      <c r="E200" s="742"/>
      <c r="F200" s="756"/>
      <c r="G200" s="744"/>
      <c r="H200" s="146"/>
      <c r="I200" s="146"/>
      <c r="J200" s="154" t="str">
        <f xml:space="preserve"> IF(OR(C196="X",D196="X",D198="x",E198="x",E200="X",F202="X",F204="X",G204="X" ),"x","")</f>
        <v/>
      </c>
      <c r="K200" s="149" t="s">
        <v>121</v>
      </c>
    </row>
    <row r="201" spans="1:11" ht="28.2" x14ac:dyDescent="0.25">
      <c r="A201" s="763"/>
      <c r="B201" s="146" t="s">
        <v>124</v>
      </c>
      <c r="C201" s="757"/>
      <c r="D201" s="741"/>
      <c r="E201" s="743"/>
      <c r="F201" s="756"/>
      <c r="G201" s="744"/>
      <c r="H201" s="146"/>
      <c r="I201" s="146"/>
      <c r="J201" s="155"/>
      <c r="K201" s="149"/>
    </row>
    <row r="202" spans="1:11" ht="32.25" customHeight="1" x14ac:dyDescent="0.25">
      <c r="A202" s="763"/>
      <c r="B202" s="146">
        <v>2</v>
      </c>
      <c r="C202" s="746"/>
      <c r="D202" s="739"/>
      <c r="E202" s="740"/>
      <c r="F202" s="742"/>
      <c r="G202" s="744"/>
      <c r="H202" s="146"/>
      <c r="I202" s="146"/>
      <c r="J202" s="156" t="str">
        <f xml:space="preserve"> IF(OR(C198="X",D200="X",E202="x",E204="x" ),"x","")</f>
        <v/>
      </c>
      <c r="K202" s="149" t="s">
        <v>123</v>
      </c>
    </row>
    <row r="203" spans="1:11" ht="28.2" x14ac:dyDescent="0.25">
      <c r="A203" s="763"/>
      <c r="B203" s="146" t="s">
        <v>246</v>
      </c>
      <c r="C203" s="757"/>
      <c r="D203" s="739"/>
      <c r="E203" s="741"/>
      <c r="F203" s="743"/>
      <c r="G203" s="744"/>
      <c r="H203" s="146"/>
      <c r="I203" s="146"/>
      <c r="J203" s="155"/>
      <c r="K203" s="149"/>
    </row>
    <row r="204" spans="1:11" ht="28.2" x14ac:dyDescent="0.25">
      <c r="A204" s="763"/>
      <c r="B204" s="146">
        <v>1</v>
      </c>
      <c r="C204" s="746"/>
      <c r="D204" s="748"/>
      <c r="E204" s="750"/>
      <c r="F204" s="752"/>
      <c r="G204" s="754"/>
      <c r="H204" s="146"/>
      <c r="I204" s="146"/>
      <c r="J204" s="157" t="str">
        <f xml:space="preserve"> IF(OR(C200="X",C202="X",D202="x",D204="x",C204="x" ),"x","")</f>
        <v/>
      </c>
      <c r="K204" s="149" t="s">
        <v>125</v>
      </c>
    </row>
    <row r="205" spans="1:11" ht="26.25" customHeight="1" x14ac:dyDescent="0.25">
      <c r="A205" s="763"/>
      <c r="B205" s="146" t="s">
        <v>126</v>
      </c>
      <c r="C205" s="747"/>
      <c r="D205" s="749"/>
      <c r="E205" s="751"/>
      <c r="F205" s="753"/>
      <c r="G205" s="755"/>
      <c r="H205" s="146"/>
      <c r="I205" s="146"/>
      <c r="J205" s="146"/>
      <c r="K205" s="147"/>
    </row>
    <row r="206" spans="1:11" x14ac:dyDescent="0.25">
      <c r="A206" s="165"/>
      <c r="B206" s="146"/>
      <c r="C206" s="146">
        <v>1</v>
      </c>
      <c r="D206" s="146">
        <v>2</v>
      </c>
      <c r="E206" s="146">
        <v>3</v>
      </c>
      <c r="F206" s="146">
        <v>4</v>
      </c>
      <c r="G206" s="146">
        <v>5</v>
      </c>
      <c r="H206" s="146"/>
      <c r="I206" s="146"/>
      <c r="J206" s="146"/>
      <c r="K206" s="147"/>
    </row>
    <row r="207" spans="1:11" x14ac:dyDescent="0.25">
      <c r="A207" s="165"/>
      <c r="B207" s="146"/>
      <c r="C207" s="146" t="s">
        <v>127</v>
      </c>
      <c r="D207" s="146" t="s">
        <v>128</v>
      </c>
      <c r="E207" s="146" t="s">
        <v>129</v>
      </c>
      <c r="F207" s="146" t="s">
        <v>130</v>
      </c>
      <c r="G207" s="146" t="s">
        <v>131</v>
      </c>
      <c r="H207" s="146"/>
      <c r="I207" s="146"/>
      <c r="J207" s="146"/>
      <c r="K207" s="147"/>
    </row>
    <row r="208" spans="1:11" x14ac:dyDescent="0.25">
      <c r="A208" s="165"/>
      <c r="B208" s="146"/>
      <c r="C208" s="745" t="s">
        <v>132</v>
      </c>
      <c r="D208" s="745"/>
      <c r="E208" s="745"/>
      <c r="F208" s="745"/>
      <c r="G208" s="745"/>
      <c r="H208" s="146"/>
      <c r="I208" s="146"/>
      <c r="J208" s="146"/>
      <c r="K208" s="147"/>
    </row>
    <row r="209" spans="1:11" x14ac:dyDescent="0.25">
      <c r="A209" s="165"/>
      <c r="B209" s="146"/>
      <c r="C209" s="745"/>
      <c r="D209" s="745"/>
      <c r="E209" s="745"/>
      <c r="F209" s="745"/>
      <c r="G209" s="745"/>
      <c r="H209" s="146"/>
      <c r="I209" s="146"/>
      <c r="J209" s="146"/>
      <c r="K209" s="147"/>
    </row>
    <row r="210" spans="1:11" ht="14.4" thickBot="1" x14ac:dyDescent="0.3">
      <c r="A210" s="77"/>
      <c r="B210" s="78"/>
      <c r="C210" s="78"/>
      <c r="D210" s="78"/>
      <c r="E210" s="78"/>
      <c r="F210" s="78"/>
      <c r="G210" s="78"/>
      <c r="H210" s="78"/>
      <c r="I210" s="78"/>
      <c r="J210" s="78"/>
      <c r="K210" s="79"/>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Hoja3!$A$1:$A$5</xm:f>
          </x14:formula1>
          <xm:sqref>J12:K12 J32:K32 J52:K52 J72:K72 J92:K92 J112:K112 J132:K132 J152:K152 J173:K173 J193:K193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5"/>
  <sheetViews>
    <sheetView workbookViewId="0">
      <selection activeCell="A6" sqref="A6"/>
    </sheetView>
  </sheetViews>
  <sheetFormatPr baseColWidth="10" defaultRowHeight="14.4" x14ac:dyDescent="0.3"/>
  <sheetData>
    <row r="1" spans="1:1" x14ac:dyDescent="0.3">
      <c r="A1" t="s">
        <v>127</v>
      </c>
    </row>
    <row r="2" spans="1:1" x14ac:dyDescent="0.3">
      <c r="A2" t="s">
        <v>128</v>
      </c>
    </row>
    <row r="3" spans="1:1" x14ac:dyDescent="0.3">
      <c r="A3" t="s">
        <v>129</v>
      </c>
    </row>
    <row r="4" spans="1:1" x14ac:dyDescent="0.3">
      <c r="A4" t="s">
        <v>130</v>
      </c>
    </row>
    <row r="5" spans="1:1" x14ac:dyDescent="0.3">
      <c r="A5" t="s">
        <v>131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7" t="s">
        <v>133</v>
      </c>
    </row>
    <row r="2" spans="1:1" x14ac:dyDescent="0.3">
      <c r="A2" s="8"/>
    </row>
    <row r="3" spans="1:1" x14ac:dyDescent="0.3">
      <c r="A3" s="8" t="s">
        <v>134</v>
      </c>
    </row>
    <row r="4" spans="1:1" x14ac:dyDescent="0.3">
      <c r="A4" s="8" t="s">
        <v>135</v>
      </c>
    </row>
    <row r="6" spans="1:1" x14ac:dyDescent="0.3">
      <c r="A6" s="37" t="s">
        <v>136</v>
      </c>
    </row>
    <row r="7" spans="1:1" x14ac:dyDescent="0.3">
      <c r="A7" t="s">
        <v>76</v>
      </c>
    </row>
    <row r="8" spans="1:1" x14ac:dyDescent="0.3">
      <c r="A8" t="s">
        <v>137</v>
      </c>
    </row>
    <row r="9" spans="1:1" x14ac:dyDescent="0.3">
      <c r="A9" t="s">
        <v>138</v>
      </c>
    </row>
    <row r="10" spans="1:1" x14ac:dyDescent="0.3">
      <c r="A10" t="s">
        <v>139</v>
      </c>
    </row>
    <row r="11" spans="1:1" x14ac:dyDescent="0.3">
      <c r="A11" t="s">
        <v>140</v>
      </c>
    </row>
    <row r="12" spans="1:1" x14ac:dyDescent="0.3">
      <c r="A12" t="s">
        <v>141</v>
      </c>
    </row>
    <row r="13" spans="1:1" x14ac:dyDescent="0.3">
      <c r="A13" t="s">
        <v>142</v>
      </c>
    </row>
    <row r="14" spans="1:1" x14ac:dyDescent="0.3">
      <c r="A14" t="s">
        <v>143</v>
      </c>
    </row>
    <row r="15" spans="1:1" x14ac:dyDescent="0.3">
      <c r="A15" t="s">
        <v>144</v>
      </c>
    </row>
    <row r="16" spans="1:1" x14ac:dyDescent="0.3">
      <c r="A16" t="s">
        <v>145</v>
      </c>
    </row>
    <row r="19" spans="1:3" x14ac:dyDescent="0.3">
      <c r="A19" s="37" t="s">
        <v>132</v>
      </c>
    </row>
    <row r="20" spans="1:3" x14ac:dyDescent="0.3">
      <c r="A20" t="s">
        <v>88</v>
      </c>
    </row>
    <row r="21" spans="1:3" x14ac:dyDescent="0.3">
      <c r="A21" t="s">
        <v>146</v>
      </c>
    </row>
    <row r="22" spans="1:3" x14ac:dyDescent="0.3">
      <c r="A22" t="s">
        <v>147</v>
      </c>
    </row>
    <row r="23" spans="1:3" x14ac:dyDescent="0.3">
      <c r="A23" t="s">
        <v>148</v>
      </c>
    </row>
    <row r="24" spans="1:3" x14ac:dyDescent="0.3">
      <c r="A24" t="s">
        <v>149</v>
      </c>
    </row>
    <row r="25" spans="1:3" x14ac:dyDescent="0.3">
      <c r="A25" t="s">
        <v>150</v>
      </c>
    </row>
    <row r="28" spans="1:3" ht="141" customHeight="1" x14ac:dyDescent="0.3">
      <c r="A28" s="45" t="s">
        <v>151</v>
      </c>
      <c r="B28" s="47" t="s">
        <v>152</v>
      </c>
      <c r="C28" s="47" t="s">
        <v>153</v>
      </c>
    </row>
    <row r="29" spans="1:3" ht="144" customHeight="1" x14ac:dyDescent="0.3">
      <c r="A29" t="s">
        <v>154</v>
      </c>
      <c r="B29" s="38" t="s">
        <v>155</v>
      </c>
      <c r="C29" s="46" t="s">
        <v>156</v>
      </c>
    </row>
    <row r="30" spans="1:3" ht="115.2" x14ac:dyDescent="0.3">
      <c r="A30" s="43" t="s">
        <v>157</v>
      </c>
      <c r="B30" s="36" t="s">
        <v>158</v>
      </c>
      <c r="C30" s="46" t="s">
        <v>159</v>
      </c>
    </row>
    <row r="31" spans="1:3" ht="96.6" x14ac:dyDescent="0.3">
      <c r="A31" t="s">
        <v>160</v>
      </c>
      <c r="B31" s="36" t="s">
        <v>161</v>
      </c>
      <c r="C31" s="46" t="s">
        <v>162</v>
      </c>
    </row>
    <row r="32" spans="1:3" ht="96.6" x14ac:dyDescent="0.3">
      <c r="A32" t="s">
        <v>163</v>
      </c>
      <c r="B32" s="36" t="s">
        <v>164</v>
      </c>
      <c r="C32" s="46" t="s">
        <v>165</v>
      </c>
    </row>
    <row r="34" spans="1:3" x14ac:dyDescent="0.3">
      <c r="A34" t="s">
        <v>166</v>
      </c>
      <c r="C34" s="48" t="s">
        <v>167</v>
      </c>
    </row>
    <row r="35" spans="1:3" x14ac:dyDescent="0.3">
      <c r="A35">
        <v>1</v>
      </c>
      <c r="B35">
        <f>IF(' IMPACTO RIESGOS CORRUPCION'!D13="X",1,0)</f>
        <v>0</v>
      </c>
    </row>
    <row r="36" spans="1:3" x14ac:dyDescent="0.3">
      <c r="A36">
        <v>2</v>
      </c>
      <c r="B36">
        <f>IF(' IMPACTO RIESGOS CORRUPCION'!D14="X",1,0)</f>
        <v>0</v>
      </c>
      <c r="C36" s="24" t="s">
        <v>134</v>
      </c>
    </row>
    <row r="37" spans="1:3" x14ac:dyDescent="0.3">
      <c r="A37">
        <v>3</v>
      </c>
      <c r="B37">
        <f>IF(' IMPACTO RIESGOS CORRUPCION'!D15="X",1,0)</f>
        <v>0</v>
      </c>
    </row>
    <row r="38" spans="1:3" x14ac:dyDescent="0.3">
      <c r="A38">
        <v>4</v>
      </c>
      <c r="B38">
        <f>IF(' IMPACTO RIESGOS CORRUPCION'!D16="X",1,0)</f>
        <v>0</v>
      </c>
    </row>
    <row r="39" spans="1:3" x14ac:dyDescent="0.3">
      <c r="A39">
        <v>5</v>
      </c>
      <c r="B39">
        <f>IF(' IMPACTO RIESGOS CORRUPCION'!D17="X",1,0)</f>
        <v>0</v>
      </c>
    </row>
    <row r="40" spans="1:3" x14ac:dyDescent="0.3">
      <c r="A40">
        <v>6</v>
      </c>
      <c r="B40">
        <f>IF(' IMPACTO RIESGOS CORRUPCION'!D18="X",1,0)</f>
        <v>0</v>
      </c>
    </row>
    <row r="41" spans="1:3" x14ac:dyDescent="0.3">
      <c r="A41">
        <v>7</v>
      </c>
      <c r="B41">
        <f>IF(' IMPACTO RIESGOS CORRUPCION'!D19="X",1,0)</f>
        <v>0</v>
      </c>
    </row>
    <row r="42" spans="1:3" x14ac:dyDescent="0.3">
      <c r="A42">
        <v>8</v>
      </c>
      <c r="B42">
        <f>IF(' IMPACTO RIESGOS CORRUPCION'!D20="X",1,0)</f>
        <v>0</v>
      </c>
    </row>
    <row r="43" spans="1:3" x14ac:dyDescent="0.3">
      <c r="A43">
        <v>9</v>
      </c>
      <c r="B43">
        <f>IF(' IMPACTO RIESGOS CORRUPCION'!D21="X",1,0)</f>
        <v>0</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1</v>
      </c>
    </row>
    <row r="48" spans="1:3" x14ac:dyDescent="0.3">
      <c r="A48">
        <v>14</v>
      </c>
      <c r="B48">
        <f>IF(' IMPACTO RIESGOS CORRUPCION'!D26="X",1,0)</f>
        <v>1</v>
      </c>
    </row>
    <row r="49" spans="1:2" x14ac:dyDescent="0.3">
      <c r="A49">
        <v>15</v>
      </c>
      <c r="B49">
        <f>IF(' IMPACTO RIESGOS CORRUPCION'!D27="X",1,0)</f>
        <v>0</v>
      </c>
    </row>
    <row r="50" spans="1:2" x14ac:dyDescent="0.3">
      <c r="A50">
        <v>16</v>
      </c>
      <c r="B50">
        <f>IF(' IMPACTO RIESGOS CORRUPCION'!D28="X",1,0)</f>
        <v>0</v>
      </c>
    </row>
    <row r="51" spans="1:2" x14ac:dyDescent="0.3">
      <c r="A51">
        <v>17</v>
      </c>
      <c r="B51">
        <f>IF(' IMPACTO RIESGOS CORRUPCION'!D29="X",1,0)</f>
        <v>0</v>
      </c>
    </row>
    <row r="52" spans="1:2" x14ac:dyDescent="0.3">
      <c r="A52">
        <v>18</v>
      </c>
      <c r="B52">
        <f>IF(' IMPACTO RIESGOS CORRUPCION'!D30="X",1,0)</f>
        <v>0</v>
      </c>
    </row>
    <row r="53" spans="1:2" x14ac:dyDescent="0.3">
      <c r="A53">
        <v>19</v>
      </c>
      <c r="B53">
        <f>IF(' IMPACTO RIESGOS CORRUPCION'!D31="X",1,0)</f>
        <v>0</v>
      </c>
    </row>
    <row r="54" spans="1:2" x14ac:dyDescent="0.3">
      <c r="A54" t="s">
        <v>168</v>
      </c>
      <c r="B54">
        <f>SUM(B35:B53)</f>
        <v>5</v>
      </c>
    </row>
    <row r="57" spans="1:2" x14ac:dyDescent="0.3">
      <c r="A57" t="s">
        <v>169</v>
      </c>
    </row>
    <row r="58" spans="1:2" x14ac:dyDescent="0.3">
      <c r="A58">
        <v>1</v>
      </c>
      <c r="B58">
        <f>IF(' IMPACTO RIESGOS CORRUPCION'!D36="X",1,0)</f>
        <v>0</v>
      </c>
    </row>
    <row r="59" spans="1:2" x14ac:dyDescent="0.3">
      <c r="A59">
        <v>2</v>
      </c>
      <c r="B59">
        <f>IF(' IMPACTO RIESGOS CORRUPCION'!D37="X",1,0)</f>
        <v>0</v>
      </c>
    </row>
    <row r="60" spans="1:2" x14ac:dyDescent="0.3">
      <c r="A60">
        <v>3</v>
      </c>
      <c r="B60">
        <f>IF(' IMPACTO RIESGOS CORRUPCION'!D38="X",1,0)</f>
        <v>0</v>
      </c>
    </row>
    <row r="61" spans="1:2" x14ac:dyDescent="0.3">
      <c r="A61">
        <v>4</v>
      </c>
      <c r="B61">
        <f>IF(' IMPACTO RIESGOS CORRUPCION'!D39="X",1,0)</f>
        <v>0</v>
      </c>
    </row>
    <row r="62" spans="1:2" x14ac:dyDescent="0.3">
      <c r="A62">
        <v>5</v>
      </c>
      <c r="B62">
        <f>IF(' IMPACTO RIESGOS CORRUPCION'!D40="X",1,0)</f>
        <v>1</v>
      </c>
    </row>
    <row r="63" spans="1:2" x14ac:dyDescent="0.3">
      <c r="A63">
        <v>6</v>
      </c>
      <c r="B63">
        <f>IF(' IMPACTO RIESGOS CORRUPCION'!D41="X",1,0)</f>
        <v>0</v>
      </c>
    </row>
    <row r="64" spans="1:2" x14ac:dyDescent="0.3">
      <c r="A64">
        <v>7</v>
      </c>
      <c r="B64">
        <f>IF(' IMPACTO RIESGOS CORRUPCION'!D42="X",1,0)</f>
        <v>0</v>
      </c>
    </row>
    <row r="65" spans="1:2" x14ac:dyDescent="0.3">
      <c r="A65">
        <v>8</v>
      </c>
      <c r="B65">
        <f>IF(' IMPACTO RIESGOS CORRUPCION'!D43="X",1,0)</f>
        <v>0</v>
      </c>
    </row>
    <row r="66" spans="1:2" x14ac:dyDescent="0.3">
      <c r="A66">
        <v>9</v>
      </c>
      <c r="B66">
        <f>IF(' IMPACTO RIESGOS CORRUPCION'!D44="X",1,0)</f>
        <v>0</v>
      </c>
    </row>
    <row r="67" spans="1:2" x14ac:dyDescent="0.3">
      <c r="A67">
        <v>10</v>
      </c>
      <c r="B67">
        <f>IF(' IMPACTO RIESGOS CORRUPCION'!D45="X",1,0)</f>
        <v>1</v>
      </c>
    </row>
    <row r="68" spans="1:2" x14ac:dyDescent="0.3">
      <c r="A68">
        <v>11</v>
      </c>
      <c r="B68">
        <f>IF(' IMPACTO RIESGOS CORRUPCION'!D46="X",1,0)</f>
        <v>1</v>
      </c>
    </row>
    <row r="69" spans="1:2" x14ac:dyDescent="0.3">
      <c r="A69">
        <v>12</v>
      </c>
      <c r="B69">
        <f>IF(' IMPACTO RIESGOS CORRUPCION'!D47="X",1,0)</f>
        <v>1</v>
      </c>
    </row>
    <row r="70" spans="1:2" x14ac:dyDescent="0.3">
      <c r="A70">
        <v>13</v>
      </c>
      <c r="B70">
        <f>IF(' IMPACTO RIESGOS CORRUPCION'!D48="X",1,0)</f>
        <v>0</v>
      </c>
    </row>
    <row r="71" spans="1:2" x14ac:dyDescent="0.3">
      <c r="A71">
        <v>14</v>
      </c>
      <c r="B71">
        <f>IF(' IMPACTO RIESGOS CORRUPCION'!D49="X",1,0)</f>
        <v>0</v>
      </c>
    </row>
    <row r="72" spans="1:2" x14ac:dyDescent="0.3">
      <c r="A72">
        <v>15</v>
      </c>
      <c r="B72">
        <f>IF(' IMPACTO RIESGOS CORRUPCION'!D50="X",1,0)</f>
        <v>1</v>
      </c>
    </row>
    <row r="73" spans="1:2" x14ac:dyDescent="0.3">
      <c r="A73">
        <v>16</v>
      </c>
      <c r="B73">
        <f>IF(' IMPACTO RIESGOS CORRUPCION'!D51="X",1,0)</f>
        <v>0</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168</v>
      </c>
      <c r="B77">
        <f>SUM(B58:B76)</f>
        <v>5</v>
      </c>
    </row>
    <row r="80" spans="1:2" x14ac:dyDescent="0.3">
      <c r="A80" t="s">
        <v>170</v>
      </c>
    </row>
    <row r="81" spans="1:2" x14ac:dyDescent="0.3">
      <c r="A81">
        <v>1</v>
      </c>
      <c r="B81">
        <f>IF(' IMPACTO RIESGOS CORRUPCION'!D59="X",1,0)</f>
        <v>0</v>
      </c>
    </row>
    <row r="82" spans="1:2" x14ac:dyDescent="0.3">
      <c r="A82">
        <v>2</v>
      </c>
      <c r="B82">
        <f>IF(' IMPACTO RIESGOS CORRUPCION'!D60="X",1,0)</f>
        <v>0</v>
      </c>
    </row>
    <row r="83" spans="1:2" x14ac:dyDescent="0.3">
      <c r="A83">
        <v>3</v>
      </c>
      <c r="B83">
        <f>IF(' IMPACTO RIESGOS CORRUPCION'!D61="X",1,0)</f>
        <v>0</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0</v>
      </c>
    </row>
    <row r="91" spans="1:2" x14ac:dyDescent="0.3">
      <c r="A91">
        <v>11</v>
      </c>
      <c r="B91">
        <f>IF(' IMPACTO RIESGOS CORRUPCION'!D69="X",1,0)</f>
        <v>0</v>
      </c>
    </row>
    <row r="92" spans="1:2" x14ac:dyDescent="0.3">
      <c r="A92">
        <v>12</v>
      </c>
      <c r="B92">
        <f>IF(' IMPACTO RIESGOS CORRUPCION'!D70="X",1,0)</f>
        <v>0</v>
      </c>
    </row>
    <row r="93" spans="1:2" x14ac:dyDescent="0.3">
      <c r="A93">
        <v>13</v>
      </c>
      <c r="B93">
        <f>IF(' IMPACTO RIESGOS CORRUPCION'!D71="X",1,0)</f>
        <v>0</v>
      </c>
    </row>
    <row r="94" spans="1:2" x14ac:dyDescent="0.3">
      <c r="A94">
        <v>14</v>
      </c>
      <c r="B94">
        <f>IF(' IMPACTO RIESGOS CORRUPCION'!D72="X",1,0)</f>
        <v>0</v>
      </c>
    </row>
    <row r="95" spans="1:2" x14ac:dyDescent="0.3">
      <c r="A95">
        <v>15</v>
      </c>
      <c r="B95">
        <f>IF(' IMPACTO RIESGOS CORRUPCION'!D73="X",1,0)</f>
        <v>0</v>
      </c>
    </row>
    <row r="96" spans="1:2" x14ac:dyDescent="0.3">
      <c r="A96">
        <v>16</v>
      </c>
      <c r="B96">
        <f>IF(' IMPACTO RIESGOS CORRUPCION'!D74="X",1,0)</f>
        <v>0</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168</v>
      </c>
      <c r="B100">
        <f>SUM(B81:B99)</f>
        <v>0</v>
      </c>
    </row>
    <row r="103" spans="1:2" x14ac:dyDescent="0.3">
      <c r="A103" t="s">
        <v>171</v>
      </c>
    </row>
    <row r="104" spans="1:2" x14ac:dyDescent="0.3">
      <c r="A104">
        <v>1</v>
      </c>
      <c r="B104">
        <f>IF(' IMPACTO RIESGOS CORRUPCION'!D82="X",1,0)</f>
        <v>0</v>
      </c>
    </row>
    <row r="105" spans="1:2" x14ac:dyDescent="0.3">
      <c r="A105">
        <v>2</v>
      </c>
      <c r="B105">
        <f>IF(' IMPACTO RIESGOS CORRUPCION'!D83="X",1,0)</f>
        <v>0</v>
      </c>
    </row>
    <row r="106" spans="1:2" x14ac:dyDescent="0.3">
      <c r="A106">
        <v>3</v>
      </c>
      <c r="B106">
        <f>IF(' IMPACTO RIESGOS CORRUPCION'!D84="X",1,0)</f>
        <v>0</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0</v>
      </c>
    </row>
    <row r="114" spans="1:2" x14ac:dyDescent="0.3">
      <c r="A114">
        <v>11</v>
      </c>
      <c r="B114">
        <f>IF(' IMPACTO RIESGOS CORRUPCION'!D92="X",1,0)</f>
        <v>0</v>
      </c>
    </row>
    <row r="115" spans="1:2" x14ac:dyDescent="0.3">
      <c r="A115">
        <v>12</v>
      </c>
      <c r="B115">
        <f>IF(' IMPACTO RIESGOS CORRUPCION'!D93="X",1,0)</f>
        <v>0</v>
      </c>
    </row>
    <row r="116" spans="1:2" x14ac:dyDescent="0.3">
      <c r="A116">
        <v>13</v>
      </c>
      <c r="B116">
        <f>IF(' IMPACTO RIESGOS CORRUPCION'!D94="X",1,0)</f>
        <v>0</v>
      </c>
    </row>
    <row r="117" spans="1:2" x14ac:dyDescent="0.3">
      <c r="A117">
        <v>14</v>
      </c>
      <c r="B117">
        <f>IF(' IMPACTO RIESGOS CORRUPCION'!D95="X",1,0)</f>
        <v>0</v>
      </c>
    </row>
    <row r="118" spans="1:2" x14ac:dyDescent="0.3">
      <c r="A118">
        <v>15</v>
      </c>
      <c r="B118">
        <f>IF(' IMPACTO RIESGOS CORRUPCION'!D96="X",1,0)</f>
        <v>0</v>
      </c>
    </row>
    <row r="119" spans="1:2" x14ac:dyDescent="0.3">
      <c r="A119">
        <v>16</v>
      </c>
      <c r="B119">
        <f>IF(' IMPACTO RIESGOS CORRUPCION'!D97="X",1,0)</f>
        <v>0</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168</v>
      </c>
      <c r="B123">
        <f>SUM(B104:B122)</f>
        <v>0</v>
      </c>
    </row>
    <row r="126" spans="1:2" x14ac:dyDescent="0.3">
      <c r="A126" t="s">
        <v>171</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168</v>
      </c>
      <c r="B146">
        <f>SUM(B127:B145)</f>
        <v>0</v>
      </c>
    </row>
    <row r="150" spans="1:2" x14ac:dyDescent="0.3">
      <c r="A150" t="s">
        <v>172</v>
      </c>
    </row>
    <row r="151" spans="1:2" x14ac:dyDescent="0.3">
      <c r="A151" s="42" t="s">
        <v>173</v>
      </c>
    </row>
    <row r="152" spans="1:2" x14ac:dyDescent="0.3">
      <c r="A152" t="s">
        <v>174</v>
      </c>
    </row>
    <row r="153" spans="1:2" x14ac:dyDescent="0.3">
      <c r="A153" t="s">
        <v>175</v>
      </c>
    </row>
    <row r="154" spans="1:2" x14ac:dyDescent="0.3">
      <c r="A154" t="s">
        <v>176</v>
      </c>
    </row>
    <row r="155" spans="1:2" x14ac:dyDescent="0.3">
      <c r="A155" t="s">
        <v>174</v>
      </c>
    </row>
    <row r="156" spans="1:2" x14ac:dyDescent="0.3">
      <c r="A156" t="s">
        <v>177</v>
      </c>
    </row>
    <row r="157" spans="1:2" x14ac:dyDescent="0.3">
      <c r="A157" t="s">
        <v>178</v>
      </c>
    </row>
    <row r="159" spans="1:2" x14ac:dyDescent="0.3">
      <c r="A159" s="42" t="s">
        <v>179</v>
      </c>
      <c r="B159" t="s">
        <v>135</v>
      </c>
    </row>
    <row r="160" spans="1:2" x14ac:dyDescent="0.3">
      <c r="A160" t="s">
        <v>174</v>
      </c>
    </row>
    <row r="161" spans="1:1" x14ac:dyDescent="0.3">
      <c r="A161" t="s">
        <v>180</v>
      </c>
    </row>
    <row r="162" spans="1:1" x14ac:dyDescent="0.3">
      <c r="A162" t="s">
        <v>181</v>
      </c>
    </row>
    <row r="164" spans="1:1" x14ac:dyDescent="0.3">
      <c r="A164" s="42" t="s">
        <v>182</v>
      </c>
    </row>
    <row r="165" spans="1:1" x14ac:dyDescent="0.3">
      <c r="A165" t="s">
        <v>174</v>
      </c>
    </row>
    <row r="166" spans="1:1" x14ac:dyDescent="0.3">
      <c r="A166" t="s">
        <v>183</v>
      </c>
    </row>
    <row r="167" spans="1:1" x14ac:dyDescent="0.3">
      <c r="A167" t="s">
        <v>184</v>
      </c>
    </row>
    <row r="168" spans="1:1" x14ac:dyDescent="0.3">
      <c r="A168" t="s">
        <v>185</v>
      </c>
    </row>
    <row r="170" spans="1:1" x14ac:dyDescent="0.3">
      <c r="A170" s="42" t="s">
        <v>186</v>
      </c>
    </row>
    <row r="171" spans="1:1" x14ac:dyDescent="0.3">
      <c r="A171" t="s">
        <v>174</v>
      </c>
    </row>
    <row r="172" spans="1:1" x14ac:dyDescent="0.3">
      <c r="A172" t="s">
        <v>187</v>
      </c>
    </row>
    <row r="173" spans="1:1" x14ac:dyDescent="0.3">
      <c r="A173" t="s">
        <v>188</v>
      </c>
    </row>
    <row r="175" spans="1:1" x14ac:dyDescent="0.3">
      <c r="A175" s="42" t="s">
        <v>189</v>
      </c>
    </row>
    <row r="176" spans="1:1" x14ac:dyDescent="0.3">
      <c r="A176" t="s">
        <v>174</v>
      </c>
    </row>
    <row r="177" spans="1:1" x14ac:dyDescent="0.3">
      <c r="A177" t="s">
        <v>190</v>
      </c>
    </row>
    <row r="178" spans="1:1" x14ac:dyDescent="0.3">
      <c r="A178" t="s">
        <v>191</v>
      </c>
    </row>
    <row r="180" spans="1:1" x14ac:dyDescent="0.3">
      <c r="A180" s="42" t="s">
        <v>192</v>
      </c>
    </row>
    <row r="181" spans="1:1" x14ac:dyDescent="0.3">
      <c r="A181" t="s">
        <v>174</v>
      </c>
    </row>
    <row r="182" spans="1:1" x14ac:dyDescent="0.3">
      <c r="A182" t="s">
        <v>193</v>
      </c>
    </row>
    <row r="183" spans="1:1" x14ac:dyDescent="0.3">
      <c r="A183" t="s">
        <v>194</v>
      </c>
    </row>
    <row r="184" spans="1:1" x14ac:dyDescent="0.3">
      <c r="A184" t="s">
        <v>195</v>
      </c>
    </row>
    <row r="186" spans="1:1" x14ac:dyDescent="0.3">
      <c r="A186" s="42" t="s">
        <v>196</v>
      </c>
    </row>
    <row r="187" spans="1:1" x14ac:dyDescent="0.3">
      <c r="A187" t="s">
        <v>174</v>
      </c>
    </row>
    <row r="188" spans="1:1" x14ac:dyDescent="0.3">
      <c r="A188" t="s">
        <v>197</v>
      </c>
    </row>
    <row r="189" spans="1:1" x14ac:dyDescent="0.3">
      <c r="A189" t="s">
        <v>198</v>
      </c>
    </row>
    <row r="190" spans="1:1" x14ac:dyDescent="0.3">
      <c r="A190" t="s">
        <v>199</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5"/>
  <sheetViews>
    <sheetView workbookViewId="0">
      <selection activeCell="C7" sqref="C7"/>
    </sheetView>
  </sheetViews>
  <sheetFormatPr baseColWidth="10" defaultRowHeight="14.4" x14ac:dyDescent="0.3"/>
  <sheetData>
    <row r="1" spans="1:3" x14ac:dyDescent="0.3">
      <c r="A1" t="s">
        <v>346</v>
      </c>
      <c r="C1" t="s">
        <v>127</v>
      </c>
    </row>
    <row r="2" spans="1:3" x14ac:dyDescent="0.3">
      <c r="A2" t="s">
        <v>246</v>
      </c>
      <c r="C2" t="s">
        <v>128</v>
      </c>
    </row>
    <row r="3" spans="1:3" x14ac:dyDescent="0.3">
      <c r="A3" t="s">
        <v>124</v>
      </c>
      <c r="C3" t="s">
        <v>129</v>
      </c>
    </row>
    <row r="4" spans="1:3" x14ac:dyDescent="0.3">
      <c r="A4" t="s">
        <v>122</v>
      </c>
      <c r="C4" t="s">
        <v>130</v>
      </c>
    </row>
    <row r="5" spans="1:3" x14ac:dyDescent="0.3">
      <c r="A5" t="s">
        <v>347</v>
      </c>
      <c r="C5" t="s">
        <v>131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rgb="FF7030A0"/>
  </sheetPr>
  <dimension ref="A1:HV240"/>
  <sheetViews>
    <sheetView zoomScale="55" zoomScaleNormal="55" workbookViewId="0">
      <selection activeCell="C79" sqref="C79:C85"/>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230" customFormat="1" ht="15.75" customHeight="1" x14ac:dyDescent="0.3">
      <c r="A1" s="941"/>
      <c r="B1" s="915" t="str">
        <f>CONTEXTO!B1</f>
        <v xml:space="preserve">PROCESO: </v>
      </c>
      <c r="C1" s="916"/>
      <c r="D1" s="916"/>
      <c r="E1" s="916"/>
      <c r="F1" s="916"/>
      <c r="G1" s="916"/>
      <c r="H1" s="917"/>
      <c r="I1" s="431" t="s">
        <v>554</v>
      </c>
      <c r="J1" s="431"/>
      <c r="K1" s="892"/>
    </row>
    <row r="2" spans="1:230" customFormat="1" ht="15.75" customHeight="1" x14ac:dyDescent="0.3">
      <c r="A2" s="456"/>
      <c r="B2" s="918"/>
      <c r="C2" s="919"/>
      <c r="D2" s="919"/>
      <c r="E2" s="919"/>
      <c r="F2" s="919"/>
      <c r="G2" s="919"/>
      <c r="H2" s="920"/>
      <c r="I2" s="433" t="s">
        <v>547</v>
      </c>
      <c r="J2" s="433"/>
      <c r="K2" s="893"/>
    </row>
    <row r="3" spans="1:230" customFormat="1" ht="36" customHeight="1" x14ac:dyDescent="0.3">
      <c r="A3" s="456"/>
      <c r="B3" s="921" t="s">
        <v>200</v>
      </c>
      <c r="C3" s="921"/>
      <c r="D3" s="921"/>
      <c r="E3" s="921"/>
      <c r="F3" s="921"/>
      <c r="G3" s="921"/>
      <c r="H3" s="921"/>
      <c r="I3" s="433" t="s">
        <v>548</v>
      </c>
      <c r="J3" s="433"/>
      <c r="K3" s="893"/>
    </row>
    <row r="4" spans="1:230" customFormat="1" ht="15.75" customHeight="1" thickBot="1" x14ac:dyDescent="0.35">
      <c r="A4" s="457"/>
      <c r="B4" s="922"/>
      <c r="C4" s="922"/>
      <c r="D4" s="922"/>
      <c r="E4" s="922"/>
      <c r="F4" s="922"/>
      <c r="G4" s="922"/>
      <c r="H4" s="922"/>
      <c r="I4" s="472" t="s">
        <v>565</v>
      </c>
      <c r="J4" s="472"/>
      <c r="K4" s="894"/>
    </row>
    <row r="5" spans="1:230" ht="14.4" thickBot="1" x14ac:dyDescent="0.3">
      <c r="B5" s="384"/>
      <c r="C5" s="384"/>
      <c r="D5" s="384"/>
      <c r="E5" s="384"/>
      <c r="F5" s="384"/>
      <c r="G5" s="384"/>
    </row>
    <row r="6" spans="1:230" customFormat="1" ht="24" customHeight="1" x14ac:dyDescent="0.3">
      <c r="A6" s="909" t="str">
        <f>CONTEXTO!A8</f>
        <v>PROCESO: GESTION AMBIENTAL</v>
      </c>
      <c r="B6" s="910"/>
      <c r="C6" s="910"/>
      <c r="D6" s="910"/>
      <c r="E6" s="910"/>
      <c r="F6" s="910"/>
      <c r="G6" s="910"/>
      <c r="H6" s="910"/>
      <c r="I6" s="910"/>
      <c r="J6" s="910"/>
      <c r="K6" s="911"/>
    </row>
    <row r="7" spans="1:230" customFormat="1" ht="54.75" customHeight="1" thickBot="1" x14ac:dyDescent="0.35">
      <c r="A7" s="912" t="s">
        <v>500</v>
      </c>
      <c r="B7" s="913"/>
      <c r="C7" s="913"/>
      <c r="D7" s="913"/>
      <c r="E7" s="913"/>
      <c r="F7" s="913"/>
      <c r="G7" s="913"/>
      <c r="H7" s="913"/>
      <c r="I7" s="913"/>
      <c r="J7" s="913"/>
      <c r="K7" s="914"/>
    </row>
    <row r="8" spans="1:230" ht="14.4" thickBot="1" x14ac:dyDescent="0.3">
      <c r="C8" s="31"/>
      <c r="D8" s="31"/>
      <c r="E8" s="31"/>
      <c r="F8" s="31"/>
      <c r="G8" s="31"/>
      <c r="H8" s="31"/>
    </row>
    <row r="9" spans="1:230" s="52" customFormat="1" ht="30" customHeight="1" x14ac:dyDescent="0.3">
      <c r="A9" s="881" t="s">
        <v>83</v>
      </c>
      <c r="B9" s="864" t="s">
        <v>228</v>
      </c>
      <c r="C9" s="883" t="s">
        <v>247</v>
      </c>
      <c r="D9" s="905" t="s">
        <v>202</v>
      </c>
      <c r="E9" s="905"/>
      <c r="F9" s="905"/>
      <c r="G9" s="905"/>
      <c r="H9" s="905"/>
      <c r="I9" s="100" t="s">
        <v>203</v>
      </c>
      <c r="J9" s="898" t="s">
        <v>204</v>
      </c>
      <c r="K9" s="900" t="s">
        <v>205</v>
      </c>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c r="FL9" s="53"/>
      <c r="FM9" s="53"/>
      <c r="FN9" s="53"/>
      <c r="FO9" s="53"/>
      <c r="FP9" s="53"/>
      <c r="FQ9" s="53"/>
      <c r="FR9" s="53"/>
      <c r="FS9" s="53"/>
      <c r="FT9" s="53"/>
      <c r="FU9" s="53"/>
      <c r="FV9" s="53"/>
      <c r="FW9" s="53"/>
      <c r="FX9" s="53"/>
      <c r="FY9" s="53"/>
      <c r="FZ9" s="53"/>
      <c r="GA9" s="53"/>
      <c r="GB9" s="53"/>
      <c r="GC9" s="53"/>
      <c r="GD9" s="53"/>
      <c r="GE9" s="53"/>
      <c r="GF9" s="53"/>
      <c r="GG9" s="53"/>
      <c r="GH9" s="53"/>
      <c r="GI9" s="53"/>
      <c r="GJ9" s="53"/>
      <c r="GK9" s="53"/>
      <c r="GL9" s="53"/>
      <c r="GM9" s="53"/>
      <c r="GN9" s="53"/>
      <c r="GO9" s="53"/>
      <c r="GP9" s="53"/>
      <c r="GQ9" s="53"/>
      <c r="GR9" s="53"/>
      <c r="GS9" s="53"/>
      <c r="GT9" s="53"/>
      <c r="GU9" s="53"/>
      <c r="GV9" s="53"/>
      <c r="GW9" s="53"/>
      <c r="GX9" s="53"/>
      <c r="GY9" s="53"/>
      <c r="GZ9" s="53"/>
      <c r="HA9" s="53"/>
      <c r="HB9" s="53"/>
      <c r="HC9" s="53"/>
      <c r="HD9" s="53"/>
      <c r="HE9" s="53"/>
      <c r="HF9" s="53"/>
      <c r="HG9" s="53"/>
      <c r="HH9" s="53"/>
      <c r="HI9" s="53"/>
      <c r="HJ9" s="53"/>
      <c r="HK9" s="53"/>
      <c r="HL9" s="53"/>
      <c r="HM9" s="53"/>
      <c r="HN9" s="53"/>
      <c r="HO9" s="53"/>
      <c r="HP9" s="53"/>
      <c r="HQ9" s="53"/>
      <c r="HR9" s="53"/>
      <c r="HS9" s="53"/>
      <c r="HT9" s="53"/>
      <c r="HU9" s="53"/>
      <c r="HV9" s="53"/>
    </row>
    <row r="10" spans="1:230" s="53" customFormat="1" ht="55.8" thickBot="1" x14ac:dyDescent="0.35">
      <c r="A10" s="882"/>
      <c r="B10" s="865"/>
      <c r="C10" s="884"/>
      <c r="D10" s="101" t="s">
        <v>206</v>
      </c>
      <c r="E10" s="50" t="s">
        <v>207</v>
      </c>
      <c r="F10" s="144" t="s">
        <v>208</v>
      </c>
      <c r="G10" s="144" t="s">
        <v>209</v>
      </c>
      <c r="H10" s="101" t="s">
        <v>210</v>
      </c>
      <c r="I10" s="51" t="s">
        <v>211</v>
      </c>
      <c r="J10" s="899"/>
      <c r="K10" s="901"/>
    </row>
    <row r="11" spans="1:230" ht="20.25" customHeight="1" x14ac:dyDescent="0.25">
      <c r="A11" s="885" t="s">
        <v>476</v>
      </c>
      <c r="B11" s="923" t="s">
        <v>406</v>
      </c>
      <c r="C11" s="906" t="s">
        <v>535</v>
      </c>
      <c r="D11" s="902" t="s">
        <v>212</v>
      </c>
      <c r="E11" s="255" t="s">
        <v>213</v>
      </c>
      <c r="F11" s="263" t="s">
        <v>175</v>
      </c>
      <c r="G11" s="263">
        <v>15</v>
      </c>
      <c r="H11" s="903" t="str">
        <f>IF(AND(G18&gt;0,G18&lt;=85),"Débil",IF(AND(G18&gt;85,G18&lt;=95),"Moderado",IF(G18&gt;96,"Fuerte"," ")))</f>
        <v>Fuerte</v>
      </c>
      <c r="I11" s="895" t="s">
        <v>197</v>
      </c>
      <c r="J11" s="895" t="s">
        <v>486</v>
      </c>
      <c r="K11" s="897" t="str">
        <f>IF(J11="Fuerte","NO",IF(J11=" "," ","SI"))</f>
        <v>NO</v>
      </c>
      <c r="L11" s="60"/>
    </row>
    <row r="12" spans="1:230" ht="29.25" customHeight="1" x14ac:dyDescent="0.25">
      <c r="A12" s="886"/>
      <c r="B12" s="924"/>
      <c r="C12" s="907"/>
      <c r="D12" s="902"/>
      <c r="E12" s="256" t="s">
        <v>214</v>
      </c>
      <c r="F12" s="264" t="s">
        <v>177</v>
      </c>
      <c r="G12" s="264">
        <v>15</v>
      </c>
      <c r="H12" s="903"/>
      <c r="I12" s="896"/>
      <c r="J12" s="896"/>
      <c r="K12" s="897"/>
    </row>
    <row r="13" spans="1:230" ht="43.5" customHeight="1" x14ac:dyDescent="0.25">
      <c r="A13" s="886"/>
      <c r="B13" s="924"/>
      <c r="C13" s="907"/>
      <c r="D13" s="259" t="s">
        <v>215</v>
      </c>
      <c r="E13" s="256" t="s">
        <v>216</v>
      </c>
      <c r="F13" s="264" t="s">
        <v>180</v>
      </c>
      <c r="G13" s="264">
        <f>IF(F13="Oportuna",15,0)</f>
        <v>15</v>
      </c>
      <c r="H13" s="903"/>
      <c r="I13" s="896"/>
      <c r="J13" s="896"/>
      <c r="K13" s="897"/>
      <c r="N13" s="195"/>
    </row>
    <row r="14" spans="1:230" ht="43.5" customHeight="1" x14ac:dyDescent="0.25">
      <c r="A14" s="886"/>
      <c r="B14" s="924"/>
      <c r="C14" s="907"/>
      <c r="D14" s="259" t="s">
        <v>217</v>
      </c>
      <c r="E14" s="256" t="s">
        <v>218</v>
      </c>
      <c r="F14" s="265" t="s">
        <v>183</v>
      </c>
      <c r="G14" s="264">
        <f>IF(F14="Prevenir",15,IF(F14="Detectar",10,0))</f>
        <v>15</v>
      </c>
      <c r="H14" s="903"/>
      <c r="I14" s="896"/>
      <c r="J14" s="896"/>
      <c r="K14" s="897"/>
    </row>
    <row r="15" spans="1:230" ht="29.25" customHeight="1" x14ac:dyDescent="0.25">
      <c r="A15" s="886"/>
      <c r="B15" s="924"/>
      <c r="C15" s="907"/>
      <c r="D15" s="259" t="s">
        <v>219</v>
      </c>
      <c r="E15" s="256" t="s">
        <v>220</v>
      </c>
      <c r="F15" s="264" t="s">
        <v>187</v>
      </c>
      <c r="G15" s="264">
        <f>IF(F15="Confiable",15,0)</f>
        <v>15</v>
      </c>
      <c r="H15" s="903"/>
      <c r="I15" s="896"/>
      <c r="J15" s="896"/>
      <c r="K15" s="897"/>
    </row>
    <row r="16" spans="1:230" ht="43.5" customHeight="1" x14ac:dyDescent="0.25">
      <c r="A16" s="886"/>
      <c r="B16" s="924"/>
      <c r="C16" s="907"/>
      <c r="D16" s="259" t="s">
        <v>221</v>
      </c>
      <c r="E16" s="256" t="s">
        <v>222</v>
      </c>
      <c r="F16" s="265" t="s">
        <v>487</v>
      </c>
      <c r="G16" s="264">
        <v>15</v>
      </c>
      <c r="H16" s="903"/>
      <c r="I16" s="896"/>
      <c r="J16" s="896"/>
      <c r="K16" s="897"/>
    </row>
    <row r="17" spans="1:76" ht="29.25" customHeight="1" x14ac:dyDescent="0.25">
      <c r="A17" s="886"/>
      <c r="B17" s="924"/>
      <c r="C17" s="908"/>
      <c r="D17" s="258" t="s">
        <v>223</v>
      </c>
      <c r="E17" s="256" t="s">
        <v>224</v>
      </c>
      <c r="F17" s="264" t="s">
        <v>193</v>
      </c>
      <c r="G17" s="264">
        <f>IF(F17="Completa",10,IF(F17="Incompleta",5,0))</f>
        <v>10</v>
      </c>
      <c r="H17" s="904"/>
      <c r="I17" s="896"/>
      <c r="J17" s="896"/>
      <c r="K17" s="897"/>
    </row>
    <row r="18" spans="1:76" ht="15" thickBot="1" x14ac:dyDescent="0.3">
      <c r="A18" s="888"/>
      <c r="B18" s="895"/>
      <c r="C18" s="261"/>
      <c r="D18" s="260"/>
      <c r="E18" s="254" t="s">
        <v>225</v>
      </c>
      <c r="F18" s="262"/>
      <c r="G18" s="266">
        <f>SUM(G11:G17)</f>
        <v>100</v>
      </c>
      <c r="H18" s="257"/>
      <c r="I18" s="253"/>
      <c r="J18" s="253"/>
      <c r="K18" s="253"/>
    </row>
    <row r="19" spans="1:76" ht="14.4" thickBot="1" x14ac:dyDescent="0.3">
      <c r="A19" s="54"/>
    </row>
    <row r="20" spans="1:76" s="53" customFormat="1" ht="30" customHeight="1" x14ac:dyDescent="0.3">
      <c r="A20" s="881" t="s">
        <v>83</v>
      </c>
      <c r="B20" s="864" t="s">
        <v>228</v>
      </c>
      <c r="C20" s="883" t="s">
        <v>201</v>
      </c>
      <c r="D20" s="905" t="s">
        <v>202</v>
      </c>
      <c r="E20" s="905"/>
      <c r="F20" s="905"/>
      <c r="G20" s="905"/>
      <c r="H20" s="905"/>
      <c r="I20" s="100" t="s">
        <v>203</v>
      </c>
      <c r="J20" s="898" t="s">
        <v>204</v>
      </c>
      <c r="K20" s="900" t="s">
        <v>205</v>
      </c>
    </row>
    <row r="21" spans="1:76" s="53" customFormat="1" ht="55.8" thickBot="1" x14ac:dyDescent="0.35">
      <c r="A21" s="882"/>
      <c r="B21" s="934"/>
      <c r="C21" s="884"/>
      <c r="D21" s="101" t="s">
        <v>206</v>
      </c>
      <c r="E21" s="50" t="s">
        <v>207</v>
      </c>
      <c r="F21" s="101" t="s">
        <v>208</v>
      </c>
      <c r="G21" s="101" t="s">
        <v>209</v>
      </c>
      <c r="H21" s="101" t="s">
        <v>226</v>
      </c>
      <c r="I21" s="51" t="s">
        <v>211</v>
      </c>
      <c r="J21" s="899"/>
      <c r="K21" s="901"/>
    </row>
    <row r="22" spans="1:76" ht="20.25" customHeight="1" x14ac:dyDescent="0.25">
      <c r="A22" s="885" t="s">
        <v>476</v>
      </c>
      <c r="B22" s="935" t="s">
        <v>406</v>
      </c>
      <c r="C22" s="906" t="s">
        <v>539</v>
      </c>
      <c r="D22" s="846" t="s">
        <v>212</v>
      </c>
      <c r="E22" s="98" t="s">
        <v>213</v>
      </c>
      <c r="F22" s="197" t="s">
        <v>175</v>
      </c>
      <c r="G22" s="122">
        <f>IF(F22="Asignado",15,0)</f>
        <v>15</v>
      </c>
      <c r="H22" s="925" t="s">
        <v>486</v>
      </c>
      <c r="I22" s="928" t="s">
        <v>197</v>
      </c>
      <c r="J22" s="930"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932" t="str">
        <f>IF(J22="Fuerte","NO",IF(J22=" "," ","SI"))</f>
        <v>NO</v>
      </c>
    </row>
    <row r="23" spans="1:76" ht="29.25" customHeight="1" x14ac:dyDescent="0.25">
      <c r="A23" s="886"/>
      <c r="B23" s="936"/>
      <c r="C23" s="907"/>
      <c r="D23" s="847"/>
      <c r="E23" s="96" t="s">
        <v>214</v>
      </c>
      <c r="F23" s="63" t="s">
        <v>177</v>
      </c>
      <c r="G23" s="62">
        <f>IF(F23="Adecuado",15,0)</f>
        <v>15</v>
      </c>
      <c r="H23" s="926"/>
      <c r="I23" s="929"/>
      <c r="J23" s="931"/>
      <c r="K23" s="933"/>
    </row>
    <row r="24" spans="1:76" ht="43.5" customHeight="1" x14ac:dyDescent="0.25">
      <c r="A24" s="886"/>
      <c r="B24" s="936"/>
      <c r="C24" s="907"/>
      <c r="D24" s="49" t="s">
        <v>215</v>
      </c>
      <c r="E24" s="96" t="s">
        <v>216</v>
      </c>
      <c r="F24" s="63" t="s">
        <v>180</v>
      </c>
      <c r="G24" s="62">
        <f>IF(F24="Oportuna",15,0)</f>
        <v>15</v>
      </c>
      <c r="H24" s="926"/>
      <c r="I24" s="929"/>
      <c r="J24" s="931"/>
      <c r="K24" s="933"/>
    </row>
    <row r="25" spans="1:76" ht="43.5" customHeight="1" x14ac:dyDescent="0.25">
      <c r="A25" s="886"/>
      <c r="B25" s="936"/>
      <c r="C25" s="907"/>
      <c r="D25" s="49" t="s">
        <v>217</v>
      </c>
      <c r="E25" s="96" t="s">
        <v>218</v>
      </c>
      <c r="F25" s="196" t="s">
        <v>183</v>
      </c>
      <c r="G25" s="62">
        <f>IF(F25="Prevenir",15,IF(F25="Detectar",10,0))</f>
        <v>15</v>
      </c>
      <c r="H25" s="926"/>
      <c r="I25" s="929"/>
      <c r="J25" s="931"/>
      <c r="K25" s="933"/>
    </row>
    <row r="26" spans="1:76" ht="29.25" customHeight="1" x14ac:dyDescent="0.25">
      <c r="A26" s="886"/>
      <c r="B26" s="936"/>
      <c r="C26" s="907"/>
      <c r="D26" s="49" t="s">
        <v>219</v>
      </c>
      <c r="E26" s="96" t="s">
        <v>220</v>
      </c>
      <c r="F26" s="63" t="s">
        <v>187</v>
      </c>
      <c r="G26" s="62">
        <f>IF(F26="Confiable",15,0)</f>
        <v>15</v>
      </c>
      <c r="H26" s="926"/>
      <c r="I26" s="929"/>
      <c r="J26" s="931"/>
      <c r="K26" s="933"/>
    </row>
    <row r="27" spans="1:76" ht="43.5" customHeight="1" x14ac:dyDescent="0.25">
      <c r="A27" s="886"/>
      <c r="B27" s="936"/>
      <c r="C27" s="907"/>
      <c r="D27" s="49" t="s">
        <v>221</v>
      </c>
      <c r="E27" s="96" t="s">
        <v>222</v>
      </c>
      <c r="F27" s="196" t="s">
        <v>190</v>
      </c>
      <c r="G27" s="62">
        <f>IF(F27="Se investigan y se resuelven oportunamente",15,0)</f>
        <v>15</v>
      </c>
      <c r="H27" s="926"/>
      <c r="I27" s="929"/>
      <c r="J27" s="931"/>
      <c r="K27" s="933"/>
    </row>
    <row r="28" spans="1:76" ht="29.25" customHeight="1" x14ac:dyDescent="0.25">
      <c r="A28" s="886"/>
      <c r="B28" s="936"/>
      <c r="C28" s="908"/>
      <c r="D28" s="44" t="s">
        <v>223</v>
      </c>
      <c r="E28" s="96" t="s">
        <v>224</v>
      </c>
      <c r="F28" s="63" t="s">
        <v>193</v>
      </c>
      <c r="G28" s="62">
        <f>IF(F28="Completa",10,IF(F28="Incompleta",5,0))</f>
        <v>10</v>
      </c>
      <c r="H28" s="927"/>
      <c r="I28" s="929"/>
      <c r="J28" s="931"/>
      <c r="K28" s="933"/>
    </row>
    <row r="29" spans="1:76" s="59" customFormat="1" ht="15" thickBot="1" x14ac:dyDescent="0.3">
      <c r="A29" s="888"/>
      <c r="B29" s="113"/>
      <c r="C29" s="55"/>
      <c r="D29" s="56"/>
      <c r="E29" s="121" t="s">
        <v>225</v>
      </c>
      <c r="F29" s="120"/>
      <c r="G29" s="120">
        <f>SUM(G22:G28)</f>
        <v>100</v>
      </c>
      <c r="H29" s="58"/>
      <c r="I29" s="111"/>
      <c r="J29" s="111"/>
      <c r="K29" s="11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2" customFormat="1" ht="30" customHeight="1" x14ac:dyDescent="0.3">
      <c r="A31" s="881" t="s">
        <v>83</v>
      </c>
      <c r="B31" s="864" t="s">
        <v>228</v>
      </c>
      <c r="C31" s="883" t="s">
        <v>201</v>
      </c>
      <c r="D31" s="905" t="s">
        <v>202</v>
      </c>
      <c r="E31" s="905"/>
      <c r="F31" s="905"/>
      <c r="G31" s="905"/>
      <c r="H31" s="905"/>
      <c r="I31" s="100" t="s">
        <v>203</v>
      </c>
      <c r="J31" s="898" t="s">
        <v>204</v>
      </c>
      <c r="K31" s="900" t="s">
        <v>205</v>
      </c>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row>
    <row r="32" spans="1:76" s="53" customFormat="1" ht="55.8" thickBot="1" x14ac:dyDescent="0.35">
      <c r="A32" s="882"/>
      <c r="B32" s="865"/>
      <c r="C32" s="884"/>
      <c r="D32" s="101" t="s">
        <v>206</v>
      </c>
      <c r="E32" s="50" t="s">
        <v>207</v>
      </c>
      <c r="F32" s="101" t="s">
        <v>208</v>
      </c>
      <c r="G32" s="101" t="s">
        <v>209</v>
      </c>
      <c r="H32" s="101" t="s">
        <v>226</v>
      </c>
      <c r="I32" s="51" t="s">
        <v>211</v>
      </c>
      <c r="J32" s="899"/>
      <c r="K32" s="901"/>
    </row>
    <row r="33" spans="1:11" ht="20.25" customHeight="1" x14ac:dyDescent="0.25">
      <c r="A33" s="885" t="s">
        <v>476</v>
      </c>
      <c r="B33" s="878" t="s">
        <v>406</v>
      </c>
      <c r="C33" s="937" t="s">
        <v>490</v>
      </c>
      <c r="D33" s="847" t="s">
        <v>212</v>
      </c>
      <c r="E33" s="118" t="s">
        <v>213</v>
      </c>
      <c r="F33" s="66" t="s">
        <v>175</v>
      </c>
      <c r="G33" s="119">
        <f>IF(F33="Asignado",15,0)</f>
        <v>15</v>
      </c>
      <c r="H33" s="940" t="s">
        <v>486</v>
      </c>
      <c r="I33" s="853" t="s">
        <v>197</v>
      </c>
      <c r="J33" s="942" t="s">
        <v>486</v>
      </c>
      <c r="K33" s="861" t="s">
        <v>95</v>
      </c>
    </row>
    <row r="34" spans="1:11" ht="27.6" x14ac:dyDescent="0.25">
      <c r="A34" s="886"/>
      <c r="B34" s="879"/>
      <c r="C34" s="938"/>
      <c r="D34" s="847"/>
      <c r="E34" s="96" t="s">
        <v>214</v>
      </c>
      <c r="F34" s="63" t="s">
        <v>177</v>
      </c>
      <c r="G34" s="62">
        <f>IF(F34="Adecuado",15,0)</f>
        <v>15</v>
      </c>
      <c r="H34" s="926"/>
      <c r="I34" s="929"/>
      <c r="J34" s="931"/>
      <c r="K34" s="933"/>
    </row>
    <row r="35" spans="1:11" ht="27.6" x14ac:dyDescent="0.25">
      <c r="A35" s="886"/>
      <c r="B35" s="879"/>
      <c r="C35" s="938"/>
      <c r="D35" s="49" t="s">
        <v>215</v>
      </c>
      <c r="E35" s="96" t="s">
        <v>216</v>
      </c>
      <c r="F35" s="63" t="s">
        <v>180</v>
      </c>
      <c r="G35" s="62">
        <f>IF(F35="Oportuna",15,0)</f>
        <v>15</v>
      </c>
      <c r="H35" s="926"/>
      <c r="I35" s="929"/>
      <c r="J35" s="931"/>
      <c r="K35" s="933"/>
    </row>
    <row r="36" spans="1:11" ht="41.4" x14ac:dyDescent="0.25">
      <c r="A36" s="886"/>
      <c r="B36" s="879"/>
      <c r="C36" s="938"/>
      <c r="D36" s="49" t="s">
        <v>217</v>
      </c>
      <c r="E36" s="96" t="s">
        <v>218</v>
      </c>
      <c r="F36" s="196" t="s">
        <v>183</v>
      </c>
      <c r="G36" s="62">
        <f>IF(F36="Prevenir",15,IF(F36="Detectar",10,0))</f>
        <v>15</v>
      </c>
      <c r="H36" s="926"/>
      <c r="I36" s="929"/>
      <c r="J36" s="931"/>
      <c r="K36" s="933"/>
    </row>
    <row r="37" spans="1:11" ht="27.6" x14ac:dyDescent="0.25">
      <c r="A37" s="886"/>
      <c r="B37" s="879"/>
      <c r="C37" s="938"/>
      <c r="D37" s="49" t="s">
        <v>219</v>
      </c>
      <c r="E37" s="96" t="s">
        <v>220</v>
      </c>
      <c r="F37" s="63" t="s">
        <v>187</v>
      </c>
      <c r="G37" s="62">
        <f>IF(F37="Confiable",15,0)</f>
        <v>15</v>
      </c>
      <c r="H37" s="926"/>
      <c r="I37" s="929"/>
      <c r="J37" s="931"/>
      <c r="K37" s="933"/>
    </row>
    <row r="38" spans="1:11" ht="41.4" x14ac:dyDescent="0.25">
      <c r="A38" s="886"/>
      <c r="B38" s="879"/>
      <c r="C38" s="938"/>
      <c r="D38" s="49" t="s">
        <v>221</v>
      </c>
      <c r="E38" s="96" t="s">
        <v>222</v>
      </c>
      <c r="F38" s="196" t="s">
        <v>190</v>
      </c>
      <c r="G38" s="62">
        <f>IF(F38="Se investigan y se resuelven oportunamente",15,0)</f>
        <v>15</v>
      </c>
      <c r="H38" s="926"/>
      <c r="I38" s="929"/>
      <c r="J38" s="931"/>
      <c r="K38" s="933"/>
    </row>
    <row r="39" spans="1:11" ht="27.6" x14ac:dyDescent="0.25">
      <c r="A39" s="886"/>
      <c r="B39" s="880"/>
      <c r="C39" s="939"/>
      <c r="D39" s="44" t="s">
        <v>223</v>
      </c>
      <c r="E39" s="96" t="s">
        <v>224</v>
      </c>
      <c r="F39" s="63" t="s">
        <v>193</v>
      </c>
      <c r="G39" s="62">
        <f>IF(F39="Completa",10,IF(F39="Incompleta",5,0))</f>
        <v>10</v>
      </c>
      <c r="H39" s="927"/>
      <c r="I39" s="929"/>
      <c r="J39" s="931"/>
      <c r="K39" s="933"/>
    </row>
    <row r="40" spans="1:11" ht="15" thickBot="1" x14ac:dyDescent="0.3">
      <c r="A40" s="888"/>
      <c r="B40" s="115"/>
      <c r="C40" s="116"/>
      <c r="D40" s="56"/>
      <c r="E40" s="123" t="s">
        <v>225</v>
      </c>
      <c r="F40" s="120"/>
      <c r="G40" s="120">
        <f>SUM(G33:G39)</f>
        <v>100</v>
      </c>
      <c r="H40" s="58"/>
      <c r="I40" s="111"/>
      <c r="J40" s="111"/>
      <c r="K40" s="112"/>
    </row>
    <row r="41" spans="1:11" ht="14.4" thickBot="1" x14ac:dyDescent="0.3">
      <c r="A41" s="54"/>
    </row>
    <row r="42" spans="1:11" s="53" customFormat="1" ht="30" customHeight="1" x14ac:dyDescent="0.3">
      <c r="A42" s="881" t="s">
        <v>83</v>
      </c>
      <c r="B42" s="864" t="s">
        <v>228</v>
      </c>
      <c r="C42" s="883" t="s">
        <v>201</v>
      </c>
      <c r="D42" s="905" t="s">
        <v>202</v>
      </c>
      <c r="E42" s="905"/>
      <c r="F42" s="905"/>
      <c r="G42" s="905"/>
      <c r="H42" s="905"/>
      <c r="I42" s="100" t="s">
        <v>203</v>
      </c>
      <c r="J42" s="898" t="s">
        <v>204</v>
      </c>
      <c r="K42" s="900" t="s">
        <v>205</v>
      </c>
    </row>
    <row r="43" spans="1:11" s="53" customFormat="1" ht="55.8" thickBot="1" x14ac:dyDescent="0.35">
      <c r="A43" s="882"/>
      <c r="B43" s="865"/>
      <c r="C43" s="884"/>
      <c r="D43" s="101" t="s">
        <v>206</v>
      </c>
      <c r="E43" s="50" t="s">
        <v>207</v>
      </c>
      <c r="F43" s="101" t="s">
        <v>208</v>
      </c>
      <c r="G43" s="101" t="s">
        <v>209</v>
      </c>
      <c r="H43" s="101" t="s">
        <v>226</v>
      </c>
      <c r="I43" s="51" t="s">
        <v>211</v>
      </c>
      <c r="J43" s="899"/>
      <c r="K43" s="901"/>
    </row>
    <row r="44" spans="1:11" ht="20.25" customHeight="1" x14ac:dyDescent="0.25">
      <c r="A44" s="885" t="s">
        <v>476</v>
      </c>
      <c r="B44" s="885" t="s">
        <v>491</v>
      </c>
      <c r="C44" s="906" t="s">
        <v>534</v>
      </c>
      <c r="D44" s="847" t="s">
        <v>212</v>
      </c>
      <c r="E44" s="118" t="s">
        <v>213</v>
      </c>
      <c r="F44" s="273" t="s">
        <v>175</v>
      </c>
      <c r="G44" s="119">
        <f>IF(F44="Asignado",15,0)</f>
        <v>15</v>
      </c>
      <c r="H44" s="926" t="str">
        <f>IF(AND(G51&gt;0,G51&lt;=85),"Débil",IF(AND(G51&gt;85,G51&lt;=95),"Moderado",IF(G51&gt;96,"Fuerte"," ")))</f>
        <v>Fuerte</v>
      </c>
      <c r="I44" s="853" t="s">
        <v>197</v>
      </c>
      <c r="J44" s="850"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861" t="str">
        <f>IF(J44="Fuerte","NO",IF(J44=" "," ","SI"))</f>
        <v>NO</v>
      </c>
    </row>
    <row r="45" spans="1:11" ht="27.6" x14ac:dyDescent="0.25">
      <c r="A45" s="886"/>
      <c r="B45" s="886"/>
      <c r="C45" s="907"/>
      <c r="D45" s="847"/>
      <c r="E45" s="96" t="s">
        <v>214</v>
      </c>
      <c r="F45" s="63" t="s">
        <v>177</v>
      </c>
      <c r="G45" s="62">
        <f>IF(F45="Adecuado",15,0)</f>
        <v>15</v>
      </c>
      <c r="H45" s="926"/>
      <c r="I45" s="929"/>
      <c r="J45" s="931"/>
      <c r="K45" s="933"/>
    </row>
    <row r="46" spans="1:11" ht="27.6" x14ac:dyDescent="0.25">
      <c r="A46" s="886"/>
      <c r="B46" s="886"/>
      <c r="C46" s="907"/>
      <c r="D46" s="49" t="s">
        <v>215</v>
      </c>
      <c r="E46" s="96" t="s">
        <v>216</v>
      </c>
      <c r="F46" s="63" t="s">
        <v>180</v>
      </c>
      <c r="G46" s="62">
        <f>IF(F46="Oportuna",15,0)</f>
        <v>15</v>
      </c>
      <c r="H46" s="926"/>
      <c r="I46" s="929"/>
      <c r="J46" s="931"/>
      <c r="K46" s="933"/>
    </row>
    <row r="47" spans="1:11" ht="41.4" x14ac:dyDescent="0.25">
      <c r="A47" s="886"/>
      <c r="B47" s="886"/>
      <c r="C47" s="907"/>
      <c r="D47" s="49" t="s">
        <v>217</v>
      </c>
      <c r="E47" s="96" t="s">
        <v>218</v>
      </c>
      <c r="F47" s="196" t="s">
        <v>183</v>
      </c>
      <c r="G47" s="62">
        <f>IF(F47="Prevenir",15,IF(F47="Detectar",10,0))</f>
        <v>15</v>
      </c>
      <c r="H47" s="926"/>
      <c r="I47" s="929"/>
      <c r="J47" s="931"/>
      <c r="K47" s="933"/>
    </row>
    <row r="48" spans="1:11" ht="27.6" x14ac:dyDescent="0.25">
      <c r="A48" s="886"/>
      <c r="B48" s="886"/>
      <c r="C48" s="907"/>
      <c r="D48" s="49" t="s">
        <v>219</v>
      </c>
      <c r="E48" s="96" t="s">
        <v>220</v>
      </c>
      <c r="F48" s="63" t="s">
        <v>187</v>
      </c>
      <c r="G48" s="62">
        <f>IF(F48="Confiable",15,0)</f>
        <v>15</v>
      </c>
      <c r="H48" s="926"/>
      <c r="I48" s="929"/>
      <c r="J48" s="931"/>
      <c r="K48" s="933"/>
    </row>
    <row r="49" spans="1:77" ht="41.4" x14ac:dyDescent="0.25">
      <c r="A49" s="886"/>
      <c r="B49" s="886"/>
      <c r="C49" s="907"/>
      <c r="D49" s="49" t="s">
        <v>221</v>
      </c>
      <c r="E49" s="96" t="s">
        <v>222</v>
      </c>
      <c r="F49" s="196" t="s">
        <v>190</v>
      </c>
      <c r="G49" s="62">
        <f>IF(F49="Se investigan y se resuelven oportunamente",15,0)</f>
        <v>15</v>
      </c>
      <c r="H49" s="926"/>
      <c r="I49" s="929"/>
      <c r="J49" s="931"/>
      <c r="K49" s="933"/>
    </row>
    <row r="50" spans="1:77" ht="27.6" x14ac:dyDescent="0.25">
      <c r="A50" s="886"/>
      <c r="B50" s="886"/>
      <c r="C50" s="908"/>
      <c r="D50" s="44" t="s">
        <v>223</v>
      </c>
      <c r="E50" s="96" t="s">
        <v>224</v>
      </c>
      <c r="F50" s="63" t="s">
        <v>193</v>
      </c>
      <c r="G50" s="62">
        <f>IF(F50="Completa",10,IF(F50="Incompleta",5,0))</f>
        <v>10</v>
      </c>
      <c r="H50" s="927"/>
      <c r="I50" s="929"/>
      <c r="J50" s="931"/>
      <c r="K50" s="933"/>
    </row>
    <row r="51" spans="1:77" s="59" customFormat="1" ht="15" thickBot="1" x14ac:dyDescent="0.3">
      <c r="A51" s="888"/>
      <c r="B51" s="887"/>
      <c r="C51" s="55"/>
      <c r="D51" s="56"/>
      <c r="E51" s="123" t="s">
        <v>225</v>
      </c>
      <c r="F51" s="120"/>
      <c r="G51" s="120">
        <f>SUM(G44:G50)</f>
        <v>100</v>
      </c>
      <c r="H51" s="58"/>
      <c r="I51" s="111"/>
      <c r="J51" s="111"/>
      <c r="K51" s="11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2" customFormat="1" ht="30" customHeight="1" x14ac:dyDescent="0.3">
      <c r="A53" s="881" t="s">
        <v>83</v>
      </c>
      <c r="B53" s="864" t="s">
        <v>228</v>
      </c>
      <c r="C53" s="883" t="s">
        <v>201</v>
      </c>
      <c r="D53" s="905" t="s">
        <v>202</v>
      </c>
      <c r="E53" s="905"/>
      <c r="F53" s="905"/>
      <c r="G53" s="905"/>
      <c r="H53" s="905"/>
      <c r="I53" s="100" t="s">
        <v>203</v>
      </c>
      <c r="J53" s="898" t="s">
        <v>204</v>
      </c>
      <c r="K53" s="900" t="s">
        <v>205</v>
      </c>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row>
    <row r="54" spans="1:77" s="53" customFormat="1" ht="55.8" thickBot="1" x14ac:dyDescent="0.35">
      <c r="A54" s="882"/>
      <c r="B54" s="865"/>
      <c r="C54" s="884"/>
      <c r="D54" s="101" t="s">
        <v>206</v>
      </c>
      <c r="E54" s="50" t="s">
        <v>207</v>
      </c>
      <c r="F54" s="101" t="s">
        <v>208</v>
      </c>
      <c r="G54" s="101" t="s">
        <v>209</v>
      </c>
      <c r="H54" s="101" t="s">
        <v>226</v>
      </c>
      <c r="I54" s="51" t="s">
        <v>211</v>
      </c>
      <c r="J54" s="899"/>
      <c r="K54" s="901"/>
    </row>
    <row r="55" spans="1:77" ht="20.25" customHeight="1" x14ac:dyDescent="0.25">
      <c r="A55" s="885" t="s">
        <v>476</v>
      </c>
      <c r="B55" s="885" t="s">
        <v>491</v>
      </c>
      <c r="C55" s="906" t="s">
        <v>539</v>
      </c>
      <c r="D55" s="847" t="s">
        <v>212</v>
      </c>
      <c r="E55" s="118" t="s">
        <v>213</v>
      </c>
      <c r="F55" s="66" t="s">
        <v>175</v>
      </c>
      <c r="G55" s="119">
        <f>IF(F55="Asignado",15,0)</f>
        <v>15</v>
      </c>
      <c r="H55" s="926" t="str">
        <f>IF(AND(G62&gt;0,G62&lt;=85),"Débil",IF(AND(G62&gt;85,G62&lt;=95),"Moderado",IF(G62&gt;96,"Fuerte"," ")))</f>
        <v>Fuerte</v>
      </c>
      <c r="I55" s="853" t="s">
        <v>197</v>
      </c>
      <c r="J55" s="850"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Fuerte</v>
      </c>
      <c r="K55" s="861" t="str">
        <f>IF(J55="Fuerte","NO",IF(J55=" "," ","SI"))</f>
        <v>NO</v>
      </c>
    </row>
    <row r="56" spans="1:77" ht="27.6" x14ac:dyDescent="0.25">
      <c r="A56" s="886"/>
      <c r="B56" s="886"/>
      <c r="C56" s="907"/>
      <c r="D56" s="847"/>
      <c r="E56" s="96" t="s">
        <v>214</v>
      </c>
      <c r="F56" s="63" t="s">
        <v>177</v>
      </c>
      <c r="G56" s="62">
        <f>IF(F56="Adecuado",15,0)</f>
        <v>15</v>
      </c>
      <c r="H56" s="926"/>
      <c r="I56" s="929"/>
      <c r="J56" s="931"/>
      <c r="K56" s="933"/>
    </row>
    <row r="57" spans="1:77" ht="27.6" x14ac:dyDescent="0.25">
      <c r="A57" s="886"/>
      <c r="B57" s="886"/>
      <c r="C57" s="907"/>
      <c r="D57" s="49" t="s">
        <v>215</v>
      </c>
      <c r="E57" s="96" t="s">
        <v>216</v>
      </c>
      <c r="F57" s="63" t="s">
        <v>180</v>
      </c>
      <c r="G57" s="62">
        <f>IF(F57="Oportuna",15,0)</f>
        <v>15</v>
      </c>
      <c r="H57" s="926"/>
      <c r="I57" s="929"/>
      <c r="J57" s="931"/>
      <c r="K57" s="933"/>
    </row>
    <row r="58" spans="1:77" ht="41.4" x14ac:dyDescent="0.25">
      <c r="A58" s="886"/>
      <c r="B58" s="886"/>
      <c r="C58" s="907"/>
      <c r="D58" s="49" t="s">
        <v>217</v>
      </c>
      <c r="E58" s="96" t="s">
        <v>218</v>
      </c>
      <c r="F58" s="196" t="s">
        <v>183</v>
      </c>
      <c r="G58" s="62">
        <f>IF(F58="Prevenir",15,IF(F58="Detectar",10,0))</f>
        <v>15</v>
      </c>
      <c r="H58" s="926"/>
      <c r="I58" s="929"/>
      <c r="J58" s="931"/>
      <c r="K58" s="933"/>
    </row>
    <row r="59" spans="1:77" ht="27.6" x14ac:dyDescent="0.25">
      <c r="A59" s="886"/>
      <c r="B59" s="886"/>
      <c r="C59" s="907"/>
      <c r="D59" s="49" t="s">
        <v>219</v>
      </c>
      <c r="E59" s="96" t="s">
        <v>220</v>
      </c>
      <c r="F59" s="63" t="s">
        <v>187</v>
      </c>
      <c r="G59" s="62">
        <f>IF(F59="Confiable",15,0)</f>
        <v>15</v>
      </c>
      <c r="H59" s="926"/>
      <c r="I59" s="929"/>
      <c r="J59" s="931"/>
      <c r="K59" s="933"/>
    </row>
    <row r="60" spans="1:77" ht="41.4" x14ac:dyDescent="0.25">
      <c r="A60" s="886"/>
      <c r="B60" s="886"/>
      <c r="C60" s="907"/>
      <c r="D60" s="49" t="s">
        <v>221</v>
      </c>
      <c r="E60" s="96" t="s">
        <v>222</v>
      </c>
      <c r="F60" s="196" t="s">
        <v>190</v>
      </c>
      <c r="G60" s="62">
        <f>IF(F60="Se investigan y se resuelven oportunamente",15,0)</f>
        <v>15</v>
      </c>
      <c r="H60" s="926"/>
      <c r="I60" s="929"/>
      <c r="J60" s="931"/>
      <c r="K60" s="933"/>
    </row>
    <row r="61" spans="1:77" ht="27.6" x14ac:dyDescent="0.25">
      <c r="A61" s="886"/>
      <c r="B61" s="886"/>
      <c r="C61" s="908"/>
      <c r="D61" s="44" t="s">
        <v>223</v>
      </c>
      <c r="E61" s="96" t="s">
        <v>224</v>
      </c>
      <c r="F61" s="63" t="s">
        <v>193</v>
      </c>
      <c r="G61" s="62">
        <f>IF(F61="Completa",10,IF(F61="Incompleta",5,0))</f>
        <v>10</v>
      </c>
      <c r="H61" s="927"/>
      <c r="I61" s="929"/>
      <c r="J61" s="931"/>
      <c r="K61" s="933"/>
    </row>
    <row r="62" spans="1:77" ht="15" thickBot="1" x14ac:dyDescent="0.3">
      <c r="A62" s="888"/>
      <c r="B62" s="887"/>
      <c r="C62" s="117"/>
      <c r="D62" s="56"/>
      <c r="E62" s="57" t="s">
        <v>225</v>
      </c>
      <c r="F62" s="16"/>
      <c r="G62" s="16">
        <f>SUM(G55:G61)</f>
        <v>100</v>
      </c>
      <c r="H62" s="58"/>
      <c r="I62" s="111"/>
      <c r="J62" s="111"/>
      <c r="K62" s="112"/>
    </row>
    <row r="63" spans="1:77" ht="14.4" thickBot="1" x14ac:dyDescent="0.3">
      <c r="A63" s="54"/>
    </row>
    <row r="64" spans="1:77" ht="27" customHeight="1" x14ac:dyDescent="0.25">
      <c r="A64" s="881" t="s">
        <v>83</v>
      </c>
      <c r="B64" s="864" t="s">
        <v>228</v>
      </c>
      <c r="C64" s="883" t="s">
        <v>201</v>
      </c>
      <c r="D64" s="905" t="s">
        <v>202</v>
      </c>
      <c r="E64" s="905"/>
      <c r="F64" s="905"/>
      <c r="G64" s="905"/>
      <c r="H64" s="905"/>
      <c r="I64" s="100" t="s">
        <v>203</v>
      </c>
      <c r="J64" s="898" t="s">
        <v>204</v>
      </c>
      <c r="K64" s="900" t="s">
        <v>205</v>
      </c>
    </row>
    <row r="65" spans="1:11" ht="37.5" customHeight="1" thickBot="1" x14ac:dyDescent="0.3">
      <c r="A65" s="882"/>
      <c r="B65" s="865"/>
      <c r="C65" s="884"/>
      <c r="D65" s="101" t="s">
        <v>206</v>
      </c>
      <c r="E65" s="50" t="s">
        <v>207</v>
      </c>
      <c r="F65" s="101" t="s">
        <v>208</v>
      </c>
      <c r="G65" s="101" t="s">
        <v>209</v>
      </c>
      <c r="H65" s="101" t="s">
        <v>226</v>
      </c>
      <c r="I65" s="51" t="s">
        <v>211</v>
      </c>
      <c r="J65" s="899"/>
      <c r="K65" s="901"/>
    </row>
    <row r="66" spans="1:11" ht="28.5" customHeight="1" x14ac:dyDescent="0.25">
      <c r="A66" s="885" t="s">
        <v>476</v>
      </c>
      <c r="B66" s="885" t="s">
        <v>491</v>
      </c>
      <c r="C66" s="889" t="s">
        <v>490</v>
      </c>
      <c r="D66" s="847" t="s">
        <v>212</v>
      </c>
      <c r="E66" s="118" t="s">
        <v>213</v>
      </c>
      <c r="F66" s="66" t="s">
        <v>175</v>
      </c>
      <c r="G66" s="119">
        <f>IF(F66="Asignado",15,0)</f>
        <v>15</v>
      </c>
      <c r="H66" s="926" t="str">
        <f>IF(AND(G73&gt;0,G73&lt;=85),"Débil",IF(AND(G73&gt;85,G73&lt;=95),"Moderado",IF(G73&gt;96,"Fuerte"," ")))</f>
        <v>Fuerte</v>
      </c>
      <c r="I66" s="853" t="s">
        <v>197</v>
      </c>
      <c r="J66" s="850"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61" t="str">
        <f>IF(J66="Fuerte","NO",IF(J66=" "," ","SI"))</f>
        <v>NO</v>
      </c>
    </row>
    <row r="67" spans="1:11" ht="31.5" customHeight="1" x14ac:dyDescent="0.25">
      <c r="A67" s="886"/>
      <c r="B67" s="886"/>
      <c r="C67" s="890"/>
      <c r="D67" s="847"/>
      <c r="E67" s="96" t="s">
        <v>214</v>
      </c>
      <c r="F67" s="63" t="s">
        <v>177</v>
      </c>
      <c r="G67" s="62">
        <f>IF(F67="Adecuado",15,0)</f>
        <v>15</v>
      </c>
      <c r="H67" s="926"/>
      <c r="I67" s="929"/>
      <c r="J67" s="931"/>
      <c r="K67" s="933"/>
    </row>
    <row r="68" spans="1:11" ht="34.5" customHeight="1" x14ac:dyDescent="0.25">
      <c r="A68" s="886"/>
      <c r="B68" s="886"/>
      <c r="C68" s="890"/>
      <c r="D68" s="49" t="s">
        <v>215</v>
      </c>
      <c r="E68" s="96" t="s">
        <v>216</v>
      </c>
      <c r="F68" s="63" t="s">
        <v>180</v>
      </c>
      <c r="G68" s="62">
        <f>IF(F68="Oportuna",15,0)</f>
        <v>15</v>
      </c>
      <c r="H68" s="926"/>
      <c r="I68" s="929"/>
      <c r="J68" s="931"/>
      <c r="K68" s="933"/>
    </row>
    <row r="69" spans="1:11" ht="46.5" customHeight="1" x14ac:dyDescent="0.25">
      <c r="A69" s="886"/>
      <c r="B69" s="886"/>
      <c r="C69" s="890"/>
      <c r="D69" s="49" t="s">
        <v>217</v>
      </c>
      <c r="E69" s="96" t="s">
        <v>218</v>
      </c>
      <c r="F69" s="196" t="s">
        <v>183</v>
      </c>
      <c r="G69" s="62">
        <f>IF(F69="Prevenir",15,IF(F69="Detectar",10,0))</f>
        <v>15</v>
      </c>
      <c r="H69" s="926"/>
      <c r="I69" s="929"/>
      <c r="J69" s="931"/>
      <c r="K69" s="933"/>
    </row>
    <row r="70" spans="1:11" ht="42.75" customHeight="1" x14ac:dyDescent="0.25">
      <c r="A70" s="886"/>
      <c r="B70" s="886"/>
      <c r="C70" s="890"/>
      <c r="D70" s="49" t="s">
        <v>219</v>
      </c>
      <c r="E70" s="96" t="s">
        <v>220</v>
      </c>
      <c r="F70" s="63" t="s">
        <v>187</v>
      </c>
      <c r="G70" s="62">
        <f>IF(F70="Confiable",15,0)</f>
        <v>15</v>
      </c>
      <c r="H70" s="926"/>
      <c r="I70" s="929"/>
      <c r="J70" s="931"/>
      <c r="K70" s="933"/>
    </row>
    <row r="71" spans="1:11" ht="47.25" customHeight="1" x14ac:dyDescent="0.25">
      <c r="A71" s="886"/>
      <c r="B71" s="886"/>
      <c r="C71" s="890"/>
      <c r="D71" s="49" t="s">
        <v>221</v>
      </c>
      <c r="E71" s="96" t="s">
        <v>222</v>
      </c>
      <c r="F71" s="196" t="s">
        <v>190</v>
      </c>
      <c r="G71" s="62">
        <f>IF(F71="Se investigan y se resuelven oportunamente",15,0)</f>
        <v>15</v>
      </c>
      <c r="H71" s="926"/>
      <c r="I71" s="929"/>
      <c r="J71" s="931"/>
      <c r="K71" s="933"/>
    </row>
    <row r="72" spans="1:11" ht="48" customHeight="1" x14ac:dyDescent="0.25">
      <c r="A72" s="886"/>
      <c r="B72" s="886"/>
      <c r="C72" s="891"/>
      <c r="D72" s="44" t="s">
        <v>223</v>
      </c>
      <c r="E72" s="96" t="s">
        <v>224</v>
      </c>
      <c r="F72" s="63" t="s">
        <v>193</v>
      </c>
      <c r="G72" s="62">
        <f>IF(F72="Completa",10,IF(F72="Incompleta",5,0))</f>
        <v>10</v>
      </c>
      <c r="H72" s="927"/>
      <c r="I72" s="929"/>
      <c r="J72" s="931"/>
      <c r="K72" s="933"/>
    </row>
    <row r="73" spans="1:11" ht="29.25" customHeight="1" thickBot="1" x14ac:dyDescent="0.3">
      <c r="A73" s="888"/>
      <c r="B73" s="887"/>
      <c r="C73" s="117"/>
      <c r="D73" s="56"/>
      <c r="E73" s="123" t="s">
        <v>225</v>
      </c>
      <c r="F73" s="120"/>
      <c r="G73" s="120">
        <f>SUM(G66:G72)</f>
        <v>100</v>
      </c>
      <c r="H73" s="58"/>
      <c r="I73" s="111"/>
      <c r="J73" s="111"/>
      <c r="K73" s="112"/>
    </row>
    <row r="74" spans="1:11" ht="18.75" customHeight="1" x14ac:dyDescent="0.25">
      <c r="A74" s="54"/>
    </row>
    <row r="75" spans="1:11" ht="15" thickBot="1" x14ac:dyDescent="0.3">
      <c r="A75" s="114"/>
      <c r="B75" s="115"/>
      <c r="C75" s="55"/>
      <c r="D75" s="56"/>
      <c r="E75" s="57" t="s">
        <v>225</v>
      </c>
      <c r="F75" s="16"/>
      <c r="G75" s="16" t="e">
        <f>SUM(#REF!)</f>
        <v>#REF!</v>
      </c>
      <c r="H75" s="124"/>
      <c r="I75" s="125"/>
      <c r="J75" s="125"/>
      <c r="K75" s="126"/>
    </row>
    <row r="76" spans="1:11" ht="14.4" thickBot="1" x14ac:dyDescent="0.3"/>
    <row r="77" spans="1:11" ht="27.6" x14ac:dyDescent="0.25">
      <c r="A77" s="862" t="s">
        <v>83</v>
      </c>
      <c r="B77" s="864" t="s">
        <v>228</v>
      </c>
      <c r="C77" s="866" t="s">
        <v>201</v>
      </c>
      <c r="D77" s="868" t="s">
        <v>202</v>
      </c>
      <c r="E77" s="869"/>
      <c r="F77" s="869"/>
      <c r="G77" s="869"/>
      <c r="H77" s="870"/>
      <c r="I77" s="100" t="s">
        <v>203</v>
      </c>
      <c r="J77" s="871" t="s">
        <v>204</v>
      </c>
      <c r="K77" s="854" t="s">
        <v>205</v>
      </c>
    </row>
    <row r="78" spans="1:11" ht="55.8" thickBot="1" x14ac:dyDescent="0.3">
      <c r="A78" s="863"/>
      <c r="B78" s="865"/>
      <c r="C78" s="867"/>
      <c r="D78" s="101" t="s">
        <v>206</v>
      </c>
      <c r="E78" s="50" t="s">
        <v>207</v>
      </c>
      <c r="F78" s="101" t="s">
        <v>208</v>
      </c>
      <c r="G78" s="101" t="s">
        <v>209</v>
      </c>
      <c r="H78" s="101" t="s">
        <v>226</v>
      </c>
      <c r="I78" s="51" t="s">
        <v>211</v>
      </c>
      <c r="J78" s="872"/>
      <c r="K78" s="855"/>
    </row>
    <row r="79" spans="1:11" ht="14.25" customHeight="1" x14ac:dyDescent="0.25">
      <c r="A79" s="856" t="str">
        <f>+DESCRIPCION!A13</f>
        <v>Posibilidad que la entidad sea relacionada con actividades ilicitas, al elegir a proveedores y /o realizar pagos a los mismos con prácticas de lavados de activos, financiacin del terrorismo o cualquier actividad ilegal</v>
      </c>
      <c r="B79" s="875" t="s">
        <v>585</v>
      </c>
      <c r="C79" s="878" t="s">
        <v>591</v>
      </c>
      <c r="D79" s="846" t="s">
        <v>212</v>
      </c>
      <c r="E79" s="118" t="s">
        <v>213</v>
      </c>
      <c r="F79" s="66" t="s">
        <v>176</v>
      </c>
      <c r="G79" s="119">
        <v>15</v>
      </c>
      <c r="H79" s="848" t="str">
        <f>IF(AND(G86&gt;0,G86&lt;=85),"Débil",IF(AND(G86&gt;85,G86&lt;=95),"Moderado",IF(G86&gt;96,"Fuerte"," ")))</f>
        <v>Fuerte</v>
      </c>
      <c r="I79" s="851" t="s">
        <v>197</v>
      </c>
      <c r="J79" s="848" t="str">
        <f>IF(AND(H79="Fuerte",I79="Fuerte (Siempre se Ejecuta)"),"Fuerte",IF(AND(H79="Fuerte",I79="Moderado (Algunas veces se ejecuta)"),"Moderado",IF(AND(H79="Fuerte",I79="Débil (No se ejecuta)"),"Débil",IF(AND(H79="Moderado",I79="Fuerte (Siempre se Ejecuta)"),"Moderado",IF(AND(H79="Moderado",I79="Moderado (Algunas veces se ejecuta)"),"Moderado",IF(AND(H79="Moderado",I79="Débil (No se ejecuta)"),"Débil",IF(AND(H79="Débil",I79="Fuerte (Siempre se Ejecuta)"),"Débil",IF(AND(H79="Débil",I79="Moderado (Algunas veces se ejecuta)"),"Débil",IF(AND(H79="Débil",I79="Débil (No se ejecuta)"),"Débil"," ")))))))))</f>
        <v>Fuerte</v>
      </c>
      <c r="K79" s="859" t="str">
        <f>IF(J79="Fuerte","NO",IF(J79=" "," ","SI"))</f>
        <v>NO</v>
      </c>
    </row>
    <row r="80" spans="1:11" ht="27.6" x14ac:dyDescent="0.25">
      <c r="A80" s="857"/>
      <c r="B80" s="876"/>
      <c r="C80" s="879"/>
      <c r="D80" s="847"/>
      <c r="E80" s="96" t="s">
        <v>214</v>
      </c>
      <c r="F80" s="285" t="s">
        <v>178</v>
      </c>
      <c r="G80" s="62">
        <v>15</v>
      </c>
      <c r="H80" s="849"/>
      <c r="I80" s="852"/>
      <c r="J80" s="849"/>
      <c r="K80" s="860"/>
    </row>
    <row r="81" spans="1:11" ht="27.6" x14ac:dyDescent="0.25">
      <c r="A81" s="857"/>
      <c r="B81" s="876"/>
      <c r="C81" s="879"/>
      <c r="D81" s="49" t="s">
        <v>215</v>
      </c>
      <c r="E81" s="96" t="s">
        <v>216</v>
      </c>
      <c r="F81" s="285" t="s">
        <v>181</v>
      </c>
      <c r="G81" s="62">
        <v>15</v>
      </c>
      <c r="H81" s="849"/>
      <c r="I81" s="852"/>
      <c r="J81" s="849"/>
      <c r="K81" s="860"/>
    </row>
    <row r="82" spans="1:11" ht="41.4" x14ac:dyDescent="0.25">
      <c r="A82" s="857"/>
      <c r="B82" s="876"/>
      <c r="C82" s="879"/>
      <c r="D82" s="49" t="s">
        <v>217</v>
      </c>
      <c r="E82" s="96" t="s">
        <v>218</v>
      </c>
      <c r="F82" s="281" t="s">
        <v>174</v>
      </c>
      <c r="G82" s="62">
        <v>15</v>
      </c>
      <c r="H82" s="849"/>
      <c r="I82" s="852"/>
      <c r="J82" s="849"/>
      <c r="K82" s="860"/>
    </row>
    <row r="83" spans="1:11" ht="27.6" x14ac:dyDescent="0.25">
      <c r="A83" s="857"/>
      <c r="B83" s="876"/>
      <c r="C83" s="879"/>
      <c r="D83" s="49" t="s">
        <v>219</v>
      </c>
      <c r="E83" s="96" t="s">
        <v>220</v>
      </c>
      <c r="F83" s="63" t="s">
        <v>174</v>
      </c>
      <c r="G83" s="62">
        <v>15</v>
      </c>
      <c r="H83" s="849"/>
      <c r="I83" s="852"/>
      <c r="J83" s="849"/>
      <c r="K83" s="860"/>
    </row>
    <row r="84" spans="1:11" ht="41.4" x14ac:dyDescent="0.25">
      <c r="A84" s="857"/>
      <c r="B84" s="876"/>
      <c r="C84" s="879"/>
      <c r="D84" s="49" t="s">
        <v>221</v>
      </c>
      <c r="E84" s="96" t="s">
        <v>222</v>
      </c>
      <c r="F84" s="196" t="s">
        <v>174</v>
      </c>
      <c r="G84" s="62">
        <v>15</v>
      </c>
      <c r="H84" s="849"/>
      <c r="I84" s="852"/>
      <c r="J84" s="849"/>
      <c r="K84" s="860"/>
    </row>
    <row r="85" spans="1:11" ht="27.6" x14ac:dyDescent="0.25">
      <c r="A85" s="858"/>
      <c r="B85" s="877"/>
      <c r="C85" s="880"/>
      <c r="D85" s="44" t="s">
        <v>223</v>
      </c>
      <c r="E85" s="96" t="s">
        <v>224</v>
      </c>
      <c r="F85" s="63" t="s">
        <v>174</v>
      </c>
      <c r="G85" s="62">
        <v>10</v>
      </c>
      <c r="H85" s="850"/>
      <c r="I85" s="853"/>
      <c r="J85" s="850"/>
      <c r="K85" s="861"/>
    </row>
    <row r="86" spans="1:11" ht="15" thickBot="1" x14ac:dyDescent="0.3">
      <c r="A86" s="114"/>
      <c r="B86" s="115"/>
      <c r="C86" s="55"/>
      <c r="D86" s="56"/>
      <c r="E86" s="57" t="s">
        <v>225</v>
      </c>
      <c r="F86" s="16"/>
      <c r="G86" s="16">
        <f>SUM(G79:G85)</f>
        <v>100</v>
      </c>
      <c r="H86" s="124"/>
      <c r="I86" s="125"/>
      <c r="J86" s="125"/>
      <c r="K86" s="126"/>
    </row>
    <row r="87" spans="1:11" ht="14.4" thickBot="1" x14ac:dyDescent="0.3"/>
    <row r="88" spans="1:11" ht="27.6" x14ac:dyDescent="0.25">
      <c r="A88" s="862" t="s">
        <v>83</v>
      </c>
      <c r="B88" s="864" t="s">
        <v>228</v>
      </c>
      <c r="C88" s="866" t="s">
        <v>201</v>
      </c>
      <c r="D88" s="868" t="s">
        <v>202</v>
      </c>
      <c r="E88" s="869"/>
      <c r="F88" s="869"/>
      <c r="G88" s="869"/>
      <c r="H88" s="870"/>
      <c r="I88" s="100" t="s">
        <v>203</v>
      </c>
      <c r="J88" s="871" t="s">
        <v>204</v>
      </c>
      <c r="K88" s="854" t="s">
        <v>205</v>
      </c>
    </row>
    <row r="89" spans="1:11" ht="55.8" thickBot="1" x14ac:dyDescent="0.3">
      <c r="A89" s="863"/>
      <c r="B89" s="865"/>
      <c r="C89" s="867"/>
      <c r="D89" s="101" t="s">
        <v>206</v>
      </c>
      <c r="E89" s="50" t="s">
        <v>207</v>
      </c>
      <c r="F89" s="101" t="s">
        <v>208</v>
      </c>
      <c r="G89" s="101" t="s">
        <v>209</v>
      </c>
      <c r="H89" s="101" t="s">
        <v>226</v>
      </c>
      <c r="I89" s="51" t="s">
        <v>211</v>
      </c>
      <c r="J89" s="872"/>
      <c r="K89" s="855"/>
    </row>
    <row r="90" spans="1:11" x14ac:dyDescent="0.25">
      <c r="A90" s="856" t="str">
        <f>+DESCRIPCION!A13</f>
        <v>Posibilidad que la entidad sea relacionada con actividades ilicitas, al elegir a proveedores y /o realizar pagos a los mismos con prácticas de lavados de activos, financiacin del terrorismo o cualquier actividad ilegal</v>
      </c>
      <c r="B90" s="549" t="str">
        <f>+DESCRIPCION!D14</f>
        <v xml:space="preserve">Falta de etica profesional </v>
      </c>
      <c r="C90" s="873" t="s">
        <v>586</v>
      </c>
      <c r="D90" s="846" t="s">
        <v>212</v>
      </c>
      <c r="E90" s="118" t="s">
        <v>213</v>
      </c>
      <c r="F90" s="66" t="s">
        <v>174</v>
      </c>
      <c r="G90" s="119">
        <v>15</v>
      </c>
      <c r="H90" s="848" t="str">
        <f>IF(AND(G97&gt;0,G97&lt;=85),"Débil",IF(AND(G97&gt;85,G97&lt;=95),"Moderado",IF(G97&gt;96,"Fuerte"," ")))</f>
        <v>Fuerte</v>
      </c>
      <c r="I90" s="851" t="s">
        <v>174</v>
      </c>
      <c r="J90" s="874" t="s">
        <v>486</v>
      </c>
      <c r="K90" s="859" t="str">
        <f>IF(J90="Fuerte","NO",IF(J90=" "," ","SI"))</f>
        <v>NO</v>
      </c>
    </row>
    <row r="91" spans="1:11" ht="27.6" x14ac:dyDescent="0.25">
      <c r="A91" s="857"/>
      <c r="B91" s="550"/>
      <c r="C91" s="857"/>
      <c r="D91" s="847"/>
      <c r="E91" s="96" t="s">
        <v>214</v>
      </c>
      <c r="F91" s="63" t="s">
        <v>174</v>
      </c>
      <c r="G91" s="62">
        <v>15</v>
      </c>
      <c r="H91" s="849"/>
      <c r="I91" s="852"/>
      <c r="J91" s="849"/>
      <c r="K91" s="860"/>
    </row>
    <row r="92" spans="1:11" ht="27.6" x14ac:dyDescent="0.25">
      <c r="A92" s="857"/>
      <c r="B92" s="550"/>
      <c r="C92" s="857"/>
      <c r="D92" s="49" t="s">
        <v>215</v>
      </c>
      <c r="E92" s="96" t="s">
        <v>216</v>
      </c>
      <c r="F92" s="63" t="s">
        <v>174</v>
      </c>
      <c r="G92" s="62">
        <v>15</v>
      </c>
      <c r="H92" s="849"/>
      <c r="I92" s="852"/>
      <c r="J92" s="849"/>
      <c r="K92" s="860"/>
    </row>
    <row r="93" spans="1:11" ht="41.4" x14ac:dyDescent="0.25">
      <c r="A93" s="857"/>
      <c r="B93" s="550"/>
      <c r="C93" s="857"/>
      <c r="D93" s="49" t="s">
        <v>217</v>
      </c>
      <c r="E93" s="96" t="s">
        <v>218</v>
      </c>
      <c r="F93" s="196" t="s">
        <v>174</v>
      </c>
      <c r="G93" s="62">
        <v>15</v>
      </c>
      <c r="H93" s="849"/>
      <c r="I93" s="852"/>
      <c r="J93" s="849"/>
      <c r="K93" s="860"/>
    </row>
    <row r="94" spans="1:11" ht="27.6" x14ac:dyDescent="0.25">
      <c r="A94" s="857"/>
      <c r="B94" s="550"/>
      <c r="C94" s="857"/>
      <c r="D94" s="49" t="s">
        <v>219</v>
      </c>
      <c r="E94" s="96" t="s">
        <v>220</v>
      </c>
      <c r="F94" s="63" t="s">
        <v>174</v>
      </c>
      <c r="G94" s="62">
        <v>15</v>
      </c>
      <c r="H94" s="849"/>
      <c r="I94" s="852"/>
      <c r="J94" s="849"/>
      <c r="K94" s="860"/>
    </row>
    <row r="95" spans="1:11" ht="41.4" x14ac:dyDescent="0.25">
      <c r="A95" s="857"/>
      <c r="B95" s="550"/>
      <c r="C95" s="857"/>
      <c r="D95" s="49" t="s">
        <v>221</v>
      </c>
      <c r="E95" s="96" t="s">
        <v>222</v>
      </c>
      <c r="F95" s="196" t="s">
        <v>174</v>
      </c>
      <c r="G95" s="62">
        <v>10</v>
      </c>
      <c r="H95" s="849"/>
      <c r="I95" s="852"/>
      <c r="J95" s="849"/>
      <c r="K95" s="860"/>
    </row>
    <row r="96" spans="1:11" ht="27.6" x14ac:dyDescent="0.25">
      <c r="A96" s="858"/>
      <c r="B96" s="551"/>
      <c r="C96" s="858"/>
      <c r="D96" s="44" t="s">
        <v>223</v>
      </c>
      <c r="E96" s="96" t="s">
        <v>224</v>
      </c>
      <c r="F96" s="63" t="s">
        <v>174</v>
      </c>
      <c r="G96" s="62">
        <v>15</v>
      </c>
      <c r="H96" s="850"/>
      <c r="I96" s="853"/>
      <c r="J96" s="850"/>
      <c r="K96" s="861"/>
    </row>
    <row r="97" spans="1:11" ht="15" thickBot="1" x14ac:dyDescent="0.3">
      <c r="A97" s="114"/>
      <c r="B97" s="115"/>
      <c r="C97" s="55"/>
      <c r="D97" s="56"/>
      <c r="E97" s="57" t="s">
        <v>225</v>
      </c>
      <c r="F97" s="16"/>
      <c r="G97" s="16">
        <f>SUM(G90:G96)</f>
        <v>100</v>
      </c>
      <c r="H97" s="124"/>
      <c r="I97" s="125"/>
      <c r="J97" s="125"/>
      <c r="K97" s="126"/>
    </row>
    <row r="98" spans="1:11" ht="14.4" thickBot="1" x14ac:dyDescent="0.3"/>
    <row r="99" spans="1:11" ht="27.6" x14ac:dyDescent="0.25">
      <c r="A99" s="862" t="s">
        <v>83</v>
      </c>
      <c r="B99" s="864" t="s">
        <v>228</v>
      </c>
      <c r="C99" s="866" t="s">
        <v>201</v>
      </c>
      <c r="D99" s="868" t="s">
        <v>202</v>
      </c>
      <c r="E99" s="869"/>
      <c r="F99" s="869"/>
      <c r="G99" s="869"/>
      <c r="H99" s="870"/>
      <c r="I99" s="100" t="s">
        <v>203</v>
      </c>
      <c r="J99" s="871" t="s">
        <v>204</v>
      </c>
      <c r="K99" s="854" t="s">
        <v>205</v>
      </c>
    </row>
    <row r="100" spans="1:11" ht="55.8" thickBot="1" x14ac:dyDescent="0.3">
      <c r="A100" s="863"/>
      <c r="B100" s="865"/>
      <c r="C100" s="867"/>
      <c r="D100" s="101" t="s">
        <v>206</v>
      </c>
      <c r="E100" s="50" t="s">
        <v>207</v>
      </c>
      <c r="F100" s="101" t="s">
        <v>208</v>
      </c>
      <c r="G100" s="101" t="s">
        <v>209</v>
      </c>
      <c r="H100" s="101" t="s">
        <v>226</v>
      </c>
      <c r="I100" s="51" t="s">
        <v>211</v>
      </c>
      <c r="J100" s="872"/>
      <c r="K100" s="855"/>
    </row>
    <row r="101" spans="1:11" x14ac:dyDescent="0.25">
      <c r="A101" s="856" t="str">
        <f>DESCRIPCION!A19</f>
        <v>f</v>
      </c>
      <c r="B101" s="549">
        <f>DESCRIPCION!D21</f>
        <v>0</v>
      </c>
      <c r="C101" s="856"/>
      <c r="D101" s="846" t="s">
        <v>212</v>
      </c>
      <c r="E101" s="118" t="s">
        <v>213</v>
      </c>
      <c r="F101" s="66" t="s">
        <v>174</v>
      </c>
      <c r="G101" s="119">
        <f>IF(F101="Asignado",15,0)</f>
        <v>0</v>
      </c>
      <c r="H101" s="848" t="str">
        <f>IF(AND(G108&gt;0,G108&lt;=85),"Débil",IF(AND(G108&gt;85,G108&lt;=95),"Moderado",IF(G108&gt;96,"Fuerte"," ")))</f>
        <v xml:space="preserve"> </v>
      </c>
      <c r="I101" s="851" t="s">
        <v>174</v>
      </c>
      <c r="J101" s="848" t="str">
        <f>IF(AND(H101="Fuerte",I101="Fuerte (Siempre se Ejecuta)"),"Fuerte",IF(AND(H101="Fuerte",I101="Moderado (Algunas veces se ejecuta)"),"Moderado",IF(AND(H101="Fuerte",I101="Débil (No se ejecuta)"),"Débil",IF(AND(H101="Moderado",I101="Fuerte (Siempre se Ejecuta)"),"Moderado",IF(AND(H101="Moderado",I101="Moderado (Algunas veces se ejecuta)"),"Moderado",IF(AND(H101="Moderado",I101="Débil (No se ejecuta)"),"Débil",IF(AND(H101="Débil",I101="Fuerte (Siempre se Ejecuta)"),"Débil",IF(AND(H101="Débil",I101="Moderado (Algunas veces se ejecuta)"),"Débil",IF(AND(H101="Débil",I101="Débil (No se ejecuta)"),"Débil"," ")))))))))</f>
        <v xml:space="preserve"> </v>
      </c>
      <c r="K101" s="859" t="str">
        <f>IF(J101="Fuerte","NO",IF(J101=" "," ","SI"))</f>
        <v xml:space="preserve"> </v>
      </c>
    </row>
    <row r="102" spans="1:11" ht="27.6" x14ac:dyDescent="0.25">
      <c r="A102" s="857"/>
      <c r="B102" s="550"/>
      <c r="C102" s="857"/>
      <c r="D102" s="847"/>
      <c r="E102" s="96" t="s">
        <v>214</v>
      </c>
      <c r="F102" s="63" t="s">
        <v>174</v>
      </c>
      <c r="G102" s="62">
        <f>IF(F102="Adecuado",15,0)</f>
        <v>0</v>
      </c>
      <c r="H102" s="849"/>
      <c r="I102" s="852"/>
      <c r="J102" s="849"/>
      <c r="K102" s="860"/>
    </row>
    <row r="103" spans="1:11" ht="27.6" x14ac:dyDescent="0.25">
      <c r="A103" s="857"/>
      <c r="B103" s="550"/>
      <c r="C103" s="857"/>
      <c r="D103" s="49" t="s">
        <v>215</v>
      </c>
      <c r="E103" s="96" t="s">
        <v>216</v>
      </c>
      <c r="F103" s="63" t="s">
        <v>174</v>
      </c>
      <c r="G103" s="62">
        <f>IF(F103="Oportuna",15,0)</f>
        <v>0</v>
      </c>
      <c r="H103" s="849"/>
      <c r="I103" s="852"/>
      <c r="J103" s="849"/>
      <c r="K103" s="860"/>
    </row>
    <row r="104" spans="1:11" ht="41.4" x14ac:dyDescent="0.25">
      <c r="A104" s="857"/>
      <c r="B104" s="550"/>
      <c r="C104" s="857"/>
      <c r="D104" s="49" t="s">
        <v>217</v>
      </c>
      <c r="E104" s="96" t="s">
        <v>218</v>
      </c>
      <c r="F104" s="196" t="s">
        <v>174</v>
      </c>
      <c r="G104" s="62">
        <f>IF(F104="Prevenir",15,IF(F104="Detectar",10,0))</f>
        <v>0</v>
      </c>
      <c r="H104" s="849"/>
      <c r="I104" s="852"/>
      <c r="J104" s="849"/>
      <c r="K104" s="860"/>
    </row>
    <row r="105" spans="1:11" ht="27.6" x14ac:dyDescent="0.25">
      <c r="A105" s="857"/>
      <c r="B105" s="550"/>
      <c r="C105" s="857"/>
      <c r="D105" s="49" t="s">
        <v>219</v>
      </c>
      <c r="E105" s="96" t="s">
        <v>220</v>
      </c>
      <c r="F105" s="63" t="s">
        <v>174</v>
      </c>
      <c r="G105" s="62">
        <f>IF(F105="Confiable",15,0)</f>
        <v>0</v>
      </c>
      <c r="H105" s="849"/>
      <c r="I105" s="852"/>
      <c r="J105" s="849"/>
      <c r="K105" s="860"/>
    </row>
    <row r="106" spans="1:11" ht="41.4" x14ac:dyDescent="0.25">
      <c r="A106" s="857"/>
      <c r="B106" s="550"/>
      <c r="C106" s="857"/>
      <c r="D106" s="49" t="s">
        <v>221</v>
      </c>
      <c r="E106" s="96" t="s">
        <v>222</v>
      </c>
      <c r="F106" s="196" t="s">
        <v>174</v>
      </c>
      <c r="G106" s="62">
        <f>IF(F106="Se investigan y se resuelven oportunamente",15,0)</f>
        <v>0</v>
      </c>
      <c r="H106" s="849"/>
      <c r="I106" s="852"/>
      <c r="J106" s="849"/>
      <c r="K106" s="860"/>
    </row>
    <row r="107" spans="1:11" ht="27.6" x14ac:dyDescent="0.25">
      <c r="A107" s="858"/>
      <c r="B107" s="551"/>
      <c r="C107" s="858"/>
      <c r="D107" s="44" t="s">
        <v>223</v>
      </c>
      <c r="E107" s="96" t="s">
        <v>224</v>
      </c>
      <c r="F107" s="63" t="s">
        <v>174</v>
      </c>
      <c r="G107" s="62">
        <f>IF(F107="Completa",10,IF(F107="Incompleta",5,0))</f>
        <v>0</v>
      </c>
      <c r="H107" s="850"/>
      <c r="I107" s="853"/>
      <c r="J107" s="850"/>
      <c r="K107" s="861"/>
    </row>
    <row r="108" spans="1:11" ht="15" thickBot="1" x14ac:dyDescent="0.3">
      <c r="A108" s="114"/>
      <c r="B108" s="115"/>
      <c r="C108" s="55"/>
      <c r="D108" s="56"/>
      <c r="E108" s="57" t="s">
        <v>225</v>
      </c>
      <c r="F108" s="16"/>
      <c r="G108" s="16">
        <f>SUM(G101:G107)</f>
        <v>0</v>
      </c>
      <c r="H108" s="124"/>
      <c r="I108" s="125"/>
      <c r="J108" s="125"/>
      <c r="K108" s="126"/>
    </row>
    <row r="109" spans="1:11" ht="14.4" thickBot="1" x14ac:dyDescent="0.3"/>
    <row r="110" spans="1:11" ht="27.6" x14ac:dyDescent="0.25">
      <c r="A110" s="862" t="s">
        <v>83</v>
      </c>
      <c r="B110" s="864" t="s">
        <v>228</v>
      </c>
      <c r="C110" s="866" t="s">
        <v>201</v>
      </c>
      <c r="D110" s="868" t="s">
        <v>202</v>
      </c>
      <c r="E110" s="869"/>
      <c r="F110" s="869"/>
      <c r="G110" s="869"/>
      <c r="H110" s="870"/>
      <c r="I110" s="100" t="s">
        <v>203</v>
      </c>
      <c r="J110" s="871" t="s">
        <v>204</v>
      </c>
      <c r="K110" s="854" t="s">
        <v>205</v>
      </c>
    </row>
    <row r="111" spans="1:11" ht="55.8" thickBot="1" x14ac:dyDescent="0.3">
      <c r="A111" s="863"/>
      <c r="B111" s="865"/>
      <c r="C111" s="867"/>
      <c r="D111" s="101" t="s">
        <v>206</v>
      </c>
      <c r="E111" s="50" t="s">
        <v>207</v>
      </c>
      <c r="F111" s="101" t="s">
        <v>208</v>
      </c>
      <c r="G111" s="101" t="s">
        <v>209</v>
      </c>
      <c r="H111" s="101" t="s">
        <v>226</v>
      </c>
      <c r="I111" s="51" t="s">
        <v>211</v>
      </c>
      <c r="J111" s="872"/>
      <c r="K111" s="855"/>
    </row>
    <row r="112" spans="1:11" x14ac:dyDescent="0.25">
      <c r="A112" s="856" t="str">
        <f>DESCRIPCION!A22</f>
        <v>g</v>
      </c>
      <c r="B112" s="549">
        <f>DESCRIPCION!D22</f>
        <v>0</v>
      </c>
      <c r="C112" s="856"/>
      <c r="D112" s="846" t="s">
        <v>212</v>
      </c>
      <c r="E112" s="118" t="s">
        <v>213</v>
      </c>
      <c r="F112" s="66" t="s">
        <v>174</v>
      </c>
      <c r="G112" s="119">
        <f>IF(F112="Asignado",15,0)</f>
        <v>0</v>
      </c>
      <c r="H112" s="848" t="str">
        <f>IF(AND(G119&gt;0,G119&lt;=85),"Débil",IF(AND(G119&gt;85,G119&lt;=95),"Moderado",IF(G119&gt;96,"Fuerte"," ")))</f>
        <v xml:space="preserve"> </v>
      </c>
      <c r="I112" s="851" t="s">
        <v>174</v>
      </c>
      <c r="J112" s="848" t="str">
        <f>IF(AND(H112="Fuerte",I112="Fuerte (Siempre se Ejecuta)"),"Fuerte",IF(AND(H112="Fuerte",I112="Moderado (Algunas veces se ejecuta)"),"Moderado",IF(AND(H112="Fuerte",I112="Débil (No se ejecuta)"),"Débil",IF(AND(H112="Moderado",I112="Fuerte (Siempre se Ejecuta)"),"Moderado",IF(AND(H112="Moderado",I112="Moderado (Algunas veces se ejecuta)"),"Moderado",IF(AND(H112="Moderado",I112="Débil (No se ejecuta)"),"Débil",IF(AND(H112="Débil",I112="Fuerte (Siempre se Ejecuta)"),"Débil",IF(AND(H112="Débil",I112="Moderado (Algunas veces se ejecuta)"),"Débil",IF(AND(H112="Débil",I112="Débil (No se ejecuta)"),"Débil"," ")))))))))</f>
        <v xml:space="preserve"> </v>
      </c>
      <c r="K112" s="859" t="str">
        <f>IF(J112="Fuerte","NO",IF(J112=" "," ","SI"))</f>
        <v xml:space="preserve"> </v>
      </c>
    </row>
    <row r="113" spans="1:11" ht="27.6" x14ac:dyDescent="0.25">
      <c r="A113" s="857"/>
      <c r="B113" s="550"/>
      <c r="C113" s="857"/>
      <c r="D113" s="847"/>
      <c r="E113" s="96" t="s">
        <v>214</v>
      </c>
      <c r="F113" s="63" t="s">
        <v>174</v>
      </c>
      <c r="G113" s="62">
        <f>IF(F113="Adecuado",15,0)</f>
        <v>0</v>
      </c>
      <c r="H113" s="849"/>
      <c r="I113" s="852"/>
      <c r="J113" s="849"/>
      <c r="K113" s="860"/>
    </row>
    <row r="114" spans="1:11" ht="27.6" x14ac:dyDescent="0.25">
      <c r="A114" s="857"/>
      <c r="B114" s="550"/>
      <c r="C114" s="857"/>
      <c r="D114" s="49" t="s">
        <v>215</v>
      </c>
      <c r="E114" s="96" t="s">
        <v>216</v>
      </c>
      <c r="F114" s="63" t="s">
        <v>174</v>
      </c>
      <c r="G114" s="62">
        <f>IF(F114="Oportuna",15,0)</f>
        <v>0</v>
      </c>
      <c r="H114" s="849"/>
      <c r="I114" s="852"/>
      <c r="J114" s="849"/>
      <c r="K114" s="860"/>
    </row>
    <row r="115" spans="1:11" ht="41.4" x14ac:dyDescent="0.25">
      <c r="A115" s="857"/>
      <c r="B115" s="550"/>
      <c r="C115" s="857"/>
      <c r="D115" s="49" t="s">
        <v>217</v>
      </c>
      <c r="E115" s="96" t="s">
        <v>218</v>
      </c>
      <c r="F115" s="196" t="s">
        <v>174</v>
      </c>
      <c r="G115" s="62">
        <f>IF(F115="Prevenir",15,IF(F115="Detectar",10,0))</f>
        <v>0</v>
      </c>
      <c r="H115" s="849"/>
      <c r="I115" s="852"/>
      <c r="J115" s="849"/>
      <c r="K115" s="860"/>
    </row>
    <row r="116" spans="1:11" ht="27.6" x14ac:dyDescent="0.25">
      <c r="A116" s="857"/>
      <c r="B116" s="550"/>
      <c r="C116" s="857"/>
      <c r="D116" s="49" t="s">
        <v>219</v>
      </c>
      <c r="E116" s="96" t="s">
        <v>220</v>
      </c>
      <c r="F116" s="63" t="s">
        <v>174</v>
      </c>
      <c r="G116" s="62">
        <f>IF(F116="Confiable",15,0)</f>
        <v>0</v>
      </c>
      <c r="H116" s="849"/>
      <c r="I116" s="852"/>
      <c r="J116" s="849"/>
      <c r="K116" s="860"/>
    </row>
    <row r="117" spans="1:11" ht="41.4" x14ac:dyDescent="0.25">
      <c r="A117" s="857"/>
      <c r="B117" s="550"/>
      <c r="C117" s="857"/>
      <c r="D117" s="49" t="s">
        <v>221</v>
      </c>
      <c r="E117" s="96" t="s">
        <v>222</v>
      </c>
      <c r="F117" s="196" t="s">
        <v>174</v>
      </c>
      <c r="G117" s="62">
        <f>IF(F117="Se investigan y se resuelven oportunamente",15,0)</f>
        <v>0</v>
      </c>
      <c r="H117" s="849"/>
      <c r="I117" s="852"/>
      <c r="J117" s="849"/>
      <c r="K117" s="860"/>
    </row>
    <row r="118" spans="1:11" ht="27.6" x14ac:dyDescent="0.25">
      <c r="A118" s="858"/>
      <c r="B118" s="551"/>
      <c r="C118" s="858"/>
      <c r="D118" s="44" t="s">
        <v>223</v>
      </c>
      <c r="E118" s="96" t="s">
        <v>224</v>
      </c>
      <c r="F118" s="63" t="s">
        <v>174</v>
      </c>
      <c r="G118" s="62">
        <f>IF(F118="Completa",10,IF(F118="Incompleta",5,0))</f>
        <v>0</v>
      </c>
      <c r="H118" s="850"/>
      <c r="I118" s="853"/>
      <c r="J118" s="850"/>
      <c r="K118" s="861"/>
    </row>
    <row r="119" spans="1:11" ht="15" thickBot="1" x14ac:dyDescent="0.3">
      <c r="A119" s="114"/>
      <c r="B119" s="115"/>
      <c r="C119" s="55"/>
      <c r="D119" s="56"/>
      <c r="E119" s="57" t="s">
        <v>225</v>
      </c>
      <c r="F119" s="16"/>
      <c r="G119" s="16">
        <f>SUM(G112:G118)</f>
        <v>0</v>
      </c>
      <c r="H119" s="124"/>
      <c r="I119" s="125"/>
      <c r="J119" s="125"/>
      <c r="K119" s="126"/>
    </row>
    <row r="120" spans="1:11" ht="14.4" thickBot="1" x14ac:dyDescent="0.3"/>
    <row r="121" spans="1:11" ht="27.6" x14ac:dyDescent="0.25">
      <c r="A121" s="862" t="s">
        <v>83</v>
      </c>
      <c r="B121" s="864" t="s">
        <v>228</v>
      </c>
      <c r="C121" s="866" t="s">
        <v>201</v>
      </c>
      <c r="D121" s="868" t="s">
        <v>202</v>
      </c>
      <c r="E121" s="869"/>
      <c r="F121" s="869"/>
      <c r="G121" s="869"/>
      <c r="H121" s="870"/>
      <c r="I121" s="100" t="s">
        <v>203</v>
      </c>
      <c r="J121" s="871" t="s">
        <v>204</v>
      </c>
      <c r="K121" s="854" t="s">
        <v>205</v>
      </c>
    </row>
    <row r="122" spans="1:11" ht="55.8" thickBot="1" x14ac:dyDescent="0.3">
      <c r="A122" s="863"/>
      <c r="B122" s="865"/>
      <c r="C122" s="867"/>
      <c r="D122" s="101" t="s">
        <v>206</v>
      </c>
      <c r="E122" s="50" t="s">
        <v>207</v>
      </c>
      <c r="F122" s="101" t="s">
        <v>208</v>
      </c>
      <c r="G122" s="101" t="s">
        <v>209</v>
      </c>
      <c r="H122" s="101" t="s">
        <v>226</v>
      </c>
      <c r="I122" s="51" t="s">
        <v>211</v>
      </c>
      <c r="J122" s="872"/>
      <c r="K122" s="855"/>
    </row>
    <row r="123" spans="1:11" x14ac:dyDescent="0.25">
      <c r="A123" s="856" t="str">
        <f>DESCRIPCION!A22</f>
        <v>g</v>
      </c>
      <c r="B123" s="549">
        <f>DESCRIPCION!D23</f>
        <v>0</v>
      </c>
      <c r="C123" s="856"/>
      <c r="D123" s="846" t="s">
        <v>212</v>
      </c>
      <c r="E123" s="118" t="s">
        <v>213</v>
      </c>
      <c r="F123" s="66" t="s">
        <v>174</v>
      </c>
      <c r="G123" s="119">
        <f>IF(F123="Asignado",15,0)</f>
        <v>0</v>
      </c>
      <c r="H123" s="848" t="str">
        <f>IF(AND(G130&gt;0,G130&lt;=85),"Débil",IF(AND(G130&gt;85,G130&lt;=95),"Moderado",IF(G130&gt;96,"Fuerte"," ")))</f>
        <v xml:space="preserve"> </v>
      </c>
      <c r="I123" s="851" t="s">
        <v>198</v>
      </c>
      <c r="J123" s="848" t="str">
        <f>IF(AND(H123="Fuerte",I123="Fuerte (Siempre se Ejecuta)"),"Fuerte",IF(AND(H123="Fuerte",I123="Moderado (Algunas veces se ejecuta)"),"Moderado",IF(AND(H123="Fuerte",I123="Débil (No se ejecuta)"),"Débil",IF(AND(H123="Moderado",I123="Fuerte (Siempre se Ejecuta)"),"Moderado",IF(AND(H123="Moderado",I123="Moderado (Algunas veces se ejecuta)"),"Moderado",IF(AND(H123="Moderado",I123="Débil (No se ejecuta)"),"Débil",IF(AND(H123="Débil",I123="Fuerte (Siempre se Ejecuta)"),"Débil",IF(AND(H123="Débil",I123="Moderado (Algunas veces se ejecuta)"),"Débil",IF(AND(H123="Débil",I123="Débil (No se ejecuta)"),"Débil"," ")))))))))</f>
        <v xml:space="preserve"> </v>
      </c>
      <c r="K123" s="859" t="str">
        <f>IF(J123="Fuerte","NO",IF(J123=" "," ","SI"))</f>
        <v xml:space="preserve"> </v>
      </c>
    </row>
    <row r="124" spans="1:11" ht="27.6" x14ac:dyDescent="0.25">
      <c r="A124" s="857"/>
      <c r="B124" s="550"/>
      <c r="C124" s="857"/>
      <c r="D124" s="847"/>
      <c r="E124" s="96" t="s">
        <v>214</v>
      </c>
      <c r="F124" s="63" t="s">
        <v>174</v>
      </c>
      <c r="G124" s="62">
        <f>IF(F124="Adecuado",15,0)</f>
        <v>0</v>
      </c>
      <c r="H124" s="849"/>
      <c r="I124" s="852"/>
      <c r="J124" s="849"/>
      <c r="K124" s="860"/>
    </row>
    <row r="125" spans="1:11" ht="27.6" x14ac:dyDescent="0.25">
      <c r="A125" s="857"/>
      <c r="B125" s="550"/>
      <c r="C125" s="857"/>
      <c r="D125" s="49" t="s">
        <v>215</v>
      </c>
      <c r="E125" s="96" t="s">
        <v>216</v>
      </c>
      <c r="F125" s="63" t="s">
        <v>174</v>
      </c>
      <c r="G125" s="62">
        <f>IF(F125="Oportuna",15,0)</f>
        <v>0</v>
      </c>
      <c r="H125" s="849"/>
      <c r="I125" s="852"/>
      <c r="J125" s="849"/>
      <c r="K125" s="860"/>
    </row>
    <row r="126" spans="1:11" ht="41.4" x14ac:dyDescent="0.25">
      <c r="A126" s="857"/>
      <c r="B126" s="550"/>
      <c r="C126" s="857"/>
      <c r="D126" s="49" t="s">
        <v>217</v>
      </c>
      <c r="E126" s="96" t="s">
        <v>218</v>
      </c>
      <c r="F126" s="196" t="s">
        <v>174</v>
      </c>
      <c r="G126" s="62">
        <f>IF(F126="Prevenir",15,IF(F126="Detectar",10,0))</f>
        <v>0</v>
      </c>
      <c r="H126" s="849"/>
      <c r="I126" s="852"/>
      <c r="J126" s="849"/>
      <c r="K126" s="860"/>
    </row>
    <row r="127" spans="1:11" ht="27.6" x14ac:dyDescent="0.25">
      <c r="A127" s="857"/>
      <c r="B127" s="550"/>
      <c r="C127" s="857"/>
      <c r="D127" s="49" t="s">
        <v>219</v>
      </c>
      <c r="E127" s="96" t="s">
        <v>220</v>
      </c>
      <c r="F127" s="63" t="s">
        <v>174</v>
      </c>
      <c r="G127" s="62">
        <f>IF(F127="Confiable",15,0)</f>
        <v>0</v>
      </c>
      <c r="H127" s="849"/>
      <c r="I127" s="852"/>
      <c r="J127" s="849"/>
      <c r="K127" s="860"/>
    </row>
    <row r="128" spans="1:11" ht="41.4" x14ac:dyDescent="0.25">
      <c r="A128" s="857"/>
      <c r="B128" s="550"/>
      <c r="C128" s="857"/>
      <c r="D128" s="49" t="s">
        <v>221</v>
      </c>
      <c r="E128" s="96" t="s">
        <v>222</v>
      </c>
      <c r="F128" s="196" t="s">
        <v>174</v>
      </c>
      <c r="G128" s="62">
        <f>IF(F128="Se investigan y se resuelven oportunamente",15,0)</f>
        <v>0</v>
      </c>
      <c r="H128" s="849"/>
      <c r="I128" s="852"/>
      <c r="J128" s="849"/>
      <c r="K128" s="860"/>
    </row>
    <row r="129" spans="1:11" ht="27.6" x14ac:dyDescent="0.25">
      <c r="A129" s="858"/>
      <c r="B129" s="551"/>
      <c r="C129" s="858"/>
      <c r="D129" s="44" t="s">
        <v>223</v>
      </c>
      <c r="E129" s="96" t="s">
        <v>224</v>
      </c>
      <c r="F129" s="63" t="s">
        <v>174</v>
      </c>
      <c r="G129" s="62">
        <f>IF(F129="Completa",10,IF(F129="Incompleta",5,0))</f>
        <v>0</v>
      </c>
      <c r="H129" s="850"/>
      <c r="I129" s="853"/>
      <c r="J129" s="850"/>
      <c r="K129" s="861"/>
    </row>
    <row r="130" spans="1:11" ht="15" thickBot="1" x14ac:dyDescent="0.3">
      <c r="A130" s="114"/>
      <c r="B130" s="115"/>
      <c r="C130" s="55"/>
      <c r="D130" s="56"/>
      <c r="E130" s="57" t="s">
        <v>225</v>
      </c>
      <c r="F130" s="16"/>
      <c r="G130" s="16">
        <f>SUM(G123:G129)</f>
        <v>0</v>
      </c>
      <c r="H130" s="124"/>
      <c r="I130" s="125"/>
      <c r="J130" s="125"/>
      <c r="K130" s="126"/>
    </row>
    <row r="131" spans="1:11" ht="14.4" thickBot="1" x14ac:dyDescent="0.3"/>
    <row r="132" spans="1:11" ht="27.6" x14ac:dyDescent="0.25">
      <c r="A132" s="862" t="s">
        <v>83</v>
      </c>
      <c r="B132" s="864" t="s">
        <v>228</v>
      </c>
      <c r="C132" s="866" t="s">
        <v>201</v>
      </c>
      <c r="D132" s="868" t="s">
        <v>202</v>
      </c>
      <c r="E132" s="869"/>
      <c r="F132" s="869"/>
      <c r="G132" s="869"/>
      <c r="H132" s="870"/>
      <c r="I132" s="100" t="s">
        <v>203</v>
      </c>
      <c r="J132" s="871" t="s">
        <v>204</v>
      </c>
      <c r="K132" s="854" t="s">
        <v>205</v>
      </c>
    </row>
    <row r="133" spans="1:11" ht="55.8" thickBot="1" x14ac:dyDescent="0.3">
      <c r="A133" s="863"/>
      <c r="B133" s="865"/>
      <c r="C133" s="867"/>
      <c r="D133" s="101" t="s">
        <v>206</v>
      </c>
      <c r="E133" s="50" t="s">
        <v>207</v>
      </c>
      <c r="F133" s="101" t="s">
        <v>208</v>
      </c>
      <c r="G133" s="101" t="s">
        <v>209</v>
      </c>
      <c r="H133" s="101" t="s">
        <v>226</v>
      </c>
      <c r="I133" s="51" t="s">
        <v>211</v>
      </c>
      <c r="J133" s="872"/>
      <c r="K133" s="855"/>
    </row>
    <row r="134" spans="1:11" x14ac:dyDescent="0.25">
      <c r="A134" s="856" t="str">
        <f>DESCRIPCION!A22</f>
        <v>g</v>
      </c>
      <c r="B134" s="549">
        <f>DESCRIPCION!D24</f>
        <v>0</v>
      </c>
      <c r="C134" s="856"/>
      <c r="D134" s="846" t="s">
        <v>212</v>
      </c>
      <c r="E134" s="118" t="s">
        <v>213</v>
      </c>
      <c r="F134" s="66" t="s">
        <v>174</v>
      </c>
      <c r="G134" s="119">
        <f>IF(F134="Asignado",15,0)</f>
        <v>0</v>
      </c>
      <c r="H134" s="848" t="str">
        <f>IF(AND(G141&gt;0,G141&lt;=85),"Débil",IF(AND(G141&gt;85,G141&lt;=95),"Moderado",IF(G141&gt;96,"Fuerte"," ")))</f>
        <v xml:space="preserve"> </v>
      </c>
      <c r="I134" s="851" t="s">
        <v>174</v>
      </c>
      <c r="J134" s="848" t="str">
        <f>IF(AND(H134="Fuerte",I134="Fuerte (Siempre se Ejecuta)"),"Fuerte",IF(AND(H134="Fuerte",I134="Moderado (Algunas veces se ejecuta)"),"Moderado",IF(AND(H134="Fuerte",I134="Débil (No se ejecuta)"),"Débil",IF(AND(H134="Moderado",I134="Fuerte (Siempre se Ejecuta)"),"Moderado",IF(AND(H134="Moderado",I134="Moderado (Algunas veces se ejecuta)"),"Moderado",IF(AND(H134="Moderado",I134="Débil (No se ejecuta)"),"Débil",IF(AND(H134="Débil",I134="Fuerte (Siempre se Ejecuta)"),"Débil",IF(AND(H134="Débil",I134="Moderado (Algunas veces se ejecuta)"),"Débil",IF(AND(H134="Débil",I134="Débil (No se ejecuta)"),"Débil"," ")))))))))</f>
        <v xml:space="preserve"> </v>
      </c>
      <c r="K134" s="859" t="str">
        <f>IF(J134="Fuerte","NO",IF(J134=" "," ","SI"))</f>
        <v xml:space="preserve"> </v>
      </c>
    </row>
    <row r="135" spans="1:11" ht="27.6" x14ac:dyDescent="0.25">
      <c r="A135" s="857"/>
      <c r="B135" s="550"/>
      <c r="C135" s="857"/>
      <c r="D135" s="847"/>
      <c r="E135" s="96" t="s">
        <v>214</v>
      </c>
      <c r="F135" s="63" t="s">
        <v>174</v>
      </c>
      <c r="G135" s="62">
        <f>IF(F135="Adecuado",15,0)</f>
        <v>0</v>
      </c>
      <c r="H135" s="849"/>
      <c r="I135" s="852"/>
      <c r="J135" s="849"/>
      <c r="K135" s="860"/>
    </row>
    <row r="136" spans="1:11" ht="27.6" x14ac:dyDescent="0.25">
      <c r="A136" s="857"/>
      <c r="B136" s="550"/>
      <c r="C136" s="857"/>
      <c r="D136" s="49" t="s">
        <v>215</v>
      </c>
      <c r="E136" s="96" t="s">
        <v>216</v>
      </c>
      <c r="F136" s="63" t="s">
        <v>174</v>
      </c>
      <c r="G136" s="62">
        <f>IF(F136="Oportuna",15,0)</f>
        <v>0</v>
      </c>
      <c r="H136" s="849"/>
      <c r="I136" s="852"/>
      <c r="J136" s="849"/>
      <c r="K136" s="860"/>
    </row>
    <row r="137" spans="1:11" ht="41.4" x14ac:dyDescent="0.25">
      <c r="A137" s="857"/>
      <c r="B137" s="550"/>
      <c r="C137" s="857"/>
      <c r="D137" s="49" t="s">
        <v>217</v>
      </c>
      <c r="E137" s="96" t="s">
        <v>218</v>
      </c>
      <c r="F137" s="196" t="s">
        <v>174</v>
      </c>
      <c r="G137" s="62">
        <f>IF(F137="Prevenir",15,IF(F137="Detectar",10,0))</f>
        <v>0</v>
      </c>
      <c r="H137" s="849"/>
      <c r="I137" s="852"/>
      <c r="J137" s="849"/>
      <c r="K137" s="860"/>
    </row>
    <row r="138" spans="1:11" ht="27.6" x14ac:dyDescent="0.25">
      <c r="A138" s="857"/>
      <c r="B138" s="550"/>
      <c r="C138" s="857"/>
      <c r="D138" s="49" t="s">
        <v>219</v>
      </c>
      <c r="E138" s="96" t="s">
        <v>220</v>
      </c>
      <c r="F138" s="63" t="s">
        <v>174</v>
      </c>
      <c r="G138" s="62">
        <f>IF(F138="Confiable",15,0)</f>
        <v>0</v>
      </c>
      <c r="H138" s="849"/>
      <c r="I138" s="852"/>
      <c r="J138" s="849"/>
      <c r="K138" s="860"/>
    </row>
    <row r="139" spans="1:11" ht="41.4" x14ac:dyDescent="0.25">
      <c r="A139" s="857"/>
      <c r="B139" s="550"/>
      <c r="C139" s="857"/>
      <c r="D139" s="49" t="s">
        <v>221</v>
      </c>
      <c r="E139" s="96" t="s">
        <v>222</v>
      </c>
      <c r="F139" s="196" t="s">
        <v>174</v>
      </c>
      <c r="G139" s="62">
        <f>IF(F139="Se investigan y se resuelven oportunamente",15,0)</f>
        <v>0</v>
      </c>
      <c r="H139" s="849"/>
      <c r="I139" s="852"/>
      <c r="J139" s="849"/>
      <c r="K139" s="860"/>
    </row>
    <row r="140" spans="1:11" ht="27.6" x14ac:dyDescent="0.25">
      <c r="A140" s="858"/>
      <c r="B140" s="551"/>
      <c r="C140" s="858"/>
      <c r="D140" s="44" t="s">
        <v>223</v>
      </c>
      <c r="E140" s="96" t="s">
        <v>224</v>
      </c>
      <c r="F140" s="63" t="s">
        <v>174</v>
      </c>
      <c r="G140" s="62">
        <f>IF(F140="Completa",10,IF(F140="Incompleta",5,0))</f>
        <v>0</v>
      </c>
      <c r="H140" s="850"/>
      <c r="I140" s="853"/>
      <c r="J140" s="850"/>
      <c r="K140" s="861"/>
    </row>
    <row r="141" spans="1:11" ht="15" thickBot="1" x14ac:dyDescent="0.3">
      <c r="A141" s="114"/>
      <c r="B141" s="115"/>
      <c r="C141" s="55"/>
      <c r="D141" s="56"/>
      <c r="E141" s="57" t="s">
        <v>225</v>
      </c>
      <c r="F141" s="16"/>
      <c r="G141" s="16">
        <f>SUM(G134:G140)</f>
        <v>0</v>
      </c>
      <c r="H141" s="124"/>
      <c r="I141" s="125"/>
      <c r="J141" s="125"/>
      <c r="K141" s="126"/>
    </row>
    <row r="142" spans="1:11" ht="14.4" thickBot="1" x14ac:dyDescent="0.3"/>
    <row r="143" spans="1:11" ht="27.6" x14ac:dyDescent="0.25">
      <c r="A143" s="862" t="s">
        <v>83</v>
      </c>
      <c r="B143" s="864" t="s">
        <v>228</v>
      </c>
      <c r="C143" s="866" t="s">
        <v>201</v>
      </c>
      <c r="D143" s="868" t="s">
        <v>202</v>
      </c>
      <c r="E143" s="869"/>
      <c r="F143" s="869"/>
      <c r="G143" s="869"/>
      <c r="H143" s="870"/>
      <c r="I143" s="100" t="s">
        <v>203</v>
      </c>
      <c r="J143" s="871" t="s">
        <v>204</v>
      </c>
      <c r="K143" s="854" t="s">
        <v>205</v>
      </c>
    </row>
    <row r="144" spans="1:11" ht="55.8" thickBot="1" x14ac:dyDescent="0.3">
      <c r="A144" s="863"/>
      <c r="B144" s="865"/>
      <c r="C144" s="867"/>
      <c r="D144" s="101" t="s">
        <v>206</v>
      </c>
      <c r="E144" s="50" t="s">
        <v>207</v>
      </c>
      <c r="F144" s="101" t="s">
        <v>208</v>
      </c>
      <c r="G144" s="101" t="s">
        <v>209</v>
      </c>
      <c r="H144" s="101" t="s">
        <v>226</v>
      </c>
      <c r="I144" s="51" t="s">
        <v>211</v>
      </c>
      <c r="J144" s="872"/>
      <c r="K144" s="855"/>
    </row>
    <row r="145" spans="1:11" x14ac:dyDescent="0.25">
      <c r="A145" s="856" t="str">
        <f>DESCRIPCION!A25</f>
        <v>h</v>
      </c>
      <c r="B145" s="549">
        <f>DESCRIPCION!D25</f>
        <v>0</v>
      </c>
      <c r="C145" s="856"/>
      <c r="D145" s="846" t="s">
        <v>212</v>
      </c>
      <c r="E145" s="118" t="s">
        <v>213</v>
      </c>
      <c r="F145" s="66" t="s">
        <v>174</v>
      </c>
      <c r="G145" s="119">
        <f>IF(F145="Asignado",15,0)</f>
        <v>0</v>
      </c>
      <c r="H145" s="848" t="str">
        <f>IF(AND(G152&gt;0,G152&lt;=85),"Débil",IF(AND(G152&gt;85,G152&lt;=95),"Moderado",IF(G152&gt;96,"Fuerte"," ")))</f>
        <v xml:space="preserve"> </v>
      </c>
      <c r="I145" s="851" t="s">
        <v>174</v>
      </c>
      <c r="J145" s="848" t="str">
        <f>IF(AND(H145="Fuerte",I145="Fuerte (Siempre se Ejecuta)"),"Fuerte",IF(AND(H145="Fuerte",I145="Moderado (Algunas veces se ejecuta)"),"Moderado",IF(AND(H145="Fuerte",I145="Débil (No se ejecuta)"),"Débil",IF(AND(H145="Moderado",I145="Fuerte (Siempre se Ejecuta)"),"Moderado",IF(AND(H145="Moderado",I145="Moderado (Algunas veces se ejecuta)"),"Moderado",IF(AND(H145="Moderado",I145="Débil (No se ejecuta)"),"Débil",IF(AND(H145="Débil",I145="Fuerte (Siempre se Ejecuta)"),"Débil",IF(AND(H145="Débil",I145="Moderado (Algunas veces se ejecuta)"),"Débil",IF(AND(H145="Débil",I145="Débil (No se ejecuta)"),"Débil"," ")))))))))</f>
        <v xml:space="preserve"> </v>
      </c>
      <c r="K145" s="859" t="str">
        <f>IF(J145="Fuerte","NO",IF(J145=" "," ","SI"))</f>
        <v xml:space="preserve"> </v>
      </c>
    </row>
    <row r="146" spans="1:11" ht="27.6" x14ac:dyDescent="0.25">
      <c r="A146" s="857"/>
      <c r="B146" s="550"/>
      <c r="C146" s="857"/>
      <c r="D146" s="847"/>
      <c r="E146" s="96" t="s">
        <v>214</v>
      </c>
      <c r="F146" s="63" t="s">
        <v>174</v>
      </c>
      <c r="G146" s="62">
        <f>IF(F146="Adecuado",15,0)</f>
        <v>0</v>
      </c>
      <c r="H146" s="849"/>
      <c r="I146" s="852"/>
      <c r="J146" s="849"/>
      <c r="K146" s="860"/>
    </row>
    <row r="147" spans="1:11" ht="27.6" x14ac:dyDescent="0.25">
      <c r="A147" s="857"/>
      <c r="B147" s="550"/>
      <c r="C147" s="857"/>
      <c r="D147" s="49" t="s">
        <v>215</v>
      </c>
      <c r="E147" s="96" t="s">
        <v>216</v>
      </c>
      <c r="F147" s="63" t="s">
        <v>174</v>
      </c>
      <c r="G147" s="62">
        <f>IF(F147="Oportuna",15,0)</f>
        <v>0</v>
      </c>
      <c r="H147" s="849"/>
      <c r="I147" s="852"/>
      <c r="J147" s="849"/>
      <c r="K147" s="860"/>
    </row>
    <row r="148" spans="1:11" ht="41.4" x14ac:dyDescent="0.25">
      <c r="A148" s="857"/>
      <c r="B148" s="550"/>
      <c r="C148" s="857"/>
      <c r="D148" s="49" t="s">
        <v>217</v>
      </c>
      <c r="E148" s="96" t="s">
        <v>218</v>
      </c>
      <c r="F148" s="196" t="s">
        <v>174</v>
      </c>
      <c r="G148" s="62">
        <f>IF(F148="Prevenir",15,IF(F148="Detectar",10,0))</f>
        <v>0</v>
      </c>
      <c r="H148" s="849"/>
      <c r="I148" s="852"/>
      <c r="J148" s="849"/>
      <c r="K148" s="860"/>
    </row>
    <row r="149" spans="1:11" ht="27.6" x14ac:dyDescent="0.25">
      <c r="A149" s="857"/>
      <c r="B149" s="550"/>
      <c r="C149" s="857"/>
      <c r="D149" s="49" t="s">
        <v>219</v>
      </c>
      <c r="E149" s="96" t="s">
        <v>220</v>
      </c>
      <c r="F149" s="63" t="s">
        <v>174</v>
      </c>
      <c r="G149" s="62">
        <f>IF(F149="Confiable",15,0)</f>
        <v>0</v>
      </c>
      <c r="H149" s="849"/>
      <c r="I149" s="852"/>
      <c r="J149" s="849"/>
      <c r="K149" s="860"/>
    </row>
    <row r="150" spans="1:11" ht="41.4" x14ac:dyDescent="0.25">
      <c r="A150" s="857"/>
      <c r="B150" s="550"/>
      <c r="C150" s="857"/>
      <c r="D150" s="49" t="s">
        <v>221</v>
      </c>
      <c r="E150" s="96" t="s">
        <v>222</v>
      </c>
      <c r="F150" s="196" t="s">
        <v>174</v>
      </c>
      <c r="G150" s="62">
        <f>IF(F150="Se investigan y se resuelven oportunamente",15,0)</f>
        <v>0</v>
      </c>
      <c r="H150" s="849"/>
      <c r="I150" s="852"/>
      <c r="J150" s="849"/>
      <c r="K150" s="860"/>
    </row>
    <row r="151" spans="1:11" ht="27.6" x14ac:dyDescent="0.25">
      <c r="A151" s="858"/>
      <c r="B151" s="551"/>
      <c r="C151" s="858"/>
      <c r="D151" s="44" t="s">
        <v>223</v>
      </c>
      <c r="E151" s="96" t="s">
        <v>224</v>
      </c>
      <c r="F151" s="63" t="s">
        <v>174</v>
      </c>
      <c r="G151" s="62">
        <f>IF(F151="Completa",10,IF(F151="Incompleta",5,0))</f>
        <v>0</v>
      </c>
      <c r="H151" s="850"/>
      <c r="I151" s="853"/>
      <c r="J151" s="850"/>
      <c r="K151" s="861"/>
    </row>
    <row r="152" spans="1:11" ht="15" thickBot="1" x14ac:dyDescent="0.3">
      <c r="A152" s="114"/>
      <c r="B152" s="115"/>
      <c r="C152" s="55"/>
      <c r="D152" s="56"/>
      <c r="E152" s="57" t="s">
        <v>225</v>
      </c>
      <c r="F152" s="16"/>
      <c r="G152" s="16">
        <f>SUM(G145:G151)</f>
        <v>0</v>
      </c>
      <c r="H152" s="124"/>
      <c r="I152" s="125"/>
      <c r="J152" s="125"/>
      <c r="K152" s="126"/>
    </row>
    <row r="153" spans="1:11" ht="14.4" thickBot="1" x14ac:dyDescent="0.3"/>
    <row r="154" spans="1:11" ht="27.6" x14ac:dyDescent="0.25">
      <c r="A154" s="862" t="s">
        <v>83</v>
      </c>
      <c r="B154" s="864" t="s">
        <v>228</v>
      </c>
      <c r="C154" s="866" t="s">
        <v>201</v>
      </c>
      <c r="D154" s="868" t="s">
        <v>202</v>
      </c>
      <c r="E154" s="869"/>
      <c r="F154" s="869"/>
      <c r="G154" s="869"/>
      <c r="H154" s="870"/>
      <c r="I154" s="100" t="s">
        <v>203</v>
      </c>
      <c r="J154" s="871" t="s">
        <v>204</v>
      </c>
      <c r="K154" s="854" t="s">
        <v>205</v>
      </c>
    </row>
    <row r="155" spans="1:11" ht="55.8" thickBot="1" x14ac:dyDescent="0.3">
      <c r="A155" s="863"/>
      <c r="B155" s="865"/>
      <c r="C155" s="867"/>
      <c r="D155" s="101" t="s">
        <v>206</v>
      </c>
      <c r="E155" s="50" t="s">
        <v>207</v>
      </c>
      <c r="F155" s="101" t="s">
        <v>208</v>
      </c>
      <c r="G155" s="101" t="s">
        <v>209</v>
      </c>
      <c r="H155" s="101" t="s">
        <v>226</v>
      </c>
      <c r="I155" s="51" t="s">
        <v>211</v>
      </c>
      <c r="J155" s="872"/>
      <c r="K155" s="855"/>
    </row>
    <row r="156" spans="1:11" x14ac:dyDescent="0.25">
      <c r="A156" s="856" t="str">
        <f>DESCRIPCION!A25</f>
        <v>h</v>
      </c>
      <c r="B156" s="549">
        <f>DESCRIPCION!D26</f>
        <v>0</v>
      </c>
      <c r="C156" s="856"/>
      <c r="D156" s="846" t="s">
        <v>212</v>
      </c>
      <c r="E156" s="118" t="s">
        <v>213</v>
      </c>
      <c r="F156" s="66" t="s">
        <v>174</v>
      </c>
      <c r="G156" s="119">
        <f>IF(F156="Asignado",15,0)</f>
        <v>0</v>
      </c>
      <c r="H156" s="848" t="str">
        <f>IF(AND(G163&gt;0,G163&lt;=85),"Débil",IF(AND(G163&gt;85,G163&lt;=95),"Moderado",IF(G163&gt;96,"Fuerte"," ")))</f>
        <v xml:space="preserve"> </v>
      </c>
      <c r="I156" s="851" t="s">
        <v>174</v>
      </c>
      <c r="J156" s="848" t="str">
        <f>IF(AND(H156="Fuerte",I156="Fuerte (Siempre se Ejecuta)"),"Fuerte",IF(AND(H156="Fuerte",I156="Moderado (Algunas veces se ejecuta)"),"Moderado",IF(AND(H156="Fuerte",I156="Débil (No se ejecuta)"),"Débil",IF(AND(H156="Moderado",I156="Fuerte (Siempre se Ejecuta)"),"Moderado",IF(AND(H156="Moderado",I156="Moderado (Algunas veces se ejecuta)"),"Moderado",IF(AND(H156="Moderado",I156="Débil (No se ejecuta)"),"Débil",IF(AND(H156="Débil",I156="Fuerte (Siempre se Ejecuta)"),"Débil",IF(AND(H156="Débil",I156="Moderado (Algunas veces se ejecuta)"),"Débil",IF(AND(H156="Débil",I156="Débil (No se ejecuta)"),"Débil"," ")))))))))</f>
        <v xml:space="preserve"> </v>
      </c>
      <c r="K156" s="859" t="str">
        <f>IF(J156="Fuerte","NO",IF(J156=" "," ","SI"))</f>
        <v xml:space="preserve"> </v>
      </c>
    </row>
    <row r="157" spans="1:11" ht="27.6" x14ac:dyDescent="0.25">
      <c r="A157" s="857"/>
      <c r="B157" s="550"/>
      <c r="C157" s="857"/>
      <c r="D157" s="847"/>
      <c r="E157" s="96" t="s">
        <v>214</v>
      </c>
      <c r="F157" s="63" t="s">
        <v>174</v>
      </c>
      <c r="G157" s="62">
        <f>IF(F157="Adecuado",15,0)</f>
        <v>0</v>
      </c>
      <c r="H157" s="849"/>
      <c r="I157" s="852"/>
      <c r="J157" s="849"/>
      <c r="K157" s="860"/>
    </row>
    <row r="158" spans="1:11" ht="27.6" x14ac:dyDescent="0.25">
      <c r="A158" s="857"/>
      <c r="B158" s="550"/>
      <c r="C158" s="857"/>
      <c r="D158" s="49" t="s">
        <v>215</v>
      </c>
      <c r="E158" s="96" t="s">
        <v>216</v>
      </c>
      <c r="F158" s="63" t="s">
        <v>174</v>
      </c>
      <c r="G158" s="62">
        <f>IF(F158="Oportuna",15,0)</f>
        <v>0</v>
      </c>
      <c r="H158" s="849"/>
      <c r="I158" s="852"/>
      <c r="J158" s="849"/>
      <c r="K158" s="860"/>
    </row>
    <row r="159" spans="1:11" ht="41.4" x14ac:dyDescent="0.25">
      <c r="A159" s="857"/>
      <c r="B159" s="550"/>
      <c r="C159" s="857"/>
      <c r="D159" s="49" t="s">
        <v>217</v>
      </c>
      <c r="E159" s="96" t="s">
        <v>218</v>
      </c>
      <c r="F159" s="196" t="s">
        <v>174</v>
      </c>
      <c r="G159" s="62">
        <f>IF(F159="Prevenir",15,IF(F159="Detectar",10,0))</f>
        <v>0</v>
      </c>
      <c r="H159" s="849"/>
      <c r="I159" s="852"/>
      <c r="J159" s="849"/>
      <c r="K159" s="860"/>
    </row>
    <row r="160" spans="1:11" ht="27.6" x14ac:dyDescent="0.25">
      <c r="A160" s="857"/>
      <c r="B160" s="550"/>
      <c r="C160" s="857"/>
      <c r="D160" s="49" t="s">
        <v>219</v>
      </c>
      <c r="E160" s="96" t="s">
        <v>220</v>
      </c>
      <c r="F160" s="63" t="s">
        <v>174</v>
      </c>
      <c r="G160" s="62">
        <f>IF(F160="Confiable",15,0)</f>
        <v>0</v>
      </c>
      <c r="H160" s="849"/>
      <c r="I160" s="852"/>
      <c r="J160" s="849"/>
      <c r="K160" s="860"/>
    </row>
    <row r="161" spans="1:11" ht="41.4" x14ac:dyDescent="0.25">
      <c r="A161" s="857"/>
      <c r="B161" s="550"/>
      <c r="C161" s="857"/>
      <c r="D161" s="49" t="s">
        <v>221</v>
      </c>
      <c r="E161" s="96" t="s">
        <v>222</v>
      </c>
      <c r="F161" s="196" t="s">
        <v>174</v>
      </c>
      <c r="G161" s="62">
        <f>IF(F161="Se investigan y se resuelven oportunamente",15,0)</f>
        <v>0</v>
      </c>
      <c r="H161" s="849"/>
      <c r="I161" s="852"/>
      <c r="J161" s="849"/>
      <c r="K161" s="860"/>
    </row>
    <row r="162" spans="1:11" ht="27.6" x14ac:dyDescent="0.25">
      <c r="A162" s="858"/>
      <c r="B162" s="551"/>
      <c r="C162" s="858"/>
      <c r="D162" s="44" t="s">
        <v>223</v>
      </c>
      <c r="E162" s="96" t="s">
        <v>224</v>
      </c>
      <c r="F162" s="63" t="s">
        <v>174</v>
      </c>
      <c r="G162" s="62">
        <f>IF(F162="Completa",10,IF(F162="Incompleta",5,0))</f>
        <v>0</v>
      </c>
      <c r="H162" s="850"/>
      <c r="I162" s="853"/>
      <c r="J162" s="850"/>
      <c r="K162" s="861"/>
    </row>
    <row r="163" spans="1:11" ht="15" thickBot="1" x14ac:dyDescent="0.3">
      <c r="A163" s="114"/>
      <c r="B163" s="115"/>
      <c r="C163" s="55"/>
      <c r="D163" s="56"/>
      <c r="E163" s="57" t="s">
        <v>225</v>
      </c>
      <c r="F163" s="16"/>
      <c r="G163" s="16">
        <f>SUM(G156:G162)</f>
        <v>0</v>
      </c>
      <c r="H163" s="124"/>
      <c r="I163" s="125"/>
      <c r="J163" s="125"/>
      <c r="K163" s="126"/>
    </row>
    <row r="164" spans="1:11" ht="14.4" thickBot="1" x14ac:dyDescent="0.3"/>
    <row r="165" spans="1:11" ht="27.6" x14ac:dyDescent="0.25">
      <c r="A165" s="862" t="s">
        <v>83</v>
      </c>
      <c r="B165" s="864" t="s">
        <v>228</v>
      </c>
      <c r="C165" s="866" t="s">
        <v>201</v>
      </c>
      <c r="D165" s="868" t="s">
        <v>202</v>
      </c>
      <c r="E165" s="869"/>
      <c r="F165" s="869"/>
      <c r="G165" s="869"/>
      <c r="H165" s="870"/>
      <c r="I165" s="100" t="s">
        <v>203</v>
      </c>
      <c r="J165" s="871" t="s">
        <v>204</v>
      </c>
      <c r="K165" s="854" t="s">
        <v>205</v>
      </c>
    </row>
    <row r="166" spans="1:11" ht="55.8" thickBot="1" x14ac:dyDescent="0.3">
      <c r="A166" s="863"/>
      <c r="B166" s="865"/>
      <c r="C166" s="867"/>
      <c r="D166" s="101" t="s">
        <v>206</v>
      </c>
      <c r="E166" s="50" t="s">
        <v>207</v>
      </c>
      <c r="F166" s="101" t="s">
        <v>208</v>
      </c>
      <c r="G166" s="101" t="s">
        <v>209</v>
      </c>
      <c r="H166" s="101" t="s">
        <v>226</v>
      </c>
      <c r="I166" s="51" t="s">
        <v>211</v>
      </c>
      <c r="J166" s="872"/>
      <c r="K166" s="855"/>
    </row>
    <row r="167" spans="1:11" x14ac:dyDescent="0.25">
      <c r="A167" s="856" t="str">
        <f>DESCRIPCION!A25</f>
        <v>h</v>
      </c>
      <c r="B167" s="549">
        <f>DESCRIPCION!D27</f>
        <v>0</v>
      </c>
      <c r="C167" s="856"/>
      <c r="D167" s="846" t="s">
        <v>212</v>
      </c>
      <c r="E167" s="118" t="s">
        <v>213</v>
      </c>
      <c r="F167" s="66" t="s">
        <v>174</v>
      </c>
      <c r="G167" s="119">
        <f>IF(F167="Asignado",15,0)</f>
        <v>0</v>
      </c>
      <c r="H167" s="848" t="str">
        <f>IF(AND(G174&gt;0,G174&lt;=85),"Débil",IF(AND(G174&gt;85,G174&lt;=95),"Moderado",IF(G174&gt;96,"Fuerte"," ")))</f>
        <v xml:space="preserve"> </v>
      </c>
      <c r="I167" s="851" t="s">
        <v>174</v>
      </c>
      <c r="J167" s="848" t="str">
        <f>IF(AND(H167="Fuerte",I167="Fuerte (Siempre se Ejecuta)"),"Fuerte",IF(AND(H167="Fuerte",I167="Moderado (Algunas veces se ejecuta)"),"Moderado",IF(AND(H167="Fuerte",I167="Débil (No se ejecuta)"),"Débil",IF(AND(H167="Moderado",I167="Fuerte (Siempre se Ejecuta)"),"Moderado",IF(AND(H167="Moderado",I167="Moderado (Algunas veces se ejecuta)"),"Moderado",IF(AND(H167="Moderado",I167="Débil (No se ejecuta)"),"Débil",IF(AND(H167="Débil",I167="Fuerte (Siempre se Ejecuta)"),"Débil",IF(AND(H167="Débil",I167="Moderado (Algunas veces se ejecuta)"),"Débil",IF(AND(H167="Débil",I167="Débil (No se ejecuta)"),"Débil"," ")))))))))</f>
        <v xml:space="preserve"> </v>
      </c>
      <c r="K167" s="859" t="str">
        <f>IF(J167="Fuerte","NO",IF(J167=" "," ","SI"))</f>
        <v xml:space="preserve"> </v>
      </c>
    </row>
    <row r="168" spans="1:11" ht="27.6" x14ac:dyDescent="0.25">
      <c r="A168" s="857"/>
      <c r="B168" s="550"/>
      <c r="C168" s="857"/>
      <c r="D168" s="847"/>
      <c r="E168" s="96" t="s">
        <v>214</v>
      </c>
      <c r="F168" s="63" t="s">
        <v>174</v>
      </c>
      <c r="G168" s="62">
        <f>IF(F168="Adecuado",15,0)</f>
        <v>0</v>
      </c>
      <c r="H168" s="849"/>
      <c r="I168" s="852"/>
      <c r="J168" s="849"/>
      <c r="K168" s="860"/>
    </row>
    <row r="169" spans="1:11" ht="27.6" x14ac:dyDescent="0.25">
      <c r="A169" s="857"/>
      <c r="B169" s="550"/>
      <c r="C169" s="857"/>
      <c r="D169" s="49" t="s">
        <v>215</v>
      </c>
      <c r="E169" s="96" t="s">
        <v>216</v>
      </c>
      <c r="F169" s="63" t="s">
        <v>174</v>
      </c>
      <c r="G169" s="62">
        <f>IF(F169="Oportuna",15,0)</f>
        <v>0</v>
      </c>
      <c r="H169" s="849"/>
      <c r="I169" s="852"/>
      <c r="J169" s="849"/>
      <c r="K169" s="860"/>
    </row>
    <row r="170" spans="1:11" ht="41.4" x14ac:dyDescent="0.25">
      <c r="A170" s="857"/>
      <c r="B170" s="550"/>
      <c r="C170" s="857"/>
      <c r="D170" s="49" t="s">
        <v>217</v>
      </c>
      <c r="E170" s="96" t="s">
        <v>218</v>
      </c>
      <c r="F170" s="196" t="s">
        <v>174</v>
      </c>
      <c r="G170" s="62">
        <f>IF(F170="Prevenir",15,IF(F170="Detectar",10,0))</f>
        <v>0</v>
      </c>
      <c r="H170" s="849"/>
      <c r="I170" s="852"/>
      <c r="J170" s="849"/>
      <c r="K170" s="860"/>
    </row>
    <row r="171" spans="1:11" ht="27.6" x14ac:dyDescent="0.25">
      <c r="A171" s="857"/>
      <c r="B171" s="550"/>
      <c r="C171" s="857"/>
      <c r="D171" s="49" t="s">
        <v>219</v>
      </c>
      <c r="E171" s="96" t="s">
        <v>220</v>
      </c>
      <c r="F171" s="63" t="s">
        <v>174</v>
      </c>
      <c r="G171" s="62">
        <f>IF(F171="Confiable",15,0)</f>
        <v>0</v>
      </c>
      <c r="H171" s="849"/>
      <c r="I171" s="852"/>
      <c r="J171" s="849"/>
      <c r="K171" s="860"/>
    </row>
    <row r="172" spans="1:11" ht="41.4" x14ac:dyDescent="0.25">
      <c r="A172" s="857"/>
      <c r="B172" s="550"/>
      <c r="C172" s="857"/>
      <c r="D172" s="49" t="s">
        <v>221</v>
      </c>
      <c r="E172" s="96" t="s">
        <v>222</v>
      </c>
      <c r="F172" s="196" t="s">
        <v>174</v>
      </c>
      <c r="G172" s="62">
        <f>IF(F172="Se investigan y se resuelven oportunamente",15,0)</f>
        <v>0</v>
      </c>
      <c r="H172" s="849"/>
      <c r="I172" s="852"/>
      <c r="J172" s="849"/>
      <c r="K172" s="860"/>
    </row>
    <row r="173" spans="1:11" ht="27.6" x14ac:dyDescent="0.25">
      <c r="A173" s="858"/>
      <c r="B173" s="551"/>
      <c r="C173" s="858"/>
      <c r="D173" s="44" t="s">
        <v>223</v>
      </c>
      <c r="E173" s="96" t="s">
        <v>224</v>
      </c>
      <c r="F173" s="63" t="s">
        <v>174</v>
      </c>
      <c r="G173" s="62">
        <f>IF(F173="Completa",10,IF(F173="Incompleta",5,0))</f>
        <v>0</v>
      </c>
      <c r="H173" s="850"/>
      <c r="I173" s="853"/>
      <c r="J173" s="850"/>
      <c r="K173" s="861"/>
    </row>
    <row r="174" spans="1:11" ht="15" thickBot="1" x14ac:dyDescent="0.3">
      <c r="A174" s="114"/>
      <c r="B174" s="115"/>
      <c r="C174" s="55"/>
      <c r="D174" s="56"/>
      <c r="E174" s="57" t="s">
        <v>225</v>
      </c>
      <c r="F174" s="16"/>
      <c r="G174" s="16">
        <f>SUM(G167:G173)</f>
        <v>0</v>
      </c>
      <c r="H174" s="124"/>
      <c r="I174" s="125"/>
      <c r="J174" s="125"/>
      <c r="K174" s="126"/>
    </row>
    <row r="175" spans="1:11" ht="14.4" thickBot="1" x14ac:dyDescent="0.3"/>
    <row r="176" spans="1:11" ht="27.6" x14ac:dyDescent="0.25">
      <c r="A176" s="862" t="s">
        <v>83</v>
      </c>
      <c r="B176" s="864" t="s">
        <v>228</v>
      </c>
      <c r="C176" s="866" t="s">
        <v>201</v>
      </c>
      <c r="D176" s="868" t="s">
        <v>202</v>
      </c>
      <c r="E176" s="869"/>
      <c r="F176" s="869"/>
      <c r="G176" s="869"/>
      <c r="H176" s="870"/>
      <c r="I176" s="100" t="s">
        <v>203</v>
      </c>
      <c r="J176" s="871" t="s">
        <v>204</v>
      </c>
      <c r="K176" s="854" t="s">
        <v>205</v>
      </c>
    </row>
    <row r="177" spans="1:11" ht="55.8" thickBot="1" x14ac:dyDescent="0.3">
      <c r="A177" s="863"/>
      <c r="B177" s="865"/>
      <c r="C177" s="867"/>
      <c r="D177" s="101" t="s">
        <v>206</v>
      </c>
      <c r="E177" s="50" t="s">
        <v>207</v>
      </c>
      <c r="F177" s="101" t="s">
        <v>208</v>
      </c>
      <c r="G177" s="101" t="s">
        <v>209</v>
      </c>
      <c r="H177" s="101" t="s">
        <v>226</v>
      </c>
      <c r="I177" s="51" t="s">
        <v>211</v>
      </c>
      <c r="J177" s="872"/>
      <c r="K177" s="855"/>
    </row>
    <row r="178" spans="1:11" x14ac:dyDescent="0.25">
      <c r="A178" s="856" t="str">
        <f>DESCRIPCION!A28</f>
        <v>i</v>
      </c>
      <c r="B178" s="549">
        <f>DESCRIPCION!D28</f>
        <v>0</v>
      </c>
      <c r="C178" s="856"/>
      <c r="D178" s="846" t="s">
        <v>212</v>
      </c>
      <c r="E178" s="118" t="s">
        <v>213</v>
      </c>
      <c r="F178" s="66" t="s">
        <v>174</v>
      </c>
      <c r="G178" s="119">
        <f>IF(F178="Asignado",15,0)</f>
        <v>0</v>
      </c>
      <c r="H178" s="848" t="str">
        <f>IF(AND(G185&gt;0,G185&lt;=85),"Débil",IF(AND(G185&gt;85,G185&lt;=95),"Moderado",IF(G185&gt;96,"Fuerte"," ")))</f>
        <v xml:space="preserve"> </v>
      </c>
      <c r="I178" s="851" t="s">
        <v>174</v>
      </c>
      <c r="J178" s="848" t="str">
        <f>IF(AND(H178="Fuerte",I178="Fuerte (Siempre se Ejecuta)"),"Fuerte",IF(AND(H178="Fuerte",I178="Moderado (Algunas veces se ejecuta)"),"Moderado",IF(AND(H178="Fuerte",I178="Débil (No se ejecuta)"),"Débil",IF(AND(H178="Moderado",I178="Fuerte (Siempre se Ejecuta)"),"Moderado",IF(AND(H178="Moderado",I178="Moderado (Algunas veces se ejecuta)"),"Moderado",IF(AND(H178="Moderado",I178="Débil (No se ejecuta)"),"Débil",IF(AND(H178="Débil",I178="Fuerte (Siempre se Ejecuta)"),"Débil",IF(AND(H178="Débil",I178="Moderado (Algunas veces se ejecuta)"),"Débil",IF(AND(H178="Débil",I178="Débil (No se ejecuta)"),"Débil"," ")))))))))</f>
        <v xml:space="preserve"> </v>
      </c>
      <c r="K178" s="859" t="str">
        <f>IF(J178="Fuerte","NO",IF(J178=" "," ","SI"))</f>
        <v xml:space="preserve"> </v>
      </c>
    </row>
    <row r="179" spans="1:11" ht="27.6" x14ac:dyDescent="0.25">
      <c r="A179" s="857"/>
      <c r="B179" s="550"/>
      <c r="C179" s="857"/>
      <c r="D179" s="847"/>
      <c r="E179" s="96" t="s">
        <v>214</v>
      </c>
      <c r="F179" s="63" t="s">
        <v>174</v>
      </c>
      <c r="G179" s="62">
        <f>IF(F179="Adecuado",15,0)</f>
        <v>0</v>
      </c>
      <c r="H179" s="849"/>
      <c r="I179" s="852"/>
      <c r="J179" s="849"/>
      <c r="K179" s="860"/>
    </row>
    <row r="180" spans="1:11" ht="27.6" x14ac:dyDescent="0.25">
      <c r="A180" s="857"/>
      <c r="B180" s="550"/>
      <c r="C180" s="857"/>
      <c r="D180" s="49" t="s">
        <v>215</v>
      </c>
      <c r="E180" s="96" t="s">
        <v>216</v>
      </c>
      <c r="F180" s="63" t="s">
        <v>174</v>
      </c>
      <c r="G180" s="62">
        <f>IF(F180="Oportuna",15,0)</f>
        <v>0</v>
      </c>
      <c r="H180" s="849"/>
      <c r="I180" s="852"/>
      <c r="J180" s="849"/>
      <c r="K180" s="860"/>
    </row>
    <row r="181" spans="1:11" ht="41.4" x14ac:dyDescent="0.25">
      <c r="A181" s="857"/>
      <c r="B181" s="550"/>
      <c r="C181" s="857"/>
      <c r="D181" s="49" t="s">
        <v>217</v>
      </c>
      <c r="E181" s="96" t="s">
        <v>218</v>
      </c>
      <c r="F181" s="196" t="s">
        <v>174</v>
      </c>
      <c r="G181" s="62">
        <f>IF(F181="Prevenir",15,IF(F181="Detectar",10,0))</f>
        <v>0</v>
      </c>
      <c r="H181" s="849"/>
      <c r="I181" s="852"/>
      <c r="J181" s="849"/>
      <c r="K181" s="860"/>
    </row>
    <row r="182" spans="1:11" ht="27.6" x14ac:dyDescent="0.25">
      <c r="A182" s="857"/>
      <c r="B182" s="550"/>
      <c r="C182" s="857"/>
      <c r="D182" s="49" t="s">
        <v>219</v>
      </c>
      <c r="E182" s="96" t="s">
        <v>220</v>
      </c>
      <c r="F182" s="63" t="s">
        <v>174</v>
      </c>
      <c r="G182" s="62">
        <f>IF(F182="Confiable",15,0)</f>
        <v>0</v>
      </c>
      <c r="H182" s="849"/>
      <c r="I182" s="852"/>
      <c r="J182" s="849"/>
      <c r="K182" s="860"/>
    </row>
    <row r="183" spans="1:11" ht="41.4" x14ac:dyDescent="0.25">
      <c r="A183" s="857"/>
      <c r="B183" s="550"/>
      <c r="C183" s="857"/>
      <c r="D183" s="49" t="s">
        <v>221</v>
      </c>
      <c r="E183" s="96" t="s">
        <v>222</v>
      </c>
      <c r="F183" s="196" t="s">
        <v>174</v>
      </c>
      <c r="G183" s="62">
        <f>IF(F183="Se investigan y se resuelven oportunamente",15,0)</f>
        <v>0</v>
      </c>
      <c r="H183" s="849"/>
      <c r="I183" s="852"/>
      <c r="J183" s="849"/>
      <c r="K183" s="860"/>
    </row>
    <row r="184" spans="1:11" ht="27.6" x14ac:dyDescent="0.25">
      <c r="A184" s="858"/>
      <c r="B184" s="551"/>
      <c r="C184" s="858"/>
      <c r="D184" s="44" t="s">
        <v>223</v>
      </c>
      <c r="E184" s="96" t="s">
        <v>224</v>
      </c>
      <c r="F184" s="63" t="s">
        <v>174</v>
      </c>
      <c r="G184" s="62">
        <f>IF(F184="Completa",10,IF(F184="Incompleta",5,0))</f>
        <v>0</v>
      </c>
      <c r="H184" s="850"/>
      <c r="I184" s="853"/>
      <c r="J184" s="850"/>
      <c r="K184" s="861"/>
    </row>
    <row r="185" spans="1:11" ht="15" thickBot="1" x14ac:dyDescent="0.3">
      <c r="A185" s="114"/>
      <c r="B185" s="115"/>
      <c r="C185" s="55"/>
      <c r="D185" s="56"/>
      <c r="E185" s="57" t="s">
        <v>225</v>
      </c>
      <c r="F185" s="16"/>
      <c r="G185" s="16">
        <f>SUM(G178:G184)</f>
        <v>0</v>
      </c>
      <c r="H185" s="124"/>
      <c r="I185" s="125"/>
      <c r="J185" s="125"/>
      <c r="K185" s="126"/>
    </row>
    <row r="186" spans="1:11" ht="14.4" thickBot="1" x14ac:dyDescent="0.3"/>
    <row r="187" spans="1:11" ht="27.6" x14ac:dyDescent="0.25">
      <c r="A187" s="862" t="s">
        <v>83</v>
      </c>
      <c r="B187" s="864" t="s">
        <v>228</v>
      </c>
      <c r="C187" s="866" t="s">
        <v>201</v>
      </c>
      <c r="D187" s="868" t="s">
        <v>202</v>
      </c>
      <c r="E187" s="869"/>
      <c r="F187" s="869"/>
      <c r="G187" s="869"/>
      <c r="H187" s="870"/>
      <c r="I187" s="100" t="s">
        <v>203</v>
      </c>
      <c r="J187" s="871" t="s">
        <v>204</v>
      </c>
      <c r="K187" s="854" t="s">
        <v>205</v>
      </c>
    </row>
    <row r="188" spans="1:11" ht="55.8" thickBot="1" x14ac:dyDescent="0.3">
      <c r="A188" s="863"/>
      <c r="B188" s="865"/>
      <c r="C188" s="867"/>
      <c r="D188" s="101" t="s">
        <v>206</v>
      </c>
      <c r="E188" s="50" t="s">
        <v>207</v>
      </c>
      <c r="F188" s="101" t="s">
        <v>208</v>
      </c>
      <c r="G188" s="101" t="s">
        <v>209</v>
      </c>
      <c r="H188" s="101" t="s">
        <v>226</v>
      </c>
      <c r="I188" s="51" t="s">
        <v>211</v>
      </c>
      <c r="J188" s="872"/>
      <c r="K188" s="855"/>
    </row>
    <row r="189" spans="1:11" x14ac:dyDescent="0.25">
      <c r="A189" s="856" t="str">
        <f>DESCRIPCION!A28</f>
        <v>i</v>
      </c>
      <c r="B189" s="549">
        <f>DESCRIPCION!D29</f>
        <v>0</v>
      </c>
      <c r="C189" s="856"/>
      <c r="D189" s="846" t="s">
        <v>212</v>
      </c>
      <c r="E189" s="118" t="s">
        <v>213</v>
      </c>
      <c r="F189" s="66" t="s">
        <v>174</v>
      </c>
      <c r="G189" s="119">
        <f>IF(F189="Asignado",15,0)</f>
        <v>0</v>
      </c>
      <c r="H189" s="848" t="str">
        <f>IF(AND(G196&gt;0,G196&lt;=85),"Débil",IF(AND(G196&gt;85,G196&lt;=95),"Moderado",IF(G196&gt;96,"Fuerte"," ")))</f>
        <v xml:space="preserve"> </v>
      </c>
      <c r="I189" s="851" t="s">
        <v>174</v>
      </c>
      <c r="J189" s="848" t="str">
        <f>IF(AND(H189="Fuerte",I189="Fuerte (Siempre se Ejecuta)"),"Fuerte",IF(AND(H189="Fuerte",I189="Moderado (Algunas veces se ejecuta)"),"Moderado",IF(AND(H189="Fuerte",I189="Débil (No se ejecuta)"),"Débil",IF(AND(H189="Moderado",I189="Fuerte (Siempre se Ejecuta)"),"Moderado",IF(AND(H189="Moderado",I189="Moderado (Algunas veces se ejecuta)"),"Moderado",IF(AND(H189="Moderado",I189="Débil (No se ejecuta)"),"Débil",IF(AND(H189="Débil",I189="Fuerte (Siempre se Ejecuta)"),"Débil",IF(AND(H189="Débil",I189="Moderado (Algunas veces se ejecuta)"),"Débil",IF(AND(H189="Débil",I189="Débil (No se ejecuta)"),"Débil"," ")))))))))</f>
        <v xml:space="preserve"> </v>
      </c>
      <c r="K189" s="859" t="str">
        <f>IF(J189="Fuerte","NO",IF(J189=" "," ","SI"))</f>
        <v xml:space="preserve"> </v>
      </c>
    </row>
    <row r="190" spans="1:11" ht="27.6" x14ac:dyDescent="0.25">
      <c r="A190" s="857"/>
      <c r="B190" s="550"/>
      <c r="C190" s="857"/>
      <c r="D190" s="847"/>
      <c r="E190" s="96" t="s">
        <v>214</v>
      </c>
      <c r="F190" s="63" t="s">
        <v>174</v>
      </c>
      <c r="G190" s="62">
        <f>IF(F190="Adecuado",15,0)</f>
        <v>0</v>
      </c>
      <c r="H190" s="849"/>
      <c r="I190" s="852"/>
      <c r="J190" s="849"/>
      <c r="K190" s="860"/>
    </row>
    <row r="191" spans="1:11" ht="27.6" x14ac:dyDescent="0.25">
      <c r="A191" s="857"/>
      <c r="B191" s="550"/>
      <c r="C191" s="857"/>
      <c r="D191" s="49" t="s">
        <v>215</v>
      </c>
      <c r="E191" s="96" t="s">
        <v>216</v>
      </c>
      <c r="F191" s="63" t="s">
        <v>174</v>
      </c>
      <c r="G191" s="62">
        <f>IF(F191="Oportuna",15,0)</f>
        <v>0</v>
      </c>
      <c r="H191" s="849"/>
      <c r="I191" s="852"/>
      <c r="J191" s="849"/>
      <c r="K191" s="860"/>
    </row>
    <row r="192" spans="1:11" ht="41.4" x14ac:dyDescent="0.25">
      <c r="A192" s="857"/>
      <c r="B192" s="550"/>
      <c r="C192" s="857"/>
      <c r="D192" s="49" t="s">
        <v>217</v>
      </c>
      <c r="E192" s="96" t="s">
        <v>218</v>
      </c>
      <c r="F192" s="196" t="s">
        <v>174</v>
      </c>
      <c r="G192" s="62">
        <f>IF(F192="Prevenir",15,IF(F192="Detectar",10,0))</f>
        <v>0</v>
      </c>
      <c r="H192" s="849"/>
      <c r="I192" s="852"/>
      <c r="J192" s="849"/>
      <c r="K192" s="860"/>
    </row>
    <row r="193" spans="1:11" ht="27.6" x14ac:dyDescent="0.25">
      <c r="A193" s="857"/>
      <c r="B193" s="550"/>
      <c r="C193" s="857"/>
      <c r="D193" s="49" t="s">
        <v>219</v>
      </c>
      <c r="E193" s="96" t="s">
        <v>220</v>
      </c>
      <c r="F193" s="63" t="s">
        <v>174</v>
      </c>
      <c r="G193" s="62">
        <f>IF(F193="Confiable",15,0)</f>
        <v>0</v>
      </c>
      <c r="H193" s="849"/>
      <c r="I193" s="852"/>
      <c r="J193" s="849"/>
      <c r="K193" s="860"/>
    </row>
    <row r="194" spans="1:11" ht="41.4" x14ac:dyDescent="0.25">
      <c r="A194" s="857"/>
      <c r="B194" s="550"/>
      <c r="C194" s="857"/>
      <c r="D194" s="49" t="s">
        <v>221</v>
      </c>
      <c r="E194" s="96" t="s">
        <v>222</v>
      </c>
      <c r="F194" s="196" t="s">
        <v>174</v>
      </c>
      <c r="G194" s="62">
        <f>IF(F194="Se investigan y se resuelven oportunamente",15,0)</f>
        <v>0</v>
      </c>
      <c r="H194" s="849"/>
      <c r="I194" s="852"/>
      <c r="J194" s="849"/>
      <c r="K194" s="860"/>
    </row>
    <row r="195" spans="1:11" ht="27.6" x14ac:dyDescent="0.25">
      <c r="A195" s="858"/>
      <c r="B195" s="551"/>
      <c r="C195" s="858"/>
      <c r="D195" s="44" t="s">
        <v>223</v>
      </c>
      <c r="E195" s="96" t="s">
        <v>224</v>
      </c>
      <c r="F195" s="63" t="s">
        <v>174</v>
      </c>
      <c r="G195" s="62">
        <f>IF(F195="Completa",10,IF(F195="Incompleta",5,0))</f>
        <v>0</v>
      </c>
      <c r="H195" s="850"/>
      <c r="I195" s="853"/>
      <c r="J195" s="850"/>
      <c r="K195" s="861"/>
    </row>
    <row r="196" spans="1:11" ht="15" thickBot="1" x14ac:dyDescent="0.3">
      <c r="A196" s="114"/>
      <c r="B196" s="115"/>
      <c r="C196" s="55"/>
      <c r="D196" s="56"/>
      <c r="E196" s="57" t="s">
        <v>225</v>
      </c>
      <c r="F196" s="16"/>
      <c r="G196" s="16">
        <f>SUM(G189:G195)</f>
        <v>0</v>
      </c>
      <c r="H196" s="124"/>
      <c r="I196" s="125"/>
      <c r="J196" s="125"/>
      <c r="K196" s="126"/>
    </row>
    <row r="197" spans="1:11" ht="14.4" thickBot="1" x14ac:dyDescent="0.3"/>
    <row r="198" spans="1:11" ht="27.6" x14ac:dyDescent="0.25">
      <c r="A198" s="862" t="s">
        <v>83</v>
      </c>
      <c r="B198" s="864" t="s">
        <v>228</v>
      </c>
      <c r="C198" s="866" t="s">
        <v>201</v>
      </c>
      <c r="D198" s="868" t="s">
        <v>202</v>
      </c>
      <c r="E198" s="869"/>
      <c r="F198" s="869"/>
      <c r="G198" s="869"/>
      <c r="H198" s="870"/>
      <c r="I198" s="100" t="s">
        <v>203</v>
      </c>
      <c r="J198" s="871" t="s">
        <v>204</v>
      </c>
      <c r="K198" s="854" t="s">
        <v>205</v>
      </c>
    </row>
    <row r="199" spans="1:11" ht="55.8" thickBot="1" x14ac:dyDescent="0.3">
      <c r="A199" s="863"/>
      <c r="B199" s="865"/>
      <c r="C199" s="867"/>
      <c r="D199" s="101" t="s">
        <v>206</v>
      </c>
      <c r="E199" s="50" t="s">
        <v>207</v>
      </c>
      <c r="F199" s="101" t="s">
        <v>208</v>
      </c>
      <c r="G199" s="101" t="s">
        <v>209</v>
      </c>
      <c r="H199" s="101" t="s">
        <v>226</v>
      </c>
      <c r="I199" s="51" t="s">
        <v>211</v>
      </c>
      <c r="J199" s="872"/>
      <c r="K199" s="855"/>
    </row>
    <row r="200" spans="1:11" x14ac:dyDescent="0.25">
      <c r="A200" s="856" t="str">
        <f>DESCRIPCION!A28</f>
        <v>i</v>
      </c>
      <c r="B200" s="549">
        <f>DESCRIPCION!D30</f>
        <v>0</v>
      </c>
      <c r="C200" s="856"/>
      <c r="D200" s="846" t="s">
        <v>212</v>
      </c>
      <c r="E200" s="118" t="s">
        <v>213</v>
      </c>
      <c r="F200" s="66" t="s">
        <v>174</v>
      </c>
      <c r="G200" s="119">
        <f>IF(F200="Asignado",15,0)</f>
        <v>0</v>
      </c>
      <c r="H200" s="848" t="str">
        <f>IF(AND(G207&gt;0,G207&lt;=85),"Débil",IF(AND(G207&gt;85,G207&lt;=95),"Moderado",IF(G207&gt;96,"Fuerte"," ")))</f>
        <v xml:space="preserve"> </v>
      </c>
      <c r="I200" s="851" t="s">
        <v>174</v>
      </c>
      <c r="J200" s="848" t="str">
        <f>IF(AND(H200="Fuerte",I200="Fuerte (Siempre se Ejecuta)"),"Fuerte",IF(AND(H200="Fuerte",I200="Moderado (Algunas veces se ejecuta)"),"Moderado",IF(AND(H200="Fuerte",I200="Débil (No se ejecuta)"),"Débil",IF(AND(H200="Moderado",I200="Fuerte (Siempre se Ejecuta)"),"Moderado",IF(AND(H200="Moderado",I200="Moderado (Algunas veces se ejecuta)"),"Moderado",IF(AND(H200="Moderado",I200="Débil (No se ejecuta)"),"Débil",IF(AND(H200="Débil",I200="Fuerte (Siempre se Ejecuta)"),"Débil",IF(AND(H200="Débil",I200="Moderado (Algunas veces se ejecuta)"),"Débil",IF(AND(H200="Débil",I200="Débil (No se ejecuta)"),"Débil"," ")))))))))</f>
        <v xml:space="preserve"> </v>
      </c>
      <c r="K200" s="859" t="str">
        <f>IF(J200="Fuerte","NO",IF(J200=" "," ","SI"))</f>
        <v xml:space="preserve"> </v>
      </c>
    </row>
    <row r="201" spans="1:11" ht="27.6" x14ac:dyDescent="0.25">
      <c r="A201" s="857"/>
      <c r="B201" s="550"/>
      <c r="C201" s="857"/>
      <c r="D201" s="847"/>
      <c r="E201" s="96" t="s">
        <v>214</v>
      </c>
      <c r="F201" s="63" t="s">
        <v>174</v>
      </c>
      <c r="G201" s="62">
        <f>IF(F201="Adecuado",15,0)</f>
        <v>0</v>
      </c>
      <c r="H201" s="849"/>
      <c r="I201" s="852"/>
      <c r="J201" s="849"/>
      <c r="K201" s="860"/>
    </row>
    <row r="202" spans="1:11" ht="27.6" x14ac:dyDescent="0.25">
      <c r="A202" s="857"/>
      <c r="B202" s="550"/>
      <c r="C202" s="857"/>
      <c r="D202" s="49" t="s">
        <v>215</v>
      </c>
      <c r="E202" s="96" t="s">
        <v>216</v>
      </c>
      <c r="F202" s="63" t="s">
        <v>174</v>
      </c>
      <c r="G202" s="62">
        <f>IF(F202="Oportuna",15,0)</f>
        <v>0</v>
      </c>
      <c r="H202" s="849"/>
      <c r="I202" s="852"/>
      <c r="J202" s="849"/>
      <c r="K202" s="860"/>
    </row>
    <row r="203" spans="1:11" ht="41.4" x14ac:dyDescent="0.25">
      <c r="A203" s="857"/>
      <c r="B203" s="550"/>
      <c r="C203" s="857"/>
      <c r="D203" s="49" t="s">
        <v>217</v>
      </c>
      <c r="E203" s="96" t="s">
        <v>218</v>
      </c>
      <c r="F203" s="196" t="s">
        <v>174</v>
      </c>
      <c r="G203" s="62">
        <f>IF(F203="Prevenir",15,IF(F203="Detectar",10,0))</f>
        <v>0</v>
      </c>
      <c r="H203" s="849"/>
      <c r="I203" s="852"/>
      <c r="J203" s="849"/>
      <c r="K203" s="860"/>
    </row>
    <row r="204" spans="1:11" ht="27.6" x14ac:dyDescent="0.25">
      <c r="A204" s="857"/>
      <c r="B204" s="550"/>
      <c r="C204" s="857"/>
      <c r="D204" s="49" t="s">
        <v>219</v>
      </c>
      <c r="E204" s="96" t="s">
        <v>220</v>
      </c>
      <c r="F204" s="63" t="s">
        <v>174</v>
      </c>
      <c r="G204" s="62">
        <f>IF(F204="Confiable",15,0)</f>
        <v>0</v>
      </c>
      <c r="H204" s="849"/>
      <c r="I204" s="852"/>
      <c r="J204" s="849"/>
      <c r="K204" s="860"/>
    </row>
    <row r="205" spans="1:11" ht="41.4" x14ac:dyDescent="0.25">
      <c r="A205" s="857"/>
      <c r="B205" s="550"/>
      <c r="C205" s="857"/>
      <c r="D205" s="49" t="s">
        <v>221</v>
      </c>
      <c r="E205" s="96" t="s">
        <v>222</v>
      </c>
      <c r="F205" s="196" t="s">
        <v>174</v>
      </c>
      <c r="G205" s="62">
        <f>IF(F205="Se investigan y se resuelven oportunamente",15,0)</f>
        <v>0</v>
      </c>
      <c r="H205" s="849"/>
      <c r="I205" s="852"/>
      <c r="J205" s="849"/>
      <c r="K205" s="860"/>
    </row>
    <row r="206" spans="1:11" ht="27.6" x14ac:dyDescent="0.25">
      <c r="A206" s="858"/>
      <c r="B206" s="551"/>
      <c r="C206" s="858"/>
      <c r="D206" s="44" t="s">
        <v>223</v>
      </c>
      <c r="E206" s="96" t="s">
        <v>224</v>
      </c>
      <c r="F206" s="63" t="s">
        <v>174</v>
      </c>
      <c r="G206" s="62">
        <f>IF(F206="Completa",10,IF(F206="Incompleta",5,0))</f>
        <v>0</v>
      </c>
      <c r="H206" s="850"/>
      <c r="I206" s="853"/>
      <c r="J206" s="850"/>
      <c r="K206" s="861"/>
    </row>
    <row r="207" spans="1:11" ht="15" thickBot="1" x14ac:dyDescent="0.3">
      <c r="A207" s="114"/>
      <c r="B207" s="115"/>
      <c r="C207" s="55"/>
      <c r="D207" s="56"/>
      <c r="E207" s="57" t="s">
        <v>225</v>
      </c>
      <c r="F207" s="16"/>
      <c r="G207" s="16">
        <f>SUM(G200:G206)</f>
        <v>0</v>
      </c>
      <c r="H207" s="124"/>
      <c r="I207" s="125"/>
      <c r="J207" s="125"/>
      <c r="K207" s="126"/>
    </row>
    <row r="208" spans="1:11" ht="14.4" thickBot="1" x14ac:dyDescent="0.3"/>
    <row r="209" spans="1:11" ht="27.6" x14ac:dyDescent="0.25">
      <c r="A209" s="862" t="s">
        <v>83</v>
      </c>
      <c r="B209" s="864" t="s">
        <v>228</v>
      </c>
      <c r="C209" s="866" t="s">
        <v>201</v>
      </c>
      <c r="D209" s="868" t="s">
        <v>202</v>
      </c>
      <c r="E209" s="869"/>
      <c r="F209" s="869"/>
      <c r="G209" s="869"/>
      <c r="H209" s="870"/>
      <c r="I209" s="100" t="s">
        <v>203</v>
      </c>
      <c r="J209" s="871" t="s">
        <v>204</v>
      </c>
      <c r="K209" s="854" t="s">
        <v>205</v>
      </c>
    </row>
    <row r="210" spans="1:11" ht="55.8" thickBot="1" x14ac:dyDescent="0.3">
      <c r="A210" s="863"/>
      <c r="B210" s="865"/>
      <c r="C210" s="867"/>
      <c r="D210" s="101" t="s">
        <v>206</v>
      </c>
      <c r="E210" s="50" t="s">
        <v>207</v>
      </c>
      <c r="F210" s="101" t="s">
        <v>208</v>
      </c>
      <c r="G210" s="101" t="s">
        <v>209</v>
      </c>
      <c r="H210" s="101" t="s">
        <v>226</v>
      </c>
      <c r="I210" s="51" t="s">
        <v>211</v>
      </c>
      <c r="J210" s="872"/>
      <c r="K210" s="855"/>
    </row>
    <row r="211" spans="1:11" x14ac:dyDescent="0.25">
      <c r="A211" s="856" t="str">
        <f>DESCRIPCION!A31</f>
        <v>j</v>
      </c>
      <c r="B211" s="549">
        <f>DESCRIPCION!D31</f>
        <v>0</v>
      </c>
      <c r="C211" s="856"/>
      <c r="D211" s="846" t="s">
        <v>212</v>
      </c>
      <c r="E211" s="118" t="s">
        <v>213</v>
      </c>
      <c r="F211" s="66" t="s">
        <v>174</v>
      </c>
      <c r="G211" s="119">
        <f>IF(F211="Asignado",15,0)</f>
        <v>0</v>
      </c>
      <c r="H211" s="848" t="str">
        <f>IF(AND(G218&gt;0,G218&lt;=85),"Débil",IF(AND(G218&gt;85,G218&lt;=95),"Moderado",IF(G218&gt;96,"Fuerte"," ")))</f>
        <v xml:space="preserve"> </v>
      </c>
      <c r="I211" s="851" t="s">
        <v>174</v>
      </c>
      <c r="J211" s="848" t="str">
        <f>IF(AND(H211="Fuerte",I211="Fuerte (Siempre se Ejecuta)"),"Fuerte",IF(AND(H211="Fuerte",I211="Moderado (Algunas veces se ejecuta)"),"Moderado",IF(AND(H211="Fuerte",I211="Débil (No se ejecuta)"),"Débil",IF(AND(H211="Moderado",I211="Fuerte (Siempre se Ejecuta)"),"Moderado",IF(AND(H211="Moderado",I211="Moderado (Algunas veces se ejecuta)"),"Moderado",IF(AND(H211="Moderado",I211="Débil (No se ejecuta)"),"Débil",IF(AND(H211="Débil",I211="Fuerte (Siempre se Ejecuta)"),"Débil",IF(AND(H211="Débil",I211="Moderado (Algunas veces se ejecuta)"),"Débil",IF(AND(H211="Débil",I211="Débil (No se ejecuta)"),"Débil"," ")))))))))</f>
        <v xml:space="preserve"> </v>
      </c>
      <c r="K211" s="859" t="str">
        <f>IF(J211="Fuerte","NO",IF(J211=" "," ","SI"))</f>
        <v xml:space="preserve"> </v>
      </c>
    </row>
    <row r="212" spans="1:11" ht="27.6" x14ac:dyDescent="0.25">
      <c r="A212" s="857"/>
      <c r="B212" s="550"/>
      <c r="C212" s="857"/>
      <c r="D212" s="847"/>
      <c r="E212" s="96" t="s">
        <v>214</v>
      </c>
      <c r="F212" s="63" t="s">
        <v>174</v>
      </c>
      <c r="G212" s="62">
        <f>IF(F212="Adecuado",15,0)</f>
        <v>0</v>
      </c>
      <c r="H212" s="849"/>
      <c r="I212" s="852"/>
      <c r="J212" s="849"/>
      <c r="K212" s="860"/>
    </row>
    <row r="213" spans="1:11" ht="27.6" x14ac:dyDescent="0.25">
      <c r="A213" s="857"/>
      <c r="B213" s="550"/>
      <c r="C213" s="857"/>
      <c r="D213" s="49" t="s">
        <v>215</v>
      </c>
      <c r="E213" s="96" t="s">
        <v>216</v>
      </c>
      <c r="F213" s="63" t="s">
        <v>174</v>
      </c>
      <c r="G213" s="62">
        <f>IF(F213="Oportuna",15,0)</f>
        <v>0</v>
      </c>
      <c r="H213" s="849"/>
      <c r="I213" s="852"/>
      <c r="J213" s="849"/>
      <c r="K213" s="860"/>
    </row>
    <row r="214" spans="1:11" ht="41.4" x14ac:dyDescent="0.25">
      <c r="A214" s="857"/>
      <c r="B214" s="550"/>
      <c r="C214" s="857"/>
      <c r="D214" s="49" t="s">
        <v>217</v>
      </c>
      <c r="E214" s="96" t="s">
        <v>218</v>
      </c>
      <c r="F214" s="196" t="s">
        <v>174</v>
      </c>
      <c r="G214" s="62">
        <f>IF(F214="Prevenir",15,IF(F214="Detectar",10,0))</f>
        <v>0</v>
      </c>
      <c r="H214" s="849"/>
      <c r="I214" s="852"/>
      <c r="J214" s="849"/>
      <c r="K214" s="860"/>
    </row>
    <row r="215" spans="1:11" ht="27.6" x14ac:dyDescent="0.25">
      <c r="A215" s="857"/>
      <c r="B215" s="550"/>
      <c r="C215" s="857"/>
      <c r="D215" s="49" t="s">
        <v>219</v>
      </c>
      <c r="E215" s="96" t="s">
        <v>220</v>
      </c>
      <c r="F215" s="63" t="s">
        <v>174</v>
      </c>
      <c r="G215" s="62">
        <f>IF(F215="Confiable",15,0)</f>
        <v>0</v>
      </c>
      <c r="H215" s="849"/>
      <c r="I215" s="852"/>
      <c r="J215" s="849"/>
      <c r="K215" s="860"/>
    </row>
    <row r="216" spans="1:11" ht="41.4" x14ac:dyDescent="0.25">
      <c r="A216" s="857"/>
      <c r="B216" s="550"/>
      <c r="C216" s="857"/>
      <c r="D216" s="49" t="s">
        <v>221</v>
      </c>
      <c r="E216" s="96" t="s">
        <v>222</v>
      </c>
      <c r="F216" s="196" t="s">
        <v>174</v>
      </c>
      <c r="G216" s="62">
        <f>IF(F216="Se investigan y se resuelven oportunamente",15,0)</f>
        <v>0</v>
      </c>
      <c r="H216" s="849"/>
      <c r="I216" s="852"/>
      <c r="J216" s="849"/>
      <c r="K216" s="860"/>
    </row>
    <row r="217" spans="1:11" ht="27.6" x14ac:dyDescent="0.25">
      <c r="A217" s="858"/>
      <c r="B217" s="551"/>
      <c r="C217" s="858"/>
      <c r="D217" s="44" t="s">
        <v>223</v>
      </c>
      <c r="E217" s="96" t="s">
        <v>224</v>
      </c>
      <c r="F217" s="63" t="s">
        <v>174</v>
      </c>
      <c r="G217" s="62">
        <f>IF(F217="Completa",10,IF(F217="Incompleta",5,0))</f>
        <v>0</v>
      </c>
      <c r="H217" s="850"/>
      <c r="I217" s="853"/>
      <c r="J217" s="850"/>
      <c r="K217" s="861"/>
    </row>
    <row r="218" spans="1:11" ht="15" thickBot="1" x14ac:dyDescent="0.3">
      <c r="A218" s="114"/>
      <c r="B218" s="115"/>
      <c r="C218" s="55"/>
      <c r="D218" s="56"/>
      <c r="E218" s="57" t="s">
        <v>225</v>
      </c>
      <c r="F218" s="16"/>
      <c r="G218" s="16">
        <f>SUM(G211:G217)</f>
        <v>0</v>
      </c>
      <c r="H218" s="124"/>
      <c r="I218" s="125"/>
      <c r="J218" s="125"/>
      <c r="K218" s="126"/>
    </row>
    <row r="219" spans="1:11" ht="14.4" thickBot="1" x14ac:dyDescent="0.3"/>
    <row r="220" spans="1:11" ht="27.6" x14ac:dyDescent="0.25">
      <c r="A220" s="862" t="s">
        <v>83</v>
      </c>
      <c r="B220" s="864" t="s">
        <v>228</v>
      </c>
      <c r="C220" s="866" t="s">
        <v>201</v>
      </c>
      <c r="D220" s="868" t="s">
        <v>202</v>
      </c>
      <c r="E220" s="869"/>
      <c r="F220" s="869"/>
      <c r="G220" s="869"/>
      <c r="H220" s="870"/>
      <c r="I220" s="100" t="s">
        <v>203</v>
      </c>
      <c r="J220" s="871" t="s">
        <v>204</v>
      </c>
      <c r="K220" s="854" t="s">
        <v>205</v>
      </c>
    </row>
    <row r="221" spans="1:11" ht="55.8" thickBot="1" x14ac:dyDescent="0.3">
      <c r="A221" s="863"/>
      <c r="B221" s="865"/>
      <c r="C221" s="867"/>
      <c r="D221" s="101" t="s">
        <v>206</v>
      </c>
      <c r="E221" s="50" t="s">
        <v>207</v>
      </c>
      <c r="F221" s="101" t="s">
        <v>208</v>
      </c>
      <c r="G221" s="101" t="s">
        <v>209</v>
      </c>
      <c r="H221" s="101" t="s">
        <v>226</v>
      </c>
      <c r="I221" s="51" t="s">
        <v>211</v>
      </c>
      <c r="J221" s="872"/>
      <c r="K221" s="855"/>
    </row>
    <row r="222" spans="1:11" x14ac:dyDescent="0.25">
      <c r="A222" s="856" t="str">
        <f>DESCRIPCION!A31</f>
        <v>j</v>
      </c>
      <c r="B222" s="549">
        <f>DESCRIPCION!D32</f>
        <v>0</v>
      </c>
      <c r="C222" s="856"/>
      <c r="D222" s="846" t="s">
        <v>212</v>
      </c>
      <c r="E222" s="118" t="s">
        <v>213</v>
      </c>
      <c r="F222" s="66" t="s">
        <v>174</v>
      </c>
      <c r="G222" s="119">
        <f>IF(F222="Asignado",15,0)</f>
        <v>0</v>
      </c>
      <c r="H222" s="848" t="str">
        <f>IF(AND(G229&gt;0,G229&lt;=85),"Débil",IF(AND(G229&gt;85,G229&lt;=95),"Moderado",IF(G229&gt;96,"Fuerte"," ")))</f>
        <v xml:space="preserve"> </v>
      </c>
      <c r="I222" s="851" t="s">
        <v>197</v>
      </c>
      <c r="J222" s="848" t="str">
        <f>IF(AND(H222="Fuerte",I222="Fuerte (Siempre se Ejecuta)"),"Fuerte",IF(AND(H222="Fuerte",I222="Moderado (Algunas veces se ejecuta)"),"Moderado",IF(AND(H222="Fuerte",I222="Débil (No se ejecuta)"),"Débil",IF(AND(H222="Moderado",I222="Fuerte (Siempre se Ejecuta)"),"Moderado",IF(AND(H222="Moderado",I222="Moderado (Algunas veces se ejecuta)"),"Moderado",IF(AND(H222="Moderado",I222="Débil (No se ejecuta)"),"Débil",IF(AND(H222="Débil",I222="Fuerte (Siempre se Ejecuta)"),"Débil",IF(AND(H222="Débil",I222="Moderado (Algunas veces se ejecuta)"),"Débil",IF(AND(H222="Débil",I222="Débil (No se ejecuta)"),"Débil"," ")))))))))</f>
        <v xml:space="preserve"> </v>
      </c>
      <c r="K222" s="859" t="str">
        <f>IF(J222="Fuerte","NO",IF(J222=" "," ","SI"))</f>
        <v xml:space="preserve"> </v>
      </c>
    </row>
    <row r="223" spans="1:11" ht="27.6" x14ac:dyDescent="0.25">
      <c r="A223" s="857"/>
      <c r="B223" s="550"/>
      <c r="C223" s="857"/>
      <c r="D223" s="847"/>
      <c r="E223" s="96" t="s">
        <v>214</v>
      </c>
      <c r="F223" s="63" t="s">
        <v>174</v>
      </c>
      <c r="G223" s="62">
        <f>IF(F223="Adecuado",15,0)</f>
        <v>0</v>
      </c>
      <c r="H223" s="849"/>
      <c r="I223" s="852"/>
      <c r="J223" s="849"/>
      <c r="K223" s="860"/>
    </row>
    <row r="224" spans="1:11" ht="27.6" x14ac:dyDescent="0.25">
      <c r="A224" s="857"/>
      <c r="B224" s="550"/>
      <c r="C224" s="857"/>
      <c r="D224" s="49" t="s">
        <v>215</v>
      </c>
      <c r="E224" s="96" t="s">
        <v>216</v>
      </c>
      <c r="F224" s="63" t="s">
        <v>174</v>
      </c>
      <c r="G224" s="62">
        <f>IF(F224="Oportuna",15,0)</f>
        <v>0</v>
      </c>
      <c r="H224" s="849"/>
      <c r="I224" s="852"/>
      <c r="J224" s="849"/>
      <c r="K224" s="860"/>
    </row>
    <row r="225" spans="1:11" ht="41.4" x14ac:dyDescent="0.25">
      <c r="A225" s="857"/>
      <c r="B225" s="550"/>
      <c r="C225" s="857"/>
      <c r="D225" s="49" t="s">
        <v>217</v>
      </c>
      <c r="E225" s="96" t="s">
        <v>218</v>
      </c>
      <c r="F225" s="196" t="s">
        <v>174</v>
      </c>
      <c r="G225" s="62">
        <f>IF(F225="Prevenir",15,IF(F225="Detectar",10,0))</f>
        <v>0</v>
      </c>
      <c r="H225" s="849"/>
      <c r="I225" s="852"/>
      <c r="J225" s="849"/>
      <c r="K225" s="860"/>
    </row>
    <row r="226" spans="1:11" ht="27.6" x14ac:dyDescent="0.25">
      <c r="A226" s="857"/>
      <c r="B226" s="550"/>
      <c r="C226" s="857"/>
      <c r="D226" s="49" t="s">
        <v>219</v>
      </c>
      <c r="E226" s="96" t="s">
        <v>220</v>
      </c>
      <c r="F226" s="63" t="s">
        <v>174</v>
      </c>
      <c r="G226" s="62">
        <f>IF(F226="Confiable",15,0)</f>
        <v>0</v>
      </c>
      <c r="H226" s="849"/>
      <c r="I226" s="852"/>
      <c r="J226" s="849"/>
      <c r="K226" s="860"/>
    </row>
    <row r="227" spans="1:11" ht="41.4" x14ac:dyDescent="0.25">
      <c r="A227" s="857"/>
      <c r="B227" s="550"/>
      <c r="C227" s="857"/>
      <c r="D227" s="49" t="s">
        <v>221</v>
      </c>
      <c r="E227" s="96" t="s">
        <v>222</v>
      </c>
      <c r="F227" s="196" t="s">
        <v>174</v>
      </c>
      <c r="G227" s="62">
        <f>IF(F227="Se investigan y se resuelven oportunamente",15,0)</f>
        <v>0</v>
      </c>
      <c r="H227" s="849"/>
      <c r="I227" s="852"/>
      <c r="J227" s="849"/>
      <c r="K227" s="860"/>
    </row>
    <row r="228" spans="1:11" ht="27.6" x14ac:dyDescent="0.25">
      <c r="A228" s="858"/>
      <c r="B228" s="551"/>
      <c r="C228" s="858"/>
      <c r="D228" s="44" t="s">
        <v>223</v>
      </c>
      <c r="E228" s="96" t="s">
        <v>224</v>
      </c>
      <c r="F228" s="63" t="s">
        <v>174</v>
      </c>
      <c r="G228" s="62">
        <f>IF(F228="Completa",10,IF(F228="Incompleta",5,0))</f>
        <v>0</v>
      </c>
      <c r="H228" s="850"/>
      <c r="I228" s="853"/>
      <c r="J228" s="850"/>
      <c r="K228" s="861"/>
    </row>
    <row r="229" spans="1:11" ht="15" thickBot="1" x14ac:dyDescent="0.3">
      <c r="A229" s="114"/>
      <c r="B229" s="115"/>
      <c r="C229" s="55"/>
      <c r="D229" s="56"/>
      <c r="E229" s="57" t="s">
        <v>225</v>
      </c>
      <c r="F229" s="16"/>
      <c r="G229" s="16">
        <f>SUM(G222:G228)</f>
        <v>0</v>
      </c>
      <c r="H229" s="124"/>
      <c r="I229" s="125"/>
      <c r="J229" s="125"/>
      <c r="K229" s="126"/>
    </row>
    <row r="230" spans="1:11" ht="14.4" thickBot="1" x14ac:dyDescent="0.3"/>
    <row r="231" spans="1:11" ht="27.6" x14ac:dyDescent="0.25">
      <c r="A231" s="862" t="s">
        <v>83</v>
      </c>
      <c r="B231" s="864" t="s">
        <v>228</v>
      </c>
      <c r="C231" s="866" t="s">
        <v>201</v>
      </c>
      <c r="D231" s="868" t="s">
        <v>202</v>
      </c>
      <c r="E231" s="869"/>
      <c r="F231" s="869"/>
      <c r="G231" s="869"/>
      <c r="H231" s="870"/>
      <c r="I231" s="100" t="s">
        <v>203</v>
      </c>
      <c r="J231" s="871" t="s">
        <v>204</v>
      </c>
      <c r="K231" s="854" t="s">
        <v>205</v>
      </c>
    </row>
    <row r="232" spans="1:11" ht="55.8" thickBot="1" x14ac:dyDescent="0.3">
      <c r="A232" s="863"/>
      <c r="B232" s="865"/>
      <c r="C232" s="867"/>
      <c r="D232" s="101" t="s">
        <v>206</v>
      </c>
      <c r="E232" s="50" t="s">
        <v>207</v>
      </c>
      <c r="F232" s="101" t="s">
        <v>208</v>
      </c>
      <c r="G232" s="101" t="s">
        <v>209</v>
      </c>
      <c r="H232" s="101" t="s">
        <v>226</v>
      </c>
      <c r="I232" s="51" t="s">
        <v>211</v>
      </c>
      <c r="J232" s="872"/>
      <c r="K232" s="855"/>
    </row>
    <row r="233" spans="1:11" x14ac:dyDescent="0.25">
      <c r="A233" s="856" t="str">
        <f>DESCRIPCION!A31</f>
        <v>j</v>
      </c>
      <c r="B233" s="549">
        <f>DESCRIPCION!D33</f>
        <v>0</v>
      </c>
      <c r="C233" s="856"/>
      <c r="D233" s="846" t="s">
        <v>212</v>
      </c>
      <c r="E233" s="118" t="s">
        <v>213</v>
      </c>
      <c r="F233" s="66" t="s">
        <v>174</v>
      </c>
      <c r="G233" s="119">
        <f>IF(F233="Asignado",15,0)</f>
        <v>0</v>
      </c>
      <c r="H233" s="848" t="str">
        <f>IF(AND(G240&gt;0,G240&lt;=85),"Débil",IF(AND(G240&gt;85,G240&lt;=95),"Moderado",IF(G240&gt;96,"Fuerte"," ")))</f>
        <v xml:space="preserve"> </v>
      </c>
      <c r="I233" s="851" t="s">
        <v>174</v>
      </c>
      <c r="J233" s="848" t="str">
        <f>IF(AND(H233="Fuerte",I233="Fuerte (Siempre se Ejecuta)"),"Fuerte",IF(AND(H233="Fuerte",I233="Moderado (Algunas veces se ejecuta)"),"Moderado",IF(AND(H233="Fuerte",I233="Débil (No se ejecuta)"),"Débil",IF(AND(H233="Moderado",I233="Fuerte (Siempre se Ejecuta)"),"Moderado",IF(AND(H233="Moderado",I233="Moderado (Algunas veces se ejecuta)"),"Moderado",IF(AND(H233="Moderado",I233="Débil (No se ejecuta)"),"Débil",IF(AND(H233="Débil",I233="Fuerte (Siempre se Ejecuta)"),"Débil",IF(AND(H233="Débil",I233="Moderado (Algunas veces se ejecuta)"),"Débil",IF(AND(H233="Débil",I233="Débil (No se ejecuta)"),"Débil"," ")))))))))</f>
        <v xml:space="preserve"> </v>
      </c>
      <c r="K233" s="859" t="str">
        <f>IF(J233="Fuerte","NO",IF(J233=" "," ","SI"))</f>
        <v xml:space="preserve"> </v>
      </c>
    </row>
    <row r="234" spans="1:11" ht="27.6" x14ac:dyDescent="0.25">
      <c r="A234" s="857"/>
      <c r="B234" s="550"/>
      <c r="C234" s="857"/>
      <c r="D234" s="847"/>
      <c r="E234" s="96" t="s">
        <v>214</v>
      </c>
      <c r="F234" s="63" t="s">
        <v>174</v>
      </c>
      <c r="G234" s="62">
        <f>IF(F234="Adecuado",15,0)</f>
        <v>0</v>
      </c>
      <c r="H234" s="849"/>
      <c r="I234" s="852"/>
      <c r="J234" s="849"/>
      <c r="K234" s="860"/>
    </row>
    <row r="235" spans="1:11" ht="27.6" x14ac:dyDescent="0.25">
      <c r="A235" s="857"/>
      <c r="B235" s="550"/>
      <c r="C235" s="857"/>
      <c r="D235" s="49" t="s">
        <v>215</v>
      </c>
      <c r="E235" s="96" t="s">
        <v>216</v>
      </c>
      <c r="F235" s="63" t="s">
        <v>174</v>
      </c>
      <c r="G235" s="62">
        <f>IF(F235="Oportuna",15,0)</f>
        <v>0</v>
      </c>
      <c r="H235" s="849"/>
      <c r="I235" s="852"/>
      <c r="J235" s="849"/>
      <c r="K235" s="860"/>
    </row>
    <row r="236" spans="1:11" ht="41.4" x14ac:dyDescent="0.25">
      <c r="A236" s="857"/>
      <c r="B236" s="550"/>
      <c r="C236" s="857"/>
      <c r="D236" s="49" t="s">
        <v>217</v>
      </c>
      <c r="E236" s="96" t="s">
        <v>218</v>
      </c>
      <c r="F236" s="196" t="s">
        <v>174</v>
      </c>
      <c r="G236" s="62">
        <f>IF(F236="Prevenir",15,IF(F236="Detectar",10,0))</f>
        <v>0</v>
      </c>
      <c r="H236" s="849"/>
      <c r="I236" s="852"/>
      <c r="J236" s="849"/>
      <c r="K236" s="860"/>
    </row>
    <row r="237" spans="1:11" ht="27.6" x14ac:dyDescent="0.25">
      <c r="A237" s="857"/>
      <c r="B237" s="550"/>
      <c r="C237" s="857"/>
      <c r="D237" s="49" t="s">
        <v>219</v>
      </c>
      <c r="E237" s="96" t="s">
        <v>220</v>
      </c>
      <c r="F237" s="63" t="s">
        <v>174</v>
      </c>
      <c r="G237" s="62">
        <f>IF(F237="Confiable",15,0)</f>
        <v>0</v>
      </c>
      <c r="H237" s="849"/>
      <c r="I237" s="852"/>
      <c r="J237" s="849"/>
      <c r="K237" s="860"/>
    </row>
    <row r="238" spans="1:11" ht="41.4" x14ac:dyDescent="0.25">
      <c r="A238" s="857"/>
      <c r="B238" s="550"/>
      <c r="C238" s="857"/>
      <c r="D238" s="49" t="s">
        <v>221</v>
      </c>
      <c r="E238" s="96" t="s">
        <v>222</v>
      </c>
      <c r="F238" s="196" t="s">
        <v>174</v>
      </c>
      <c r="G238" s="62">
        <f>IF(F238="Se investigan y se resuelven oportunamente",15,0)</f>
        <v>0</v>
      </c>
      <c r="H238" s="849"/>
      <c r="I238" s="852"/>
      <c r="J238" s="849"/>
      <c r="K238" s="860"/>
    </row>
    <row r="239" spans="1:11" ht="27.6" x14ac:dyDescent="0.25">
      <c r="A239" s="858"/>
      <c r="B239" s="551"/>
      <c r="C239" s="858"/>
      <c r="D239" s="44" t="s">
        <v>223</v>
      </c>
      <c r="E239" s="96" t="s">
        <v>224</v>
      </c>
      <c r="F239" s="63" t="s">
        <v>174</v>
      </c>
      <c r="G239" s="62">
        <f>IF(F239="Completa",10,IF(F239="Incompleta",5,0))</f>
        <v>0</v>
      </c>
      <c r="H239" s="850"/>
      <c r="I239" s="853"/>
      <c r="J239" s="850"/>
      <c r="K239" s="861"/>
    </row>
    <row r="240" spans="1:11" ht="15" thickBot="1" x14ac:dyDescent="0.3">
      <c r="A240" s="114"/>
      <c r="B240" s="115"/>
      <c r="C240" s="55"/>
      <c r="D240" s="56"/>
      <c r="E240" s="57" t="s">
        <v>225</v>
      </c>
      <c r="F240" s="16"/>
      <c r="G240" s="16">
        <f>SUM(G233:G239)</f>
        <v>0</v>
      </c>
      <c r="H240" s="124"/>
      <c r="I240" s="125"/>
      <c r="J240" s="125"/>
      <c r="K240" s="126"/>
    </row>
  </sheetData>
  <sheetProtection selectLockedCells="1"/>
  <mergeCells count="305">
    <mergeCell ref="A1:A4"/>
    <mergeCell ref="J55:J61"/>
    <mergeCell ref="K55:K61"/>
    <mergeCell ref="D55:D56"/>
    <mergeCell ref="H55:H61"/>
    <mergeCell ref="I55:I61"/>
    <mergeCell ref="C64:C65"/>
    <mergeCell ref="D64:H64"/>
    <mergeCell ref="J64:J65"/>
    <mergeCell ref="K64:K65"/>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D66:D67"/>
    <mergeCell ref="H66:H72"/>
    <mergeCell ref="I66:I72"/>
    <mergeCell ref="C55:C61"/>
    <mergeCell ref="J66:J72"/>
    <mergeCell ref="K66:K72"/>
    <mergeCell ref="D53:H53"/>
    <mergeCell ref="J53:J54"/>
    <mergeCell ref="K53:K54"/>
    <mergeCell ref="B44:B51"/>
    <mergeCell ref="A44:A51"/>
    <mergeCell ref="A31:A32"/>
    <mergeCell ref="C31:C32"/>
    <mergeCell ref="D31:H31"/>
    <mergeCell ref="J31:J32"/>
    <mergeCell ref="K31:K32"/>
    <mergeCell ref="C33:C39"/>
    <mergeCell ref="D33:D34"/>
    <mergeCell ref="H33:H39"/>
    <mergeCell ref="I33:I39"/>
    <mergeCell ref="B31:B32"/>
    <mergeCell ref="B33:B39"/>
    <mergeCell ref="A33:A40"/>
    <mergeCell ref="A20:A21"/>
    <mergeCell ref="C20:C21"/>
    <mergeCell ref="D20:H20"/>
    <mergeCell ref="J20:J21"/>
    <mergeCell ref="K20:K21"/>
    <mergeCell ref="C22:C28"/>
    <mergeCell ref="D22:D23"/>
    <mergeCell ref="H22:H28"/>
    <mergeCell ref="I22:I28"/>
    <mergeCell ref="J22:J28"/>
    <mergeCell ref="K22:K28"/>
    <mergeCell ref="B20:B21"/>
    <mergeCell ref="B22:B28"/>
    <mergeCell ref="A22:A29"/>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A6:K6"/>
    <mergeCell ref="A7:K7"/>
    <mergeCell ref="I1:J1"/>
    <mergeCell ref="I2:J2"/>
    <mergeCell ref="I3:J3"/>
    <mergeCell ref="I4:J4"/>
    <mergeCell ref="B1:H2"/>
    <mergeCell ref="B3:H4"/>
    <mergeCell ref="A11:A18"/>
    <mergeCell ref="B11:B18"/>
    <mergeCell ref="A64:A65"/>
    <mergeCell ref="B64:B65"/>
    <mergeCell ref="A53:A54"/>
    <mergeCell ref="C53:C54"/>
    <mergeCell ref="B55:B62"/>
    <mergeCell ref="B66:B73"/>
    <mergeCell ref="A55:A62"/>
    <mergeCell ref="A66:A73"/>
    <mergeCell ref="A77:A78"/>
    <mergeCell ref="B77:B78"/>
    <mergeCell ref="C77:C78"/>
    <mergeCell ref="B53:B54"/>
    <mergeCell ref="C66:C72"/>
    <mergeCell ref="D77:H77"/>
    <mergeCell ref="J77:J78"/>
    <mergeCell ref="K77:K78"/>
    <mergeCell ref="A79:A85"/>
    <mergeCell ref="B79:B85"/>
    <mergeCell ref="C79:C85"/>
    <mergeCell ref="D79:D80"/>
    <mergeCell ref="H79:H85"/>
    <mergeCell ref="I79:I85"/>
    <mergeCell ref="J79:J85"/>
    <mergeCell ref="K79:K85"/>
    <mergeCell ref="A88:A89"/>
    <mergeCell ref="B88:B89"/>
    <mergeCell ref="C88:C89"/>
    <mergeCell ref="D88:H88"/>
    <mergeCell ref="J88:J89"/>
    <mergeCell ref="K88:K89"/>
    <mergeCell ref="A90:A96"/>
    <mergeCell ref="B90:B96"/>
    <mergeCell ref="C90:C96"/>
    <mergeCell ref="D90:D91"/>
    <mergeCell ref="H90:H96"/>
    <mergeCell ref="I90:I96"/>
    <mergeCell ref="J90:J96"/>
    <mergeCell ref="K90:K96"/>
    <mergeCell ref="A99:A100"/>
    <mergeCell ref="B99:B100"/>
    <mergeCell ref="C99:C100"/>
    <mergeCell ref="D99:H99"/>
    <mergeCell ref="J99:J100"/>
    <mergeCell ref="K99:K100"/>
    <mergeCell ref="A101:A107"/>
    <mergeCell ref="B101:B107"/>
    <mergeCell ref="C101:C107"/>
    <mergeCell ref="D101:D102"/>
    <mergeCell ref="H101:H107"/>
    <mergeCell ref="I101:I107"/>
    <mergeCell ref="J101:J107"/>
    <mergeCell ref="K101:K107"/>
    <mergeCell ref="A110:A111"/>
    <mergeCell ref="B110:B111"/>
    <mergeCell ref="C110:C111"/>
    <mergeCell ref="D110:H110"/>
    <mergeCell ref="J110:J111"/>
    <mergeCell ref="K110:K111"/>
    <mergeCell ref="A112:A118"/>
    <mergeCell ref="B112:B118"/>
    <mergeCell ref="C112:C118"/>
    <mergeCell ref="D112:D113"/>
    <mergeCell ref="H112:H118"/>
    <mergeCell ref="I112:I118"/>
    <mergeCell ref="J112:J118"/>
    <mergeCell ref="K112:K118"/>
    <mergeCell ref="A121:A122"/>
    <mergeCell ref="B121:B122"/>
    <mergeCell ref="C121:C122"/>
    <mergeCell ref="D121:H121"/>
    <mergeCell ref="J121:J122"/>
    <mergeCell ref="K121:K122"/>
    <mergeCell ref="A123:A129"/>
    <mergeCell ref="B123:B129"/>
    <mergeCell ref="C123:C129"/>
    <mergeCell ref="D123:D124"/>
    <mergeCell ref="H123:H129"/>
    <mergeCell ref="I123:I129"/>
    <mergeCell ref="J123:J129"/>
    <mergeCell ref="K123:K129"/>
    <mergeCell ref="A132:A133"/>
    <mergeCell ref="B132:B133"/>
    <mergeCell ref="C132:C133"/>
    <mergeCell ref="D132:H132"/>
    <mergeCell ref="J132:J133"/>
    <mergeCell ref="K132:K133"/>
    <mergeCell ref="A134:A140"/>
    <mergeCell ref="B134:B140"/>
    <mergeCell ref="C134:C140"/>
    <mergeCell ref="D134:D135"/>
    <mergeCell ref="H134:H140"/>
    <mergeCell ref="I134:I140"/>
    <mergeCell ref="J134:J140"/>
    <mergeCell ref="K134:K140"/>
    <mergeCell ref="A143:A144"/>
    <mergeCell ref="B143:B144"/>
    <mergeCell ref="C143:C144"/>
    <mergeCell ref="D143:H143"/>
    <mergeCell ref="J143:J144"/>
    <mergeCell ref="K143:K144"/>
    <mergeCell ref="A145:A151"/>
    <mergeCell ref="B145:B151"/>
    <mergeCell ref="C145:C151"/>
    <mergeCell ref="D145:D146"/>
    <mergeCell ref="H145:H151"/>
    <mergeCell ref="I145:I151"/>
    <mergeCell ref="J145:J151"/>
    <mergeCell ref="K145:K151"/>
    <mergeCell ref="A154:A155"/>
    <mergeCell ref="B154:B155"/>
    <mergeCell ref="C154:C155"/>
    <mergeCell ref="D154:H154"/>
    <mergeCell ref="J154:J155"/>
    <mergeCell ref="K154:K155"/>
    <mergeCell ref="A156:A162"/>
    <mergeCell ref="B156:B162"/>
    <mergeCell ref="C156:C162"/>
    <mergeCell ref="D156:D157"/>
    <mergeCell ref="H156:H162"/>
    <mergeCell ref="I156:I162"/>
    <mergeCell ref="J156:J162"/>
    <mergeCell ref="K156:K162"/>
    <mergeCell ref="A165:A166"/>
    <mergeCell ref="B165:B166"/>
    <mergeCell ref="C165:C166"/>
    <mergeCell ref="D165:H165"/>
    <mergeCell ref="J165:J166"/>
    <mergeCell ref="K165:K166"/>
    <mergeCell ref="A167:A173"/>
    <mergeCell ref="B167:B173"/>
    <mergeCell ref="C167:C173"/>
    <mergeCell ref="D167:D168"/>
    <mergeCell ref="H167:H173"/>
    <mergeCell ref="I167:I173"/>
    <mergeCell ref="J167:J173"/>
    <mergeCell ref="K167:K173"/>
    <mergeCell ref="A176:A177"/>
    <mergeCell ref="B176:B177"/>
    <mergeCell ref="C176:C177"/>
    <mergeCell ref="D176:H176"/>
    <mergeCell ref="J176:J177"/>
    <mergeCell ref="K176:K177"/>
    <mergeCell ref="A178:A184"/>
    <mergeCell ref="B178:B184"/>
    <mergeCell ref="C178:C184"/>
    <mergeCell ref="D178:D179"/>
    <mergeCell ref="H178:H184"/>
    <mergeCell ref="I178:I184"/>
    <mergeCell ref="J178:J184"/>
    <mergeCell ref="K178:K184"/>
    <mergeCell ref="A187:A188"/>
    <mergeCell ref="B187:B188"/>
    <mergeCell ref="C187:C188"/>
    <mergeCell ref="D187:H187"/>
    <mergeCell ref="J187:J188"/>
    <mergeCell ref="K187:K188"/>
    <mergeCell ref="A189:A195"/>
    <mergeCell ref="B189:B195"/>
    <mergeCell ref="C189:C195"/>
    <mergeCell ref="D189:D190"/>
    <mergeCell ref="H189:H195"/>
    <mergeCell ref="I189:I195"/>
    <mergeCell ref="J189:J195"/>
    <mergeCell ref="K189:K195"/>
    <mergeCell ref="D198:H198"/>
    <mergeCell ref="J198:J199"/>
    <mergeCell ref="K198:K199"/>
    <mergeCell ref="A200:A206"/>
    <mergeCell ref="B200:B206"/>
    <mergeCell ref="C200:C206"/>
    <mergeCell ref="D200:D201"/>
    <mergeCell ref="H200:H206"/>
    <mergeCell ref="I200:I206"/>
    <mergeCell ref="J200:J206"/>
    <mergeCell ref="K200:K206"/>
    <mergeCell ref="A198:A199"/>
    <mergeCell ref="B198:B199"/>
    <mergeCell ref="C198:C199"/>
    <mergeCell ref="A220:A221"/>
    <mergeCell ref="B220:B221"/>
    <mergeCell ref="C220:C221"/>
    <mergeCell ref="D220:H220"/>
    <mergeCell ref="J220:J221"/>
    <mergeCell ref="K209:K210"/>
    <mergeCell ref="A211:A217"/>
    <mergeCell ref="B211:B217"/>
    <mergeCell ref="C211:C217"/>
    <mergeCell ref="D211:D212"/>
    <mergeCell ref="H211:H217"/>
    <mergeCell ref="I211:I217"/>
    <mergeCell ref="J211:J217"/>
    <mergeCell ref="K211:K217"/>
    <mergeCell ref="A209:A210"/>
    <mergeCell ref="B209:B210"/>
    <mergeCell ref="C209:C210"/>
    <mergeCell ref="D209:H209"/>
    <mergeCell ref="J209:J210"/>
    <mergeCell ref="K220:K221"/>
    <mergeCell ref="D222:D223"/>
    <mergeCell ref="H222:H228"/>
    <mergeCell ref="I222:I228"/>
    <mergeCell ref="J222:J228"/>
    <mergeCell ref="K231:K232"/>
    <mergeCell ref="A233:A239"/>
    <mergeCell ref="B233:B239"/>
    <mergeCell ref="C233:C239"/>
    <mergeCell ref="D233:D234"/>
    <mergeCell ref="H233:H239"/>
    <mergeCell ref="I233:I239"/>
    <mergeCell ref="J233:J239"/>
    <mergeCell ref="K233:K239"/>
    <mergeCell ref="A231:A232"/>
    <mergeCell ref="B231:B232"/>
    <mergeCell ref="C231:C232"/>
    <mergeCell ref="D231:H231"/>
    <mergeCell ref="J231:J232"/>
    <mergeCell ref="K222:K228"/>
    <mergeCell ref="A222:A228"/>
    <mergeCell ref="B222:B228"/>
    <mergeCell ref="C222:C228"/>
  </mergeCells>
  <pageMargins left="0.70866141732283472" right="0.70866141732283472" top="0.74803149606299213" bottom="0.74803149606299213" header="0.31496062992125984" footer="0.31496062992125984"/>
  <pageSetup paperSize="345" orientation="landscape"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200-000000000000}">
          <x14:formula1>
            <xm:f>NOOO!$A$152:$A$154</xm:f>
          </x14:formula1>
          <xm:sqref>F11 F22 F33 F44 F55 F66 F79 F90 F101 F112 F123 F134 F145 F156 F167 F178 F189 F200 F211 F222 F233</xm:sqref>
        </x14:dataValidation>
        <x14:dataValidation type="list" allowBlank="1" showInputMessage="1" showErrorMessage="1" xr:uid="{00000000-0002-0000-1200-000001000000}">
          <x14:formula1>
            <xm:f>NOOO!$A$155:$A$157</xm:f>
          </x14:formula1>
          <xm:sqref>F12 F23 F34 F45 F56 F67 F80 F91 F102 F113 F124 F135 F146 F157 F168 F179 F190 F201 F212 F223 F234</xm:sqref>
        </x14:dataValidation>
        <x14:dataValidation type="list" allowBlank="1" showInputMessage="1" showErrorMessage="1" xr:uid="{00000000-0002-0000-1200-000002000000}">
          <x14:formula1>
            <xm:f>NOOO!$A$160:$A$162</xm:f>
          </x14:formula1>
          <xm:sqref>F13 F24 F35 F46 F57 F68 F81 F92 F103 F114 F125 F136 F147 F158 F169 F180 F191 F202 F213 F224 F235</xm:sqref>
        </x14:dataValidation>
        <x14:dataValidation type="list" allowBlank="1" showInputMessage="1" showErrorMessage="1" xr:uid="{00000000-0002-0000-1200-000003000000}">
          <x14:formula1>
            <xm:f>NOOO!$A$165:$A$168</xm:f>
          </x14:formula1>
          <xm:sqref>F14 F25 F36 F47 F58 F69 F82 F93 F104 F115 F126 F137 F148 F159 F170 F181 F192 F203 F214 F225 F236</xm:sqref>
        </x14:dataValidation>
        <x14:dataValidation type="list" allowBlank="1" showInputMessage="1" showErrorMessage="1" xr:uid="{00000000-0002-0000-1200-000004000000}">
          <x14:formula1>
            <xm:f>NOOO!$A$171:$A$173</xm:f>
          </x14:formula1>
          <xm:sqref>F15 F26 F37 F48 F59 F70 F83 F94 F105 F116 F127 F138 F149 F160 F171 F182 F193 F204 F215 F226 F237</xm:sqref>
        </x14:dataValidation>
        <x14:dataValidation type="list" allowBlank="1" showInputMessage="1" showErrorMessage="1" xr:uid="{00000000-0002-0000-1200-000005000000}">
          <x14:formula1>
            <xm:f>NOOO!$A$176:$A$178</xm:f>
          </x14:formula1>
          <xm:sqref>F16 F27 F38 F49 F60 F71 F84 F95 F106 F117 F128 F139 F150 F161 F172 F183 F194 F205 F216 F227 F238</xm:sqref>
        </x14:dataValidation>
        <x14:dataValidation type="list" allowBlank="1" showInputMessage="1" showErrorMessage="1" xr:uid="{00000000-0002-0000-1200-000006000000}">
          <x14:formula1>
            <xm:f>NOOO!$A$181:$A$184</xm:f>
          </x14:formula1>
          <xm:sqref>F17 F28 F39 F50 F61 F72 F85 F96 F107 F118 F129 F140 F151 F162 F173 F184 F195 F206 F217 F228 F239</xm:sqref>
        </x14:dataValidation>
        <x14:dataValidation type="list" allowBlank="1" showInputMessage="1" showErrorMessage="1" xr:uid="{00000000-0002-0000-1200-000007000000}">
          <x14:formula1>
            <xm:f>NOOO!$A$187:$A$190</xm:f>
          </x14:formula1>
          <xm:sqref>I11:I17 I22:I28 I33:I39 I44:I50 I55:I61 I66:I72 I79:I85 I90:I96 I101:I107 I112:I118 I123:I129 I134:I140 I145:I151 I156:I162 I167:I173 I178:I184 I189:I195 I200:I206 I211:I217 I222:I228 I233:I239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2"/>
  <sheetViews>
    <sheetView topLeftCell="A20" zoomScale="70" zoomScaleNormal="70" workbookViewId="0">
      <selection activeCell="B23" sqref="B23"/>
    </sheetView>
  </sheetViews>
  <sheetFormatPr baseColWidth="10" defaultColWidth="11.44140625" defaultRowHeight="13.8" x14ac:dyDescent="0.25"/>
  <cols>
    <col min="1" max="1" width="29.44140625" style="31" customWidth="1"/>
    <col min="2" max="2" width="43.44140625" style="1" customWidth="1"/>
    <col min="3" max="3" width="30.33203125" style="31" customWidth="1"/>
    <col min="4" max="4" width="42.5546875" style="1" customWidth="1"/>
    <col min="5" max="5" width="32.5546875" style="31" customWidth="1"/>
    <col min="6" max="6" width="43.5546875" style="1" customWidth="1"/>
    <col min="7" max="16384" width="11.44140625" style="1"/>
  </cols>
  <sheetData>
    <row r="1" spans="1:10" ht="15" customHeight="1" x14ac:dyDescent="0.25">
      <c r="A1" s="423"/>
      <c r="B1" s="425" t="s">
        <v>366</v>
      </c>
      <c r="C1" s="425"/>
      <c r="D1" s="425"/>
      <c r="E1" s="287" t="s">
        <v>546</v>
      </c>
      <c r="F1" s="347"/>
      <c r="G1" s="2"/>
      <c r="J1" s="422"/>
    </row>
    <row r="2" spans="1:10" ht="15" customHeight="1" x14ac:dyDescent="0.25">
      <c r="A2" s="424"/>
      <c r="B2" s="426"/>
      <c r="C2" s="426"/>
      <c r="D2" s="426"/>
      <c r="E2" s="288" t="s">
        <v>547</v>
      </c>
      <c r="F2" s="348"/>
      <c r="G2" s="2"/>
      <c r="J2" s="422"/>
    </row>
    <row r="3" spans="1:10" ht="15" customHeight="1" x14ac:dyDescent="0.25">
      <c r="A3" s="424"/>
      <c r="B3" s="426" t="s">
        <v>3</v>
      </c>
      <c r="C3" s="426"/>
      <c r="D3" s="426"/>
      <c r="E3" s="288" t="s">
        <v>548</v>
      </c>
      <c r="F3" s="348"/>
      <c r="G3" s="2"/>
      <c r="J3" s="422"/>
    </row>
    <row r="4" spans="1:10" ht="15.75" customHeight="1" x14ac:dyDescent="0.25">
      <c r="A4" s="424"/>
      <c r="B4" s="426"/>
      <c r="C4" s="426"/>
      <c r="D4" s="426"/>
      <c r="E4" s="288" t="s">
        <v>549</v>
      </c>
      <c r="F4" s="348"/>
      <c r="G4" s="2"/>
      <c r="J4" s="422"/>
    </row>
    <row r="5" spans="1:10" ht="15.75" customHeight="1" x14ac:dyDescent="0.25">
      <c r="A5" s="410"/>
      <c r="B5" s="411"/>
      <c r="C5" s="411"/>
      <c r="D5" s="411"/>
      <c r="E5" s="411"/>
      <c r="F5" s="412"/>
      <c r="G5" s="2"/>
      <c r="J5" s="61"/>
    </row>
    <row r="6" spans="1:10" ht="15" customHeight="1" x14ac:dyDescent="0.25">
      <c r="A6" s="419" t="s">
        <v>6</v>
      </c>
      <c r="B6" s="420"/>
      <c r="C6" s="420"/>
      <c r="D6" s="420"/>
      <c r="E6" s="420"/>
      <c r="F6" s="421"/>
    </row>
    <row r="7" spans="1:10" ht="15.75" customHeight="1" x14ac:dyDescent="0.25">
      <c r="A7" s="419"/>
      <c r="B7" s="420"/>
      <c r="C7" s="420"/>
      <c r="D7" s="420"/>
      <c r="E7" s="420"/>
      <c r="F7" s="421"/>
    </row>
    <row r="8" spans="1:10" ht="27" customHeight="1" x14ac:dyDescent="0.25">
      <c r="A8" s="413" t="s">
        <v>499</v>
      </c>
      <c r="B8" s="414"/>
      <c r="C8" s="414"/>
      <c r="D8" s="414"/>
      <c r="E8" s="414"/>
      <c r="F8" s="415"/>
    </row>
    <row r="9" spans="1:10" ht="57.75" customHeight="1" thickBot="1" x14ac:dyDescent="0.3">
      <c r="A9" s="416" t="s">
        <v>500</v>
      </c>
      <c r="B9" s="417"/>
      <c r="C9" s="417"/>
      <c r="D9" s="417"/>
      <c r="E9" s="417"/>
      <c r="F9" s="418"/>
    </row>
    <row r="10" spans="1:10" ht="18.75" customHeight="1" thickBot="1" x14ac:dyDescent="0.3">
      <c r="A10" s="409"/>
      <c r="B10" s="409"/>
      <c r="C10" s="409"/>
      <c r="D10" s="409"/>
      <c r="E10" s="409"/>
      <c r="F10" s="409"/>
    </row>
    <row r="11" spans="1:10" ht="22.5" customHeight="1" thickBot="1" x14ac:dyDescent="0.3">
      <c r="A11" s="244" t="s">
        <v>7</v>
      </c>
      <c r="B11" s="191" t="s">
        <v>8</v>
      </c>
      <c r="C11" s="191" t="s">
        <v>9</v>
      </c>
      <c r="D11" s="191" t="s">
        <v>8</v>
      </c>
      <c r="E11" s="191" t="s">
        <v>10</v>
      </c>
      <c r="F11" s="192" t="s">
        <v>8</v>
      </c>
    </row>
    <row r="12" spans="1:10" ht="56.25" customHeight="1" x14ac:dyDescent="0.25">
      <c r="A12" s="245" t="s">
        <v>278</v>
      </c>
      <c r="B12" s="1061" t="s">
        <v>376</v>
      </c>
      <c r="C12" s="248" t="s">
        <v>280</v>
      </c>
      <c r="D12" s="1073" t="s">
        <v>389</v>
      </c>
      <c r="E12" s="248" t="s">
        <v>286</v>
      </c>
      <c r="F12" s="1055" t="s">
        <v>398</v>
      </c>
    </row>
    <row r="13" spans="1:10" ht="60" customHeight="1" x14ac:dyDescent="0.25">
      <c r="A13" s="246" t="s">
        <v>276</v>
      </c>
      <c r="B13" s="1055" t="s">
        <v>377</v>
      </c>
      <c r="C13" s="249" t="s">
        <v>280</v>
      </c>
      <c r="D13" s="1060" t="s">
        <v>390</v>
      </c>
      <c r="E13" s="249" t="s">
        <v>304</v>
      </c>
      <c r="F13" s="1073" t="s">
        <v>399</v>
      </c>
    </row>
    <row r="14" spans="1:10" ht="124.5" customHeight="1" x14ac:dyDescent="0.25">
      <c r="A14" s="246" t="s">
        <v>276</v>
      </c>
      <c r="B14" s="1055" t="s">
        <v>378</v>
      </c>
      <c r="C14" s="249" t="s">
        <v>292</v>
      </c>
      <c r="D14" s="1070" t="s">
        <v>391</v>
      </c>
      <c r="E14" s="249" t="s">
        <v>253</v>
      </c>
      <c r="F14" s="1074" t="s">
        <v>400</v>
      </c>
    </row>
    <row r="15" spans="1:10" ht="99" customHeight="1" x14ac:dyDescent="0.25">
      <c r="A15" s="246" t="s">
        <v>276</v>
      </c>
      <c r="B15" s="242"/>
      <c r="C15" s="249" t="s">
        <v>292</v>
      </c>
      <c r="D15" s="1067" t="s">
        <v>392</v>
      </c>
      <c r="E15" s="249" t="s">
        <v>253</v>
      </c>
      <c r="F15" s="1074" t="s">
        <v>498</v>
      </c>
    </row>
    <row r="16" spans="1:10" ht="69.75" customHeight="1" x14ac:dyDescent="0.25">
      <c r="A16" s="246" t="s">
        <v>279</v>
      </c>
      <c r="B16" s="1055" t="s">
        <v>379</v>
      </c>
      <c r="C16" s="249" t="s">
        <v>291</v>
      </c>
      <c r="D16" s="1067" t="s">
        <v>393</v>
      </c>
      <c r="E16" s="249"/>
      <c r="F16" s="108"/>
    </row>
    <row r="17" spans="1:6" ht="69.75" customHeight="1" x14ac:dyDescent="0.25">
      <c r="A17" s="246" t="s">
        <v>277</v>
      </c>
      <c r="B17" s="1055" t="s">
        <v>380</v>
      </c>
      <c r="C17" s="249" t="s">
        <v>283</v>
      </c>
      <c r="D17" s="1067" t="s">
        <v>394</v>
      </c>
      <c r="E17" s="249"/>
      <c r="F17" s="108"/>
    </row>
    <row r="18" spans="1:6" ht="88.5" customHeight="1" x14ac:dyDescent="0.25">
      <c r="A18" s="246" t="s">
        <v>304</v>
      </c>
      <c r="B18" s="1055" t="s">
        <v>381</v>
      </c>
      <c r="C18" s="249" t="s">
        <v>283</v>
      </c>
      <c r="D18" s="1067" t="s">
        <v>395</v>
      </c>
      <c r="E18" s="249"/>
      <c r="F18" s="108"/>
    </row>
    <row r="19" spans="1:6" ht="73.5" customHeight="1" x14ac:dyDescent="0.25">
      <c r="A19" s="246" t="s">
        <v>275</v>
      </c>
      <c r="B19" s="1055" t="s">
        <v>382</v>
      </c>
      <c r="C19" s="249" t="s">
        <v>282</v>
      </c>
      <c r="D19" s="1067" t="s">
        <v>396</v>
      </c>
      <c r="E19" s="249"/>
      <c r="F19" s="108"/>
    </row>
    <row r="20" spans="1:6" ht="135" customHeight="1" x14ac:dyDescent="0.25">
      <c r="A20" s="246" t="s">
        <v>275</v>
      </c>
      <c r="B20" s="1059" t="s">
        <v>383</v>
      </c>
      <c r="C20" s="249" t="s">
        <v>292</v>
      </c>
      <c r="D20" s="1066" t="s">
        <v>397</v>
      </c>
      <c r="E20" s="249"/>
      <c r="F20" s="108"/>
    </row>
    <row r="21" spans="1:6" ht="81" customHeight="1" x14ac:dyDescent="0.25">
      <c r="A21" s="246" t="s">
        <v>274</v>
      </c>
      <c r="B21" s="280" t="s">
        <v>568</v>
      </c>
      <c r="C21" s="249"/>
      <c r="D21" s="243"/>
      <c r="E21" s="249"/>
      <c r="F21" s="96"/>
    </row>
    <row r="22" spans="1:6" ht="60.6" customHeight="1" x14ac:dyDescent="0.25">
      <c r="A22" s="246" t="s">
        <v>277</v>
      </c>
      <c r="B22" s="1062" t="s">
        <v>385</v>
      </c>
      <c r="C22" s="249"/>
      <c r="D22" s="243"/>
      <c r="E22" s="249"/>
      <c r="F22" s="96"/>
    </row>
    <row r="23" spans="1:6" ht="56.4" customHeight="1" x14ac:dyDescent="0.25">
      <c r="A23" s="246" t="s">
        <v>277</v>
      </c>
      <c r="B23" s="1062" t="s">
        <v>386</v>
      </c>
      <c r="C23" s="249"/>
      <c r="D23" s="243"/>
      <c r="E23" s="249"/>
      <c r="F23" s="96"/>
    </row>
    <row r="24" spans="1:6" ht="56.4" customHeight="1" x14ac:dyDescent="0.25">
      <c r="A24" s="246" t="s">
        <v>277</v>
      </c>
      <c r="B24" s="1062" t="s">
        <v>387</v>
      </c>
      <c r="C24" s="249"/>
      <c r="D24" s="243"/>
      <c r="E24" s="249"/>
      <c r="F24" s="96"/>
    </row>
    <row r="25" spans="1:6" ht="56.25" customHeight="1" x14ac:dyDescent="0.25">
      <c r="A25" s="246" t="s">
        <v>277</v>
      </c>
      <c r="B25" s="1062" t="s">
        <v>512</v>
      </c>
      <c r="C25" s="249"/>
      <c r="D25" s="243"/>
      <c r="E25" s="249"/>
      <c r="F25" s="96"/>
    </row>
    <row r="26" spans="1:6" ht="54" customHeight="1" x14ac:dyDescent="0.25">
      <c r="A26" s="246" t="s">
        <v>277</v>
      </c>
      <c r="B26" s="1062" t="s">
        <v>388</v>
      </c>
      <c r="C26" s="249"/>
      <c r="D26" s="243"/>
      <c r="E26" s="249"/>
      <c r="F26" s="96"/>
    </row>
    <row r="27" spans="1:6" ht="62.25" customHeight="1" x14ac:dyDescent="0.25">
      <c r="A27" s="309" t="s">
        <v>274</v>
      </c>
      <c r="B27" s="324" t="s">
        <v>594</v>
      </c>
      <c r="C27" s="309" t="s">
        <v>292</v>
      </c>
      <c r="D27" s="324" t="s">
        <v>594</v>
      </c>
      <c r="E27" s="309" t="s">
        <v>253</v>
      </c>
      <c r="F27" s="131" t="s">
        <v>398</v>
      </c>
    </row>
    <row r="28" spans="1:6" ht="63" customHeight="1" x14ac:dyDescent="0.25">
      <c r="A28" s="247"/>
      <c r="B28" s="131"/>
      <c r="C28" s="247"/>
      <c r="D28" s="186"/>
      <c r="E28" s="247"/>
      <c r="F28" s="131"/>
    </row>
    <row r="29" spans="1:6" ht="51.75" customHeight="1" x14ac:dyDescent="0.25">
      <c r="A29" s="247"/>
      <c r="B29" s="131"/>
      <c r="C29" s="247"/>
      <c r="D29" s="186"/>
      <c r="E29" s="247"/>
      <c r="F29" s="131"/>
    </row>
    <row r="30" spans="1:6" ht="52.5" customHeight="1" x14ac:dyDescent="0.25">
      <c r="A30" s="247"/>
      <c r="B30" s="186"/>
      <c r="C30" s="247"/>
      <c r="D30" s="186"/>
      <c r="E30" s="247"/>
      <c r="F30" s="186"/>
    </row>
    <row r="31" spans="1:6" ht="63.75" customHeight="1" x14ac:dyDescent="0.25">
      <c r="A31" s="247"/>
      <c r="B31" s="186"/>
      <c r="C31" s="247"/>
      <c r="D31" s="186"/>
      <c r="E31" s="247"/>
      <c r="F31" s="186"/>
    </row>
    <row r="32" spans="1:6" ht="66" customHeight="1" x14ac:dyDescent="0.25">
      <c r="A32" s="247"/>
      <c r="B32" s="187"/>
      <c r="C32" s="247"/>
      <c r="D32" s="188"/>
      <c r="E32" s="247"/>
      <c r="F32" s="187"/>
    </row>
    <row r="33" spans="1:6" ht="55.5" customHeight="1" x14ac:dyDescent="0.25">
      <c r="A33" s="247"/>
      <c r="B33" s="187"/>
      <c r="C33" s="247"/>
      <c r="D33" s="188"/>
      <c r="E33" s="247"/>
      <c r="F33" s="189"/>
    </row>
    <row r="34" spans="1:6" ht="51.75" customHeight="1" x14ac:dyDescent="0.25">
      <c r="A34" s="247"/>
      <c r="B34" s="189"/>
      <c r="C34" s="247"/>
      <c r="D34" s="190"/>
      <c r="E34" s="247"/>
      <c r="F34" s="189"/>
    </row>
    <row r="35" spans="1:6" ht="55.5" customHeight="1" x14ac:dyDescent="0.25">
      <c r="A35" s="247"/>
      <c r="B35" s="189"/>
      <c r="C35" s="247"/>
      <c r="D35" s="189"/>
      <c r="E35" s="247"/>
      <c r="F35" s="189"/>
    </row>
    <row r="36" spans="1:6" ht="55.5" customHeight="1" x14ac:dyDescent="0.25">
      <c r="A36" s="247"/>
      <c r="B36" s="189"/>
      <c r="C36" s="247"/>
      <c r="D36" s="189"/>
      <c r="E36" s="247"/>
      <c r="F36" s="189"/>
    </row>
    <row r="37" spans="1:6" ht="54.75" customHeight="1" x14ac:dyDescent="0.25">
      <c r="A37" s="247"/>
      <c r="B37" s="189"/>
      <c r="C37" s="247"/>
      <c r="D37" s="189"/>
      <c r="E37" s="247"/>
      <c r="F37" s="189"/>
    </row>
    <row r="38" spans="1:6" ht="56.25" customHeight="1" x14ac:dyDescent="0.25">
      <c r="A38" s="247"/>
      <c r="B38" s="189"/>
      <c r="C38" s="247"/>
      <c r="D38" s="189"/>
      <c r="E38" s="247"/>
      <c r="F38" s="189"/>
    </row>
    <row r="39" spans="1:6" ht="54.75" customHeight="1" x14ac:dyDescent="0.25">
      <c r="A39" s="247"/>
      <c r="B39" s="187"/>
      <c r="C39" s="247"/>
      <c r="D39" s="188"/>
      <c r="E39" s="247"/>
      <c r="F39" s="187"/>
    </row>
    <row r="40" spans="1:6" ht="55.5" customHeight="1" x14ac:dyDescent="0.25">
      <c r="A40" s="247"/>
      <c r="B40" s="187"/>
      <c r="C40" s="247"/>
      <c r="D40" s="188"/>
      <c r="E40" s="247"/>
      <c r="F40" s="189"/>
    </row>
    <row r="41" spans="1:6" ht="54.75" customHeight="1" x14ac:dyDescent="0.25">
      <c r="A41" s="247"/>
      <c r="B41" s="189"/>
      <c r="C41" s="247"/>
      <c r="D41" s="190"/>
      <c r="E41" s="247"/>
      <c r="F41" s="189"/>
    </row>
    <row r="42" spans="1:6" ht="55.5" customHeight="1" x14ac:dyDescent="0.25">
      <c r="A42" s="247"/>
      <c r="B42" s="189"/>
      <c r="C42" s="247"/>
      <c r="D42" s="189"/>
      <c r="E42" s="247"/>
      <c r="F42" s="189"/>
    </row>
    <row r="43" spans="1:6" ht="56.25" customHeight="1" x14ac:dyDescent="0.25">
      <c r="A43" s="247"/>
      <c r="B43" s="189"/>
      <c r="C43" s="247"/>
      <c r="D43" s="189"/>
      <c r="E43" s="247"/>
      <c r="F43" s="189"/>
    </row>
    <row r="44" spans="1:6" ht="59.25" customHeight="1" x14ac:dyDescent="0.25">
      <c r="A44" s="247"/>
      <c r="B44" s="189"/>
      <c r="C44" s="247"/>
      <c r="D44" s="189"/>
      <c r="E44" s="247"/>
      <c r="F44" s="189"/>
    </row>
    <row r="45" spans="1:6" ht="55.5" customHeight="1" x14ac:dyDescent="0.25">
      <c r="A45" s="247"/>
      <c r="B45" s="189"/>
      <c r="C45" s="247"/>
      <c r="D45" s="189"/>
      <c r="E45" s="247"/>
      <c r="F45" s="189"/>
    </row>
    <row r="46" spans="1:6" ht="55.5" customHeight="1" x14ac:dyDescent="0.25">
      <c r="A46" s="247"/>
      <c r="B46" s="187"/>
      <c r="C46" s="247"/>
      <c r="D46" s="188"/>
      <c r="E46" s="247"/>
      <c r="F46" s="187"/>
    </row>
    <row r="47" spans="1:6" ht="56.25" customHeight="1" x14ac:dyDescent="0.25">
      <c r="A47" s="247"/>
      <c r="B47" s="187"/>
      <c r="C47" s="247"/>
      <c r="D47" s="188"/>
      <c r="E47" s="247"/>
      <c r="F47" s="189"/>
    </row>
    <row r="48" spans="1:6" ht="54" customHeight="1" x14ac:dyDescent="0.25">
      <c r="A48" s="247"/>
      <c r="B48" s="189"/>
      <c r="C48" s="247"/>
      <c r="D48" s="190"/>
      <c r="E48" s="247"/>
      <c r="F48" s="189"/>
    </row>
    <row r="49" spans="1:6" ht="56.25" customHeight="1" x14ac:dyDescent="0.25">
      <c r="A49" s="247"/>
      <c r="B49" s="189"/>
      <c r="C49" s="247"/>
      <c r="D49" s="189"/>
      <c r="E49" s="247"/>
      <c r="F49" s="189"/>
    </row>
    <row r="50" spans="1:6" ht="59.25" customHeight="1" x14ac:dyDescent="0.25">
      <c r="A50" s="247"/>
      <c r="B50" s="189"/>
      <c r="C50" s="247"/>
      <c r="D50" s="189"/>
      <c r="E50" s="247"/>
      <c r="F50" s="189"/>
    </row>
    <row r="51" spans="1:6" ht="54.75" customHeight="1" x14ac:dyDescent="0.25">
      <c r="A51" s="247"/>
      <c r="B51" s="189"/>
      <c r="C51" s="247"/>
      <c r="D51" s="189"/>
      <c r="E51" s="247"/>
      <c r="F51" s="189"/>
    </row>
    <row r="52" spans="1:6" ht="55.5" customHeight="1" x14ac:dyDescent="0.25">
      <c r="A52" s="247"/>
      <c r="B52" s="189"/>
      <c r="C52" s="247"/>
      <c r="D52" s="189"/>
      <c r="E52" s="247"/>
      <c r="F52" s="189"/>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A12:A26</xm:sqref>
        </x14:dataValidation>
        <x14:dataValidation type="list" allowBlank="1" showInputMessage="1" showErrorMessage="1" xr:uid="{00000000-0002-0000-0100-000001000000}">
          <x14:formula1>
            <xm:f>'LISTAS CONTEXTO'!$B$1:$B$8</xm:f>
          </x14:formula1>
          <xm:sqref>C12:C26</xm:sqref>
        </x14:dataValidation>
        <x14:dataValidation type="list" allowBlank="1" showInputMessage="1" showErrorMessage="1" xr:uid="{00000000-0002-0000-01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7">
    <tabColor rgb="FF7030A0"/>
  </sheetPr>
  <dimension ref="A1:DG37"/>
  <sheetViews>
    <sheetView topLeftCell="A11" zoomScale="55" zoomScaleNormal="55" workbookViewId="0">
      <selection activeCell="B18" sqref="B18"/>
    </sheetView>
  </sheetViews>
  <sheetFormatPr baseColWidth="10" defaultColWidth="11.44140625" defaultRowHeight="13.8" x14ac:dyDescent="0.25"/>
  <cols>
    <col min="1" max="1" width="38.33203125" style="1" customWidth="1"/>
    <col min="2" max="2" width="60.6640625" style="1" customWidth="1"/>
    <col min="3" max="3" width="58.4414062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customFormat="1" ht="15.75" customHeight="1" x14ac:dyDescent="0.3">
      <c r="A1" s="941"/>
      <c r="B1" s="946" t="str">
        <f>CONTEXTO!B1</f>
        <v xml:space="preserve">PROCESO: </v>
      </c>
      <c r="C1" s="947"/>
      <c r="D1" s="948"/>
      <c r="E1" s="431" t="s">
        <v>554</v>
      </c>
      <c r="F1" s="431"/>
      <c r="G1" s="431"/>
      <c r="H1" s="549"/>
    </row>
    <row r="2" spans="1:111" customFormat="1" ht="15.75" customHeight="1" x14ac:dyDescent="0.3">
      <c r="A2" s="456"/>
      <c r="B2" s="949"/>
      <c r="C2" s="950"/>
      <c r="D2" s="951"/>
      <c r="E2" s="433" t="s">
        <v>547</v>
      </c>
      <c r="F2" s="433"/>
      <c r="G2" s="433"/>
      <c r="H2" s="550"/>
    </row>
    <row r="3" spans="1:111" customFormat="1" ht="36" customHeight="1" x14ac:dyDescent="0.3">
      <c r="A3" s="456"/>
      <c r="B3" s="949" t="s">
        <v>227</v>
      </c>
      <c r="C3" s="950"/>
      <c r="D3" s="951"/>
      <c r="E3" s="433" t="s">
        <v>548</v>
      </c>
      <c r="F3" s="433"/>
      <c r="G3" s="433"/>
      <c r="H3" s="550"/>
    </row>
    <row r="4" spans="1:111" customFormat="1" ht="15.75" customHeight="1" thickBot="1" x14ac:dyDescent="0.35">
      <c r="A4" s="457"/>
      <c r="B4" s="952"/>
      <c r="C4" s="953"/>
      <c r="D4" s="954"/>
      <c r="E4" s="472" t="s">
        <v>566</v>
      </c>
      <c r="F4" s="472"/>
      <c r="G4" s="472"/>
      <c r="H4" s="943"/>
    </row>
    <row r="5" spans="1:111" ht="14.4" thickBot="1" x14ac:dyDescent="0.3">
      <c r="A5" s="54"/>
      <c r="C5" s="31"/>
      <c r="D5" s="31"/>
      <c r="E5" s="31"/>
      <c r="F5" s="31"/>
      <c r="G5" s="31"/>
      <c r="H5" s="69"/>
    </row>
    <row r="6" spans="1:111" customFormat="1" ht="24" customHeight="1" x14ac:dyDescent="0.3">
      <c r="A6" s="957" t="str">
        <f>+CONTEXTO!A8</f>
        <v>PROCESO: GESTION AMBIENTAL</v>
      </c>
      <c r="B6" s="958"/>
      <c r="C6" s="958"/>
      <c r="D6" s="958"/>
      <c r="E6" s="958"/>
      <c r="F6" s="958"/>
      <c r="G6" s="958"/>
      <c r="H6" s="959"/>
    </row>
    <row r="7" spans="1:111" customFormat="1" ht="72" customHeight="1" thickBot="1" x14ac:dyDescent="0.35">
      <c r="A7" s="960"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7" s="961"/>
      <c r="C7" s="961"/>
      <c r="D7" s="961"/>
      <c r="E7" s="961"/>
      <c r="F7" s="961"/>
      <c r="G7" s="961"/>
      <c r="H7" s="962"/>
    </row>
    <row r="8" spans="1:111" ht="14.4" thickBot="1" x14ac:dyDescent="0.3">
      <c r="A8" s="54"/>
      <c r="C8" s="31"/>
      <c r="D8" s="31"/>
      <c r="E8" s="31"/>
      <c r="F8" s="31"/>
      <c r="G8" s="31"/>
      <c r="H8" s="69"/>
    </row>
    <row r="9" spans="1:111" s="52" customFormat="1" ht="30" customHeight="1" x14ac:dyDescent="0.3">
      <c r="A9" s="955" t="s">
        <v>83</v>
      </c>
      <c r="B9" s="944" t="s">
        <v>228</v>
      </c>
      <c r="C9" s="945" t="s">
        <v>201</v>
      </c>
      <c r="D9" s="945" t="s">
        <v>210</v>
      </c>
      <c r="E9" s="945" t="s">
        <v>229</v>
      </c>
      <c r="F9" s="956" t="s">
        <v>230</v>
      </c>
      <c r="G9" s="956"/>
      <c r="H9" s="976" t="s">
        <v>231</v>
      </c>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row>
    <row r="10" spans="1:111" s="53" customFormat="1" ht="48.75" customHeight="1" x14ac:dyDescent="0.3">
      <c r="A10" s="955"/>
      <c r="B10" s="944"/>
      <c r="C10" s="945"/>
      <c r="D10" s="945"/>
      <c r="E10" s="945"/>
      <c r="F10" s="956"/>
      <c r="G10" s="956"/>
      <c r="H10" s="976"/>
    </row>
    <row r="11" spans="1:111" s="53" customFormat="1" ht="180" customHeight="1" x14ac:dyDescent="0.3">
      <c r="A11" s="969" t="str">
        <f>DESCRIPCION!A10</f>
        <v>Utilizacion de influencias en la entrega o suministro de materiales o insumos y/o ayudas humanitarias en beneficio de un tercero</v>
      </c>
      <c r="B11" s="96" t="str">
        <f>DESCRIPCION!D10</f>
        <v>Concentracion de poder en una sola persona</v>
      </c>
      <c r="C11" s="128" t="str">
        <f>'CONTROLES Y EVALUACIÓN'!C11:C17</f>
        <v>El profesional universitario asignado para realizar las visitas tecnicas, cada vez que se presenta una solicitud para entrega de sistema septico domiciliario, verifica el cumplimiento de los requisitos para la entrega del sistema septico domiciliario, mediante visita al predio objeto de la solicitud, verifica que los lineamientos establecidos en el manual  suministrado por el proveedor de los sistemas septicos domiciliarios, se cumpla, generando el informe de visita con el respectivo concepto tecnico de viabilidad o de no viabilidad; con base a lo anterior el profesional universitario elabora un listado de beneficiarios, que son los que cumplen con los requisitos, y se reune con el Secretario de Despacho y el Director de Ambiente, Agua y Cambio Climatico, para analizarla verificar que las personas del listado tienen derecho a un sistema septico domiciliario, por cumplir con todos los requisitos, y se procede a generar un Acta de Entrega a cada beneficiario; en el evento de que el predio no cumpla con los requsitos, no se entrega el sistema septico domiciliario, y se procede a archivar la correspondiente solicitud con el informe de visita. Como evidencia se deja la solicitud, el informe de visita tecnica, y el Acta de Entrega correspondiente.</v>
      </c>
      <c r="D11" s="230" t="str">
        <f>'CONTROLES Y EVALUACIÓN'!H11:H17</f>
        <v>Fuerte</v>
      </c>
      <c r="E11" s="230" t="str">
        <f>'CONTROLES Y EVALUACIÓN'!I11:I17</f>
        <v>Fuerte (Siempre se Ejecuta)</v>
      </c>
      <c r="F11" s="127"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2">
        <f>IF(F11="Fuerte",100,IF(F11="Moderado",50,IF(F11="Débil",0," ")))</f>
        <v>100</v>
      </c>
      <c r="H11" s="721" t="str">
        <f>IF(G17=100,"Fuerte",IF(AND(G17&gt;=50,G17&lt;=99),"Moderado",IF(AND(G17&gt;0,G17&lt;=49),"Débil"," ")))</f>
        <v>Fuerte</v>
      </c>
    </row>
    <row r="12" spans="1:111" s="53" customFormat="1" ht="182.25" customHeight="1" x14ac:dyDescent="0.3">
      <c r="A12" s="857"/>
      <c r="B12" s="280" t="s">
        <v>406</v>
      </c>
      <c r="C12" s="128" t="str">
        <f>'CONTROLES Y EVALUACIÓN'!C22</f>
        <v>Los profesionales Universitarios asignados para realizar las visitas tecnicas, cada vez que se presenta una solicitud para el suministro de material vegetal, verifican el cumplimiento de los requisitos, mediante visita al sitio objeto de la solicitud, verificando lo expuesto en el instructivo denominado: Produccion y Suministro de material vegetal, elaborando un informe de visita con el respectivo concepto tecnico de viabilida o de no viabilidad, de ser viable la entrega del material vegetal solicitado, diligencia la respectiva Acta de Entrega, y al final manifiesta que la zona a intervenir cuenta con los requisitos para realizar la siembra del material vegetal, constancia de que visito el sitio objeto de la solicitud, y con el radicado de la solicitud, para luego ser verificada la informacion por parte del Secretario de Despacho y el Director de Ambiente, Agua y Cambio Climatico, de estar de acuerdo con el Acta de Entrega  presentada por el Profesional Universitario proceden a su suscripcion. En el evento de que el sitio no cumpla con los requisitos, no se entrega el material vegetal, y se procede a archivar la correspondiente solicitud con el informe de visita. Como evidencia se deja la solicitud, el informe de visita tecnica y el Acta de Entrega correspondiente.</v>
      </c>
      <c r="D12" s="97" t="str">
        <f>'CONTROLES Y EVALUACIÓN'!H22</f>
        <v>Fuerte</v>
      </c>
      <c r="E12" s="97" t="str">
        <f>'CONTROLES Y EVALUACIÓN'!I22</f>
        <v>Fuerte (Siempre se Ejecuta)</v>
      </c>
      <c r="F12" s="127" t="str">
        <f t="shared" ref="F12:F16"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2">
        <f t="shared" ref="G12" si="1">IF(F12="Fuerte",100,IF(F12="Moderado",50,IF(F12="Débil",0," ")))</f>
        <v>100</v>
      </c>
      <c r="H12" s="722"/>
    </row>
    <row r="13" spans="1:111" s="53" customFormat="1" ht="182.25" customHeight="1" x14ac:dyDescent="0.3">
      <c r="A13" s="857"/>
      <c r="B13" s="280" t="s">
        <v>406</v>
      </c>
      <c r="C13" s="128" t="s">
        <v>490</v>
      </c>
      <c r="D13" s="230" t="s">
        <v>486</v>
      </c>
      <c r="E13" s="230" t="s">
        <v>197</v>
      </c>
      <c r="F13" s="127" t="s">
        <v>486</v>
      </c>
      <c r="G13" s="62">
        <v>100</v>
      </c>
      <c r="H13" s="722"/>
    </row>
    <row r="14" spans="1:111" s="53" customFormat="1" ht="182.25" customHeight="1" x14ac:dyDescent="0.3">
      <c r="A14" s="857"/>
      <c r="B14" s="280" t="s">
        <v>536</v>
      </c>
      <c r="C14" s="128" t="s">
        <v>534</v>
      </c>
      <c r="D14" s="230" t="s">
        <v>486</v>
      </c>
      <c r="E14" s="230" t="s">
        <v>197</v>
      </c>
      <c r="F14" s="127" t="s">
        <v>486</v>
      </c>
      <c r="G14" s="62">
        <v>100</v>
      </c>
      <c r="H14" s="722"/>
    </row>
    <row r="15" spans="1:111" s="53" customFormat="1" ht="202.5" customHeight="1" x14ac:dyDescent="0.3">
      <c r="A15" s="857"/>
      <c r="B15" s="280" t="s">
        <v>537</v>
      </c>
      <c r="C15" s="128" t="s">
        <v>489</v>
      </c>
      <c r="D15" s="230" t="s">
        <v>486</v>
      </c>
      <c r="E15" s="230" t="s">
        <v>197</v>
      </c>
      <c r="F15" s="127" t="s">
        <v>486</v>
      </c>
      <c r="G15" s="62">
        <v>100</v>
      </c>
      <c r="H15" s="722"/>
    </row>
    <row r="16" spans="1:111" s="53" customFormat="1" ht="207" customHeight="1" x14ac:dyDescent="0.3">
      <c r="A16" s="858"/>
      <c r="B16" s="280" t="s">
        <v>538</v>
      </c>
      <c r="C16" s="128" t="str">
        <f>'CONTROLES Y EVALUACIÓN'!C33</f>
        <v>Los profesionales y tecnicos asignados por el director de gestion del riesgo y atencion de desastres cada vez que se solicita la entrega de ayudas humanitarias o se atiende una emergencia, realizan el diligenciamiento del formato de censo de familias afectadas por fenomeno natural y/o antropico con el fin de verificar y determinar la entrega de ayudas humanitarias. En caso de determinar la viabilidad de la entrega, se procede a diligenciar el formato de entrega de elementos y/o materiales a personas afectadas por fenomenos naturales y/o antropicos, el cual debe ser firmado por el beneficiario, el tecnico o profesional asignado y el Director de Gestion del Riesgo, dejando el respectivo soporte fotografico no obstante en los casos de no otorgamiento de viabilidad, se informa directamente al afectado en el momento de la visita de afectacion, dejando este registro en el formato de censo el cual es firmado por el afectado y tecnico o profesional asignado. Como registro de aplicacion del control queda el censo de afectacion, la solicitud en los casos que se aplique, acta de entrega y registro fotografico.</v>
      </c>
      <c r="D16" s="97" t="str">
        <f>'CONTROLES Y EVALUACIÓN'!H33</f>
        <v>Fuerte</v>
      </c>
      <c r="E16" s="97" t="str">
        <f>'CONTROLES Y EVALUACIÓN'!I33</f>
        <v>Fuerte (Siempre se Ejecuta)</v>
      </c>
      <c r="F16" s="127" t="str">
        <f t="shared" si="0"/>
        <v>Fuerte</v>
      </c>
      <c r="G16" s="62">
        <f>IF(F16="Fuerte",100,IF(F16="Moderado",50,IF(F16="Débil",0," ")))</f>
        <v>100</v>
      </c>
      <c r="H16" s="722"/>
    </row>
    <row r="17" spans="1:8" s="53" customFormat="1" ht="30.75" customHeight="1" x14ac:dyDescent="0.3">
      <c r="A17" s="973"/>
      <c r="B17" s="974"/>
      <c r="C17" s="974"/>
      <c r="D17" s="974"/>
      <c r="E17" s="974"/>
      <c r="F17" s="975"/>
      <c r="G17" s="232">
        <f>AVERAGE(G11:G16)</f>
        <v>100</v>
      </c>
      <c r="H17" s="977"/>
    </row>
    <row r="18" spans="1:8" ht="120" customHeight="1" x14ac:dyDescent="0.25">
      <c r="A18" s="969" t="str">
        <f>+DESCRIPCION!A13</f>
        <v>Posibilidad que la entidad sea relacionada con actividades ilicitas, al elegir a proveedores y /o realizar pagos a los mismos con prácticas de lavados de activos, financiacin del terrorismo o cualquier actividad ilegal</v>
      </c>
      <c r="B18" s="96" t="str">
        <f>+DESCRIPCION!D13</f>
        <v>Deficiente  control en la selección del talento humano</v>
      </c>
      <c r="C18" s="128" t="str">
        <f>'CONTROLES Y EVALUACIÓN'!C79</f>
        <v>Para el caso de contratos de obra y /o suministros , el comité técnico evaluador deberá verificar ante las entidades  competentes la idoneidad   y veracidad de los documentos aportados por los oferentes del proceso   tanto judiciales, legales  como financieros. Para  el caso de OPS el ordenador del gasto emite un certificado de idoneidad donde se establece que el perfil de cada contratista que va ingresar es idoneo y que se leasigna una escala salarial segun el decreto 0037 del 18 de enero de 2023, modoficado por el decreto 0041 del 19 de enero  del 2023, además se verifica los documentos allegados por el co ntratista como  antecedentes  disciplarios, fiscales , judiciales y profesionales ,antes de realizar  la contratacion .</v>
      </c>
      <c r="D18" s="97" t="str">
        <f>'CONTROLES Y EVALUACIÓN'!H79</f>
        <v>Fuerte</v>
      </c>
      <c r="E18" s="97" t="str">
        <f>'CONTROLES Y EVALUACIÓN'!I79</f>
        <v>Fuerte (Siempre se Ejecuta)</v>
      </c>
      <c r="F18" s="127" t="str">
        <f>'CONTROLES Y EVALUACIÓN'!J79</f>
        <v>Fuerte</v>
      </c>
      <c r="G18" s="62">
        <f>IF(F18="Fuerte",100,IF(F18="Moderado",50,IF(F18="Débil",0," ")))</f>
        <v>100</v>
      </c>
      <c r="H18" s="721" t="str">
        <f>IF(G21=100,"Fuerte",IF(AND(G21&gt;=50,G21&lt;=99),"Moderado",IF(AND(G21&gt;0,G21&lt;=49),"Débil"," ")))</f>
        <v>Fuerte</v>
      </c>
    </row>
    <row r="19" spans="1:8" ht="114" customHeight="1" x14ac:dyDescent="0.25">
      <c r="A19" s="857"/>
      <c r="B19" s="96" t="str">
        <f>+DESCRIPCION!D14</f>
        <v xml:space="preserve">Falta de etica profesional </v>
      </c>
      <c r="C19" s="128" t="str">
        <f>'CONTROLES Y EVALUACIÓN'!C90</f>
        <v xml:space="preserve">Se realizara semestralmente un taller de socializacion del codigo de integridad y gobierno con todos  los funcionarios de la secretaria </v>
      </c>
      <c r="D19" s="97" t="str">
        <f>'CONTROLES Y EVALUACIÓN'!H90</f>
        <v>Fuerte</v>
      </c>
      <c r="E19" s="97" t="str">
        <f>'CONTROLES Y EVALUACIÓN'!I90</f>
        <v>Seleccionar</v>
      </c>
      <c r="F19" s="127" t="str">
        <f>'CONTROLES Y EVALUACIÓN'!J90</f>
        <v>Fuerte</v>
      </c>
      <c r="G19" s="62">
        <f t="shared" ref="G19:G20" si="2">IF(F19="Fuerte",100,IF(F19="Moderado",50,IF(F19="Débil",0," ")))</f>
        <v>100</v>
      </c>
      <c r="H19" s="722"/>
    </row>
    <row r="20" spans="1:8" ht="100.5" customHeight="1" x14ac:dyDescent="0.25">
      <c r="A20" s="858"/>
      <c r="B20" s="96">
        <f>DESCRIPCION!B21</f>
        <v>0</v>
      </c>
      <c r="C20" s="128">
        <f>'CONTROLES Y EVALUACIÓN'!C101</f>
        <v>0</v>
      </c>
      <c r="D20" s="97" t="str">
        <f>'CONTROLES Y EVALUACIÓN'!H101</f>
        <v xml:space="preserve"> </v>
      </c>
      <c r="E20" s="97" t="str">
        <f>'CONTROLES Y EVALUACIÓN'!I101</f>
        <v>Seleccionar</v>
      </c>
      <c r="F20" s="127" t="str">
        <f>'CONTROLES Y EVALUACIÓN'!J101</f>
        <v xml:space="preserve"> </v>
      </c>
      <c r="G20" s="62" t="str">
        <f t="shared" si="2"/>
        <v xml:space="preserve"> </v>
      </c>
      <c r="H20" s="722"/>
    </row>
    <row r="21" spans="1:8" ht="30" customHeight="1" x14ac:dyDescent="0.25">
      <c r="A21" s="970"/>
      <c r="B21" s="971"/>
      <c r="C21" s="971"/>
      <c r="D21" s="971"/>
      <c r="E21" s="971"/>
      <c r="F21" s="972"/>
      <c r="G21" s="129">
        <f>AVERAGE(G18:G20)</f>
        <v>100</v>
      </c>
      <c r="H21" s="722"/>
    </row>
    <row r="22" spans="1:8" ht="107.25" customHeight="1" x14ac:dyDescent="0.25">
      <c r="A22" s="969" t="str">
        <f>DESCRIPCION!A22</f>
        <v>g</v>
      </c>
      <c r="B22" s="96">
        <f>DESCRIPCION!D22</f>
        <v>0</v>
      </c>
      <c r="C22" s="128">
        <f>'CONTROLES Y EVALUACIÓN'!C112</f>
        <v>0</v>
      </c>
      <c r="D22" s="97" t="str">
        <f>'CONTROLES Y EVALUACIÓN'!H112</f>
        <v xml:space="preserve"> </v>
      </c>
      <c r="E22" s="97" t="str">
        <f>'CONTROLES Y EVALUACIÓN'!I112</f>
        <v>Seleccionar</v>
      </c>
      <c r="F22" s="127" t="str">
        <f>'CONTROLES Y EVALUACIÓN'!J112</f>
        <v xml:space="preserve"> </v>
      </c>
      <c r="G22" s="62" t="str">
        <f>IF(F22="Fuerte",100,IF(F22="Moderado",50,IF(F22="Débil",0," ")))</f>
        <v xml:space="preserve"> </v>
      </c>
      <c r="H22" s="721" t="e">
        <f>IF(G25=100,"Fuerte",IF(AND(G25&gt;=50,G25&lt;=99),"Moderado",IF(AND(G25&gt;0,G25&lt;=49),"Débil"," ")))</f>
        <v>#DIV/0!</v>
      </c>
    </row>
    <row r="23" spans="1:8" ht="108.75" customHeight="1" x14ac:dyDescent="0.25">
      <c r="A23" s="857"/>
      <c r="B23" s="96">
        <f>DESCRIPCION!D23</f>
        <v>0</v>
      </c>
      <c r="C23" s="128">
        <f>'CONTROLES Y EVALUACIÓN'!C123</f>
        <v>0</v>
      </c>
      <c r="D23" s="97" t="str">
        <f>'CONTROLES Y EVALUACIÓN'!H123</f>
        <v xml:space="preserve"> </v>
      </c>
      <c r="E23" s="97" t="str">
        <f>'CONTROLES Y EVALUACIÓN'!I123</f>
        <v>Moderado (Algunas veces se ejecuta)</v>
      </c>
      <c r="F23" s="127" t="str">
        <f>'CONTROLES Y EVALUACIÓN'!J123</f>
        <v xml:space="preserve"> </v>
      </c>
      <c r="G23" s="62" t="str">
        <f t="shared" ref="G23:G24" si="3">IF(F23="Fuerte",100,IF(F23="Moderado",50,IF(F23="Débil",0," ")))</f>
        <v xml:space="preserve"> </v>
      </c>
      <c r="H23" s="722"/>
    </row>
    <row r="24" spans="1:8" ht="111" customHeight="1" x14ac:dyDescent="0.25">
      <c r="A24" s="858"/>
      <c r="B24" s="96">
        <f>DESCRIPCION!D24</f>
        <v>0</v>
      </c>
      <c r="C24" s="128">
        <f>'CONTROLES Y EVALUACIÓN'!C134</f>
        <v>0</v>
      </c>
      <c r="D24" s="97" t="str">
        <f>'CONTROLES Y EVALUACIÓN'!H134</f>
        <v xml:space="preserve"> </v>
      </c>
      <c r="E24" s="97" t="str">
        <f>'CONTROLES Y EVALUACIÓN'!I134</f>
        <v>Seleccionar</v>
      </c>
      <c r="F24" s="127" t="str">
        <f>'CONTROLES Y EVALUACIÓN'!J134</f>
        <v xml:space="preserve"> </v>
      </c>
      <c r="G24" s="62" t="str">
        <f t="shared" si="3"/>
        <v xml:space="preserve"> </v>
      </c>
      <c r="H24" s="722"/>
    </row>
    <row r="25" spans="1:8" ht="31.5" customHeight="1" x14ac:dyDescent="0.25">
      <c r="A25" s="970"/>
      <c r="B25" s="971"/>
      <c r="C25" s="971"/>
      <c r="D25" s="971"/>
      <c r="E25" s="971"/>
      <c r="F25" s="972"/>
      <c r="G25" s="129" t="e">
        <f>AVERAGE(G22:G24)</f>
        <v>#DIV/0!</v>
      </c>
      <c r="H25" s="722"/>
    </row>
    <row r="26" spans="1:8" ht="85.5" customHeight="1" x14ac:dyDescent="0.25">
      <c r="A26" s="969" t="str">
        <f>DESCRIPCION!A25</f>
        <v>h</v>
      </c>
      <c r="B26" s="96">
        <f>DESCRIPCION!D25</f>
        <v>0</v>
      </c>
      <c r="C26" s="128">
        <f>'CONTROLES Y EVALUACIÓN'!C145</f>
        <v>0</v>
      </c>
      <c r="D26" s="97" t="str">
        <f>'CONTROLES Y EVALUACIÓN'!H145</f>
        <v xml:space="preserve"> </v>
      </c>
      <c r="E26" s="97" t="str">
        <f>'CONTROLES Y EVALUACIÓN'!I145</f>
        <v>Seleccionar</v>
      </c>
      <c r="F26" s="127" t="str">
        <f>'CONTROLES Y EVALUACIÓN'!J145</f>
        <v xml:space="preserve"> </v>
      </c>
      <c r="G26" s="62" t="str">
        <f>IF(F26="Fuerte",100,IF(F26="Moderado",50,IF(F26="Débil",0," ")))</f>
        <v xml:space="preserve"> </v>
      </c>
      <c r="H26" s="721" t="e">
        <f>IF(G29=100,"Fuerte",IF(AND(G29&gt;=50,G29&lt;=99),"Moderado",IF(AND(G29&gt;0,G29&lt;=49),"Débil"," ")))</f>
        <v>#DIV/0!</v>
      </c>
    </row>
    <row r="27" spans="1:8" ht="92.25" customHeight="1" x14ac:dyDescent="0.25">
      <c r="A27" s="857"/>
      <c r="B27" s="96">
        <f>DESCRIPCION!D26</f>
        <v>0</v>
      </c>
      <c r="C27" s="128">
        <f>'CONTROLES Y EVALUACIÓN'!C156</f>
        <v>0</v>
      </c>
      <c r="D27" s="97" t="str">
        <f>'CONTROLES Y EVALUACIÓN'!H156</f>
        <v xml:space="preserve"> </v>
      </c>
      <c r="E27" s="97" t="str">
        <f>'CONTROLES Y EVALUACIÓN'!I156</f>
        <v>Seleccionar</v>
      </c>
      <c r="F27" s="127" t="str">
        <f>'CONTROLES Y EVALUACIÓN'!J156</f>
        <v xml:space="preserve"> </v>
      </c>
      <c r="G27" s="62" t="str">
        <f t="shared" ref="G27" si="4">IF(F27="Fuerte",100,IF(F27="Moderado",50,IF(F27="Débil",0," ")))</f>
        <v xml:space="preserve"> </v>
      </c>
      <c r="H27" s="722"/>
    </row>
    <row r="28" spans="1:8" ht="86.25" customHeight="1" x14ac:dyDescent="0.25">
      <c r="A28" s="858"/>
      <c r="B28" s="96">
        <f>DESCRIPCION!D27</f>
        <v>0</v>
      </c>
      <c r="C28" s="128">
        <f>'CONTROLES Y EVALUACIÓN'!C167</f>
        <v>0</v>
      </c>
      <c r="D28" s="97" t="str">
        <f>'CONTROLES Y EVALUACIÓN'!H167</f>
        <v xml:space="preserve"> </v>
      </c>
      <c r="E28" s="97" t="str">
        <f>'CONTROLES Y EVALUACIÓN'!I167</f>
        <v>Seleccionar</v>
      </c>
      <c r="F28" s="127" t="str">
        <f>'CONTROLES Y EVALUACIÓN'!J167</f>
        <v xml:space="preserve"> </v>
      </c>
      <c r="G28" s="62" t="str">
        <f>IF(F28="Fuerte",100,IF(F28="Moderado",50,IF(F28="Débil",0," ")))</f>
        <v xml:space="preserve"> </v>
      </c>
      <c r="H28" s="722"/>
    </row>
    <row r="29" spans="1:8" ht="28.5" customHeight="1" x14ac:dyDescent="0.25">
      <c r="A29" s="970"/>
      <c r="B29" s="971"/>
      <c r="C29" s="971"/>
      <c r="D29" s="971"/>
      <c r="E29" s="971"/>
      <c r="F29" s="972"/>
      <c r="G29" s="129" t="e">
        <f>AVERAGE(G26:G28)</f>
        <v>#DIV/0!</v>
      </c>
      <c r="H29" s="722"/>
    </row>
    <row r="30" spans="1:8" ht="71.25" customHeight="1" x14ac:dyDescent="0.25">
      <c r="A30" s="969" t="str">
        <f>DESCRIPCION!A28</f>
        <v>i</v>
      </c>
      <c r="B30" s="96">
        <f>DESCRIPCION!D28</f>
        <v>0</v>
      </c>
      <c r="C30" s="128">
        <f>'CONTROLES Y EVALUACIÓN'!C178</f>
        <v>0</v>
      </c>
      <c r="D30" s="97" t="str">
        <f>'CONTROLES Y EVALUACIÓN'!H178</f>
        <v xml:space="preserve"> </v>
      </c>
      <c r="E30" s="97" t="str">
        <f>'CONTROLES Y EVALUACIÓN'!I178</f>
        <v>Seleccionar</v>
      </c>
      <c r="F30" s="127" t="str">
        <f>'CONTROLES Y EVALUACIÓN'!J178</f>
        <v xml:space="preserve"> </v>
      </c>
      <c r="G30" s="62" t="str">
        <f>IF(F30="Fuerte",100,IF(F30="Moderado",50,IF(F30="Débil",0," ")))</f>
        <v xml:space="preserve"> </v>
      </c>
      <c r="H30" s="721" t="e">
        <f>IF(G33=100,"Fuerte",IF(AND(G33&gt;=50,G33&lt;=99),"Moderado",IF(AND(G33&gt;0,G33&lt;=49),"Débil"," ")))</f>
        <v>#DIV/0!</v>
      </c>
    </row>
    <row r="31" spans="1:8" ht="91.5" customHeight="1" x14ac:dyDescent="0.25">
      <c r="A31" s="857"/>
      <c r="B31" s="96">
        <f>DESCRIPCION!D29</f>
        <v>0</v>
      </c>
      <c r="C31" s="128">
        <f>'CONTROLES Y EVALUACIÓN'!C189</f>
        <v>0</v>
      </c>
      <c r="D31" s="97" t="str">
        <f>'CONTROLES Y EVALUACIÓN'!H189</f>
        <v xml:space="preserve"> </v>
      </c>
      <c r="E31" s="97" t="str">
        <f>'CONTROLES Y EVALUACIÓN'!I189</f>
        <v>Seleccionar</v>
      </c>
      <c r="F31" s="127" t="str">
        <f>'CONTROLES Y EVALUACIÓN'!J189</f>
        <v xml:space="preserve"> </v>
      </c>
      <c r="G31" s="62" t="str">
        <f t="shared" ref="G31:G32" si="5">IF(F31="Fuerte",100,IF(F31="Moderado",50,IF(F31="Débil",0," ")))</f>
        <v xml:space="preserve"> </v>
      </c>
      <c r="H31" s="722"/>
    </row>
    <row r="32" spans="1:8" ht="85.5" customHeight="1" x14ac:dyDescent="0.25">
      <c r="A32" s="858"/>
      <c r="B32" s="96">
        <f>DESCRIPCION!D30</f>
        <v>0</v>
      </c>
      <c r="C32" s="128">
        <f>'CONTROLES Y EVALUACIÓN'!C200</f>
        <v>0</v>
      </c>
      <c r="D32" s="97" t="str">
        <f>'CONTROLES Y EVALUACIÓN'!H200</f>
        <v xml:space="preserve"> </v>
      </c>
      <c r="E32" s="97" t="str">
        <f>'CONTROLES Y EVALUACIÓN'!I200</f>
        <v>Seleccionar</v>
      </c>
      <c r="F32" s="127" t="str">
        <f>'CONTROLES Y EVALUACIÓN'!J200</f>
        <v xml:space="preserve"> </v>
      </c>
      <c r="G32" s="62" t="str">
        <f t="shared" si="5"/>
        <v xml:space="preserve"> </v>
      </c>
      <c r="H32" s="722"/>
    </row>
    <row r="33" spans="1:8" ht="33.75" customHeight="1" x14ac:dyDescent="0.25">
      <c r="A33" s="970"/>
      <c r="B33" s="971"/>
      <c r="C33" s="971"/>
      <c r="D33" s="971"/>
      <c r="E33" s="971"/>
      <c r="F33" s="972"/>
      <c r="G33" s="129" t="e">
        <f>AVERAGE(G30:G32)</f>
        <v>#DIV/0!</v>
      </c>
      <c r="H33" s="722"/>
    </row>
    <row r="34" spans="1:8" ht="107.25" customHeight="1" x14ac:dyDescent="0.25">
      <c r="A34" s="963" t="str">
        <f>DESCRIPCION!A31</f>
        <v>j</v>
      </c>
      <c r="B34" s="96">
        <f>DESCRIPCION!D31</f>
        <v>0</v>
      </c>
      <c r="C34" s="128">
        <f>'CONTROLES Y EVALUACIÓN'!C211</f>
        <v>0</v>
      </c>
      <c r="D34" s="97" t="str">
        <f>'CONTROLES Y EVALUACIÓN'!H211</f>
        <v xml:space="preserve"> </v>
      </c>
      <c r="E34" s="97" t="str">
        <f>'CONTROLES Y EVALUACIÓN'!I211</f>
        <v>Seleccionar</v>
      </c>
      <c r="F34" s="127" t="str">
        <f>'CONTROLES Y EVALUACIÓN'!J211</f>
        <v xml:space="preserve"> </v>
      </c>
      <c r="G34" s="62" t="str">
        <f>IF(F34="Fuerte",100,IF(F34="Moderado",50,IF(F34="Débil",0," ")))</f>
        <v xml:space="preserve"> </v>
      </c>
      <c r="H34" s="721" t="e">
        <f>IF(G37=100,"Fuerte",IF(AND(G37&gt;=50,G37&lt;=99),"Moderado",IF(AND(G37&gt;0,G37&lt;=49),"Débil"," ")))</f>
        <v>#DIV/0!</v>
      </c>
    </row>
    <row r="35" spans="1:8" ht="99.75" customHeight="1" x14ac:dyDescent="0.25">
      <c r="A35" s="964"/>
      <c r="B35" s="96">
        <f>DESCRIPCION!D32</f>
        <v>0</v>
      </c>
      <c r="C35" s="128">
        <f>'CONTROLES Y EVALUACIÓN'!C222</f>
        <v>0</v>
      </c>
      <c r="D35" s="97" t="str">
        <f>'CONTROLES Y EVALUACIÓN'!H222</f>
        <v xml:space="preserve"> </v>
      </c>
      <c r="E35" s="97" t="str">
        <f>'CONTROLES Y EVALUACIÓN'!I222</f>
        <v>Fuerte (Siempre se Ejecuta)</v>
      </c>
      <c r="F35" s="127" t="str">
        <f>'CONTROLES Y EVALUACIÓN'!J222</f>
        <v xml:space="preserve"> </v>
      </c>
      <c r="G35" s="62" t="str">
        <f t="shared" ref="G35:G36" si="6">IF(F35="Fuerte",100,IF(F35="Moderado",50,IF(F35="Débil",0," ")))</f>
        <v xml:space="preserve"> </v>
      </c>
      <c r="H35" s="722"/>
    </row>
    <row r="36" spans="1:8" ht="96" customHeight="1" x14ac:dyDescent="0.25">
      <c r="A36" s="965"/>
      <c r="B36" s="96">
        <f>DESCRIPCION!D33</f>
        <v>0</v>
      </c>
      <c r="C36" s="128">
        <f>'CONTROLES Y EVALUACIÓN'!C233</f>
        <v>0</v>
      </c>
      <c r="D36" s="97" t="str">
        <f>'CONTROLES Y EVALUACIÓN'!H233</f>
        <v xml:space="preserve"> </v>
      </c>
      <c r="E36" s="97" t="str">
        <f>'CONTROLES Y EVALUACIÓN'!I233</f>
        <v>Seleccionar</v>
      </c>
      <c r="F36" s="127" t="str">
        <f>'CONTROLES Y EVALUACIÓN'!J233</f>
        <v xml:space="preserve"> </v>
      </c>
      <c r="G36" s="62" t="str">
        <f t="shared" si="6"/>
        <v xml:space="preserve"> </v>
      </c>
      <c r="H36" s="722"/>
    </row>
    <row r="37" spans="1:8" ht="30.75" customHeight="1" thickBot="1" x14ac:dyDescent="0.3">
      <c r="A37" s="966"/>
      <c r="B37" s="967"/>
      <c r="C37" s="967"/>
      <c r="D37" s="967"/>
      <c r="E37" s="967"/>
      <c r="F37" s="968"/>
      <c r="G37" s="130" t="e">
        <f>AVERAGE(G34:G36)</f>
        <v>#DIV/0!</v>
      </c>
      <c r="H37" s="723"/>
    </row>
  </sheetData>
  <sheetProtection selectLockedCells="1"/>
  <mergeCells count="35">
    <mergeCell ref="A17:F17"/>
    <mergeCell ref="A21:F21"/>
    <mergeCell ref="H9:H10"/>
    <mergeCell ref="A11:A16"/>
    <mergeCell ref="H11:H17"/>
    <mergeCell ref="C9:C10"/>
    <mergeCell ref="E9:E10"/>
    <mergeCell ref="A26:A28"/>
    <mergeCell ref="H26:H29"/>
    <mergeCell ref="A29:F29"/>
    <mergeCell ref="A18:A20"/>
    <mergeCell ref="H18:H21"/>
    <mergeCell ref="A25:F25"/>
    <mergeCell ref="A22:A24"/>
    <mergeCell ref="H22:H25"/>
    <mergeCell ref="A34:A36"/>
    <mergeCell ref="H34:H37"/>
    <mergeCell ref="A37:F37"/>
    <mergeCell ref="A30:A32"/>
    <mergeCell ref="H30:H33"/>
    <mergeCell ref="A33:F33"/>
    <mergeCell ref="H1:H4"/>
    <mergeCell ref="A1:A4"/>
    <mergeCell ref="B9:B10"/>
    <mergeCell ref="D9:D10"/>
    <mergeCell ref="B1:D2"/>
    <mergeCell ref="B3:D4"/>
    <mergeCell ref="A9:A10"/>
    <mergeCell ref="E2:G2"/>
    <mergeCell ref="F9:G10"/>
    <mergeCell ref="E1:G1"/>
    <mergeCell ref="E3:G3"/>
    <mergeCell ref="E4:G4"/>
    <mergeCell ref="A6:H6"/>
    <mergeCell ref="A7:H7"/>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8">
    <tabColor theme="2" tint="-0.499984740745262"/>
  </sheetPr>
  <dimension ref="A1:X243"/>
  <sheetViews>
    <sheetView topLeftCell="A39" zoomScaleNormal="100" workbookViewId="0">
      <selection activeCell="F43" sqref="F43:F44"/>
    </sheetView>
  </sheetViews>
  <sheetFormatPr baseColWidth="10" defaultRowHeight="14.4" x14ac:dyDescent="0.3"/>
  <cols>
    <col min="8" max="8" width="10.5546875" customWidth="1"/>
    <col min="9" max="9" width="10.44140625" customWidth="1"/>
    <col min="11" max="11" width="16" customWidth="1"/>
  </cols>
  <sheetData>
    <row r="1" spans="1:12" ht="15" customHeight="1" x14ac:dyDescent="0.3">
      <c r="A1" s="423"/>
      <c r="B1" s="831"/>
      <c r="C1" s="425" t="str">
        <f>CONTEXTO!B1</f>
        <v xml:space="preserve">PROCESO: </v>
      </c>
      <c r="D1" s="425"/>
      <c r="E1" s="425"/>
      <c r="F1" s="425"/>
      <c r="G1" s="431" t="s">
        <v>546</v>
      </c>
      <c r="H1" s="431"/>
      <c r="I1" s="431"/>
      <c r="J1" s="829"/>
      <c r="K1" s="347"/>
      <c r="L1" s="1"/>
    </row>
    <row r="2" spans="1:12" x14ac:dyDescent="0.3">
      <c r="A2" s="424"/>
      <c r="B2" s="453"/>
      <c r="C2" s="426"/>
      <c r="D2" s="426"/>
      <c r="E2" s="426"/>
      <c r="F2" s="426"/>
      <c r="G2" s="433" t="s">
        <v>563</v>
      </c>
      <c r="H2" s="433"/>
      <c r="I2" s="433"/>
      <c r="J2" s="830"/>
      <c r="K2" s="348"/>
      <c r="L2" s="1"/>
    </row>
    <row r="3" spans="1:12" ht="15" customHeight="1" x14ac:dyDescent="0.3">
      <c r="A3" s="424"/>
      <c r="B3" s="453"/>
      <c r="C3" s="426" t="s">
        <v>32</v>
      </c>
      <c r="D3" s="426"/>
      <c r="E3" s="426"/>
      <c r="F3" s="426"/>
      <c r="G3" s="433" t="s">
        <v>548</v>
      </c>
      <c r="H3" s="433"/>
      <c r="I3" s="433"/>
      <c r="J3" s="830"/>
      <c r="K3" s="348"/>
      <c r="L3" s="1"/>
    </row>
    <row r="4" spans="1:12" x14ac:dyDescent="0.3">
      <c r="A4" s="424"/>
      <c r="B4" s="453"/>
      <c r="C4" s="426"/>
      <c r="D4" s="426"/>
      <c r="E4" s="426"/>
      <c r="F4" s="426"/>
      <c r="G4" s="433" t="s">
        <v>567</v>
      </c>
      <c r="H4" s="433"/>
      <c r="I4" s="433"/>
      <c r="J4" s="830"/>
      <c r="K4" s="348"/>
      <c r="L4" s="1"/>
    </row>
    <row r="5" spans="1:12" ht="15.6" x14ac:dyDescent="0.3">
      <c r="A5" s="410"/>
      <c r="B5" s="411"/>
      <c r="C5" s="411"/>
      <c r="D5" s="411"/>
      <c r="E5" s="411"/>
      <c r="F5" s="411"/>
      <c r="G5" s="411"/>
      <c r="H5" s="411"/>
      <c r="I5" s="411"/>
      <c r="J5" s="411"/>
      <c r="K5" s="412"/>
      <c r="L5" s="1"/>
    </row>
    <row r="6" spans="1:12" x14ac:dyDescent="0.3">
      <c r="A6" s="838" t="s">
        <v>115</v>
      </c>
      <c r="B6" s="839"/>
      <c r="C6" s="839"/>
      <c r="D6" s="839"/>
      <c r="E6" s="839"/>
      <c r="F6" s="839"/>
      <c r="G6" s="839"/>
      <c r="H6" s="839"/>
      <c r="I6" s="839"/>
      <c r="J6" s="839"/>
      <c r="K6" s="840"/>
      <c r="L6" s="1"/>
    </row>
    <row r="7" spans="1:12" x14ac:dyDescent="0.3">
      <c r="A7" s="838"/>
      <c r="B7" s="839"/>
      <c r="C7" s="839"/>
      <c r="D7" s="839"/>
      <c r="E7" s="839"/>
      <c r="F7" s="839"/>
      <c r="G7" s="839"/>
      <c r="H7" s="839"/>
      <c r="I7" s="839"/>
      <c r="J7" s="839"/>
      <c r="K7" s="840"/>
      <c r="L7" s="1"/>
    </row>
    <row r="8" spans="1:12" x14ac:dyDescent="0.3">
      <c r="A8" s="834" t="str">
        <f>CONTEXTO!A8</f>
        <v>PROCESO: GESTION AMBIENTAL</v>
      </c>
      <c r="B8" s="414"/>
      <c r="C8" s="414"/>
      <c r="D8" s="414"/>
      <c r="E8" s="414"/>
      <c r="F8" s="414"/>
      <c r="G8" s="414"/>
      <c r="H8" s="414"/>
      <c r="I8" s="414"/>
      <c r="J8" s="414"/>
      <c r="K8" s="415"/>
      <c r="L8" s="1"/>
    </row>
    <row r="9" spans="1:12" ht="56.25" customHeight="1" thickBot="1" x14ac:dyDescent="0.35">
      <c r="A9" s="835"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9" s="836"/>
      <c r="C9" s="836"/>
      <c r="D9" s="836"/>
      <c r="E9" s="836"/>
      <c r="F9" s="836"/>
      <c r="G9" s="836"/>
      <c r="H9" s="836"/>
      <c r="I9" s="836"/>
      <c r="J9" s="836"/>
      <c r="K9" s="837"/>
      <c r="L9" s="1"/>
    </row>
    <row r="10" spans="1:12" ht="15" thickBot="1" x14ac:dyDescent="0.35">
      <c r="A10" s="832"/>
      <c r="B10" s="833"/>
      <c r="C10" s="833"/>
      <c r="D10" s="833"/>
      <c r="E10" s="833"/>
      <c r="F10" s="833"/>
      <c r="G10" s="833"/>
      <c r="H10" s="833"/>
      <c r="I10" s="833"/>
      <c r="J10" s="833"/>
      <c r="K10" s="833"/>
      <c r="L10" s="1"/>
    </row>
    <row r="11" spans="1:12" ht="15.75" customHeight="1" thickBot="1" x14ac:dyDescent="0.35">
      <c r="A11" s="991" t="s">
        <v>116</v>
      </c>
      <c r="B11" s="985" t="str">
        <f>DESCRIPCION!A10</f>
        <v>Utilizacion de influencias en la entrega o suministro de materiales o insumos y/o ayudas humanitarias en beneficio de un tercero</v>
      </c>
      <c r="C11" s="985"/>
      <c r="D11" s="985"/>
      <c r="E11" s="985"/>
      <c r="F11" s="985"/>
      <c r="G11" s="985"/>
      <c r="H11" s="986"/>
      <c r="I11" s="983" t="s">
        <v>342</v>
      </c>
      <c r="J11" s="984"/>
      <c r="K11" s="138" t="str">
        <f>IF(J18="x","EXTREMA",IF(J20="x","ALTA",IF(J22="x","MODERADA",IF(J24="x","BAJA",""))))</f>
        <v>MODERADA</v>
      </c>
      <c r="L11" s="1"/>
    </row>
    <row r="12" spans="1:12" ht="16.2" thickBot="1" x14ac:dyDescent="0.35">
      <c r="A12" s="992"/>
      <c r="B12" s="987"/>
      <c r="C12" s="987"/>
      <c r="D12" s="987"/>
      <c r="E12" s="987"/>
      <c r="F12" s="987"/>
      <c r="G12" s="987"/>
      <c r="H12" s="988"/>
      <c r="I12" s="978" t="s">
        <v>343</v>
      </c>
      <c r="J12" s="979"/>
      <c r="K12" s="181" t="str">
        <f>'VALORACION RIESGOS INHERENTES'!K11</f>
        <v>ALTA</v>
      </c>
      <c r="L12" s="1"/>
    </row>
    <row r="13" spans="1:12" ht="16.2" thickBot="1" x14ac:dyDescent="0.35">
      <c r="A13" s="993"/>
      <c r="B13" s="777" t="s">
        <v>293</v>
      </c>
      <c r="C13" s="778"/>
      <c r="D13" s="778"/>
      <c r="E13" s="778"/>
      <c r="F13" s="778"/>
      <c r="G13" s="778"/>
      <c r="H13" s="778"/>
      <c r="I13" s="778"/>
      <c r="J13" s="781"/>
      <c r="K13" s="233" t="str">
        <f>'EVALUACIÓN SOLIDEZ CONTROLES'!H11</f>
        <v>Fuerte</v>
      </c>
      <c r="L13" s="1"/>
    </row>
    <row r="14" spans="1:12" ht="16.2" thickBot="1" x14ac:dyDescent="0.35">
      <c r="A14" s="183" t="s">
        <v>118</v>
      </c>
      <c r="B14" s="184"/>
      <c r="C14" s="184"/>
      <c r="D14" s="231"/>
      <c r="E14" s="980"/>
      <c r="F14" s="981"/>
      <c r="G14" s="982"/>
      <c r="H14" s="777" t="s">
        <v>345</v>
      </c>
      <c r="I14" s="781"/>
      <c r="J14" s="782"/>
      <c r="K14" s="783"/>
      <c r="L14" s="1"/>
    </row>
    <row r="15" spans="1:12" ht="47.25" customHeight="1" x14ac:dyDescent="0.3">
      <c r="A15" s="165"/>
      <c r="B15" s="146"/>
      <c r="C15" s="166"/>
      <c r="D15" s="146"/>
      <c r="E15" s="146"/>
      <c r="F15" s="146"/>
      <c r="G15" s="146"/>
      <c r="H15" s="146"/>
      <c r="I15" s="146"/>
      <c r="J15" s="161"/>
      <c r="K15" s="162"/>
      <c r="L15" s="1"/>
    </row>
    <row r="16" spans="1:12" ht="39" customHeight="1" x14ac:dyDescent="0.3">
      <c r="A16" s="763" t="s">
        <v>118</v>
      </c>
      <c r="B16" s="146">
        <v>5</v>
      </c>
      <c r="C16" s="764"/>
      <c r="D16" s="743"/>
      <c r="E16" s="744"/>
      <c r="F16" s="744"/>
      <c r="G16" s="744"/>
      <c r="H16" s="146"/>
      <c r="I16" s="146"/>
      <c r="J16" s="758" t="s">
        <v>117</v>
      </c>
      <c r="K16" s="759"/>
      <c r="L16" s="1"/>
    </row>
    <row r="17" spans="1:24" x14ac:dyDescent="0.3">
      <c r="A17" s="763"/>
      <c r="B17" s="146" t="s">
        <v>120</v>
      </c>
      <c r="C17" s="765"/>
      <c r="D17" s="743"/>
      <c r="E17" s="744"/>
      <c r="F17" s="744"/>
      <c r="G17" s="744"/>
      <c r="H17" s="146"/>
      <c r="I17" s="146"/>
      <c r="J17" s="148"/>
      <c r="K17" s="149"/>
      <c r="L17" s="1"/>
    </row>
    <row r="18" spans="1:24" ht="28.2" x14ac:dyDescent="0.3">
      <c r="A18" s="763"/>
      <c r="B18" s="146">
        <v>4</v>
      </c>
      <c r="C18" s="766"/>
      <c r="D18" s="743"/>
      <c r="E18" s="743"/>
      <c r="F18" s="756"/>
      <c r="G18" s="744"/>
      <c r="H18" s="146"/>
      <c r="I18" s="146"/>
      <c r="J18" s="152" t="str">
        <f xml:space="preserve"> IF(OR(E16="X",F16="X",G16="x",F18="x",G18="X",F20="X",G20="X",G22="X" ),"x","")</f>
        <v/>
      </c>
      <c r="K18" s="149" t="s">
        <v>119</v>
      </c>
      <c r="L18" s="1"/>
    </row>
    <row r="19" spans="1:24" ht="28.2" x14ac:dyDescent="0.3">
      <c r="A19" s="763"/>
      <c r="B19" s="146" t="s">
        <v>122</v>
      </c>
      <c r="C19" s="767"/>
      <c r="D19" s="743"/>
      <c r="E19" s="743"/>
      <c r="F19" s="756"/>
      <c r="G19" s="744"/>
      <c r="H19" s="146"/>
      <c r="I19" s="146"/>
      <c r="J19" s="153"/>
      <c r="K19" s="149"/>
      <c r="L19" s="1"/>
    </row>
    <row r="20" spans="1:24" ht="28.2" x14ac:dyDescent="0.3">
      <c r="A20" s="763"/>
      <c r="B20" s="146">
        <v>3</v>
      </c>
      <c r="C20" s="746"/>
      <c r="D20" s="741"/>
      <c r="E20" s="994"/>
      <c r="F20" s="756"/>
      <c r="G20" s="744"/>
      <c r="H20" s="146"/>
      <c r="I20" s="146"/>
      <c r="J20" s="154" t="str">
        <f xml:space="preserve"> IF(OR(C16="X",D16="X",D18="x",E18="x",E20="X",F22="X",F24="X",G24="X" ),"x","")</f>
        <v/>
      </c>
      <c r="K20" s="149" t="s">
        <v>121</v>
      </c>
      <c r="L20" s="1"/>
      <c r="X20" s="40"/>
    </row>
    <row r="21" spans="1:24" ht="28.2" x14ac:dyDescent="0.3">
      <c r="A21" s="763"/>
      <c r="B21" s="146" t="s">
        <v>124</v>
      </c>
      <c r="C21" s="757"/>
      <c r="D21" s="741"/>
      <c r="E21" s="743"/>
      <c r="F21" s="756"/>
      <c r="G21" s="744"/>
      <c r="H21" s="146"/>
      <c r="I21" s="146"/>
      <c r="J21" s="155"/>
      <c r="K21" s="149"/>
      <c r="L21" s="1"/>
    </row>
    <row r="22" spans="1:24" ht="28.2" x14ac:dyDescent="0.3">
      <c r="A22" s="763"/>
      <c r="B22" s="146">
        <v>2</v>
      </c>
      <c r="C22" s="746"/>
      <c r="D22" s="739"/>
      <c r="E22" s="740"/>
      <c r="F22" s="742"/>
      <c r="G22" s="744"/>
      <c r="H22" s="146"/>
      <c r="I22" s="146"/>
      <c r="J22" s="156" t="str">
        <f xml:space="preserve"> IF(OR(C18="X",D20="X",E22="x",E24="x" ),"x","")</f>
        <v>x</v>
      </c>
      <c r="K22" s="149" t="s">
        <v>123</v>
      </c>
      <c r="L22" s="1"/>
    </row>
    <row r="23" spans="1:24" ht="28.2" x14ac:dyDescent="0.3">
      <c r="A23" s="763"/>
      <c r="B23" s="146" t="s">
        <v>246</v>
      </c>
      <c r="C23" s="757"/>
      <c r="D23" s="739"/>
      <c r="E23" s="741"/>
      <c r="F23" s="743"/>
      <c r="G23" s="744"/>
      <c r="H23" s="146"/>
      <c r="I23" s="146"/>
      <c r="J23" s="155"/>
      <c r="K23" s="149"/>
      <c r="L23" s="1"/>
    </row>
    <row r="24" spans="1:24" ht="28.2" x14ac:dyDescent="0.3">
      <c r="A24" s="763"/>
      <c r="B24" s="146">
        <v>1</v>
      </c>
      <c r="C24" s="746"/>
      <c r="D24" s="748"/>
      <c r="E24" s="995" t="s">
        <v>134</v>
      </c>
      <c r="F24" s="752"/>
      <c r="G24" s="754"/>
      <c r="H24" s="146"/>
      <c r="I24" s="146"/>
      <c r="J24" s="157" t="str">
        <f xml:space="preserve"> IF(OR(C20="X",C22="X",C24="x",D22="x",D24="x" ),"x","")</f>
        <v/>
      </c>
      <c r="K24" s="149" t="s">
        <v>125</v>
      </c>
      <c r="L24" s="1"/>
    </row>
    <row r="25" spans="1:24" x14ac:dyDescent="0.3">
      <c r="A25" s="763"/>
      <c r="B25" s="146" t="s">
        <v>126</v>
      </c>
      <c r="C25" s="747"/>
      <c r="D25" s="749"/>
      <c r="E25" s="996"/>
      <c r="F25" s="753"/>
      <c r="G25" s="755"/>
      <c r="H25" s="146"/>
      <c r="I25" s="146"/>
      <c r="J25" s="136"/>
      <c r="K25" s="137"/>
      <c r="L25" s="1"/>
    </row>
    <row r="26" spans="1:24" x14ac:dyDescent="0.3">
      <c r="A26" s="165"/>
      <c r="B26" s="146"/>
      <c r="C26" s="146">
        <v>1</v>
      </c>
      <c r="D26" s="146">
        <v>2</v>
      </c>
      <c r="E26" s="146">
        <v>3</v>
      </c>
      <c r="F26" s="146">
        <v>4</v>
      </c>
      <c r="G26" s="146">
        <v>5</v>
      </c>
      <c r="H26" s="146"/>
      <c r="I26" s="146"/>
      <c r="J26" s="844"/>
      <c r="K26" s="845"/>
      <c r="L26" s="1"/>
    </row>
    <row r="27" spans="1:24" x14ac:dyDescent="0.3">
      <c r="A27" s="165"/>
      <c r="B27" s="146"/>
      <c r="C27" s="146" t="s">
        <v>127</v>
      </c>
      <c r="D27" s="146" t="s">
        <v>128</v>
      </c>
      <c r="E27" s="146" t="s">
        <v>129</v>
      </c>
      <c r="F27" s="146" t="s">
        <v>130</v>
      </c>
      <c r="G27" s="146" t="s">
        <v>131</v>
      </c>
      <c r="H27" s="146"/>
      <c r="I27" s="146"/>
      <c r="J27" s="146"/>
      <c r="K27" s="162"/>
      <c r="L27" s="1"/>
    </row>
    <row r="28" spans="1:24" ht="15" customHeight="1" x14ac:dyDescent="0.3">
      <c r="A28" s="165"/>
      <c r="B28" s="146"/>
      <c r="C28" s="745" t="s">
        <v>132</v>
      </c>
      <c r="D28" s="745"/>
      <c r="E28" s="745"/>
      <c r="F28" s="745"/>
      <c r="G28" s="745"/>
      <c r="H28" s="146"/>
      <c r="I28" s="146"/>
      <c r="J28" s="146"/>
      <c r="K28" s="162"/>
      <c r="L28" s="1"/>
    </row>
    <row r="29" spans="1:24" ht="15" customHeight="1" x14ac:dyDescent="0.3">
      <c r="A29" s="165"/>
      <c r="B29" s="146"/>
      <c r="C29" s="745"/>
      <c r="D29" s="745"/>
      <c r="E29" s="745"/>
      <c r="F29" s="745"/>
      <c r="G29" s="745"/>
      <c r="H29" s="146"/>
      <c r="I29" s="146"/>
      <c r="J29" s="146"/>
      <c r="K29" s="162"/>
      <c r="L29" s="1"/>
    </row>
    <row r="30" spans="1:24" ht="15" thickBot="1" x14ac:dyDescent="0.35">
      <c r="A30" s="167"/>
      <c r="B30" s="168"/>
      <c r="C30" s="168"/>
      <c r="D30" s="168"/>
      <c r="E30" s="168"/>
      <c r="F30" s="168"/>
      <c r="G30" s="168"/>
      <c r="H30" s="168"/>
      <c r="I30" s="168"/>
      <c r="J30" s="168"/>
      <c r="K30" s="169"/>
      <c r="L30" s="1"/>
    </row>
    <row r="31" spans="1:24" ht="15" thickBot="1" x14ac:dyDescent="0.35">
      <c r="A31" s="1"/>
      <c r="B31" s="1"/>
      <c r="C31" s="1"/>
      <c r="D31" s="1"/>
      <c r="E31" s="1"/>
      <c r="F31" s="1"/>
      <c r="G31" s="1"/>
      <c r="H31" s="1"/>
      <c r="I31" s="1"/>
      <c r="J31" s="1"/>
      <c r="K31" s="1"/>
      <c r="L31" s="1"/>
    </row>
    <row r="32" spans="1:24" ht="15.75" customHeight="1" thickBot="1" x14ac:dyDescent="0.35">
      <c r="A32" s="991" t="s">
        <v>116</v>
      </c>
      <c r="B32" s="989" t="str">
        <f>+DESCRIPCION!A13</f>
        <v>Posibilidad que la entidad sea relacionada con actividades ilicitas, al elegir a proveedores y /o realizar pagos a los mismos con prácticas de lavados de activos, financiacin del terrorismo o cualquier actividad ilegal</v>
      </c>
      <c r="C32" s="985"/>
      <c r="D32" s="985"/>
      <c r="E32" s="985"/>
      <c r="F32" s="985"/>
      <c r="G32" s="985"/>
      <c r="H32" s="986"/>
      <c r="I32" s="983" t="s">
        <v>342</v>
      </c>
      <c r="J32" s="984"/>
      <c r="K32" s="133" t="str">
        <f>IF(J39="x","EXTREMA",IF(J41="x","ALTA",IF(J43="x","MODERADA",IF(J45="x","BAJA",""))))</f>
        <v>ALTA</v>
      </c>
      <c r="L32" s="1"/>
    </row>
    <row r="33" spans="1:12" ht="16.2" thickBot="1" x14ac:dyDescent="0.35">
      <c r="A33" s="992"/>
      <c r="B33" s="990"/>
      <c r="C33" s="987"/>
      <c r="D33" s="987"/>
      <c r="E33" s="987"/>
      <c r="F33" s="987"/>
      <c r="G33" s="987"/>
      <c r="H33" s="988"/>
      <c r="I33" s="978" t="s">
        <v>343</v>
      </c>
      <c r="J33" s="979"/>
      <c r="K33" s="182" t="str">
        <f>'VALORACION RIESGOS INHERENTES'!K31</f>
        <v>ALTA</v>
      </c>
      <c r="L33" s="1"/>
    </row>
    <row r="34" spans="1:12" ht="16.2" thickBot="1" x14ac:dyDescent="0.35">
      <c r="A34" s="993"/>
      <c r="B34" s="777" t="s">
        <v>293</v>
      </c>
      <c r="C34" s="778"/>
      <c r="D34" s="778"/>
      <c r="E34" s="778"/>
      <c r="F34" s="778"/>
      <c r="G34" s="778"/>
      <c r="H34" s="778"/>
      <c r="I34" s="778"/>
      <c r="J34" s="781"/>
      <c r="K34" s="233" t="e">
        <f>'EVALUACIÓN SOLIDEZ CONTROLES'!#REF!</f>
        <v>#REF!</v>
      </c>
      <c r="L34" s="1"/>
    </row>
    <row r="35" spans="1:12" ht="16.2" thickBot="1" x14ac:dyDescent="0.35">
      <c r="A35" s="183" t="s">
        <v>118</v>
      </c>
      <c r="B35" s="184"/>
      <c r="C35" s="184"/>
      <c r="D35" s="231"/>
      <c r="E35" s="980"/>
      <c r="F35" s="981"/>
      <c r="G35" s="982"/>
      <c r="H35" s="777" t="s">
        <v>345</v>
      </c>
      <c r="I35" s="781"/>
      <c r="J35" s="782"/>
      <c r="K35" s="783"/>
      <c r="L35" s="1"/>
    </row>
    <row r="36" spans="1:12" ht="15" thickBot="1" x14ac:dyDescent="0.35">
      <c r="A36" s="160"/>
      <c r="B36" s="159"/>
      <c r="C36" s="159"/>
      <c r="D36" s="159"/>
      <c r="E36" s="159"/>
      <c r="F36" s="159"/>
      <c r="G36" s="159"/>
      <c r="H36" s="159"/>
      <c r="I36" s="159"/>
      <c r="J36" s="161"/>
      <c r="K36" s="162"/>
      <c r="L36" s="1"/>
    </row>
    <row r="37" spans="1:12" ht="26.25" customHeight="1" thickBot="1" x14ac:dyDescent="0.35">
      <c r="A37" s="808" t="s">
        <v>118</v>
      </c>
      <c r="B37" s="158">
        <v>5</v>
      </c>
      <c r="C37" s="997"/>
      <c r="D37" s="810"/>
      <c r="E37" s="804"/>
      <c r="F37" s="804"/>
      <c r="G37" s="804"/>
      <c r="H37" s="159"/>
      <c r="I37" s="159"/>
      <c r="J37" s="806" t="s">
        <v>117</v>
      </c>
      <c r="K37" s="807"/>
      <c r="L37" s="1"/>
    </row>
    <row r="38" spans="1:12" ht="15" thickBot="1" x14ac:dyDescent="0.35">
      <c r="A38" s="808"/>
      <c r="B38" s="158" t="s">
        <v>120</v>
      </c>
      <c r="C38" s="809"/>
      <c r="D38" s="810"/>
      <c r="E38" s="804"/>
      <c r="F38" s="804"/>
      <c r="G38" s="804"/>
      <c r="H38" s="159"/>
      <c r="I38" s="159"/>
      <c r="J38" s="163"/>
      <c r="K38" s="20"/>
      <c r="L38" s="1"/>
    </row>
    <row r="39" spans="1:12" ht="29.4" thickBot="1" x14ac:dyDescent="0.35">
      <c r="A39" s="808"/>
      <c r="B39" s="158">
        <v>4</v>
      </c>
      <c r="C39" s="811"/>
      <c r="D39" s="810"/>
      <c r="E39" s="810"/>
      <c r="F39" s="813"/>
      <c r="G39" s="804"/>
      <c r="H39" s="159"/>
      <c r="I39" s="159"/>
      <c r="J39" s="173" t="str">
        <f xml:space="preserve"> IF(OR(E37="X",F37="X",G37="x",F39="x",G39="X",F41="X",G41="X",G43="X" ),"x","")</f>
        <v/>
      </c>
      <c r="K39" s="20" t="s">
        <v>119</v>
      </c>
      <c r="L39" s="1"/>
    </row>
    <row r="40" spans="1:12" ht="29.4" thickBot="1" x14ac:dyDescent="0.35">
      <c r="A40" s="808"/>
      <c r="B40" s="158" t="s">
        <v>122</v>
      </c>
      <c r="C40" s="811"/>
      <c r="D40" s="810"/>
      <c r="E40" s="810"/>
      <c r="F40" s="814"/>
      <c r="G40" s="804"/>
      <c r="H40" s="159"/>
      <c r="I40" s="159"/>
      <c r="J40" s="174"/>
      <c r="K40" s="20"/>
      <c r="L40" s="1"/>
    </row>
    <row r="41" spans="1:12" ht="29.4" thickBot="1" x14ac:dyDescent="0.35">
      <c r="A41" s="808"/>
      <c r="B41" s="158">
        <v>3</v>
      </c>
      <c r="C41" s="815"/>
      <c r="D41" s="801"/>
      <c r="E41" s="1000" t="s">
        <v>341</v>
      </c>
      <c r="F41" s="813"/>
      <c r="G41" s="804"/>
      <c r="H41" s="159"/>
      <c r="I41" s="159"/>
      <c r="J41" s="175" t="str">
        <f xml:space="preserve"> IF(OR(C37="X",D37="X",D39="x",E39="x",E41="X",F43="X",F45="X",G45="X" ),"x","")</f>
        <v>x</v>
      </c>
      <c r="K41" s="20" t="s">
        <v>121</v>
      </c>
      <c r="L41" s="1"/>
    </row>
    <row r="42" spans="1:12" ht="29.4" thickBot="1" x14ac:dyDescent="0.35">
      <c r="A42" s="808"/>
      <c r="B42" s="158" t="s">
        <v>124</v>
      </c>
      <c r="C42" s="815"/>
      <c r="D42" s="801"/>
      <c r="E42" s="1001"/>
      <c r="F42" s="814"/>
      <c r="G42" s="804"/>
      <c r="H42" s="159"/>
      <c r="I42" s="159"/>
      <c r="J42" s="176"/>
      <c r="K42" s="20"/>
      <c r="L42" s="1"/>
    </row>
    <row r="43" spans="1:12" ht="29.4" thickBot="1" x14ac:dyDescent="0.35">
      <c r="A43" s="808"/>
      <c r="B43" s="158">
        <v>2</v>
      </c>
      <c r="C43" s="815"/>
      <c r="D43" s="818"/>
      <c r="E43" s="800"/>
      <c r="F43" s="802"/>
      <c r="G43" s="804"/>
      <c r="H43" s="159"/>
      <c r="I43" s="159"/>
      <c r="J43" s="177" t="str">
        <f xml:space="preserve"> IF(OR(C39="X",D41="X",E43="x",E45="x" ),"x","")</f>
        <v/>
      </c>
      <c r="K43" s="20" t="s">
        <v>123</v>
      </c>
      <c r="L43" s="1"/>
    </row>
    <row r="44" spans="1:12" ht="29.4" thickBot="1" x14ac:dyDescent="0.35">
      <c r="A44" s="808"/>
      <c r="B44" s="158" t="s">
        <v>246</v>
      </c>
      <c r="C44" s="815"/>
      <c r="D44" s="818"/>
      <c r="E44" s="801"/>
      <c r="F44" s="803"/>
      <c r="G44" s="804"/>
      <c r="H44" s="159"/>
      <c r="I44" s="159"/>
      <c r="J44" s="176"/>
      <c r="K44" s="20"/>
      <c r="L44" s="1"/>
    </row>
    <row r="45" spans="1:12" ht="29.4" thickBot="1" x14ac:dyDescent="0.35">
      <c r="A45" s="808"/>
      <c r="B45" s="158">
        <v>1</v>
      </c>
      <c r="C45" s="998"/>
      <c r="D45" s="818"/>
      <c r="E45" s="826"/>
      <c r="F45" s="827"/>
      <c r="G45" s="810"/>
      <c r="H45" s="159"/>
      <c r="I45" s="159"/>
      <c r="J45" s="178" t="str">
        <f xml:space="preserve"> IF(OR(C41="X",C43="X",D43="x",C45="x",D45="x" ),"x","")</f>
        <v/>
      </c>
      <c r="K45" s="20" t="s">
        <v>125</v>
      </c>
      <c r="L45" s="1"/>
    </row>
    <row r="46" spans="1:12" ht="15" thickBot="1" x14ac:dyDescent="0.35">
      <c r="A46" s="808"/>
      <c r="B46" s="158" t="s">
        <v>126</v>
      </c>
      <c r="C46" s="999"/>
      <c r="D46" s="819"/>
      <c r="E46" s="820"/>
      <c r="F46" s="828"/>
      <c r="G46" s="821"/>
      <c r="H46" s="164"/>
      <c r="I46" s="159"/>
      <c r="J46" s="159"/>
      <c r="K46" s="158"/>
      <c r="L46" s="1"/>
    </row>
    <row r="47" spans="1:12" x14ac:dyDescent="0.3">
      <c r="A47" s="160"/>
      <c r="B47" s="159"/>
      <c r="C47" s="159">
        <v>1</v>
      </c>
      <c r="D47" s="159">
        <v>2</v>
      </c>
      <c r="E47" s="159">
        <v>3</v>
      </c>
      <c r="F47" s="159">
        <v>4</v>
      </c>
      <c r="G47" s="159">
        <v>5</v>
      </c>
      <c r="H47" s="159"/>
      <c r="I47" s="159"/>
      <c r="J47" s="159"/>
      <c r="K47" s="158"/>
      <c r="L47" s="1"/>
    </row>
    <row r="48" spans="1:12" x14ac:dyDescent="0.3">
      <c r="A48" s="160"/>
      <c r="B48" s="159"/>
      <c r="C48" s="159" t="s">
        <v>127</v>
      </c>
      <c r="D48" s="159" t="s">
        <v>128</v>
      </c>
      <c r="E48" s="159" t="s">
        <v>129</v>
      </c>
      <c r="F48" s="159" t="s">
        <v>130</v>
      </c>
      <c r="G48" s="159" t="s">
        <v>131</v>
      </c>
      <c r="H48" s="159"/>
      <c r="I48" s="159"/>
      <c r="J48" s="159"/>
      <c r="K48" s="158"/>
      <c r="L48" s="1"/>
    </row>
    <row r="49" spans="1:12" ht="15" customHeight="1" x14ac:dyDescent="0.3">
      <c r="A49" s="160"/>
      <c r="B49" s="159"/>
      <c r="C49" s="805" t="s">
        <v>132</v>
      </c>
      <c r="D49" s="805"/>
      <c r="E49" s="805"/>
      <c r="F49" s="805"/>
      <c r="G49" s="805"/>
      <c r="H49" s="159"/>
      <c r="I49" s="159"/>
      <c r="J49" s="159"/>
      <c r="K49" s="158"/>
      <c r="L49" s="1"/>
    </row>
    <row r="50" spans="1:12" ht="15" customHeight="1" x14ac:dyDescent="0.3">
      <c r="A50" s="160"/>
      <c r="B50" s="159"/>
      <c r="C50" s="805"/>
      <c r="D50" s="805"/>
      <c r="E50" s="805"/>
      <c r="F50" s="805"/>
      <c r="G50" s="805"/>
      <c r="H50" s="159"/>
      <c r="I50" s="159"/>
      <c r="J50" s="159"/>
      <c r="K50" s="158"/>
      <c r="L50" s="1"/>
    </row>
    <row r="51" spans="1:12" ht="15" thickBot="1" x14ac:dyDescent="0.35">
      <c r="A51" s="21"/>
      <c r="B51" s="19"/>
      <c r="C51" s="19"/>
      <c r="D51" s="19"/>
      <c r="E51" s="19"/>
      <c r="F51" s="19"/>
      <c r="G51" s="19"/>
      <c r="H51" s="19"/>
      <c r="I51" s="19"/>
      <c r="J51" s="19"/>
      <c r="K51" s="132"/>
      <c r="L51" s="1"/>
    </row>
    <row r="52" spans="1:12" ht="15" thickBot="1" x14ac:dyDescent="0.35">
      <c r="A52" s="1"/>
      <c r="B52" s="1"/>
      <c r="C52" s="1"/>
      <c r="D52" s="1"/>
      <c r="E52" s="1"/>
      <c r="F52" s="1"/>
      <c r="G52" s="1"/>
      <c r="H52" s="1"/>
      <c r="I52" s="1"/>
      <c r="J52" s="1"/>
      <c r="K52" s="1"/>
      <c r="L52" s="1"/>
    </row>
    <row r="53" spans="1:12" ht="16.5" customHeight="1" thickBot="1" x14ac:dyDescent="0.35">
      <c r="A53" s="991" t="s">
        <v>116</v>
      </c>
      <c r="B53" s="985" t="e">
        <f>DESCRIPCION!#REF!</f>
        <v>#REF!</v>
      </c>
      <c r="C53" s="985"/>
      <c r="D53" s="985"/>
      <c r="E53" s="985"/>
      <c r="F53" s="985"/>
      <c r="G53" s="985"/>
      <c r="H53" s="986"/>
      <c r="I53" s="983" t="s">
        <v>342</v>
      </c>
      <c r="J53" s="984"/>
      <c r="K53" s="133" t="str">
        <f>IF(J60="x","EXTREMA",IF(J62="x","ALTA",IF(J64="x","MODERADA",IF(J66="x","BAJA",""))))</f>
        <v/>
      </c>
      <c r="L53" s="1"/>
    </row>
    <row r="54" spans="1:12" ht="16.2" thickBot="1" x14ac:dyDescent="0.35">
      <c r="A54" s="992"/>
      <c r="B54" s="987"/>
      <c r="C54" s="987"/>
      <c r="D54" s="987"/>
      <c r="E54" s="987"/>
      <c r="F54" s="987"/>
      <c r="G54" s="987"/>
      <c r="H54" s="988"/>
      <c r="I54" s="978" t="s">
        <v>343</v>
      </c>
      <c r="J54" s="979"/>
      <c r="K54" s="182" t="str">
        <f>'VALORACION RIESGOS INHERENTES'!K51</f>
        <v/>
      </c>
      <c r="L54" s="1"/>
    </row>
    <row r="55" spans="1:12" ht="16.2" thickBot="1" x14ac:dyDescent="0.35">
      <c r="A55" s="993"/>
      <c r="B55" s="777" t="s">
        <v>293</v>
      </c>
      <c r="C55" s="778"/>
      <c r="D55" s="778"/>
      <c r="E55" s="778"/>
      <c r="F55" s="778"/>
      <c r="G55" s="778"/>
      <c r="H55" s="778"/>
      <c r="I55" s="778"/>
      <c r="J55" s="781"/>
      <c r="K55" s="180" t="e">
        <f>'EVALUACIÓN SOLIDEZ CONTROLES'!#REF!</f>
        <v>#REF!</v>
      </c>
      <c r="L55" s="1"/>
    </row>
    <row r="56" spans="1:12" ht="16.2" thickBot="1" x14ac:dyDescent="0.35">
      <c r="A56" s="183" t="s">
        <v>118</v>
      </c>
      <c r="B56" s="184"/>
      <c r="C56" s="184"/>
      <c r="D56" s="231"/>
      <c r="E56" s="980"/>
      <c r="F56" s="981"/>
      <c r="G56" s="982"/>
      <c r="H56" s="777" t="s">
        <v>345</v>
      </c>
      <c r="I56" s="781"/>
      <c r="J56" s="782"/>
      <c r="K56" s="783"/>
      <c r="L56" s="1"/>
    </row>
    <row r="57" spans="1:12" ht="40.5" customHeight="1" thickBot="1" x14ac:dyDescent="0.35">
      <c r="A57" s="160"/>
      <c r="B57" s="159"/>
      <c r="C57" s="159"/>
      <c r="D57" s="159"/>
      <c r="E57" s="159"/>
      <c r="F57" s="159"/>
      <c r="G57" s="159"/>
      <c r="H57" s="159"/>
      <c r="I57" s="159"/>
      <c r="J57" s="161"/>
      <c r="K57" s="162"/>
      <c r="L57" s="1"/>
    </row>
    <row r="58" spans="1:12" ht="22.5" customHeight="1" thickBot="1" x14ac:dyDescent="0.35">
      <c r="A58" s="808" t="s">
        <v>118</v>
      </c>
      <c r="B58" s="158">
        <v>5</v>
      </c>
      <c r="C58" s="997"/>
      <c r="D58" s="810"/>
      <c r="E58" s="804"/>
      <c r="F58" s="804"/>
      <c r="G58" s="804"/>
      <c r="H58" s="159"/>
      <c r="I58" s="159"/>
      <c r="J58" s="806" t="s">
        <v>117</v>
      </c>
      <c r="K58" s="807"/>
      <c r="L58" s="1"/>
    </row>
    <row r="59" spans="1:12" ht="23.25" customHeight="1" thickBot="1" x14ac:dyDescent="0.35">
      <c r="A59" s="808"/>
      <c r="B59" s="158" t="s">
        <v>120</v>
      </c>
      <c r="C59" s="809"/>
      <c r="D59" s="810"/>
      <c r="E59" s="804"/>
      <c r="F59" s="804"/>
      <c r="G59" s="804"/>
      <c r="H59" s="159"/>
      <c r="I59" s="159"/>
      <c r="J59" s="163"/>
      <c r="K59" s="20"/>
      <c r="L59" s="1"/>
    </row>
    <row r="60" spans="1:12" ht="29.4" thickBot="1" x14ac:dyDescent="0.35">
      <c r="A60" s="808"/>
      <c r="B60" s="158">
        <v>4</v>
      </c>
      <c r="C60" s="811"/>
      <c r="D60" s="810"/>
      <c r="E60" s="810"/>
      <c r="F60" s="813"/>
      <c r="G60" s="804"/>
      <c r="H60" s="159"/>
      <c r="I60" s="159"/>
      <c r="J60" s="173" t="str">
        <f xml:space="preserve"> IF(OR(E58="X",F58="X",G58="x",F60="x",G60="X",F62="X",G62="X",G64="X" ),"x","")</f>
        <v/>
      </c>
      <c r="K60" s="20" t="s">
        <v>119</v>
      </c>
      <c r="L60" s="1"/>
    </row>
    <row r="61" spans="1:12" ht="29.4" thickBot="1" x14ac:dyDescent="0.35">
      <c r="A61" s="808"/>
      <c r="B61" s="158" t="s">
        <v>122</v>
      </c>
      <c r="C61" s="811"/>
      <c r="D61" s="810"/>
      <c r="E61" s="810"/>
      <c r="F61" s="814"/>
      <c r="G61" s="804"/>
      <c r="H61" s="159"/>
      <c r="I61" s="159"/>
      <c r="J61" s="174"/>
      <c r="K61" s="20"/>
      <c r="L61" s="1"/>
    </row>
    <row r="62" spans="1:12" ht="29.4" thickBot="1" x14ac:dyDescent="0.35">
      <c r="A62" s="808"/>
      <c r="B62" s="158">
        <v>3</v>
      </c>
      <c r="C62" s="815"/>
      <c r="D62" s="801"/>
      <c r="E62" s="816"/>
      <c r="F62" s="813"/>
      <c r="G62" s="804"/>
      <c r="H62" s="159"/>
      <c r="I62" s="159"/>
      <c r="J62" s="175" t="str">
        <f xml:space="preserve"> IF(OR(C58="X",D58="X",D60="x",E60="x",E62="X",F64="X",F66="X",G66="X" ),"x","")</f>
        <v/>
      </c>
      <c r="K62" s="20" t="s">
        <v>121</v>
      </c>
      <c r="L62" s="1"/>
    </row>
    <row r="63" spans="1:12" ht="29.4" thickBot="1" x14ac:dyDescent="0.35">
      <c r="A63" s="808"/>
      <c r="B63" s="158" t="s">
        <v>124</v>
      </c>
      <c r="C63" s="815"/>
      <c r="D63" s="801"/>
      <c r="E63" s="810"/>
      <c r="F63" s="814"/>
      <c r="G63" s="804"/>
      <c r="H63" s="159"/>
      <c r="I63" s="159"/>
      <c r="J63" s="176"/>
      <c r="K63" s="20"/>
      <c r="L63" s="1"/>
    </row>
    <row r="64" spans="1:12" ht="29.4" thickBot="1" x14ac:dyDescent="0.35">
      <c r="A64" s="808"/>
      <c r="B64" s="158">
        <v>2</v>
      </c>
      <c r="C64" s="815"/>
      <c r="D64" s="818"/>
      <c r="E64" s="800"/>
      <c r="F64" s="802"/>
      <c r="G64" s="804"/>
      <c r="H64" s="159"/>
      <c r="I64" s="159"/>
      <c r="J64" s="177" t="str">
        <f xml:space="preserve"> IF(OR(C60="X",D62="X",E64="x",E66="x" ),"x","")</f>
        <v/>
      </c>
      <c r="K64" s="20" t="s">
        <v>123</v>
      </c>
      <c r="L64" s="1"/>
    </row>
    <row r="65" spans="1:12" ht="29.4" thickBot="1" x14ac:dyDescent="0.35">
      <c r="A65" s="808"/>
      <c r="B65" s="158" t="s">
        <v>246</v>
      </c>
      <c r="C65" s="815"/>
      <c r="D65" s="818"/>
      <c r="E65" s="801"/>
      <c r="F65" s="803"/>
      <c r="G65" s="804"/>
      <c r="H65" s="159"/>
      <c r="I65" s="159"/>
      <c r="J65" s="176"/>
      <c r="K65" s="20"/>
      <c r="L65" s="1"/>
    </row>
    <row r="66" spans="1:12" ht="29.4" thickBot="1" x14ac:dyDescent="0.35">
      <c r="A66" s="808"/>
      <c r="B66" s="158">
        <v>1</v>
      </c>
      <c r="C66" s="815"/>
      <c r="D66" s="818"/>
      <c r="E66" s="801"/>
      <c r="F66" s="810"/>
      <c r="G66" s="810"/>
      <c r="H66" s="159"/>
      <c r="I66" s="159"/>
      <c r="J66" s="178" t="str">
        <f xml:space="preserve"> IF(OR(C62="X",C64="X",D64="x",C66="x",D66="x" ),"x","")</f>
        <v/>
      </c>
      <c r="K66" s="20" t="s">
        <v>125</v>
      </c>
      <c r="L66" s="1"/>
    </row>
    <row r="67" spans="1:12" ht="15" thickBot="1" x14ac:dyDescent="0.35">
      <c r="A67" s="808"/>
      <c r="B67" s="158" t="s">
        <v>126</v>
      </c>
      <c r="C67" s="817"/>
      <c r="D67" s="819"/>
      <c r="E67" s="820"/>
      <c r="F67" s="821"/>
      <c r="G67" s="821"/>
      <c r="H67" s="164"/>
      <c r="I67" s="159"/>
      <c r="J67" s="159"/>
      <c r="K67" s="158"/>
      <c r="L67" s="1"/>
    </row>
    <row r="68" spans="1:12" x14ac:dyDescent="0.3">
      <c r="A68" s="160"/>
      <c r="B68" s="159"/>
      <c r="C68" s="159">
        <v>1</v>
      </c>
      <c r="D68" s="159">
        <v>2</v>
      </c>
      <c r="E68" s="159">
        <v>3</v>
      </c>
      <c r="F68" s="159">
        <v>4</v>
      </c>
      <c r="G68" s="159">
        <v>5</v>
      </c>
      <c r="H68" s="159"/>
      <c r="I68" s="159"/>
      <c r="J68" s="159"/>
      <c r="K68" s="158"/>
      <c r="L68" s="1"/>
    </row>
    <row r="69" spans="1:12" x14ac:dyDescent="0.3">
      <c r="A69" s="160"/>
      <c r="B69" s="159"/>
      <c r="C69" s="159" t="s">
        <v>127</v>
      </c>
      <c r="D69" s="159" t="s">
        <v>128</v>
      </c>
      <c r="E69" s="159" t="s">
        <v>129</v>
      </c>
      <c r="F69" s="159" t="s">
        <v>130</v>
      </c>
      <c r="G69" s="159" t="s">
        <v>131</v>
      </c>
      <c r="H69" s="159"/>
      <c r="I69" s="159"/>
      <c r="J69" s="159"/>
      <c r="K69" s="158"/>
      <c r="L69" s="1"/>
    </row>
    <row r="70" spans="1:12" ht="15" customHeight="1" x14ac:dyDescent="0.3">
      <c r="A70" s="160"/>
      <c r="B70" s="159"/>
      <c r="C70" s="805" t="s">
        <v>132</v>
      </c>
      <c r="D70" s="805"/>
      <c r="E70" s="805"/>
      <c r="F70" s="805"/>
      <c r="G70" s="805"/>
      <c r="H70" s="159"/>
      <c r="I70" s="159"/>
      <c r="J70" s="159"/>
      <c r="K70" s="158"/>
      <c r="L70" s="1"/>
    </row>
    <row r="71" spans="1:12" ht="15" customHeight="1" x14ac:dyDescent="0.3">
      <c r="A71" s="160"/>
      <c r="B71" s="159"/>
      <c r="C71" s="805"/>
      <c r="D71" s="805"/>
      <c r="E71" s="805"/>
      <c r="F71" s="805"/>
      <c r="G71" s="805"/>
      <c r="H71" s="159"/>
      <c r="I71" s="159"/>
      <c r="J71" s="159"/>
      <c r="K71" s="158"/>
      <c r="L71" s="1"/>
    </row>
    <row r="72" spans="1:12" ht="15" thickBot="1" x14ac:dyDescent="0.35">
      <c r="A72" s="170"/>
      <c r="B72" s="171"/>
      <c r="C72" s="171"/>
      <c r="D72" s="171"/>
      <c r="E72" s="171"/>
      <c r="F72" s="171"/>
      <c r="G72" s="171"/>
      <c r="H72" s="171"/>
      <c r="I72" s="171"/>
      <c r="J72" s="171"/>
      <c r="K72" s="172"/>
      <c r="L72" s="1"/>
    </row>
    <row r="73" spans="1:12" ht="15" thickBot="1" x14ac:dyDescent="0.35">
      <c r="A73" s="1"/>
      <c r="B73" s="1"/>
      <c r="C73" s="1"/>
      <c r="D73" s="1"/>
      <c r="E73" s="1"/>
      <c r="F73" s="1"/>
      <c r="G73" s="1"/>
      <c r="H73" s="1"/>
      <c r="I73" s="1"/>
      <c r="J73" s="1"/>
      <c r="K73" s="1"/>
      <c r="L73" s="1"/>
    </row>
    <row r="74" spans="1:12" ht="16.5" customHeight="1" thickBot="1" x14ac:dyDescent="0.35">
      <c r="A74" s="991" t="s">
        <v>116</v>
      </c>
      <c r="B74" s="989" t="str">
        <f>DESCRIPCION!A13</f>
        <v>Posibilidad que la entidad sea relacionada con actividades ilicitas, al elegir a proveedores y /o realizar pagos a los mismos con prácticas de lavados de activos, financiacin del terrorismo o cualquier actividad ilegal</v>
      </c>
      <c r="C74" s="985"/>
      <c r="D74" s="985"/>
      <c r="E74" s="985"/>
      <c r="F74" s="985"/>
      <c r="G74" s="985"/>
      <c r="H74" s="986"/>
      <c r="I74" s="983" t="s">
        <v>342</v>
      </c>
      <c r="J74" s="984"/>
      <c r="K74" s="133" t="str">
        <f>IF(J81="x","EXTREMA",IF(J83="x","ALTA",IF(J85="x","MODERADA",IF(J87="x","BAJA",""))))</f>
        <v>EXTREMA</v>
      </c>
      <c r="L74" s="1"/>
    </row>
    <row r="75" spans="1:12" ht="15.75" customHeight="1" thickBot="1" x14ac:dyDescent="0.35">
      <c r="A75" s="992"/>
      <c r="B75" s="990"/>
      <c r="C75" s="987"/>
      <c r="D75" s="987"/>
      <c r="E75" s="987"/>
      <c r="F75" s="987"/>
      <c r="G75" s="987"/>
      <c r="H75" s="988"/>
      <c r="I75" s="978" t="s">
        <v>343</v>
      </c>
      <c r="J75" s="979"/>
      <c r="K75" s="180" t="str">
        <f>'VALORACION RIESGOS INHERENTES'!K71</f>
        <v/>
      </c>
      <c r="L75" s="1"/>
    </row>
    <row r="76" spans="1:12" ht="16.2" thickBot="1" x14ac:dyDescent="0.35">
      <c r="A76" s="993"/>
      <c r="B76" s="777" t="s">
        <v>293</v>
      </c>
      <c r="C76" s="778"/>
      <c r="D76" s="778"/>
      <c r="E76" s="778"/>
      <c r="F76" s="778"/>
      <c r="G76" s="778"/>
      <c r="H76" s="778"/>
      <c r="I76" s="778"/>
      <c r="J76" s="781"/>
      <c r="K76" s="180" t="e">
        <f>'EVALUACIÓN SOLIDEZ CONTROLES'!#REF!</f>
        <v>#REF!</v>
      </c>
      <c r="L76" s="1"/>
    </row>
    <row r="77" spans="1:12" ht="21.75" customHeight="1" thickBot="1" x14ac:dyDescent="0.35">
      <c r="A77" s="183" t="s">
        <v>118</v>
      </c>
      <c r="B77" s="184"/>
      <c r="C77" s="184"/>
      <c r="D77" s="231"/>
      <c r="E77" s="980"/>
      <c r="F77" s="981"/>
      <c r="G77" s="982"/>
      <c r="H77" s="777" t="s">
        <v>345</v>
      </c>
      <c r="I77" s="781"/>
      <c r="J77" s="782"/>
      <c r="K77" s="783"/>
      <c r="L77" s="1"/>
    </row>
    <row r="78" spans="1:12" ht="36.75" customHeight="1" x14ac:dyDescent="0.3">
      <c r="A78" s="165"/>
      <c r="B78" s="146"/>
      <c r="C78" s="166"/>
      <c r="D78" s="146"/>
      <c r="E78" s="146"/>
      <c r="F78" s="146"/>
      <c r="G78" s="146"/>
      <c r="H78" s="146"/>
      <c r="I78" s="146"/>
      <c r="J78" s="161"/>
      <c r="K78" s="162"/>
      <c r="L78" s="1"/>
    </row>
    <row r="79" spans="1:12" ht="38.25" customHeight="1" x14ac:dyDescent="0.3">
      <c r="A79" s="763" t="s">
        <v>118</v>
      </c>
      <c r="B79" s="146">
        <v>5</v>
      </c>
      <c r="C79" s="764"/>
      <c r="D79" s="743"/>
      <c r="E79" s="744"/>
      <c r="F79" s="744"/>
      <c r="G79" s="744"/>
      <c r="H79" s="146"/>
      <c r="I79" s="146"/>
      <c r="J79" s="758" t="s">
        <v>117</v>
      </c>
      <c r="K79" s="759"/>
      <c r="L79" s="1"/>
    </row>
    <row r="80" spans="1:12" x14ac:dyDescent="0.3">
      <c r="A80" s="763"/>
      <c r="B80" s="146" t="s">
        <v>120</v>
      </c>
      <c r="C80" s="765"/>
      <c r="D80" s="743"/>
      <c r="E80" s="744"/>
      <c r="F80" s="744"/>
      <c r="G80" s="744"/>
      <c r="H80" s="146"/>
      <c r="I80" s="146"/>
      <c r="J80" s="148"/>
      <c r="K80" s="149"/>
      <c r="L80" s="1"/>
    </row>
    <row r="81" spans="1:12" ht="28.2" x14ac:dyDescent="0.3">
      <c r="A81" s="763"/>
      <c r="B81" s="146">
        <v>4</v>
      </c>
      <c r="C81" s="766"/>
      <c r="D81" s="743"/>
      <c r="E81" s="743"/>
      <c r="F81" s="756"/>
      <c r="G81" s="744" t="s">
        <v>341</v>
      </c>
      <c r="H81" s="146"/>
      <c r="I81" s="146"/>
      <c r="J81" s="152" t="str">
        <f xml:space="preserve"> IF(OR(E79="X",F79="X",G79="x",F81="x",G81="X",F83="X",G83="X",G85="X" ),"x","")</f>
        <v>x</v>
      </c>
      <c r="K81" s="149" t="s">
        <v>119</v>
      </c>
      <c r="L81" s="1"/>
    </row>
    <row r="82" spans="1:12" ht="28.2" x14ac:dyDescent="0.3">
      <c r="A82" s="763"/>
      <c r="B82" s="146" t="s">
        <v>122</v>
      </c>
      <c r="C82" s="767"/>
      <c r="D82" s="743"/>
      <c r="E82" s="743"/>
      <c r="F82" s="756"/>
      <c r="G82" s="744"/>
      <c r="H82" s="146"/>
      <c r="I82" s="146"/>
      <c r="J82" s="153"/>
      <c r="K82" s="149"/>
      <c r="L82" s="1"/>
    </row>
    <row r="83" spans="1:12" ht="28.2" x14ac:dyDescent="0.3">
      <c r="A83" s="763"/>
      <c r="B83" s="146">
        <v>3</v>
      </c>
      <c r="C83" s="746"/>
      <c r="D83" s="741"/>
      <c r="E83" s="742"/>
      <c r="F83" s="756"/>
      <c r="G83" s="744"/>
      <c r="H83" s="146"/>
      <c r="I83" s="146"/>
      <c r="J83" s="154" t="str">
        <f xml:space="preserve"> IF(OR(C79="X",D79="X",D81="x",E81="x",E83="X",F85="X",F87="X",G87="X" ),"x","")</f>
        <v/>
      </c>
      <c r="K83" s="149" t="s">
        <v>121</v>
      </c>
      <c r="L83" s="1"/>
    </row>
    <row r="84" spans="1:12" ht="28.2" x14ac:dyDescent="0.3">
      <c r="A84" s="763"/>
      <c r="B84" s="146" t="s">
        <v>124</v>
      </c>
      <c r="C84" s="757"/>
      <c r="D84" s="741"/>
      <c r="E84" s="743"/>
      <c r="F84" s="756"/>
      <c r="G84" s="744"/>
      <c r="H84" s="146"/>
      <c r="I84" s="146"/>
      <c r="J84" s="155"/>
      <c r="K84" s="149"/>
      <c r="L84" s="1"/>
    </row>
    <row r="85" spans="1:12" ht="28.2" x14ac:dyDescent="0.3">
      <c r="A85" s="763"/>
      <c r="B85" s="146">
        <v>2</v>
      </c>
      <c r="C85" s="746"/>
      <c r="D85" s="739"/>
      <c r="E85" s="740"/>
      <c r="F85" s="742"/>
      <c r="G85" s="744"/>
      <c r="H85" s="146"/>
      <c r="I85" s="146"/>
      <c r="J85" s="156" t="str">
        <f xml:space="preserve"> IF(OR(C81="X",D83="X",E85="x",E87="x" ),"x","")</f>
        <v/>
      </c>
      <c r="K85" s="149" t="s">
        <v>123</v>
      </c>
      <c r="L85" s="1"/>
    </row>
    <row r="86" spans="1:12" ht="28.2" x14ac:dyDescent="0.3">
      <c r="A86" s="763"/>
      <c r="B86" s="146" t="s">
        <v>246</v>
      </c>
      <c r="C86" s="757"/>
      <c r="D86" s="739"/>
      <c r="E86" s="741"/>
      <c r="F86" s="743"/>
      <c r="G86" s="744"/>
      <c r="H86" s="146"/>
      <c r="I86" s="146"/>
      <c r="J86" s="155"/>
      <c r="K86" s="149"/>
      <c r="L86" s="1"/>
    </row>
    <row r="87" spans="1:12" ht="28.2" x14ac:dyDescent="0.3">
      <c r="A87" s="763"/>
      <c r="B87" s="146">
        <v>1</v>
      </c>
      <c r="C87" s="746"/>
      <c r="D87" s="748"/>
      <c r="E87" s="750"/>
      <c r="F87" s="752"/>
      <c r="G87" s="754"/>
      <c r="H87" s="146"/>
      <c r="I87" s="146"/>
      <c r="J87" s="157" t="str">
        <f xml:space="preserve"> IF(OR(C83="X",C85="X",D85="x",D87="x",C87="x" ),"x","")</f>
        <v/>
      </c>
      <c r="K87" s="149" t="s">
        <v>125</v>
      </c>
      <c r="L87" s="1"/>
    </row>
    <row r="88" spans="1:12" x14ac:dyDescent="0.3">
      <c r="A88" s="763"/>
      <c r="B88" s="146" t="s">
        <v>126</v>
      </c>
      <c r="C88" s="747"/>
      <c r="D88" s="749"/>
      <c r="E88" s="751"/>
      <c r="F88" s="753"/>
      <c r="G88" s="755"/>
      <c r="H88" s="146"/>
      <c r="I88" s="146"/>
      <c r="J88" s="146"/>
      <c r="K88" s="147"/>
      <c r="L88" s="1"/>
    </row>
    <row r="89" spans="1:12" x14ac:dyDescent="0.3">
      <c r="A89" s="165"/>
      <c r="B89" s="146"/>
      <c r="C89" s="146">
        <v>1</v>
      </c>
      <c r="D89" s="146">
        <v>2</v>
      </c>
      <c r="E89" s="146">
        <v>3</v>
      </c>
      <c r="F89" s="146">
        <v>4</v>
      </c>
      <c r="G89" s="146">
        <v>5</v>
      </c>
      <c r="H89" s="146"/>
      <c r="I89" s="146"/>
      <c r="J89" s="146"/>
      <c r="K89" s="147"/>
      <c r="L89" s="1"/>
    </row>
    <row r="90" spans="1:12" x14ac:dyDescent="0.3">
      <c r="A90" s="165"/>
      <c r="B90" s="146"/>
      <c r="C90" s="146" t="s">
        <v>127</v>
      </c>
      <c r="D90" s="146" t="s">
        <v>128</v>
      </c>
      <c r="E90" s="146" t="s">
        <v>129</v>
      </c>
      <c r="F90" s="146" t="s">
        <v>130</v>
      </c>
      <c r="G90" s="146" t="s">
        <v>131</v>
      </c>
      <c r="H90" s="146"/>
      <c r="I90" s="758"/>
      <c r="J90" s="758"/>
      <c r="K90" s="759"/>
      <c r="L90" s="1"/>
    </row>
    <row r="91" spans="1:12" ht="15" customHeight="1" x14ac:dyDescent="0.3">
      <c r="A91" s="165"/>
      <c r="B91" s="146"/>
      <c r="C91" s="745" t="s">
        <v>132</v>
      </c>
      <c r="D91" s="745"/>
      <c r="E91" s="745"/>
      <c r="F91" s="745"/>
      <c r="G91" s="745"/>
      <c r="H91" s="146"/>
      <c r="I91" s="146"/>
      <c r="J91" s="146"/>
      <c r="K91" s="147"/>
      <c r="L91" s="1"/>
    </row>
    <row r="92" spans="1:12" ht="15" customHeight="1" x14ac:dyDescent="0.3">
      <c r="A92" s="165"/>
      <c r="B92" s="146"/>
      <c r="C92" s="745"/>
      <c r="D92" s="745"/>
      <c r="E92" s="745"/>
      <c r="F92" s="745"/>
      <c r="G92" s="745"/>
      <c r="H92" s="146"/>
      <c r="I92" s="146"/>
      <c r="J92" s="146"/>
      <c r="K92" s="147"/>
      <c r="L92" s="1"/>
    </row>
    <row r="93" spans="1:12" ht="15" thickBot="1" x14ac:dyDescent="0.35">
      <c r="A93" s="77"/>
      <c r="B93" s="78"/>
      <c r="C93" s="78"/>
      <c r="D93" s="78"/>
      <c r="E93" s="78"/>
      <c r="F93" s="78"/>
      <c r="G93" s="78"/>
      <c r="H93" s="78"/>
      <c r="I93" s="78"/>
      <c r="J93" s="78"/>
      <c r="K93" s="79"/>
      <c r="L93" s="1"/>
    </row>
    <row r="94" spans="1:12" ht="15" thickBot="1" x14ac:dyDescent="0.35">
      <c r="A94" s="1"/>
      <c r="B94" s="1"/>
      <c r="C94" s="1"/>
      <c r="D94" s="1"/>
      <c r="E94" s="1"/>
      <c r="F94" s="1"/>
      <c r="G94" s="1"/>
      <c r="H94" s="1"/>
      <c r="I94" s="1"/>
      <c r="J94" s="1"/>
      <c r="K94" s="1"/>
      <c r="L94" s="1"/>
    </row>
    <row r="95" spans="1:12" ht="15.75" customHeight="1" thickBot="1" x14ac:dyDescent="0.35">
      <c r="A95" s="991" t="s">
        <v>116</v>
      </c>
      <c r="B95" s="985" t="str">
        <f>DESCRIPCION!A16</f>
        <v>}</v>
      </c>
      <c r="C95" s="985"/>
      <c r="D95" s="985"/>
      <c r="E95" s="985"/>
      <c r="F95" s="985"/>
      <c r="G95" s="985"/>
      <c r="H95" s="986"/>
      <c r="I95" s="983" t="s">
        <v>342</v>
      </c>
      <c r="J95" s="984"/>
      <c r="K95" s="133" t="str">
        <f>IF(J102="x","EXTREMA",IF(J104="x","ALTA",IF(J106="x","MODERADA",IF(J108="x","BAJA",""))))</f>
        <v/>
      </c>
      <c r="L95" s="1"/>
    </row>
    <row r="96" spans="1:12" ht="16.2" thickBot="1" x14ac:dyDescent="0.35">
      <c r="A96" s="992"/>
      <c r="B96" s="987"/>
      <c r="C96" s="987"/>
      <c r="D96" s="987"/>
      <c r="E96" s="987"/>
      <c r="F96" s="987"/>
      <c r="G96" s="987"/>
      <c r="H96" s="988"/>
      <c r="I96" s="978" t="s">
        <v>343</v>
      </c>
      <c r="J96" s="979"/>
      <c r="K96" s="181" t="str">
        <f>'VALORACION RIESGOS INHERENTES'!K91</f>
        <v/>
      </c>
      <c r="L96" s="1"/>
    </row>
    <row r="97" spans="1:12" ht="16.2" thickBot="1" x14ac:dyDescent="0.35">
      <c r="A97" s="993"/>
      <c r="B97" s="978" t="s">
        <v>293</v>
      </c>
      <c r="C97" s="1010"/>
      <c r="D97" s="1010"/>
      <c r="E97" s="1010"/>
      <c r="F97" s="1010"/>
      <c r="G97" s="1010"/>
      <c r="H97" s="1010"/>
      <c r="I97" s="1010"/>
      <c r="J97" s="979"/>
      <c r="K97" s="181" t="e">
        <f>'EVALUACIÓN SOLIDEZ CONTROLES'!#REF!</f>
        <v>#REF!</v>
      </c>
      <c r="L97" s="1"/>
    </row>
    <row r="98" spans="1:12" ht="20.25" customHeight="1" thickBot="1" x14ac:dyDescent="0.35">
      <c r="A98" s="183" t="s">
        <v>118</v>
      </c>
      <c r="B98" s="184"/>
      <c r="C98" s="184"/>
      <c r="D98" s="231"/>
      <c r="E98" s="980"/>
      <c r="F98" s="981"/>
      <c r="G98" s="982"/>
      <c r="H98" s="777" t="s">
        <v>345</v>
      </c>
      <c r="I98" s="781"/>
      <c r="J98" s="782"/>
      <c r="K98" s="783"/>
      <c r="L98" s="1"/>
    </row>
    <row r="99" spans="1:12" ht="38.25" customHeight="1" x14ac:dyDescent="0.3">
      <c r="A99" s="165"/>
      <c r="B99" s="146"/>
      <c r="C99" s="166"/>
      <c r="D99" s="146"/>
      <c r="E99" s="146"/>
      <c r="F99" s="146"/>
      <c r="G99" s="146"/>
      <c r="H99" s="146"/>
      <c r="I99" s="146"/>
      <c r="J99" s="161"/>
      <c r="K99" s="162"/>
      <c r="L99" s="1"/>
    </row>
    <row r="100" spans="1:12" ht="39" customHeight="1" x14ac:dyDescent="0.3">
      <c r="A100" s="763" t="s">
        <v>118</v>
      </c>
      <c r="B100" s="146">
        <v>5</v>
      </c>
      <c r="C100" s="764"/>
      <c r="D100" s="743"/>
      <c r="E100" s="744"/>
      <c r="F100" s="744"/>
      <c r="G100" s="744"/>
      <c r="H100" s="146"/>
      <c r="I100" s="146"/>
      <c r="J100" s="758" t="s">
        <v>117</v>
      </c>
      <c r="K100" s="759"/>
      <c r="L100" s="1"/>
    </row>
    <row r="101" spans="1:12" x14ac:dyDescent="0.3">
      <c r="A101" s="763"/>
      <c r="B101" s="146" t="s">
        <v>120</v>
      </c>
      <c r="C101" s="765"/>
      <c r="D101" s="743"/>
      <c r="E101" s="744"/>
      <c r="F101" s="744"/>
      <c r="G101" s="744"/>
      <c r="H101" s="146"/>
      <c r="I101" s="146"/>
      <c r="J101" s="148"/>
      <c r="K101" s="149"/>
      <c r="L101" s="1"/>
    </row>
    <row r="102" spans="1:12" ht="28.2" x14ac:dyDescent="0.3">
      <c r="A102" s="763"/>
      <c r="B102" s="146">
        <v>4</v>
      </c>
      <c r="C102" s="766"/>
      <c r="D102" s="743"/>
      <c r="E102" s="743"/>
      <c r="F102" s="756"/>
      <c r="G102" s="744"/>
      <c r="H102" s="146"/>
      <c r="I102" s="146"/>
      <c r="J102" s="152" t="str">
        <f xml:space="preserve"> IF(OR(E100="X",F100="X",G100="x",F102="x",G102="X",F104="X",G104="X",G106="X" ),"x","")</f>
        <v/>
      </c>
      <c r="K102" s="149" t="s">
        <v>119</v>
      </c>
      <c r="L102" s="1"/>
    </row>
    <row r="103" spans="1:12" ht="28.2" x14ac:dyDescent="0.3">
      <c r="A103" s="763"/>
      <c r="B103" s="146" t="s">
        <v>122</v>
      </c>
      <c r="C103" s="767"/>
      <c r="D103" s="743"/>
      <c r="E103" s="743"/>
      <c r="F103" s="756"/>
      <c r="G103" s="744"/>
      <c r="H103" s="146"/>
      <c r="I103" s="146"/>
      <c r="J103" s="153"/>
      <c r="K103" s="149"/>
      <c r="L103" s="1"/>
    </row>
    <row r="104" spans="1:12" ht="28.2" x14ac:dyDescent="0.3">
      <c r="A104" s="763"/>
      <c r="B104" s="146">
        <v>3</v>
      </c>
      <c r="C104" s="746"/>
      <c r="D104" s="741"/>
      <c r="E104" s="742"/>
      <c r="F104" s="756"/>
      <c r="G104" s="744"/>
      <c r="H104" s="146"/>
      <c r="I104" s="146"/>
      <c r="J104" s="154" t="str">
        <f xml:space="preserve"> IF(OR(C100="X",D100="X",D102="x",E102="x",E104="X",F106="X",F108="X",G108="X" ),"x","")</f>
        <v/>
      </c>
      <c r="K104" s="149" t="s">
        <v>121</v>
      </c>
      <c r="L104" s="1"/>
    </row>
    <row r="105" spans="1:12" ht="28.2" x14ac:dyDescent="0.3">
      <c r="A105" s="763"/>
      <c r="B105" s="146" t="s">
        <v>124</v>
      </c>
      <c r="C105" s="757"/>
      <c r="D105" s="741"/>
      <c r="E105" s="743"/>
      <c r="F105" s="756"/>
      <c r="G105" s="744"/>
      <c r="H105" s="146"/>
      <c r="I105" s="146"/>
      <c r="J105" s="155"/>
      <c r="K105" s="149"/>
      <c r="L105" s="1"/>
    </row>
    <row r="106" spans="1:12" ht="28.2" x14ac:dyDescent="0.3">
      <c r="A106" s="763"/>
      <c r="B106" s="146">
        <v>2</v>
      </c>
      <c r="C106" s="746"/>
      <c r="D106" s="739"/>
      <c r="E106" s="740"/>
      <c r="F106" s="742"/>
      <c r="G106" s="744"/>
      <c r="H106" s="146"/>
      <c r="I106" s="146"/>
      <c r="J106" s="156" t="str">
        <f xml:space="preserve"> IF(OR(C102="X",D104="X",E108="x",E106="x" ),"x","")</f>
        <v/>
      </c>
      <c r="K106" s="149" t="s">
        <v>123</v>
      </c>
      <c r="L106" s="1"/>
    </row>
    <row r="107" spans="1:12" ht="28.2" x14ac:dyDescent="0.3">
      <c r="A107" s="763"/>
      <c r="B107" s="146" t="s">
        <v>246</v>
      </c>
      <c r="C107" s="757"/>
      <c r="D107" s="739"/>
      <c r="E107" s="741"/>
      <c r="F107" s="743"/>
      <c r="G107" s="744"/>
      <c r="H107" s="146"/>
      <c r="I107" s="146"/>
      <c r="J107" s="155"/>
      <c r="K107" s="149"/>
      <c r="L107" s="1"/>
    </row>
    <row r="108" spans="1:12" ht="28.2" x14ac:dyDescent="0.3">
      <c r="A108" s="763"/>
      <c r="B108" s="146">
        <v>1</v>
      </c>
      <c r="C108" s="746"/>
      <c r="D108" s="748"/>
      <c r="E108" s="750"/>
      <c r="F108" s="752"/>
      <c r="G108" s="754"/>
      <c r="H108" s="146"/>
      <c r="I108" s="146"/>
      <c r="J108" s="157" t="str">
        <f xml:space="preserve"> IF(OR(C104="X",C106="X",C108="x",D106="x",D108="x" ),"x","")</f>
        <v/>
      </c>
      <c r="K108" s="149" t="s">
        <v>125</v>
      </c>
      <c r="L108" s="1"/>
    </row>
    <row r="109" spans="1:12" x14ac:dyDescent="0.3">
      <c r="A109" s="763"/>
      <c r="B109" s="146" t="s">
        <v>126</v>
      </c>
      <c r="C109" s="747"/>
      <c r="D109" s="749"/>
      <c r="E109" s="751"/>
      <c r="F109" s="753"/>
      <c r="G109" s="755"/>
      <c r="H109" s="146"/>
      <c r="I109" s="146"/>
      <c r="J109" s="146"/>
      <c r="K109" s="147"/>
      <c r="L109" s="1"/>
    </row>
    <row r="110" spans="1:12" x14ac:dyDescent="0.3">
      <c r="A110" s="165"/>
      <c r="B110" s="146"/>
      <c r="C110" s="146">
        <v>1</v>
      </c>
      <c r="D110" s="146">
        <v>2</v>
      </c>
      <c r="E110" s="146">
        <v>3</v>
      </c>
      <c r="F110" s="146">
        <v>4</v>
      </c>
      <c r="G110" s="146">
        <v>5</v>
      </c>
      <c r="H110" s="146"/>
      <c r="I110" s="146"/>
      <c r="J110" s="146"/>
      <c r="K110" s="147"/>
      <c r="L110" s="1"/>
    </row>
    <row r="111" spans="1:12" x14ac:dyDescent="0.3">
      <c r="A111" s="165"/>
      <c r="B111" s="146"/>
      <c r="C111" s="146" t="s">
        <v>127</v>
      </c>
      <c r="D111" s="146" t="s">
        <v>128</v>
      </c>
      <c r="E111" s="146" t="s">
        <v>129</v>
      </c>
      <c r="F111" s="146" t="s">
        <v>130</v>
      </c>
      <c r="G111" s="146" t="s">
        <v>131</v>
      </c>
      <c r="H111" s="146"/>
      <c r="I111" s="146"/>
      <c r="J111" s="146"/>
      <c r="K111" s="147"/>
      <c r="L111" s="1"/>
    </row>
    <row r="112" spans="1:12" ht="15" customHeight="1" x14ac:dyDescent="0.3">
      <c r="A112" s="165"/>
      <c r="B112" s="146"/>
      <c r="C112" s="745" t="s">
        <v>132</v>
      </c>
      <c r="D112" s="745"/>
      <c r="E112" s="745"/>
      <c r="F112" s="745"/>
      <c r="G112" s="745"/>
      <c r="H112" s="146"/>
      <c r="I112" s="146"/>
      <c r="J112" s="146"/>
      <c r="K112" s="147"/>
      <c r="L112" s="1"/>
    </row>
    <row r="113" spans="1:12" ht="15" customHeight="1" x14ac:dyDescent="0.3">
      <c r="A113" s="165"/>
      <c r="B113" s="146"/>
      <c r="C113" s="745"/>
      <c r="D113" s="745"/>
      <c r="E113" s="745"/>
      <c r="F113" s="745"/>
      <c r="G113" s="745"/>
      <c r="H113" s="146"/>
      <c r="I113" s="146"/>
      <c r="J113" s="146"/>
      <c r="K113" s="147"/>
      <c r="L113" s="1"/>
    </row>
    <row r="114" spans="1:12" ht="15" thickBot="1" x14ac:dyDescent="0.35">
      <c r="A114" s="77"/>
      <c r="B114" s="78"/>
      <c r="C114" s="78"/>
      <c r="D114" s="78"/>
      <c r="E114" s="78"/>
      <c r="F114" s="78"/>
      <c r="G114" s="78"/>
      <c r="H114" s="78"/>
      <c r="I114" s="78"/>
      <c r="J114" s="78"/>
      <c r="K114" s="79"/>
      <c r="L114" s="1"/>
    </row>
    <row r="115" spans="1:12" ht="15" thickBot="1" x14ac:dyDescent="0.35">
      <c r="A115" s="1"/>
      <c r="B115" s="1"/>
      <c r="C115" s="1"/>
      <c r="D115" s="1"/>
      <c r="E115" s="1"/>
      <c r="F115" s="1"/>
      <c r="G115" s="1"/>
      <c r="H115" s="1"/>
      <c r="I115" s="1"/>
      <c r="J115" s="1"/>
      <c r="K115" s="1"/>
      <c r="L115" s="1"/>
    </row>
    <row r="116" spans="1:12" ht="15.75" customHeight="1" thickBot="1" x14ac:dyDescent="0.35">
      <c r="A116" s="991" t="s">
        <v>116</v>
      </c>
      <c r="B116" s="985" t="str">
        <f>DESCRIPCION!A19</f>
        <v>f</v>
      </c>
      <c r="C116" s="985"/>
      <c r="D116" s="985"/>
      <c r="E116" s="985"/>
      <c r="F116" s="985"/>
      <c r="G116" s="985"/>
      <c r="H116" s="986"/>
      <c r="I116" s="983" t="s">
        <v>342</v>
      </c>
      <c r="J116" s="984"/>
      <c r="K116" s="133" t="str">
        <f>IF(J123="x","EXTREMA",IF(J125="x","ALTA",IF(J127="x","MODERADA",IF(J129="x","BAJA",""))))</f>
        <v/>
      </c>
      <c r="L116" s="1"/>
    </row>
    <row r="117" spans="1:12" ht="16.2" thickBot="1" x14ac:dyDescent="0.35">
      <c r="A117" s="992"/>
      <c r="B117" s="987"/>
      <c r="C117" s="987"/>
      <c r="D117" s="987"/>
      <c r="E117" s="987"/>
      <c r="F117" s="987"/>
      <c r="G117" s="987"/>
      <c r="H117" s="988"/>
      <c r="I117" s="978" t="s">
        <v>343</v>
      </c>
      <c r="J117" s="979"/>
      <c r="K117" s="181" t="str">
        <f>'VALORACION RIESGOS INHERENTES'!K111</f>
        <v/>
      </c>
      <c r="L117" s="1"/>
    </row>
    <row r="118" spans="1:12" ht="16.2" thickBot="1" x14ac:dyDescent="0.35">
      <c r="A118" s="993"/>
      <c r="B118" s="777" t="s">
        <v>293</v>
      </c>
      <c r="C118" s="778"/>
      <c r="D118" s="778"/>
      <c r="E118" s="778"/>
      <c r="F118" s="778"/>
      <c r="G118" s="778"/>
      <c r="H118" s="778"/>
      <c r="I118" s="778"/>
      <c r="J118" s="781"/>
      <c r="K118" s="181" t="str">
        <f>'EVALUACIÓN SOLIDEZ CONTROLES'!H18</f>
        <v>Fuerte</v>
      </c>
      <c r="L118" s="1"/>
    </row>
    <row r="119" spans="1:12" ht="17.25" customHeight="1" thickBot="1" x14ac:dyDescent="0.35">
      <c r="A119" s="183" t="s">
        <v>118</v>
      </c>
      <c r="B119" s="184"/>
      <c r="C119" s="184"/>
      <c r="D119" s="231"/>
      <c r="E119" s="980"/>
      <c r="F119" s="981"/>
      <c r="G119" s="982"/>
      <c r="H119" s="777" t="s">
        <v>345</v>
      </c>
      <c r="I119" s="781"/>
      <c r="J119" s="782"/>
      <c r="K119" s="783"/>
      <c r="L119" s="1"/>
    </row>
    <row r="120" spans="1:12" ht="39.75" customHeight="1" x14ac:dyDescent="0.3">
      <c r="A120" s="165"/>
      <c r="B120" s="146"/>
      <c r="C120" s="166"/>
      <c r="D120" s="146"/>
      <c r="E120" s="146"/>
      <c r="F120" s="146"/>
      <c r="G120" s="146"/>
      <c r="H120" s="146"/>
      <c r="I120" s="146"/>
      <c r="J120" s="1"/>
      <c r="K120" s="69"/>
      <c r="L120" s="1"/>
    </row>
    <row r="121" spans="1:12" ht="15" customHeight="1" x14ac:dyDescent="0.3">
      <c r="A121" s="763" t="s">
        <v>118</v>
      </c>
      <c r="B121" s="146">
        <v>5</v>
      </c>
      <c r="C121" s="784"/>
      <c r="D121" s="775"/>
      <c r="E121" s="776"/>
      <c r="F121" s="776"/>
      <c r="G121" s="776"/>
      <c r="H121" s="179"/>
      <c r="I121" s="146"/>
      <c r="J121" s="758" t="s">
        <v>117</v>
      </c>
      <c r="K121" s="759"/>
      <c r="L121" s="1"/>
    </row>
    <row r="122" spans="1:12" ht="32.4" x14ac:dyDescent="0.3">
      <c r="A122" s="763"/>
      <c r="B122" s="146" t="s">
        <v>120</v>
      </c>
      <c r="C122" s="785"/>
      <c r="D122" s="775"/>
      <c r="E122" s="776"/>
      <c r="F122" s="776"/>
      <c r="G122" s="776"/>
      <c r="H122" s="179"/>
      <c r="I122" s="146"/>
      <c r="J122" s="148"/>
      <c r="K122" s="149"/>
      <c r="L122" s="1"/>
    </row>
    <row r="123" spans="1:12" ht="32.4" x14ac:dyDescent="0.3">
      <c r="A123" s="763"/>
      <c r="B123" s="146">
        <v>4</v>
      </c>
      <c r="C123" s="786"/>
      <c r="D123" s="775"/>
      <c r="E123" s="775"/>
      <c r="F123" s="788"/>
      <c r="G123" s="776"/>
      <c r="H123" s="179"/>
      <c r="I123" s="146"/>
      <c r="J123" s="152" t="str">
        <f xml:space="preserve"> IF(OR(E121="X",F121="X",G121="x",F123="x",G123="X",F125="X",G125="X",G127="X" ),"x","")</f>
        <v/>
      </c>
      <c r="K123" s="149" t="s">
        <v>119</v>
      </c>
      <c r="L123" s="1"/>
    </row>
    <row r="124" spans="1:12" ht="32.4" x14ac:dyDescent="0.3">
      <c r="A124" s="763"/>
      <c r="B124" s="146" t="s">
        <v>122</v>
      </c>
      <c r="C124" s="787"/>
      <c r="D124" s="775"/>
      <c r="E124" s="775"/>
      <c r="F124" s="788"/>
      <c r="G124" s="776"/>
      <c r="H124" s="179"/>
      <c r="I124" s="146"/>
      <c r="J124" s="153"/>
      <c r="K124" s="149"/>
      <c r="L124" s="1"/>
    </row>
    <row r="125" spans="1:12" ht="32.4" x14ac:dyDescent="0.3">
      <c r="A125" s="763"/>
      <c r="B125" s="146">
        <v>3</v>
      </c>
      <c r="C125" s="789"/>
      <c r="D125" s="773"/>
      <c r="E125" s="774"/>
      <c r="F125" s="788"/>
      <c r="G125" s="776"/>
      <c r="H125" s="179"/>
      <c r="I125" s="146"/>
      <c r="J125" s="154" t="str">
        <f xml:space="preserve"> IF(OR(C121="X",D121="X",D123="x",E123="x",E125="X",F127="X",F129="X",G129="X" ),"x","")</f>
        <v/>
      </c>
      <c r="K125" s="149" t="s">
        <v>121</v>
      </c>
      <c r="L125" s="1"/>
    </row>
    <row r="126" spans="1:12" ht="32.4" x14ac:dyDescent="0.3">
      <c r="A126" s="763"/>
      <c r="B126" s="146" t="s">
        <v>124</v>
      </c>
      <c r="C126" s="790"/>
      <c r="D126" s="773"/>
      <c r="E126" s="775"/>
      <c r="F126" s="788"/>
      <c r="G126" s="776"/>
      <c r="H126" s="179"/>
      <c r="I126" s="146"/>
      <c r="J126" s="155"/>
      <c r="K126" s="149"/>
      <c r="L126" s="1"/>
    </row>
    <row r="127" spans="1:12" ht="32.4" x14ac:dyDescent="0.3">
      <c r="A127" s="763"/>
      <c r="B127" s="146">
        <v>2</v>
      </c>
      <c r="C127" s="789"/>
      <c r="D127" s="771"/>
      <c r="E127" s="772"/>
      <c r="F127" s="774"/>
      <c r="G127" s="776"/>
      <c r="H127" s="179"/>
      <c r="I127" s="146"/>
      <c r="J127" s="156" t="str">
        <f xml:space="preserve"> IF(OR(C123="X",D125="X",E127="x",E129="x" ),"x","")</f>
        <v/>
      </c>
      <c r="K127" s="149" t="s">
        <v>123</v>
      </c>
      <c r="L127" s="1"/>
    </row>
    <row r="128" spans="1:12" ht="32.4" x14ac:dyDescent="0.3">
      <c r="A128" s="763"/>
      <c r="B128" s="146" t="s">
        <v>246</v>
      </c>
      <c r="C128" s="790"/>
      <c r="D128" s="771"/>
      <c r="E128" s="773"/>
      <c r="F128" s="775"/>
      <c r="G128" s="776"/>
      <c r="H128" s="179"/>
      <c r="I128" s="146"/>
      <c r="J128" s="155"/>
      <c r="K128" s="149"/>
      <c r="L128" s="1"/>
    </row>
    <row r="129" spans="1:12" ht="32.4" x14ac:dyDescent="0.3">
      <c r="A129" s="763"/>
      <c r="B129" s="146">
        <v>1</v>
      </c>
      <c r="C129" s="789"/>
      <c r="D129" s="792"/>
      <c r="E129" s="794"/>
      <c r="F129" s="796"/>
      <c r="G129" s="798"/>
      <c r="H129" s="179"/>
      <c r="I129" s="146"/>
      <c r="J129" s="157" t="str">
        <f xml:space="preserve"> IF(OR(C125="X",C127="X",D127="x",C129="x",D129="x" ),"x","")</f>
        <v/>
      </c>
      <c r="K129" s="149" t="s">
        <v>125</v>
      </c>
      <c r="L129" s="1"/>
    </row>
    <row r="130" spans="1:12" ht="32.4" x14ac:dyDescent="0.3">
      <c r="A130" s="763"/>
      <c r="B130" s="146" t="s">
        <v>126</v>
      </c>
      <c r="C130" s="791"/>
      <c r="D130" s="793"/>
      <c r="E130" s="795"/>
      <c r="F130" s="797"/>
      <c r="G130" s="799"/>
      <c r="H130" s="179"/>
      <c r="I130" s="146"/>
      <c r="J130" s="146"/>
      <c r="K130" s="147"/>
      <c r="L130" s="1"/>
    </row>
    <row r="131" spans="1:12" x14ac:dyDescent="0.3">
      <c r="A131" s="165"/>
      <c r="B131" s="146"/>
      <c r="C131" s="146">
        <v>1</v>
      </c>
      <c r="D131" s="146">
        <v>2</v>
      </c>
      <c r="E131" s="146">
        <v>3</v>
      </c>
      <c r="F131" s="146">
        <v>4</v>
      </c>
      <c r="G131" s="146">
        <v>5</v>
      </c>
      <c r="H131" s="146"/>
      <c r="I131" s="146"/>
      <c r="J131" s="146"/>
      <c r="K131" s="147"/>
      <c r="L131" s="1"/>
    </row>
    <row r="132" spans="1:12" x14ac:dyDescent="0.3">
      <c r="A132" s="165"/>
      <c r="B132" s="146"/>
      <c r="C132" s="146" t="s">
        <v>127</v>
      </c>
      <c r="D132" s="146" t="s">
        <v>128</v>
      </c>
      <c r="E132" s="146" t="s">
        <v>129</v>
      </c>
      <c r="F132" s="146" t="s">
        <v>130</v>
      </c>
      <c r="G132" s="146" t="s">
        <v>131</v>
      </c>
      <c r="H132" s="146"/>
      <c r="I132" s="146"/>
      <c r="J132" s="146"/>
      <c r="K132" s="147"/>
      <c r="L132" s="1"/>
    </row>
    <row r="133" spans="1:12" ht="15" customHeight="1" x14ac:dyDescent="0.3">
      <c r="A133" s="165"/>
      <c r="B133" s="146"/>
      <c r="C133" s="745" t="s">
        <v>132</v>
      </c>
      <c r="D133" s="745"/>
      <c r="E133" s="745"/>
      <c r="F133" s="745"/>
      <c r="G133" s="745"/>
      <c r="H133" s="146"/>
      <c r="I133" s="146"/>
      <c r="J133" s="146"/>
      <c r="K133" s="147"/>
      <c r="L133" s="1"/>
    </row>
    <row r="134" spans="1:12" ht="15" customHeight="1" x14ac:dyDescent="0.3">
      <c r="A134" s="165"/>
      <c r="B134" s="146"/>
      <c r="C134" s="745"/>
      <c r="D134" s="745"/>
      <c r="E134" s="745"/>
      <c r="F134" s="745"/>
      <c r="G134" s="745"/>
      <c r="H134" s="146"/>
      <c r="I134" s="146"/>
      <c r="J134" s="146"/>
      <c r="K134" s="147"/>
      <c r="L134" s="1"/>
    </row>
    <row r="135" spans="1:12" ht="15" thickBot="1" x14ac:dyDescent="0.35">
      <c r="A135" s="77"/>
      <c r="B135" s="78"/>
      <c r="C135" s="78"/>
      <c r="D135" s="78"/>
      <c r="E135" s="78"/>
      <c r="F135" s="78"/>
      <c r="G135" s="78"/>
      <c r="H135" s="78"/>
      <c r="I135" s="78"/>
      <c r="J135" s="78"/>
      <c r="K135" s="79"/>
      <c r="L135" s="1"/>
    </row>
    <row r="136" spans="1:12" ht="15" thickBot="1" x14ac:dyDescent="0.35">
      <c r="A136" s="1"/>
      <c r="B136" s="1"/>
      <c r="C136" s="1"/>
      <c r="D136" s="1"/>
      <c r="E136" s="1"/>
      <c r="F136" s="1"/>
      <c r="G136" s="1"/>
      <c r="H136" s="1"/>
      <c r="I136" s="1"/>
      <c r="J136" s="1"/>
      <c r="K136" s="1"/>
      <c r="L136" s="1"/>
    </row>
    <row r="137" spans="1:12" ht="16.5" customHeight="1" thickBot="1" x14ac:dyDescent="0.35">
      <c r="A137" s="991" t="s">
        <v>116</v>
      </c>
      <c r="B137" s="989" t="str">
        <f>DESCRIPCION!A22</f>
        <v>g</v>
      </c>
      <c r="C137" s="985"/>
      <c r="D137" s="985"/>
      <c r="E137" s="985"/>
      <c r="F137" s="985"/>
      <c r="G137" s="985"/>
      <c r="H137" s="986"/>
      <c r="I137" s="983" t="s">
        <v>342</v>
      </c>
      <c r="J137" s="984"/>
      <c r="K137" s="133" t="str">
        <f>IF(J144="x","EXTREMA",IF(J146="x","ALTA",IF(J148="x","MODERADA",IF(J150="x","BAJA",""))))</f>
        <v/>
      </c>
      <c r="L137" s="1"/>
    </row>
    <row r="138" spans="1:12" ht="16.2" thickBot="1" x14ac:dyDescent="0.35">
      <c r="A138" s="992"/>
      <c r="B138" s="990"/>
      <c r="C138" s="987"/>
      <c r="D138" s="987"/>
      <c r="E138" s="987"/>
      <c r="F138" s="987"/>
      <c r="G138" s="987"/>
      <c r="H138" s="988"/>
      <c r="I138" s="978" t="s">
        <v>343</v>
      </c>
      <c r="J138" s="979"/>
      <c r="K138" s="181" t="str">
        <f>'VALORACION RIESGOS INHERENTES'!K131</f>
        <v/>
      </c>
      <c r="L138" s="1"/>
    </row>
    <row r="139" spans="1:12" ht="16.2" thickBot="1" x14ac:dyDescent="0.35">
      <c r="A139" s="993"/>
      <c r="B139" s="777" t="s">
        <v>293</v>
      </c>
      <c r="C139" s="778"/>
      <c r="D139" s="778"/>
      <c r="E139" s="778"/>
      <c r="F139" s="778"/>
      <c r="G139" s="778"/>
      <c r="H139" s="778"/>
      <c r="I139" s="778"/>
      <c r="J139" s="781"/>
      <c r="K139" s="180" t="e">
        <f>'EVALUACIÓN SOLIDEZ CONTROLES'!H22</f>
        <v>#DIV/0!</v>
      </c>
      <c r="L139" s="1"/>
    </row>
    <row r="140" spans="1:12" ht="18" customHeight="1" thickBot="1" x14ac:dyDescent="0.35">
      <c r="A140" s="183" t="s">
        <v>118</v>
      </c>
      <c r="B140" s="184"/>
      <c r="C140" s="184"/>
      <c r="D140" s="231"/>
      <c r="E140" s="980"/>
      <c r="F140" s="981"/>
      <c r="G140" s="982"/>
      <c r="H140" s="777" t="s">
        <v>345</v>
      </c>
      <c r="I140" s="781"/>
      <c r="J140" s="782"/>
      <c r="K140" s="783"/>
      <c r="L140" s="1"/>
    </row>
    <row r="141" spans="1:12" ht="42" customHeight="1" x14ac:dyDescent="0.3">
      <c r="A141" s="165"/>
      <c r="B141" s="146"/>
      <c r="C141" s="166"/>
      <c r="D141" s="146"/>
      <c r="E141" s="146"/>
      <c r="F141" s="146"/>
      <c r="G141" s="146"/>
      <c r="H141" s="146"/>
      <c r="I141" s="146"/>
      <c r="J141" s="161"/>
      <c r="K141" s="162"/>
      <c r="L141" s="1"/>
    </row>
    <row r="142" spans="1:12" ht="41.25" customHeight="1" x14ac:dyDescent="0.3">
      <c r="A142" s="763" t="s">
        <v>118</v>
      </c>
      <c r="B142" s="146">
        <v>5</v>
      </c>
      <c r="C142" s="764"/>
      <c r="D142" s="743"/>
      <c r="E142" s="744"/>
      <c r="F142" s="744"/>
      <c r="G142" s="744"/>
      <c r="H142" s="146"/>
      <c r="I142" s="146"/>
      <c r="J142" s="758" t="s">
        <v>117</v>
      </c>
      <c r="K142" s="759"/>
      <c r="L142" s="1"/>
    </row>
    <row r="143" spans="1:12" x14ac:dyDescent="0.3">
      <c r="A143" s="763"/>
      <c r="B143" s="146" t="s">
        <v>120</v>
      </c>
      <c r="C143" s="765"/>
      <c r="D143" s="743"/>
      <c r="E143" s="744"/>
      <c r="F143" s="744"/>
      <c r="G143" s="744"/>
      <c r="H143" s="146"/>
      <c r="I143" s="146"/>
      <c r="J143" s="148"/>
      <c r="K143" s="149"/>
      <c r="L143" s="1"/>
    </row>
    <row r="144" spans="1:12" ht="28.2" x14ac:dyDescent="0.3">
      <c r="A144" s="763"/>
      <c r="B144" s="146">
        <v>4</v>
      </c>
      <c r="C144" s="766"/>
      <c r="D144" s="743"/>
      <c r="E144" s="743"/>
      <c r="F144" s="756"/>
      <c r="G144" s="744"/>
      <c r="H144" s="146"/>
      <c r="I144" s="146"/>
      <c r="J144" s="152" t="str">
        <f xml:space="preserve"> IF(OR(E142="X",F142="X",G142="x",F144="x",G144="X",F146="X",G146="X",G148="X" ),"x","")</f>
        <v/>
      </c>
      <c r="K144" s="149" t="s">
        <v>119</v>
      </c>
      <c r="L144" s="1"/>
    </row>
    <row r="145" spans="1:12" ht="28.2" x14ac:dyDescent="0.3">
      <c r="A145" s="763"/>
      <c r="B145" s="146" t="s">
        <v>122</v>
      </c>
      <c r="C145" s="767"/>
      <c r="D145" s="743"/>
      <c r="E145" s="743"/>
      <c r="F145" s="756"/>
      <c r="G145" s="744"/>
      <c r="H145" s="146"/>
      <c r="I145" s="146"/>
      <c r="J145" s="153"/>
      <c r="K145" s="149"/>
      <c r="L145" s="1"/>
    </row>
    <row r="146" spans="1:12" ht="28.2" x14ac:dyDescent="0.3">
      <c r="A146" s="763"/>
      <c r="B146" s="146">
        <v>3</v>
      </c>
      <c r="C146" s="746"/>
      <c r="D146" s="741"/>
      <c r="E146" s="742"/>
      <c r="F146" s="756"/>
      <c r="G146" s="744"/>
      <c r="H146" s="146"/>
      <c r="I146" s="146"/>
      <c r="J146" s="154" t="str">
        <f xml:space="preserve"> IF(OR(C142="X",D142="X",D144="x",E144="x",E146="X",F148="X",F150="X",G150="X" ),"x","")</f>
        <v/>
      </c>
      <c r="K146" s="149" t="s">
        <v>121</v>
      </c>
      <c r="L146" s="1"/>
    </row>
    <row r="147" spans="1:12" ht="28.2" x14ac:dyDescent="0.3">
      <c r="A147" s="763"/>
      <c r="B147" s="146" t="s">
        <v>124</v>
      </c>
      <c r="C147" s="757"/>
      <c r="D147" s="741"/>
      <c r="E147" s="743"/>
      <c r="F147" s="756"/>
      <c r="G147" s="744"/>
      <c r="H147" s="146"/>
      <c r="I147" s="146"/>
      <c r="J147" s="155"/>
      <c r="K147" s="149"/>
      <c r="L147" s="1"/>
    </row>
    <row r="148" spans="1:12" ht="28.2" x14ac:dyDescent="0.3">
      <c r="A148" s="763"/>
      <c r="B148" s="146">
        <v>2</v>
      </c>
      <c r="C148" s="746"/>
      <c r="D148" s="739"/>
      <c r="E148" s="740"/>
      <c r="F148" s="742"/>
      <c r="G148" s="744"/>
      <c r="H148" s="146"/>
      <c r="I148" s="146"/>
      <c r="J148" s="156" t="str">
        <f xml:space="preserve"> IF(OR(C144="X",D146="X",E148="x",E150="x" ),"x","")</f>
        <v/>
      </c>
      <c r="K148" s="149" t="s">
        <v>123</v>
      </c>
      <c r="L148" s="1"/>
    </row>
    <row r="149" spans="1:12" ht="28.2" x14ac:dyDescent="0.3">
      <c r="A149" s="763"/>
      <c r="B149" s="146" t="s">
        <v>246</v>
      </c>
      <c r="C149" s="757"/>
      <c r="D149" s="739"/>
      <c r="E149" s="741"/>
      <c r="F149" s="743"/>
      <c r="G149" s="744"/>
      <c r="H149" s="146"/>
      <c r="I149" s="146"/>
      <c r="J149" s="155"/>
      <c r="K149" s="149"/>
      <c r="L149" s="1"/>
    </row>
    <row r="150" spans="1:12" ht="28.2" x14ac:dyDescent="0.3">
      <c r="A150" s="763"/>
      <c r="B150" s="146">
        <v>1</v>
      </c>
      <c r="C150" s="746"/>
      <c r="D150" s="748"/>
      <c r="E150" s="750"/>
      <c r="F150" s="752"/>
      <c r="G150" s="754"/>
      <c r="H150" s="146"/>
      <c r="I150" s="146"/>
      <c r="J150" s="157" t="str">
        <f xml:space="preserve"> IF(OR(C146="X",C148="X",C150="x",D148="x",D150="x" ),"x","")</f>
        <v/>
      </c>
      <c r="K150" s="149" t="s">
        <v>125</v>
      </c>
      <c r="L150" s="1"/>
    </row>
    <row r="151" spans="1:12" x14ac:dyDescent="0.3">
      <c r="A151" s="763"/>
      <c r="B151" s="146" t="s">
        <v>126</v>
      </c>
      <c r="C151" s="747"/>
      <c r="D151" s="749"/>
      <c r="E151" s="751"/>
      <c r="F151" s="753"/>
      <c r="G151" s="755"/>
      <c r="H151" s="146"/>
      <c r="I151" s="146"/>
      <c r="J151" s="146"/>
      <c r="K151" s="147"/>
      <c r="L151" s="1"/>
    </row>
    <row r="152" spans="1:12" x14ac:dyDescent="0.3">
      <c r="A152" s="165"/>
      <c r="B152" s="146"/>
      <c r="C152" s="146">
        <v>1</v>
      </c>
      <c r="D152" s="146">
        <v>2</v>
      </c>
      <c r="E152" s="146">
        <v>3</v>
      </c>
      <c r="F152" s="146">
        <v>4</v>
      </c>
      <c r="G152" s="146">
        <v>5</v>
      </c>
      <c r="H152" s="146"/>
      <c r="I152" s="146"/>
      <c r="J152" s="146"/>
      <c r="K152" s="147"/>
      <c r="L152" s="1"/>
    </row>
    <row r="153" spans="1:12" x14ac:dyDescent="0.3">
      <c r="A153" s="165"/>
      <c r="B153" s="146"/>
      <c r="C153" s="146" t="s">
        <v>127</v>
      </c>
      <c r="D153" s="146" t="s">
        <v>128</v>
      </c>
      <c r="E153" s="146" t="s">
        <v>129</v>
      </c>
      <c r="F153" s="146" t="s">
        <v>130</v>
      </c>
      <c r="G153" s="146" t="s">
        <v>131</v>
      </c>
      <c r="H153" s="146"/>
      <c r="I153" s="146"/>
      <c r="J153" s="146"/>
      <c r="K153" s="147"/>
      <c r="L153" s="1"/>
    </row>
    <row r="154" spans="1:12" ht="15" customHeight="1" x14ac:dyDescent="0.3">
      <c r="A154" s="165"/>
      <c r="B154" s="146"/>
      <c r="C154" s="745" t="s">
        <v>132</v>
      </c>
      <c r="D154" s="745"/>
      <c r="E154" s="745"/>
      <c r="F154" s="745"/>
      <c r="G154" s="745"/>
      <c r="H154" s="146"/>
      <c r="I154" s="146"/>
      <c r="J154" s="146"/>
      <c r="K154" s="147"/>
      <c r="L154" s="1"/>
    </row>
    <row r="155" spans="1:12" ht="15" customHeight="1" x14ac:dyDescent="0.3">
      <c r="A155" s="165"/>
      <c r="B155" s="146"/>
      <c r="C155" s="745"/>
      <c r="D155" s="745"/>
      <c r="E155" s="745"/>
      <c r="F155" s="745"/>
      <c r="G155" s="745"/>
      <c r="H155" s="146"/>
      <c r="I155" s="146"/>
      <c r="J155" s="146"/>
      <c r="K155" s="147"/>
      <c r="L155" s="1"/>
    </row>
    <row r="156" spans="1:12" ht="15" thickBot="1" x14ac:dyDescent="0.35">
      <c r="A156" s="167"/>
      <c r="B156" s="168"/>
      <c r="C156" s="168"/>
      <c r="D156" s="168"/>
      <c r="E156" s="168"/>
      <c r="F156" s="168"/>
      <c r="G156" s="168"/>
      <c r="H156" s="168"/>
      <c r="I156" s="168"/>
      <c r="J156" s="168"/>
      <c r="K156" s="169"/>
      <c r="L156" s="1"/>
    </row>
    <row r="157" spans="1:12" ht="15" thickBot="1" x14ac:dyDescent="0.35">
      <c r="A157" s="1"/>
      <c r="B157" s="1"/>
      <c r="C157" s="1"/>
      <c r="D157" s="1"/>
      <c r="E157" s="1"/>
      <c r="F157" s="1"/>
      <c r="G157" s="1"/>
      <c r="H157" s="1"/>
      <c r="I157" s="1"/>
      <c r="J157" s="1"/>
      <c r="K157" s="1"/>
      <c r="L157" s="1"/>
    </row>
    <row r="158" spans="1:12" ht="16.5" customHeight="1" thickBot="1" x14ac:dyDescent="0.35">
      <c r="A158" s="991" t="s">
        <v>116</v>
      </c>
      <c r="B158" s="985" t="str">
        <f>DESCRIPCION!A25</f>
        <v>h</v>
      </c>
      <c r="C158" s="985"/>
      <c r="D158" s="985"/>
      <c r="E158" s="985"/>
      <c r="F158" s="985"/>
      <c r="G158" s="985"/>
      <c r="H158" s="986"/>
      <c r="I158" s="983" t="s">
        <v>342</v>
      </c>
      <c r="J158" s="984"/>
      <c r="K158" s="133" t="str">
        <f>IF(J165="x","EXTREMA",IF(J167="x","ALTA",IF(J169="x","MODERADA",IF(J171="x","BAJA",""))))</f>
        <v/>
      </c>
      <c r="L158" s="1"/>
    </row>
    <row r="159" spans="1:12" ht="16.2" thickBot="1" x14ac:dyDescent="0.35">
      <c r="A159" s="992"/>
      <c r="B159" s="987"/>
      <c r="C159" s="987"/>
      <c r="D159" s="987"/>
      <c r="E159" s="987"/>
      <c r="F159" s="987"/>
      <c r="G159" s="987"/>
      <c r="H159" s="988"/>
      <c r="I159" s="978" t="s">
        <v>343</v>
      </c>
      <c r="J159" s="979"/>
      <c r="K159" s="180" t="str">
        <f>'VALORACION RIESGOS INHERENTES'!K151</f>
        <v/>
      </c>
      <c r="L159" s="1"/>
    </row>
    <row r="160" spans="1:12" ht="15.75" customHeight="1" thickBot="1" x14ac:dyDescent="0.35">
      <c r="A160" s="993"/>
      <c r="B160" s="777" t="s">
        <v>293</v>
      </c>
      <c r="C160" s="778"/>
      <c r="D160" s="778"/>
      <c r="E160" s="778"/>
      <c r="F160" s="778"/>
      <c r="G160" s="778"/>
      <c r="H160" s="778"/>
      <c r="I160" s="778"/>
      <c r="J160" s="781"/>
      <c r="K160" s="180" t="e">
        <f>'EVALUACIÓN SOLIDEZ CONTROLES'!H26</f>
        <v>#DIV/0!</v>
      </c>
      <c r="L160" s="1"/>
    </row>
    <row r="161" spans="1:12" ht="15.75" customHeight="1" thickBot="1" x14ac:dyDescent="0.35">
      <c r="A161" s="183" t="s">
        <v>118</v>
      </c>
      <c r="B161" s="184"/>
      <c r="C161" s="184"/>
      <c r="D161" s="231"/>
      <c r="E161" s="980"/>
      <c r="F161" s="981"/>
      <c r="G161" s="982"/>
      <c r="H161" s="777" t="s">
        <v>345</v>
      </c>
      <c r="I161" s="781"/>
      <c r="J161" s="782"/>
      <c r="K161" s="783"/>
      <c r="L161" s="1"/>
    </row>
    <row r="162" spans="1:12" ht="44.25" customHeight="1" x14ac:dyDescent="0.3">
      <c r="A162" s="165"/>
      <c r="B162" s="146"/>
      <c r="C162" s="166"/>
      <c r="D162" s="146"/>
      <c r="E162" s="146"/>
      <c r="F162" s="146"/>
      <c r="G162" s="146"/>
      <c r="H162" s="146"/>
      <c r="I162" s="146"/>
      <c r="J162" s="161"/>
      <c r="K162" s="162"/>
      <c r="L162" s="1"/>
    </row>
    <row r="163" spans="1:12" ht="54" customHeight="1" x14ac:dyDescent="0.3">
      <c r="A163" s="763" t="s">
        <v>118</v>
      </c>
      <c r="B163" s="146">
        <v>5</v>
      </c>
      <c r="C163" s="764"/>
      <c r="D163" s="743"/>
      <c r="E163" s="744"/>
      <c r="F163" s="744"/>
      <c r="G163" s="744"/>
      <c r="H163" s="146"/>
      <c r="I163" s="146"/>
      <c r="J163" s="758" t="s">
        <v>117</v>
      </c>
      <c r="K163" s="759"/>
      <c r="L163" s="1"/>
    </row>
    <row r="164" spans="1:12" x14ac:dyDescent="0.3">
      <c r="A164" s="763"/>
      <c r="B164" s="146" t="s">
        <v>120</v>
      </c>
      <c r="C164" s="765"/>
      <c r="D164" s="743"/>
      <c r="E164" s="744"/>
      <c r="F164" s="744"/>
      <c r="G164" s="744"/>
      <c r="H164" s="146"/>
      <c r="I164" s="146"/>
      <c r="J164" s="148"/>
      <c r="K164" s="149"/>
      <c r="L164" s="1"/>
    </row>
    <row r="165" spans="1:12" ht="28.2" x14ac:dyDescent="0.3">
      <c r="A165" s="763"/>
      <c r="B165" s="146">
        <v>4</v>
      </c>
      <c r="C165" s="766"/>
      <c r="D165" s="743"/>
      <c r="E165" s="743"/>
      <c r="F165" s="756"/>
      <c r="G165" s="744"/>
      <c r="H165" s="146"/>
      <c r="I165" s="146"/>
      <c r="J165" s="152" t="str">
        <f xml:space="preserve"> IF(OR(E163="X",F163="X",G163="x",F165="x",G165="X",F167="X",G167="X",G169="X" ),"x","")</f>
        <v/>
      </c>
      <c r="K165" s="149" t="s">
        <v>119</v>
      </c>
      <c r="L165" s="1"/>
    </row>
    <row r="166" spans="1:12" ht="28.2" x14ac:dyDescent="0.3">
      <c r="A166" s="763"/>
      <c r="B166" s="146" t="s">
        <v>122</v>
      </c>
      <c r="C166" s="767"/>
      <c r="D166" s="743"/>
      <c r="E166" s="743"/>
      <c r="F166" s="756"/>
      <c r="G166" s="744"/>
      <c r="H166" s="146"/>
      <c r="I166" s="146"/>
      <c r="J166" s="153"/>
      <c r="K166" s="149"/>
      <c r="L166" s="1"/>
    </row>
    <row r="167" spans="1:12" ht="28.2" x14ac:dyDescent="0.3">
      <c r="A167" s="763"/>
      <c r="B167" s="146">
        <v>3</v>
      </c>
      <c r="C167" s="746"/>
      <c r="D167" s="741"/>
      <c r="E167" s="742"/>
      <c r="F167" s="756"/>
      <c r="G167" s="744"/>
      <c r="H167" s="146"/>
      <c r="I167" s="146"/>
      <c r="J167" s="154" t="str">
        <f xml:space="preserve"> IF(OR(C163="X",D163="X",D165="x",E165="x",E167="X",F169="X",F171="X",G171="X" ),"x","")</f>
        <v/>
      </c>
      <c r="K167" s="149" t="s">
        <v>121</v>
      </c>
      <c r="L167" s="1"/>
    </row>
    <row r="168" spans="1:12" ht="28.2" x14ac:dyDescent="0.3">
      <c r="A168" s="763"/>
      <c r="B168" s="146" t="s">
        <v>124</v>
      </c>
      <c r="C168" s="757"/>
      <c r="D168" s="741"/>
      <c r="E168" s="743"/>
      <c r="F168" s="756"/>
      <c r="G168" s="744"/>
      <c r="H168" s="146"/>
      <c r="I168" s="146"/>
      <c r="J168" s="155"/>
      <c r="K168" s="149"/>
      <c r="L168" s="1"/>
    </row>
    <row r="169" spans="1:12" ht="28.2" x14ac:dyDescent="0.3">
      <c r="A169" s="763"/>
      <c r="B169" s="146">
        <v>2</v>
      </c>
      <c r="C169" s="746"/>
      <c r="D169" s="739"/>
      <c r="E169" s="740"/>
      <c r="F169" s="742"/>
      <c r="G169" s="744"/>
      <c r="H169" s="146"/>
      <c r="I169" s="146"/>
      <c r="J169" s="156" t="str">
        <f xml:space="preserve"> IF(OR(C165="X",D167="X",E169="x",E171="x" ),"x","")</f>
        <v/>
      </c>
      <c r="K169" s="149" t="s">
        <v>123</v>
      </c>
      <c r="L169" s="1"/>
    </row>
    <row r="170" spans="1:12" ht="28.2" x14ac:dyDescent="0.3">
      <c r="A170" s="763"/>
      <c r="B170" s="146" t="s">
        <v>246</v>
      </c>
      <c r="C170" s="757"/>
      <c r="D170" s="739"/>
      <c r="E170" s="741"/>
      <c r="F170" s="743"/>
      <c r="G170" s="744"/>
      <c r="H170" s="146"/>
      <c r="I170" s="146"/>
      <c r="J170" s="155"/>
      <c r="K170" s="149"/>
      <c r="L170" s="1"/>
    </row>
    <row r="171" spans="1:12" ht="28.2" x14ac:dyDescent="0.3">
      <c r="A171" s="763"/>
      <c r="B171" s="146">
        <v>1</v>
      </c>
      <c r="C171" s="746"/>
      <c r="D171" s="748"/>
      <c r="E171" s="750"/>
      <c r="F171" s="752"/>
      <c r="G171" s="754"/>
      <c r="H171" s="146"/>
      <c r="I171" s="146"/>
      <c r="J171" s="157" t="str">
        <f xml:space="preserve"> IF(OR(C167="X",C169="X",C171="x",D169="x",D171="x" ),"x","")</f>
        <v/>
      </c>
      <c r="K171" s="149" t="s">
        <v>125</v>
      </c>
      <c r="L171" s="1"/>
    </row>
    <row r="172" spans="1:12" x14ac:dyDescent="0.3">
      <c r="A172" s="763"/>
      <c r="B172" s="146" t="s">
        <v>126</v>
      </c>
      <c r="C172" s="747"/>
      <c r="D172" s="749"/>
      <c r="E172" s="751"/>
      <c r="F172" s="753"/>
      <c r="G172" s="755"/>
      <c r="H172" s="146"/>
      <c r="I172" s="146"/>
      <c r="J172" s="146"/>
      <c r="K172" s="147"/>
      <c r="L172" s="1"/>
    </row>
    <row r="173" spans="1:12" x14ac:dyDescent="0.3">
      <c r="A173" s="165"/>
      <c r="B173" s="146"/>
      <c r="C173" s="146">
        <v>1</v>
      </c>
      <c r="D173" s="146">
        <v>2</v>
      </c>
      <c r="E173" s="146">
        <v>3</v>
      </c>
      <c r="F173" s="146">
        <v>4</v>
      </c>
      <c r="G173" s="146">
        <v>5</v>
      </c>
      <c r="H173" s="146"/>
      <c r="I173" s="146"/>
      <c r="J173" s="146"/>
      <c r="K173" s="147"/>
      <c r="L173" s="1"/>
    </row>
    <row r="174" spans="1:12" x14ac:dyDescent="0.3">
      <c r="A174" s="165"/>
      <c r="B174" s="146"/>
      <c r="C174" s="146" t="s">
        <v>127</v>
      </c>
      <c r="D174" s="146" t="s">
        <v>128</v>
      </c>
      <c r="E174" s="146" t="s">
        <v>129</v>
      </c>
      <c r="F174" s="146" t="s">
        <v>130</v>
      </c>
      <c r="G174" s="146" t="s">
        <v>131</v>
      </c>
      <c r="H174" s="146"/>
      <c r="I174" s="146"/>
      <c r="J174" s="146"/>
      <c r="K174" s="147"/>
      <c r="L174" s="1"/>
    </row>
    <row r="175" spans="1:12" ht="15" customHeight="1" x14ac:dyDescent="0.3">
      <c r="A175" s="165"/>
      <c r="B175" s="146"/>
      <c r="C175" s="745" t="s">
        <v>132</v>
      </c>
      <c r="D175" s="745"/>
      <c r="E175" s="745"/>
      <c r="F175" s="745"/>
      <c r="G175" s="745"/>
      <c r="H175" s="146"/>
      <c r="I175" s="146"/>
      <c r="J175" s="146"/>
      <c r="K175" s="147"/>
      <c r="L175" s="1"/>
    </row>
    <row r="176" spans="1:12" ht="15" customHeight="1" x14ac:dyDescent="0.3">
      <c r="A176" s="165"/>
      <c r="B176" s="146"/>
      <c r="C176" s="745"/>
      <c r="D176" s="745"/>
      <c r="E176" s="745"/>
      <c r="F176" s="745"/>
      <c r="G176" s="745"/>
      <c r="H176" s="146"/>
      <c r="I176" s="146"/>
      <c r="J176" s="146"/>
      <c r="K176" s="147"/>
      <c r="L176" s="1"/>
    </row>
    <row r="177" spans="1:12" ht="15" thickBot="1" x14ac:dyDescent="0.35">
      <c r="A177" s="167"/>
      <c r="B177" s="168"/>
      <c r="C177" s="168"/>
      <c r="D177" s="168"/>
      <c r="E177" s="168"/>
      <c r="F177" s="168"/>
      <c r="G177" s="168"/>
      <c r="H177" s="168"/>
      <c r="I177" s="168"/>
      <c r="J177" s="168"/>
      <c r="K177" s="169"/>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991" t="s">
        <v>116</v>
      </c>
      <c r="B180" s="985" t="str">
        <f>DESCRIPCION!A28</f>
        <v>i</v>
      </c>
      <c r="C180" s="985"/>
      <c r="D180" s="985"/>
      <c r="E180" s="985"/>
      <c r="F180" s="985"/>
      <c r="G180" s="985"/>
      <c r="H180" s="986"/>
      <c r="I180" s="983" t="s">
        <v>342</v>
      </c>
      <c r="J180" s="984"/>
      <c r="K180" s="133" t="str">
        <f>IF(J187="x","EXTREMA",IF(J189="x","ALTA",IF(J191="x","MODERADA",IF(J193="x","BAJA",""))))</f>
        <v/>
      </c>
      <c r="L180" s="1"/>
    </row>
    <row r="181" spans="1:12" ht="16.2" thickBot="1" x14ac:dyDescent="0.35">
      <c r="A181" s="992"/>
      <c r="B181" s="987"/>
      <c r="C181" s="987"/>
      <c r="D181" s="987"/>
      <c r="E181" s="987"/>
      <c r="F181" s="987"/>
      <c r="G181" s="987"/>
      <c r="H181" s="988"/>
      <c r="I181" s="978" t="s">
        <v>343</v>
      </c>
      <c r="J181" s="979"/>
      <c r="K181" s="181" t="str">
        <f>'VALORACION RIESGOS INHERENTES'!K172</f>
        <v/>
      </c>
      <c r="L181" s="1"/>
    </row>
    <row r="182" spans="1:12" ht="16.2" thickBot="1" x14ac:dyDescent="0.35">
      <c r="A182" s="993"/>
      <c r="B182" s="777" t="s">
        <v>293</v>
      </c>
      <c r="C182" s="778"/>
      <c r="D182" s="778"/>
      <c r="E182" s="778"/>
      <c r="F182" s="778"/>
      <c r="G182" s="778"/>
      <c r="H182" s="778"/>
      <c r="I182" s="778"/>
      <c r="J182" s="781"/>
      <c r="K182" s="180" t="e">
        <f>'EVALUACIÓN SOLIDEZ CONTROLES'!H30</f>
        <v>#DIV/0!</v>
      </c>
      <c r="L182" s="1"/>
    </row>
    <row r="183" spans="1:12" ht="16.2" thickBot="1" x14ac:dyDescent="0.35">
      <c r="A183" s="183" t="s">
        <v>118</v>
      </c>
      <c r="B183" s="184"/>
      <c r="C183" s="184"/>
      <c r="D183" s="231"/>
      <c r="E183" s="980"/>
      <c r="F183" s="981"/>
      <c r="G183" s="982"/>
      <c r="H183" s="777" t="s">
        <v>345</v>
      </c>
      <c r="I183" s="781"/>
      <c r="J183" s="782"/>
      <c r="K183" s="783"/>
      <c r="L183" s="1"/>
    </row>
    <row r="184" spans="1:12" ht="37.5" customHeight="1" x14ac:dyDescent="0.3">
      <c r="A184" s="165"/>
      <c r="B184" s="146"/>
      <c r="C184" s="166"/>
      <c r="D184" s="146"/>
      <c r="E184" s="146"/>
      <c r="F184" s="146"/>
      <c r="G184" s="146"/>
      <c r="H184" s="146"/>
      <c r="I184" s="146"/>
      <c r="J184" s="161"/>
      <c r="K184" s="162"/>
      <c r="L184" s="1"/>
    </row>
    <row r="185" spans="1:12" ht="40.5" customHeight="1" x14ac:dyDescent="0.3">
      <c r="A185" s="763" t="s">
        <v>118</v>
      </c>
      <c r="B185" s="146">
        <v>5</v>
      </c>
      <c r="C185" s="764"/>
      <c r="D185" s="743"/>
      <c r="E185" s="744"/>
      <c r="F185" s="744"/>
      <c r="G185" s="744"/>
      <c r="H185" s="146"/>
      <c r="I185" s="146"/>
      <c r="J185" s="758" t="s">
        <v>117</v>
      </c>
      <c r="K185" s="759"/>
      <c r="L185" s="1"/>
    </row>
    <row r="186" spans="1:12" x14ac:dyDescent="0.3">
      <c r="A186" s="763"/>
      <c r="B186" s="146" t="s">
        <v>120</v>
      </c>
      <c r="C186" s="765"/>
      <c r="D186" s="743"/>
      <c r="E186" s="744"/>
      <c r="F186" s="744"/>
      <c r="G186" s="744"/>
      <c r="H186" s="146"/>
      <c r="I186" s="146"/>
      <c r="J186" s="148"/>
      <c r="K186" s="149"/>
      <c r="L186" s="1"/>
    </row>
    <row r="187" spans="1:12" ht="28.2" x14ac:dyDescent="0.3">
      <c r="A187" s="763"/>
      <c r="B187" s="146">
        <v>4</v>
      </c>
      <c r="C187" s="766"/>
      <c r="D187" s="743"/>
      <c r="E187" s="743"/>
      <c r="F187" s="756"/>
      <c r="G187" s="744"/>
      <c r="H187" s="146"/>
      <c r="I187" s="146"/>
      <c r="J187" s="152" t="str">
        <f xml:space="preserve"> IF(OR(E185="X",F185="X",G185="x",F187="x",G187="X",F189="X",G189="X",G191="X" ),"x","")</f>
        <v/>
      </c>
      <c r="K187" s="149" t="s">
        <v>119</v>
      </c>
      <c r="L187" s="1"/>
    </row>
    <row r="188" spans="1:12" ht="28.2" x14ac:dyDescent="0.3">
      <c r="A188" s="763"/>
      <c r="B188" s="146" t="s">
        <v>122</v>
      </c>
      <c r="C188" s="767"/>
      <c r="D188" s="743"/>
      <c r="E188" s="743"/>
      <c r="F188" s="756"/>
      <c r="G188" s="744"/>
      <c r="H188" s="146"/>
      <c r="I188" s="146"/>
      <c r="J188" s="153"/>
      <c r="K188" s="149"/>
      <c r="L188" s="1"/>
    </row>
    <row r="189" spans="1:12" ht="28.2" x14ac:dyDescent="0.3">
      <c r="A189" s="763"/>
      <c r="B189" s="146">
        <v>3</v>
      </c>
      <c r="C189" s="746"/>
      <c r="D189" s="741"/>
      <c r="E189" s="742"/>
      <c r="F189" s="756"/>
      <c r="G189" s="744"/>
      <c r="H189" s="146"/>
      <c r="I189" s="146"/>
      <c r="J189" s="154" t="str">
        <f xml:space="preserve"> IF(OR(C185="X",D185="X",D187="x",E187="x",E189="X",F191="X",F193="X",G193="X" ),"x","")</f>
        <v/>
      </c>
      <c r="K189" s="149" t="s">
        <v>121</v>
      </c>
      <c r="L189" s="1"/>
    </row>
    <row r="190" spans="1:12" ht="28.2" x14ac:dyDescent="0.3">
      <c r="A190" s="763"/>
      <c r="B190" s="146" t="s">
        <v>124</v>
      </c>
      <c r="C190" s="757"/>
      <c r="D190" s="741"/>
      <c r="E190" s="743"/>
      <c r="F190" s="756"/>
      <c r="G190" s="744"/>
      <c r="H190" s="146"/>
      <c r="I190" s="146"/>
      <c r="J190" s="155"/>
      <c r="K190" s="149"/>
      <c r="L190" s="1"/>
    </row>
    <row r="191" spans="1:12" ht="28.2" x14ac:dyDescent="0.3">
      <c r="A191" s="763"/>
      <c r="B191" s="146">
        <v>2</v>
      </c>
      <c r="C191" s="746"/>
      <c r="D191" s="739"/>
      <c r="E191" s="740"/>
      <c r="F191" s="742"/>
      <c r="G191" s="744"/>
      <c r="H191" s="146"/>
      <c r="I191" s="146"/>
      <c r="J191" s="156" t="str">
        <f xml:space="preserve"> IF(OR(E191="X",D189="X",C187="x",E193="x" ),"x","")</f>
        <v/>
      </c>
      <c r="K191" s="149" t="s">
        <v>123</v>
      </c>
      <c r="L191" s="1"/>
    </row>
    <row r="192" spans="1:12" ht="28.2" x14ac:dyDescent="0.3">
      <c r="A192" s="763"/>
      <c r="B192" s="146" t="s">
        <v>246</v>
      </c>
      <c r="C192" s="757"/>
      <c r="D192" s="739"/>
      <c r="E192" s="741"/>
      <c r="F192" s="743"/>
      <c r="G192" s="744"/>
      <c r="H192" s="146"/>
      <c r="I192" s="146"/>
      <c r="J192" s="155"/>
      <c r="K192" s="149"/>
      <c r="L192" s="1"/>
    </row>
    <row r="193" spans="1:12" ht="28.2" x14ac:dyDescent="0.3">
      <c r="A193" s="763"/>
      <c r="B193" s="146">
        <v>1</v>
      </c>
      <c r="C193" s="746"/>
      <c r="D193" s="748"/>
      <c r="E193" s="750"/>
      <c r="F193" s="752"/>
      <c r="G193" s="754"/>
      <c r="H193" s="146"/>
      <c r="I193" s="146"/>
      <c r="J193" s="157" t="str">
        <f xml:space="preserve"> IF(OR(C189="X",C191="X",D191="x",D193="x",C193="x" ),"x","")</f>
        <v/>
      </c>
      <c r="K193" s="149" t="s">
        <v>125</v>
      </c>
      <c r="L193" s="1"/>
    </row>
    <row r="194" spans="1:12" x14ac:dyDescent="0.3">
      <c r="A194" s="763"/>
      <c r="B194" s="146" t="s">
        <v>126</v>
      </c>
      <c r="C194" s="747"/>
      <c r="D194" s="749"/>
      <c r="E194" s="751"/>
      <c r="F194" s="753"/>
      <c r="G194" s="755"/>
      <c r="H194" s="146"/>
      <c r="I194" s="146"/>
      <c r="J194" s="146"/>
      <c r="K194" s="147"/>
      <c r="L194" s="1"/>
    </row>
    <row r="195" spans="1:12" x14ac:dyDescent="0.3">
      <c r="A195" s="165"/>
      <c r="B195" s="146"/>
      <c r="C195" s="146">
        <v>1</v>
      </c>
      <c r="D195" s="146">
        <v>2</v>
      </c>
      <c r="E195" s="146">
        <v>3</v>
      </c>
      <c r="F195" s="146">
        <v>4</v>
      </c>
      <c r="G195" s="146">
        <v>5</v>
      </c>
      <c r="H195" s="146"/>
      <c r="I195" s="146"/>
      <c r="J195" s="146"/>
      <c r="K195" s="147"/>
      <c r="L195" s="1"/>
    </row>
    <row r="196" spans="1:12" ht="15" customHeight="1" x14ac:dyDescent="0.3">
      <c r="A196" s="165"/>
      <c r="B196" s="146"/>
      <c r="C196" s="146" t="s">
        <v>127</v>
      </c>
      <c r="D196" s="146" t="s">
        <v>128</v>
      </c>
      <c r="E196" s="146" t="s">
        <v>129</v>
      </c>
      <c r="F196" s="146" t="s">
        <v>130</v>
      </c>
      <c r="G196" s="146" t="s">
        <v>131</v>
      </c>
      <c r="H196" s="146"/>
      <c r="I196" s="146"/>
      <c r="J196" s="146"/>
      <c r="K196" s="147"/>
      <c r="L196" s="1"/>
    </row>
    <row r="197" spans="1:12" ht="15" customHeight="1" x14ac:dyDescent="0.3">
      <c r="A197" s="165"/>
      <c r="B197" s="146"/>
      <c r="C197" s="745" t="s">
        <v>132</v>
      </c>
      <c r="D197" s="745"/>
      <c r="E197" s="745"/>
      <c r="F197" s="745"/>
      <c r="G197" s="745"/>
      <c r="H197" s="146"/>
      <c r="I197" s="146"/>
      <c r="J197" s="146"/>
      <c r="K197" s="147"/>
      <c r="L197" s="1"/>
    </row>
    <row r="198" spans="1:12" x14ac:dyDescent="0.3">
      <c r="A198" s="165"/>
      <c r="B198" s="146"/>
      <c r="C198" s="745"/>
      <c r="D198" s="745"/>
      <c r="E198" s="745"/>
      <c r="F198" s="745"/>
      <c r="G198" s="745"/>
      <c r="H198" s="146"/>
      <c r="I198" s="146"/>
      <c r="J198" s="146"/>
      <c r="K198" s="147"/>
      <c r="L198" s="1"/>
    </row>
    <row r="199" spans="1:12" ht="15" thickBot="1" x14ac:dyDescent="0.35">
      <c r="A199" s="77"/>
      <c r="B199" s="78"/>
      <c r="C199" s="78"/>
      <c r="D199" s="78"/>
      <c r="E199" s="78"/>
      <c r="F199" s="78"/>
      <c r="G199" s="78"/>
      <c r="H199" s="78"/>
      <c r="I199" s="78"/>
      <c r="J199" s="78"/>
      <c r="K199" s="79"/>
      <c r="L199" s="1"/>
    </row>
    <row r="200" spans="1:12" ht="15" thickBot="1" x14ac:dyDescent="0.35">
      <c r="A200" s="1"/>
      <c r="B200" s="1"/>
      <c r="C200" s="1"/>
      <c r="D200" s="1"/>
      <c r="E200" s="1"/>
      <c r="F200" s="1"/>
      <c r="G200" s="1"/>
      <c r="H200" s="1"/>
      <c r="I200" s="1"/>
      <c r="J200" s="1"/>
      <c r="K200" s="1"/>
      <c r="L200" s="1"/>
    </row>
    <row r="201" spans="1:12" ht="16.5" customHeight="1" thickBot="1" x14ac:dyDescent="0.35">
      <c r="A201" s="991" t="s">
        <v>116</v>
      </c>
      <c r="B201" s="985" t="str">
        <f>DESCRIPCION!A31</f>
        <v>j</v>
      </c>
      <c r="C201" s="985"/>
      <c r="D201" s="985"/>
      <c r="E201" s="985"/>
      <c r="F201" s="985"/>
      <c r="G201" s="985"/>
      <c r="H201" s="986"/>
      <c r="I201" s="983" t="s">
        <v>342</v>
      </c>
      <c r="J201" s="984"/>
      <c r="K201" s="133" t="str">
        <f>IF(J208="x","EXTREMA",IF(J210="x","ALTA",IF(J212="x","MODERADA",IF(J214="x","BAJA",""))))</f>
        <v/>
      </c>
      <c r="L201" s="1"/>
    </row>
    <row r="202" spans="1:12" ht="16.2" thickBot="1" x14ac:dyDescent="0.35">
      <c r="A202" s="992"/>
      <c r="B202" s="987"/>
      <c r="C202" s="987"/>
      <c r="D202" s="987"/>
      <c r="E202" s="987"/>
      <c r="F202" s="987"/>
      <c r="G202" s="987"/>
      <c r="H202" s="988"/>
      <c r="I202" s="978" t="s">
        <v>343</v>
      </c>
      <c r="J202" s="979"/>
      <c r="K202" s="180" t="str">
        <f>'VALORACION RIESGOS INHERENTES'!K192</f>
        <v/>
      </c>
      <c r="L202" s="1"/>
    </row>
    <row r="203" spans="1:12" ht="16.2" thickBot="1" x14ac:dyDescent="0.35">
      <c r="A203" s="993"/>
      <c r="B203" s="183" t="s">
        <v>293</v>
      </c>
      <c r="C203" s="184"/>
      <c r="D203" s="184"/>
      <c r="E203" s="184"/>
      <c r="F203" s="184"/>
      <c r="G203" s="184"/>
      <c r="H203" s="184"/>
      <c r="I203" s="184"/>
      <c r="J203" s="185"/>
      <c r="K203" s="180" t="e">
        <f>'EVALUACIÓN SOLIDEZ CONTROLES'!H34</f>
        <v>#DIV/0!</v>
      </c>
      <c r="L203" s="1"/>
    </row>
    <row r="204" spans="1:12" ht="16.2" thickBot="1" x14ac:dyDescent="0.35">
      <c r="A204" s="183" t="s">
        <v>118</v>
      </c>
      <c r="B204" s="184"/>
      <c r="C204" s="184"/>
      <c r="D204" s="231"/>
      <c r="E204" s="980"/>
      <c r="F204" s="981"/>
      <c r="G204" s="982"/>
      <c r="H204" s="777" t="s">
        <v>345</v>
      </c>
      <c r="I204" s="781"/>
      <c r="J204" s="782"/>
      <c r="K204" s="783"/>
      <c r="L204" s="1"/>
    </row>
    <row r="205" spans="1:12" ht="38.25" customHeight="1" x14ac:dyDescent="0.3">
      <c r="A205" s="165"/>
      <c r="B205" s="146"/>
      <c r="C205" s="166"/>
      <c r="D205" s="146"/>
      <c r="E205" s="146"/>
      <c r="F205" s="146"/>
      <c r="G205" s="146"/>
      <c r="H205" s="146"/>
      <c r="I205" s="146"/>
      <c r="J205" s="161"/>
      <c r="K205" s="162"/>
      <c r="L205" s="1"/>
    </row>
    <row r="206" spans="1:12" ht="45" customHeight="1" x14ac:dyDescent="0.3">
      <c r="A206" s="763" t="s">
        <v>118</v>
      </c>
      <c r="B206" s="146">
        <v>5</v>
      </c>
      <c r="C206" s="764"/>
      <c r="D206" s="743"/>
      <c r="E206" s="744"/>
      <c r="F206" s="744"/>
      <c r="G206" s="744"/>
      <c r="H206" s="146"/>
      <c r="I206" s="146"/>
      <c r="J206" s="758" t="s">
        <v>117</v>
      </c>
      <c r="K206" s="759"/>
      <c r="L206" s="1"/>
    </row>
    <row r="207" spans="1:12" x14ac:dyDescent="0.3">
      <c r="A207" s="763"/>
      <c r="B207" s="146" t="s">
        <v>120</v>
      </c>
      <c r="C207" s="765"/>
      <c r="D207" s="743"/>
      <c r="E207" s="744"/>
      <c r="F207" s="744"/>
      <c r="G207" s="744"/>
      <c r="H207" s="146"/>
      <c r="I207" s="146"/>
      <c r="J207" s="148"/>
      <c r="K207" s="149"/>
      <c r="L207" s="1"/>
    </row>
    <row r="208" spans="1:12" ht="28.2" x14ac:dyDescent="0.3">
      <c r="A208" s="763"/>
      <c r="B208" s="146">
        <v>4</v>
      </c>
      <c r="C208" s="766"/>
      <c r="D208" s="743"/>
      <c r="E208" s="743"/>
      <c r="F208" s="756"/>
      <c r="G208" s="744"/>
      <c r="H208" s="146"/>
      <c r="I208" s="146"/>
      <c r="J208" s="152" t="str">
        <f xml:space="preserve"> IF(OR(E206="X",F206="X",G206="x",F208="x",G208="X",F210="X",G210="X",G212="X" ),"x","")</f>
        <v/>
      </c>
      <c r="K208" s="149" t="s">
        <v>119</v>
      </c>
      <c r="L208" s="1"/>
    </row>
    <row r="209" spans="1:12" ht="28.2" x14ac:dyDescent="0.3">
      <c r="A209" s="763"/>
      <c r="B209" s="146" t="s">
        <v>122</v>
      </c>
      <c r="C209" s="767"/>
      <c r="D209" s="743"/>
      <c r="E209" s="743"/>
      <c r="F209" s="756"/>
      <c r="G209" s="744"/>
      <c r="H209" s="146"/>
      <c r="I209" s="146"/>
      <c r="J209" s="153"/>
      <c r="K209" s="149"/>
      <c r="L209" s="1"/>
    </row>
    <row r="210" spans="1:12" ht="28.2" x14ac:dyDescent="0.3">
      <c r="A210" s="763"/>
      <c r="B210" s="146">
        <v>3</v>
      </c>
      <c r="C210" s="746"/>
      <c r="D210" s="741"/>
      <c r="E210" s="742"/>
      <c r="F210" s="756"/>
      <c r="G210" s="744"/>
      <c r="H210" s="146"/>
      <c r="I210" s="146"/>
      <c r="J210" s="154" t="str">
        <f xml:space="preserve"> IF(OR(C206="X",D206="X",D208="x",E208="x",E210="X",F212="X",F214="X",G214="X" ),"x","")</f>
        <v/>
      </c>
      <c r="K210" s="149" t="s">
        <v>121</v>
      </c>
      <c r="L210" s="1"/>
    </row>
    <row r="211" spans="1:12" ht="28.2" x14ac:dyDescent="0.3">
      <c r="A211" s="763"/>
      <c r="B211" s="146" t="s">
        <v>124</v>
      </c>
      <c r="C211" s="757"/>
      <c r="D211" s="741"/>
      <c r="E211" s="743"/>
      <c r="F211" s="756"/>
      <c r="G211" s="744"/>
      <c r="H211" s="146"/>
      <c r="I211" s="146"/>
      <c r="J211" s="155"/>
      <c r="K211" s="149"/>
      <c r="L211" s="1"/>
    </row>
    <row r="212" spans="1:12" ht="28.2" x14ac:dyDescent="0.3">
      <c r="A212" s="763"/>
      <c r="B212" s="146">
        <v>2</v>
      </c>
      <c r="C212" s="746"/>
      <c r="D212" s="739"/>
      <c r="E212" s="740"/>
      <c r="F212" s="742"/>
      <c r="G212" s="744"/>
      <c r="H212" s="146"/>
      <c r="I212" s="146"/>
      <c r="J212" s="156" t="str">
        <f xml:space="preserve"> IF(OR(C208="X",D210="X",E212="x",E214="x" ),"x","")</f>
        <v/>
      </c>
      <c r="K212" s="149" t="s">
        <v>123</v>
      </c>
      <c r="L212" s="1"/>
    </row>
    <row r="213" spans="1:12" ht="28.2" x14ac:dyDescent="0.3">
      <c r="A213" s="763"/>
      <c r="B213" s="146" t="s">
        <v>246</v>
      </c>
      <c r="C213" s="757"/>
      <c r="D213" s="739"/>
      <c r="E213" s="741"/>
      <c r="F213" s="743"/>
      <c r="G213" s="744"/>
      <c r="H213" s="146"/>
      <c r="I213" s="146"/>
      <c r="J213" s="155"/>
      <c r="K213" s="149"/>
      <c r="L213" s="1"/>
    </row>
    <row r="214" spans="1:12" ht="28.2" x14ac:dyDescent="0.3">
      <c r="A214" s="763"/>
      <c r="B214" s="146">
        <v>1</v>
      </c>
      <c r="C214" s="746"/>
      <c r="D214" s="748"/>
      <c r="E214" s="750"/>
      <c r="F214" s="752"/>
      <c r="G214" s="754"/>
      <c r="H214" s="146"/>
      <c r="I214" s="146"/>
      <c r="J214" s="157" t="str">
        <f xml:space="preserve"> IF(OR(C210="X",C212="X",D212="x",D214="x",C214="x" ),"x","")</f>
        <v/>
      </c>
      <c r="K214" s="149" t="s">
        <v>125</v>
      </c>
      <c r="L214" s="1"/>
    </row>
    <row r="215" spans="1:12" x14ac:dyDescent="0.3">
      <c r="A215" s="763"/>
      <c r="B215" s="146" t="s">
        <v>126</v>
      </c>
      <c r="C215" s="747"/>
      <c r="D215" s="749"/>
      <c r="E215" s="751"/>
      <c r="F215" s="753"/>
      <c r="G215" s="755"/>
      <c r="H215" s="146"/>
      <c r="I215" s="146"/>
      <c r="J215" s="146"/>
      <c r="K215" s="147"/>
      <c r="L215" s="1"/>
    </row>
    <row r="216" spans="1:12" x14ac:dyDescent="0.3">
      <c r="A216" s="165"/>
      <c r="B216" s="146"/>
      <c r="C216" s="146">
        <v>1</v>
      </c>
      <c r="D216" s="146">
        <v>2</v>
      </c>
      <c r="E216" s="146">
        <v>3</v>
      </c>
      <c r="F216" s="146">
        <v>4</v>
      </c>
      <c r="G216" s="146">
        <v>5</v>
      </c>
      <c r="H216" s="146"/>
      <c r="I216" s="146"/>
      <c r="J216" s="146"/>
      <c r="K216" s="147"/>
      <c r="L216" s="1"/>
    </row>
    <row r="217" spans="1:12" ht="15" customHeight="1" x14ac:dyDescent="0.3">
      <c r="A217" s="165"/>
      <c r="B217" s="146"/>
      <c r="C217" s="146" t="s">
        <v>127</v>
      </c>
      <c r="D217" s="146" t="s">
        <v>128</v>
      </c>
      <c r="E217" s="146" t="s">
        <v>129</v>
      </c>
      <c r="F217" s="146" t="s">
        <v>130</v>
      </c>
      <c r="G217" s="146" t="s">
        <v>131</v>
      </c>
      <c r="H217" s="146"/>
      <c r="I217" s="146"/>
      <c r="J217" s="146"/>
      <c r="K217" s="147"/>
      <c r="L217" s="1"/>
    </row>
    <row r="218" spans="1:12" ht="15" customHeight="1" x14ac:dyDescent="0.3">
      <c r="A218" s="165"/>
      <c r="B218" s="146"/>
      <c r="C218" s="745" t="s">
        <v>132</v>
      </c>
      <c r="D218" s="745"/>
      <c r="E218" s="745"/>
      <c r="F218" s="745"/>
      <c r="G218" s="745"/>
      <c r="H218" s="146"/>
      <c r="I218" s="146"/>
      <c r="J218" s="146"/>
      <c r="K218" s="147"/>
      <c r="L218" s="1"/>
    </row>
    <row r="219" spans="1:12" x14ac:dyDescent="0.3">
      <c r="A219" s="165"/>
      <c r="B219" s="146"/>
      <c r="C219" s="745"/>
      <c r="D219" s="745"/>
      <c r="E219" s="745"/>
      <c r="F219" s="745"/>
      <c r="G219" s="745"/>
      <c r="H219" s="146"/>
      <c r="I219" s="146"/>
      <c r="J219" s="146"/>
      <c r="K219" s="147"/>
      <c r="L219" s="1"/>
    </row>
    <row r="220" spans="1:12" ht="15" thickBot="1" x14ac:dyDescent="0.35">
      <c r="A220" s="77"/>
      <c r="B220" s="78"/>
      <c r="C220" s="78"/>
      <c r="D220" s="78"/>
      <c r="E220" s="78"/>
      <c r="F220" s="78"/>
      <c r="G220" s="78"/>
      <c r="H220" s="78"/>
      <c r="I220" s="78"/>
      <c r="J220" s="78"/>
      <c r="K220" s="79"/>
      <c r="L220" s="1"/>
    </row>
    <row r="221" spans="1:12" ht="15.6" x14ac:dyDescent="0.3">
      <c r="A221" s="2"/>
      <c r="B221" s="1004"/>
      <c r="C221" s="1004"/>
      <c r="D221" s="1004"/>
      <c r="E221" s="1004"/>
      <c r="F221" s="1004"/>
      <c r="G221" s="1004"/>
      <c r="H221" s="1004"/>
      <c r="I221" s="1004"/>
      <c r="J221" s="2"/>
      <c r="K221" s="142"/>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1005"/>
      <c r="B225" s="31"/>
      <c r="C225" s="384"/>
      <c r="D225" s="384"/>
      <c r="E225" s="384"/>
      <c r="F225" s="384"/>
      <c r="G225" s="384"/>
      <c r="H225" s="1"/>
      <c r="I225" s="1"/>
      <c r="J225" s="1002"/>
      <c r="K225" s="1002"/>
      <c r="L225" s="1"/>
    </row>
    <row r="226" spans="1:12" x14ac:dyDescent="0.3">
      <c r="A226" s="1005"/>
      <c r="B226" s="140"/>
      <c r="C226" s="384"/>
      <c r="D226" s="384"/>
      <c r="E226" s="384"/>
      <c r="F226" s="384"/>
      <c r="G226" s="384"/>
      <c r="H226" s="1"/>
      <c r="I226" s="1"/>
      <c r="J226" s="141"/>
      <c r="K226" s="141"/>
      <c r="L226" s="1"/>
    </row>
    <row r="227" spans="1:12" x14ac:dyDescent="0.3">
      <c r="A227" s="1005"/>
      <c r="B227" s="31"/>
      <c r="C227" s="384"/>
      <c r="D227" s="384"/>
      <c r="E227" s="384"/>
      <c r="F227" s="1003"/>
      <c r="G227" s="384"/>
      <c r="H227" s="1"/>
      <c r="I227" s="1"/>
      <c r="J227" s="141"/>
      <c r="K227" s="143"/>
      <c r="L227" s="1"/>
    </row>
    <row r="228" spans="1:12" x14ac:dyDescent="0.3">
      <c r="A228" s="1005"/>
      <c r="B228" s="140"/>
      <c r="C228" s="384"/>
      <c r="D228" s="384"/>
      <c r="E228" s="384"/>
      <c r="F228" s="1003"/>
      <c r="G228" s="384"/>
      <c r="H228" s="1"/>
      <c r="I228" s="1"/>
      <c r="J228" s="141"/>
      <c r="K228" s="143"/>
      <c r="L228" s="1"/>
    </row>
    <row r="229" spans="1:12" x14ac:dyDescent="0.3">
      <c r="A229" s="1005"/>
      <c r="B229" s="31"/>
      <c r="C229" s="384"/>
      <c r="D229" s="384"/>
      <c r="E229" s="1003"/>
      <c r="F229" s="1003"/>
      <c r="G229" s="384"/>
      <c r="H229" s="1"/>
      <c r="I229" s="1"/>
      <c r="J229" s="141"/>
      <c r="K229" s="143"/>
      <c r="L229" s="1"/>
    </row>
    <row r="230" spans="1:12" x14ac:dyDescent="0.3">
      <c r="A230" s="1005"/>
      <c r="B230" s="140"/>
      <c r="C230" s="384"/>
      <c r="D230" s="384"/>
      <c r="E230" s="1006"/>
      <c r="F230" s="1003"/>
      <c r="G230" s="384"/>
      <c r="H230" s="1"/>
      <c r="I230" s="1"/>
      <c r="J230" s="141"/>
      <c r="K230" s="143"/>
      <c r="L230" s="1"/>
    </row>
    <row r="231" spans="1:12" x14ac:dyDescent="0.3">
      <c r="A231" s="1005"/>
      <c r="B231" s="31"/>
      <c r="C231" s="384"/>
      <c r="D231" s="384"/>
      <c r="E231" s="1003"/>
      <c r="F231" s="1003"/>
      <c r="G231" s="384"/>
      <c r="H231" s="1"/>
      <c r="I231" s="1"/>
      <c r="J231" s="141"/>
      <c r="K231" s="143"/>
      <c r="L231" s="1"/>
    </row>
    <row r="232" spans="1:12" x14ac:dyDescent="0.3">
      <c r="A232" s="1005"/>
      <c r="B232" s="140"/>
      <c r="C232" s="384"/>
      <c r="D232" s="384"/>
      <c r="E232" s="1006"/>
      <c r="F232" s="1006"/>
      <c r="G232" s="384"/>
      <c r="H232" s="1"/>
      <c r="I232" s="1"/>
      <c r="J232" s="141"/>
      <c r="K232" s="143"/>
      <c r="L232" s="1"/>
    </row>
    <row r="233" spans="1:12" x14ac:dyDescent="0.3">
      <c r="A233" s="1005"/>
      <c r="B233" s="31"/>
      <c r="C233" s="384"/>
      <c r="D233" s="384"/>
      <c r="E233" s="1007"/>
      <c r="F233" s="1008"/>
      <c r="G233" s="384"/>
      <c r="H233" s="1"/>
      <c r="I233" s="1"/>
      <c r="J233" s="141"/>
      <c r="K233" s="143"/>
      <c r="L233" s="1"/>
    </row>
    <row r="234" spans="1:12" x14ac:dyDescent="0.3">
      <c r="A234" s="1005"/>
      <c r="B234" s="140"/>
      <c r="C234" s="384"/>
      <c r="D234" s="384"/>
      <c r="E234" s="384"/>
      <c r="F234" s="1008"/>
      <c r="G234" s="384"/>
      <c r="H234" s="1"/>
      <c r="I234" s="1"/>
      <c r="J234" s="1"/>
      <c r="K234" s="1"/>
      <c r="L234" s="1"/>
    </row>
    <row r="235" spans="1:12" x14ac:dyDescent="0.3">
      <c r="A235" s="1"/>
      <c r="B235" s="1"/>
      <c r="C235" s="31"/>
      <c r="D235" s="31"/>
      <c r="E235" s="31"/>
      <c r="F235" s="31"/>
      <c r="G235" s="31"/>
      <c r="H235" s="1"/>
      <c r="I235" s="1"/>
      <c r="J235" s="1"/>
      <c r="K235" s="1"/>
      <c r="L235" s="1"/>
    </row>
    <row r="236" spans="1:12" x14ac:dyDescent="0.3">
      <c r="A236" s="1"/>
      <c r="B236" s="1"/>
      <c r="C236" s="31"/>
      <c r="D236" s="31"/>
      <c r="E236" s="31"/>
      <c r="F236" s="31"/>
      <c r="G236" s="31"/>
      <c r="H236" s="1"/>
      <c r="I236" s="1"/>
      <c r="J236" s="1"/>
      <c r="K236" s="1"/>
      <c r="L236" s="1"/>
    </row>
    <row r="237" spans="1:12" x14ac:dyDescent="0.3">
      <c r="A237" s="1"/>
      <c r="B237" s="1"/>
      <c r="C237" s="1009"/>
      <c r="D237" s="1009"/>
      <c r="E237" s="1009"/>
      <c r="F237" s="1009"/>
      <c r="G237" s="1009"/>
      <c r="H237" s="1"/>
      <c r="I237" s="1"/>
      <c r="J237" s="1"/>
      <c r="K237" s="1"/>
      <c r="L237" s="1"/>
    </row>
    <row r="238" spans="1:12" x14ac:dyDescent="0.3">
      <c r="A238" s="1"/>
      <c r="B238" s="1"/>
      <c r="C238" s="1009"/>
      <c r="D238" s="1009"/>
      <c r="E238" s="1009"/>
      <c r="F238" s="1009"/>
      <c r="G238" s="1009"/>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Hoja2!$A$1:$A$5</xm:f>
          </x14:formula1>
          <xm:sqref>E14:G14 E35:G35 E56:G56 E77:G77 E98:G98 E119:G119 E140:G140 E161:G161 E183:G183 E204:G204</xm:sqref>
        </x14:dataValidation>
        <x14:dataValidation type="list" allowBlank="1" showInputMessage="1" showErrorMessage="1" xr:uid="{00000000-0002-0000-1400-000001000000}">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9">
    <tabColor theme="9" tint="-0.249977111117893"/>
  </sheetPr>
  <dimension ref="A1:W39"/>
  <sheetViews>
    <sheetView zoomScale="55" zoomScaleNormal="55" workbookViewId="0">
      <selection activeCell="L10" sqref="L10"/>
    </sheetView>
  </sheetViews>
  <sheetFormatPr baseColWidth="10" defaultColWidth="11.44140625" defaultRowHeight="13.8" x14ac:dyDescent="0.3"/>
  <cols>
    <col min="1" max="1" width="28.109375" style="24" customWidth="1"/>
    <col min="2" max="2" width="18.5546875" style="24" customWidth="1"/>
    <col min="3" max="3" width="16.109375" style="24" customWidth="1"/>
    <col min="4" max="4" width="20.5546875" style="25" customWidth="1"/>
    <col min="5" max="5" width="15.5546875" style="24" customWidth="1"/>
    <col min="6" max="6" width="11.5546875" style="24" customWidth="1"/>
    <col min="7" max="7" width="12.109375" style="24" customWidth="1"/>
    <col min="8" max="8" width="17.6640625" style="24" customWidth="1"/>
    <col min="9" max="9" width="44.33203125" style="24" customWidth="1"/>
    <col min="10" max="10" width="16.109375" style="24" customWidth="1"/>
    <col min="11" max="11" width="13.109375" style="24" customWidth="1"/>
    <col min="12" max="12" width="16" style="24" customWidth="1"/>
    <col min="13" max="13" width="20" style="24" customWidth="1"/>
    <col min="14" max="14" width="30.109375" style="24" customWidth="1"/>
    <col min="15" max="16384" width="11.44140625" style="24"/>
  </cols>
  <sheetData>
    <row r="1" spans="1:23" customFormat="1" ht="15.75" customHeight="1" x14ac:dyDescent="0.3">
      <c r="A1" s="1039"/>
      <c r="B1" s="1042" t="s">
        <v>569</v>
      </c>
      <c r="C1" s="1043"/>
      <c r="D1" s="1043"/>
      <c r="E1" s="1043"/>
      <c r="F1" s="1043"/>
      <c r="G1" s="1043"/>
      <c r="H1" s="1043"/>
      <c r="I1" s="1044"/>
      <c r="J1" s="1050" t="s">
        <v>554</v>
      </c>
      <c r="K1" s="1051"/>
      <c r="L1" s="1052"/>
      <c r="M1" s="1030"/>
      <c r="N1" s="291"/>
      <c r="O1" s="291"/>
      <c r="P1" s="291"/>
      <c r="Q1" s="291"/>
      <c r="R1" s="291"/>
      <c r="S1" s="291"/>
      <c r="T1" s="291"/>
      <c r="U1" s="291"/>
      <c r="V1" s="291"/>
      <c r="W1" s="291"/>
    </row>
    <row r="2" spans="1:23" customFormat="1" ht="15.75" customHeight="1" x14ac:dyDescent="0.3">
      <c r="A2" s="1040"/>
      <c r="B2" s="1045"/>
      <c r="C2" s="1046"/>
      <c r="D2" s="1046"/>
      <c r="E2" s="1046"/>
      <c r="F2" s="1046"/>
      <c r="G2" s="1046"/>
      <c r="H2" s="1046"/>
      <c r="I2" s="1047"/>
      <c r="J2" s="1025" t="s">
        <v>547</v>
      </c>
      <c r="K2" s="1026"/>
      <c r="L2" s="1053"/>
      <c r="M2" s="1031"/>
      <c r="N2" s="291"/>
      <c r="O2" s="291"/>
      <c r="P2" s="291"/>
      <c r="Q2" s="291"/>
      <c r="R2" s="291"/>
      <c r="S2" s="291"/>
      <c r="T2" s="291"/>
      <c r="U2" s="291"/>
      <c r="V2" s="291"/>
      <c r="W2" s="291"/>
    </row>
    <row r="3" spans="1:23" customFormat="1" ht="15.75" customHeight="1" x14ac:dyDescent="0.3">
      <c r="A3" s="1040"/>
      <c r="B3" s="1048" t="s">
        <v>232</v>
      </c>
      <c r="C3" s="1014"/>
      <c r="D3" s="1014"/>
      <c r="E3" s="1014"/>
      <c r="F3" s="1014"/>
      <c r="G3" s="1014"/>
      <c r="H3" s="1014"/>
      <c r="I3" s="1049"/>
      <c r="J3" s="1025" t="s">
        <v>548</v>
      </c>
      <c r="K3" s="1026"/>
      <c r="L3" s="1053"/>
      <c r="M3" s="1031"/>
      <c r="N3" s="291"/>
      <c r="O3" s="291"/>
      <c r="P3" s="291"/>
      <c r="Q3" s="291"/>
      <c r="R3" s="291"/>
      <c r="S3" s="291"/>
      <c r="T3" s="291"/>
      <c r="U3" s="291"/>
      <c r="V3" s="291"/>
      <c r="W3" s="291"/>
    </row>
    <row r="4" spans="1:23" customFormat="1" ht="15.75" customHeight="1" x14ac:dyDescent="0.3">
      <c r="A4" s="1041"/>
      <c r="B4" s="1045"/>
      <c r="C4" s="1046"/>
      <c r="D4" s="1046"/>
      <c r="E4" s="1046"/>
      <c r="F4" s="1046"/>
      <c r="G4" s="1046"/>
      <c r="H4" s="1046"/>
      <c r="I4" s="1047"/>
      <c r="J4" s="1025" t="s">
        <v>570</v>
      </c>
      <c r="K4" s="1026"/>
      <c r="L4" s="1053"/>
      <c r="M4" s="1032"/>
      <c r="N4" s="291"/>
      <c r="O4" s="291"/>
      <c r="P4" s="291"/>
      <c r="Q4" s="291"/>
      <c r="R4" s="291"/>
      <c r="S4" s="291"/>
      <c r="T4" s="291"/>
      <c r="U4" s="291"/>
      <c r="V4" s="291"/>
      <c r="W4" s="291"/>
    </row>
    <row r="5" spans="1:23" customFormat="1" ht="15" customHeight="1" x14ac:dyDescent="0.3">
      <c r="A5" s="1028"/>
      <c r="B5" s="1026"/>
      <c r="C5" s="1026"/>
      <c r="D5" s="1026"/>
      <c r="E5" s="1026"/>
      <c r="F5" s="1026"/>
      <c r="G5" s="1026"/>
      <c r="H5" s="1026"/>
      <c r="I5" s="1026"/>
      <c r="J5" s="1026"/>
      <c r="K5" s="1026"/>
      <c r="L5" s="1026"/>
      <c r="M5" s="1027"/>
      <c r="N5" s="291"/>
      <c r="O5" s="291"/>
      <c r="P5" s="291"/>
      <c r="Q5" s="291"/>
      <c r="R5" s="291"/>
      <c r="S5" s="291"/>
      <c r="T5" s="291"/>
      <c r="U5" s="291"/>
      <c r="V5" s="291"/>
      <c r="W5" s="291"/>
    </row>
    <row r="6" spans="1:23" customFormat="1" ht="15.75" customHeight="1" x14ac:dyDescent="0.3">
      <c r="A6" s="293" t="s">
        <v>233</v>
      </c>
      <c r="B6" s="1029" t="s">
        <v>250</v>
      </c>
      <c r="C6" s="1026"/>
      <c r="D6" s="1026"/>
      <c r="E6" s="1026"/>
      <c r="F6" s="1026"/>
      <c r="G6" s="1026"/>
      <c r="H6" s="1026"/>
      <c r="I6" s="1026"/>
      <c r="J6" s="1026"/>
      <c r="K6" s="1026"/>
      <c r="L6" s="1026"/>
      <c r="M6" s="1027"/>
      <c r="N6" s="294"/>
      <c r="O6" s="294"/>
      <c r="P6" s="294"/>
      <c r="Q6" s="294"/>
      <c r="R6" s="294"/>
      <c r="S6" s="294"/>
      <c r="T6" s="294"/>
      <c r="U6" s="294"/>
      <c r="V6" s="294"/>
      <c r="W6" s="294"/>
    </row>
    <row r="7" spans="1:23" customFormat="1" ht="42.75" customHeight="1" x14ac:dyDescent="0.3">
      <c r="A7" s="293" t="s">
        <v>234</v>
      </c>
      <c r="B7" s="1025" t="s">
        <v>251</v>
      </c>
      <c r="C7" s="1026"/>
      <c r="D7" s="1026"/>
      <c r="E7" s="1026"/>
      <c r="F7" s="1026"/>
      <c r="G7" s="1026"/>
      <c r="H7" s="1026"/>
      <c r="I7" s="1026"/>
      <c r="J7" s="1026"/>
      <c r="K7" s="1026"/>
      <c r="L7" s="1026"/>
      <c r="M7" s="1027"/>
      <c r="N7" s="294"/>
      <c r="O7" s="294"/>
      <c r="P7" s="294"/>
      <c r="Q7" s="294"/>
      <c r="R7" s="294"/>
      <c r="S7" s="294"/>
      <c r="T7" s="294"/>
      <c r="U7" s="294"/>
      <c r="V7" s="294"/>
      <c r="W7" s="294"/>
    </row>
    <row r="8" spans="1:23" customFormat="1" ht="15" customHeight="1" thickBot="1" x14ac:dyDescent="0.35">
      <c r="A8" s="1013"/>
      <c r="B8" s="1014"/>
      <c r="C8" s="1014"/>
      <c r="D8" s="1014"/>
      <c r="E8" s="1014"/>
      <c r="F8" s="1014"/>
      <c r="G8" s="1014"/>
      <c r="H8" s="1014"/>
      <c r="I8" s="1014"/>
      <c r="J8" s="1014"/>
      <c r="K8" s="1014"/>
      <c r="L8" s="1014"/>
      <c r="M8" s="1015"/>
      <c r="N8" s="294"/>
      <c r="O8" s="294"/>
      <c r="P8" s="294"/>
      <c r="Q8" s="294"/>
      <c r="R8" s="294"/>
      <c r="S8" s="294"/>
      <c r="T8" s="294"/>
      <c r="U8" s="294"/>
      <c r="V8" s="294"/>
      <c r="W8" s="294"/>
    </row>
    <row r="9" spans="1:23" customFormat="1" ht="40.5" customHeight="1" x14ac:dyDescent="0.3">
      <c r="A9" s="304" t="s">
        <v>235</v>
      </c>
      <c r="B9" s="305" t="s">
        <v>236</v>
      </c>
      <c r="C9" s="305" t="s">
        <v>70</v>
      </c>
      <c r="D9" s="305" t="s">
        <v>8</v>
      </c>
      <c r="E9" s="306" t="s">
        <v>237</v>
      </c>
      <c r="F9" s="306" t="s">
        <v>238</v>
      </c>
      <c r="G9" s="306" t="s">
        <v>239</v>
      </c>
      <c r="H9" s="306" t="s">
        <v>240</v>
      </c>
      <c r="I9" s="306" t="s">
        <v>241</v>
      </c>
      <c r="J9" s="305" t="s">
        <v>242</v>
      </c>
      <c r="K9" s="305" t="s">
        <v>243</v>
      </c>
      <c r="L9" s="305" t="s">
        <v>244</v>
      </c>
      <c r="M9" s="307" t="s">
        <v>245</v>
      </c>
      <c r="N9" s="295" t="s">
        <v>595</v>
      </c>
      <c r="O9" s="296"/>
      <c r="P9" s="296"/>
      <c r="Q9" s="296"/>
      <c r="R9" s="296"/>
      <c r="S9" s="296"/>
      <c r="T9" s="296"/>
      <c r="U9" s="296"/>
      <c r="V9" s="296"/>
      <c r="W9" s="296"/>
    </row>
    <row r="10" spans="1:23" customFormat="1" ht="248.25" customHeight="1" x14ac:dyDescent="0.3">
      <c r="A10" s="1036" t="s">
        <v>571</v>
      </c>
      <c r="B10" s="1033" t="s">
        <v>476</v>
      </c>
      <c r="C10" s="1011" t="s">
        <v>572</v>
      </c>
      <c r="D10" s="299" t="s">
        <v>481</v>
      </c>
      <c r="E10" s="1011" t="s">
        <v>525</v>
      </c>
      <c r="F10" s="1011" t="s">
        <v>129</v>
      </c>
      <c r="G10" s="1011" t="s">
        <v>526</v>
      </c>
      <c r="H10" s="1033" t="s">
        <v>297</v>
      </c>
      <c r="I10" s="298" t="s">
        <v>492</v>
      </c>
      <c r="J10" s="299" t="s">
        <v>494</v>
      </c>
      <c r="K10" s="299" t="s">
        <v>495</v>
      </c>
      <c r="L10" s="300" t="s">
        <v>496</v>
      </c>
      <c r="M10" s="1016" t="s">
        <v>573</v>
      </c>
      <c r="N10" s="308" t="s">
        <v>597</v>
      </c>
      <c r="O10" s="291"/>
      <c r="P10" s="291"/>
      <c r="Q10" s="291"/>
      <c r="R10" s="291"/>
      <c r="S10" s="291"/>
      <c r="T10" s="291"/>
      <c r="U10" s="291"/>
      <c r="V10" s="291"/>
      <c r="W10" s="291"/>
    </row>
    <row r="11" spans="1:23" customFormat="1" ht="408.9" customHeight="1" x14ac:dyDescent="0.3">
      <c r="A11" s="1037"/>
      <c r="B11" s="1034"/>
      <c r="C11" s="1012"/>
      <c r="D11" s="297" t="s">
        <v>533</v>
      </c>
      <c r="E11" s="1012"/>
      <c r="F11" s="1012"/>
      <c r="G11" s="1012"/>
      <c r="H11" s="1012"/>
      <c r="I11" s="302" t="s">
        <v>540</v>
      </c>
      <c r="J11" s="297" t="s">
        <v>541</v>
      </c>
      <c r="K11" s="297" t="s">
        <v>542</v>
      </c>
      <c r="L11" s="292" t="s">
        <v>496</v>
      </c>
      <c r="M11" s="1016"/>
      <c r="N11" s="308" t="s">
        <v>598</v>
      </c>
      <c r="O11" s="291"/>
      <c r="P11" s="291"/>
      <c r="Q11" s="291"/>
      <c r="R11" s="291"/>
      <c r="S11" s="291"/>
      <c r="T11" s="291"/>
      <c r="U11" s="291"/>
      <c r="V11" s="291"/>
      <c r="W11" s="291"/>
    </row>
    <row r="12" spans="1:23" customFormat="1" ht="398.25" customHeight="1" x14ac:dyDescent="0.3">
      <c r="A12" s="1037"/>
      <c r="B12" s="1034"/>
      <c r="C12" s="1012"/>
      <c r="D12" s="297" t="s">
        <v>479</v>
      </c>
      <c r="E12" s="1012"/>
      <c r="F12" s="1012"/>
      <c r="G12" s="1012"/>
      <c r="H12" s="1035"/>
      <c r="I12" s="302" t="s">
        <v>493</v>
      </c>
      <c r="J12" s="297" t="s">
        <v>543</v>
      </c>
      <c r="K12" s="297" t="s">
        <v>544</v>
      </c>
      <c r="L12" s="292" t="s">
        <v>496</v>
      </c>
      <c r="M12" s="303">
        <f>2/2*100</f>
        <v>100</v>
      </c>
      <c r="N12" s="308" t="s">
        <v>599</v>
      </c>
      <c r="O12" s="291"/>
      <c r="P12" s="291"/>
      <c r="Q12" s="291"/>
      <c r="R12" s="291"/>
      <c r="S12" s="291"/>
      <c r="T12" s="291"/>
      <c r="U12" s="291"/>
      <c r="V12" s="291"/>
      <c r="W12" s="291"/>
    </row>
    <row r="13" spans="1:23" customFormat="1" ht="99.9" customHeight="1" thickBot="1" x14ac:dyDescent="0.35">
      <c r="A13" s="1038"/>
      <c r="B13" s="1034"/>
      <c r="C13" s="1012"/>
      <c r="D13" s="318"/>
      <c r="E13" s="1012"/>
      <c r="F13" s="1012"/>
      <c r="G13" s="1012"/>
      <c r="H13" s="319" t="s">
        <v>249</v>
      </c>
      <c r="I13" s="320" t="s">
        <v>545</v>
      </c>
      <c r="J13" s="321" t="s">
        <v>497</v>
      </c>
      <c r="K13" s="321" t="s">
        <v>495</v>
      </c>
      <c r="L13" s="322" t="s">
        <v>574</v>
      </c>
      <c r="M13" s="303" t="s">
        <v>575</v>
      </c>
      <c r="N13" s="308" t="s">
        <v>596</v>
      </c>
      <c r="O13" s="291"/>
      <c r="P13" s="291"/>
      <c r="Q13" s="291"/>
      <c r="R13" s="291"/>
      <c r="S13" s="291"/>
      <c r="T13" s="291"/>
      <c r="U13" s="291"/>
      <c r="V13" s="291"/>
      <c r="W13" s="291"/>
    </row>
    <row r="14" spans="1:23" customFormat="1" ht="15.6" x14ac:dyDescent="0.3">
      <c r="A14" s="291"/>
      <c r="B14" s="323"/>
      <c r="C14" s="323"/>
      <c r="D14" s="323"/>
      <c r="E14" s="323"/>
      <c r="F14" s="323"/>
      <c r="G14" s="323"/>
      <c r="H14" s="308"/>
      <c r="I14" s="323"/>
      <c r="J14" s="323"/>
      <c r="K14" s="323"/>
      <c r="L14" s="323"/>
      <c r="M14" s="323"/>
      <c r="N14" s="323"/>
      <c r="O14" s="291"/>
      <c r="P14" s="291"/>
      <c r="Q14" s="291"/>
      <c r="R14" s="291"/>
      <c r="S14" s="291"/>
      <c r="T14" s="291"/>
      <c r="U14" s="291"/>
      <c r="V14" s="291"/>
      <c r="W14" s="291"/>
    </row>
    <row r="15" spans="1:23" customFormat="1" ht="15.6" x14ac:dyDescent="0.3">
      <c r="A15" s="291"/>
      <c r="B15" s="323"/>
      <c r="C15" s="323"/>
      <c r="D15" s="323"/>
      <c r="E15" s="323"/>
      <c r="F15" s="323"/>
      <c r="G15" s="323"/>
      <c r="H15" s="308"/>
      <c r="I15" s="323"/>
      <c r="J15" s="323"/>
      <c r="K15" s="323"/>
      <c r="L15" s="323"/>
      <c r="M15" s="323"/>
      <c r="N15" s="323"/>
      <c r="O15" s="291"/>
      <c r="P15" s="291"/>
      <c r="Q15" s="291"/>
      <c r="R15" s="291"/>
      <c r="S15" s="291"/>
      <c r="T15" s="291"/>
      <c r="U15" s="291"/>
      <c r="V15" s="291"/>
      <c r="W15" s="291"/>
    </row>
    <row r="16" spans="1:23" customFormat="1" ht="15.6" x14ac:dyDescent="0.3">
      <c r="A16" s="291"/>
      <c r="B16" s="323"/>
      <c r="C16" s="323"/>
      <c r="D16" s="323"/>
      <c r="E16" s="323"/>
      <c r="F16" s="323"/>
      <c r="G16" s="323"/>
      <c r="H16" s="308"/>
      <c r="I16" s="323"/>
      <c r="J16" s="323"/>
      <c r="K16" s="323"/>
      <c r="L16" s="323"/>
      <c r="M16" s="323"/>
      <c r="N16" s="291"/>
      <c r="O16" s="291"/>
      <c r="P16" s="291"/>
      <c r="Q16" s="291"/>
      <c r="R16" s="291"/>
      <c r="S16" s="291"/>
      <c r="T16" s="291"/>
      <c r="U16" s="291"/>
      <c r="V16" s="291"/>
      <c r="W16" s="291"/>
    </row>
    <row r="17" spans="1:23" customFormat="1" ht="94.5" customHeight="1" x14ac:dyDescent="0.3">
      <c r="A17" s="291"/>
      <c r="B17" s="323"/>
      <c r="C17" s="323"/>
      <c r="D17" s="323"/>
      <c r="E17" s="323"/>
      <c r="F17" s="323"/>
      <c r="G17" s="323"/>
      <c r="H17" s="308"/>
      <c r="I17" s="323"/>
      <c r="J17" s="323"/>
      <c r="K17" s="323"/>
      <c r="L17" s="323"/>
      <c r="M17" s="323"/>
      <c r="N17" s="291"/>
      <c r="O17" s="291"/>
      <c r="P17" s="291"/>
      <c r="Q17" s="291"/>
      <c r="R17" s="291"/>
      <c r="S17" s="291"/>
      <c r="T17" s="291"/>
      <c r="U17" s="291"/>
      <c r="V17" s="291"/>
      <c r="W17" s="291"/>
    </row>
    <row r="18" spans="1:23" customFormat="1" ht="15.6" x14ac:dyDescent="0.3">
      <c r="A18" s="291"/>
      <c r="B18" s="291"/>
      <c r="C18" s="291"/>
      <c r="D18" s="291"/>
      <c r="E18" s="291"/>
      <c r="F18" s="291"/>
      <c r="G18" s="291"/>
      <c r="H18" s="301"/>
      <c r="I18" s="291"/>
      <c r="J18" s="291"/>
      <c r="K18" s="291"/>
      <c r="L18" s="291"/>
      <c r="M18" s="291"/>
      <c r="N18" s="291"/>
      <c r="O18" s="291"/>
      <c r="P18" s="291"/>
      <c r="Q18" s="291"/>
      <c r="R18" s="291"/>
      <c r="S18" s="291"/>
      <c r="T18" s="291"/>
      <c r="U18" s="291"/>
      <c r="V18" s="291"/>
      <c r="W18" s="291"/>
    </row>
    <row r="19" spans="1:23" customFormat="1" ht="15.6" x14ac:dyDescent="0.3">
      <c r="A19" s="291"/>
      <c r="B19" s="291"/>
      <c r="C19" s="291"/>
      <c r="D19" s="291"/>
      <c r="E19" s="291"/>
      <c r="F19" s="291"/>
      <c r="G19" s="291"/>
      <c r="H19" s="301"/>
      <c r="I19" s="291"/>
      <c r="J19" s="291"/>
      <c r="K19" s="291"/>
      <c r="L19" s="291"/>
      <c r="M19" s="291"/>
      <c r="N19" s="291"/>
      <c r="O19" s="291"/>
      <c r="P19" s="291"/>
      <c r="Q19" s="291"/>
      <c r="R19" s="291"/>
      <c r="S19" s="291"/>
      <c r="T19" s="291"/>
      <c r="U19" s="291"/>
      <c r="V19" s="291"/>
      <c r="W19" s="291"/>
    </row>
    <row r="20" spans="1:23" customFormat="1" ht="15.6" x14ac:dyDescent="0.3">
      <c r="A20" s="291"/>
      <c r="B20" s="291"/>
      <c r="C20" s="291"/>
      <c r="D20" s="291"/>
      <c r="E20" s="291"/>
      <c r="F20" s="291"/>
      <c r="G20" s="291"/>
      <c r="H20" s="301"/>
      <c r="I20" s="291"/>
      <c r="J20" s="291"/>
      <c r="K20" s="291"/>
      <c r="L20" s="291"/>
      <c r="M20" s="291"/>
      <c r="N20" s="291"/>
      <c r="O20" s="291"/>
      <c r="P20" s="291"/>
      <c r="Q20" s="291"/>
      <c r="R20" s="291"/>
      <c r="S20" s="291"/>
      <c r="T20" s="291"/>
      <c r="U20" s="291"/>
      <c r="V20" s="291"/>
      <c r="W20" s="291"/>
    </row>
    <row r="21" spans="1:23" customFormat="1" ht="15.6" x14ac:dyDescent="0.3">
      <c r="A21" s="291"/>
      <c r="B21" s="291"/>
      <c r="C21" s="291"/>
      <c r="D21" s="291"/>
      <c r="E21" s="291"/>
      <c r="F21" s="291"/>
      <c r="G21" s="291"/>
      <c r="H21" s="301"/>
      <c r="I21" s="291"/>
      <c r="J21" s="291"/>
      <c r="K21" s="291"/>
      <c r="L21" s="291"/>
      <c r="M21" s="291"/>
      <c r="N21" s="291"/>
      <c r="O21" s="291"/>
      <c r="P21" s="291"/>
      <c r="Q21" s="291"/>
      <c r="R21" s="291"/>
      <c r="S21" s="291"/>
      <c r="T21" s="291"/>
      <c r="U21" s="291"/>
      <c r="V21" s="291"/>
      <c r="W21" s="291"/>
    </row>
    <row r="22" spans="1:23" customFormat="1" ht="15.6" x14ac:dyDescent="0.3">
      <c r="A22" s="291"/>
      <c r="B22" s="291"/>
      <c r="C22" s="291"/>
      <c r="D22" s="291"/>
      <c r="E22" s="291"/>
      <c r="F22" s="291"/>
      <c r="G22" s="291"/>
      <c r="H22" s="301"/>
      <c r="I22" s="291"/>
      <c r="J22" s="291"/>
      <c r="K22" s="291"/>
      <c r="L22" s="291"/>
      <c r="M22" s="291"/>
      <c r="N22" s="291"/>
      <c r="O22" s="291"/>
      <c r="P22" s="291"/>
      <c r="Q22" s="291"/>
      <c r="R22" s="291"/>
      <c r="S22" s="291"/>
      <c r="T22" s="291"/>
      <c r="U22" s="291"/>
      <c r="V22" s="291"/>
      <c r="W22" s="291"/>
    </row>
    <row r="23" spans="1:23" customFormat="1" ht="15.6" x14ac:dyDescent="0.3">
      <c r="A23" s="291"/>
      <c r="B23" s="291"/>
      <c r="C23" s="291"/>
      <c r="D23" s="291"/>
      <c r="E23" s="291"/>
      <c r="F23" s="291"/>
      <c r="G23" s="291"/>
      <c r="H23" s="301"/>
      <c r="I23" s="291"/>
      <c r="J23" s="291"/>
      <c r="K23" s="291"/>
      <c r="L23" s="291"/>
      <c r="M23" s="291"/>
      <c r="N23" s="291"/>
      <c r="O23" s="291"/>
      <c r="P23" s="291"/>
      <c r="Q23" s="291"/>
      <c r="R23" s="291"/>
      <c r="S23" s="291"/>
      <c r="T23" s="291"/>
      <c r="U23" s="291"/>
      <c r="V23" s="291"/>
      <c r="W23" s="291"/>
    </row>
    <row r="24" spans="1:23" customFormat="1" ht="15.6" x14ac:dyDescent="0.3">
      <c r="A24" s="291"/>
      <c r="B24" s="291"/>
      <c r="C24" s="291"/>
      <c r="D24" s="291"/>
      <c r="E24" s="291"/>
      <c r="F24" s="291"/>
      <c r="G24" s="291"/>
      <c r="H24" s="301"/>
      <c r="I24" s="291"/>
      <c r="J24" s="291"/>
      <c r="K24" s="291"/>
      <c r="L24" s="291"/>
      <c r="M24" s="291"/>
      <c r="N24" s="291"/>
      <c r="O24" s="291"/>
      <c r="P24" s="291"/>
      <c r="Q24" s="291"/>
      <c r="R24" s="291"/>
      <c r="S24" s="291"/>
      <c r="T24" s="291"/>
      <c r="U24" s="291"/>
      <c r="V24" s="291"/>
      <c r="W24" s="291"/>
    </row>
    <row r="25" spans="1:23" customFormat="1" ht="15.6" x14ac:dyDescent="0.3">
      <c r="A25" s="291"/>
      <c r="B25" s="291"/>
      <c r="C25" s="291"/>
      <c r="D25" s="291"/>
      <c r="E25" s="291"/>
      <c r="F25" s="291"/>
      <c r="G25" s="291"/>
      <c r="H25" s="301"/>
      <c r="I25" s="291"/>
      <c r="J25" s="291"/>
      <c r="K25" s="291"/>
      <c r="L25" s="291"/>
      <c r="M25" s="291"/>
      <c r="N25" s="291"/>
      <c r="O25" s="291"/>
      <c r="P25" s="291"/>
      <c r="Q25" s="291"/>
      <c r="R25" s="291"/>
      <c r="S25" s="291"/>
      <c r="T25" s="291"/>
      <c r="U25" s="291"/>
      <c r="V25" s="291"/>
      <c r="W25" s="291"/>
    </row>
    <row r="26" spans="1:23" customFormat="1" ht="15.6" x14ac:dyDescent="0.3">
      <c r="A26" s="291"/>
      <c r="B26" s="291"/>
      <c r="C26" s="291"/>
      <c r="D26" s="291"/>
      <c r="E26" s="291"/>
      <c r="F26" s="291"/>
      <c r="G26" s="291"/>
      <c r="H26" s="301"/>
      <c r="I26" s="291"/>
      <c r="J26" s="291"/>
      <c r="K26" s="291"/>
      <c r="L26" s="291"/>
      <c r="M26" s="291"/>
      <c r="N26" s="291"/>
      <c r="O26" s="291"/>
      <c r="P26" s="291"/>
      <c r="Q26" s="291"/>
      <c r="R26" s="291"/>
      <c r="S26" s="291"/>
      <c r="T26" s="291"/>
      <c r="U26" s="291"/>
      <c r="V26" s="291"/>
      <c r="W26" s="291"/>
    </row>
    <row r="27" spans="1:23" customFormat="1" ht="15.6" x14ac:dyDescent="0.3">
      <c r="A27" s="291"/>
      <c r="B27" s="291"/>
      <c r="C27" s="291"/>
      <c r="D27" s="291"/>
      <c r="E27" s="291"/>
      <c r="F27" s="291"/>
      <c r="G27" s="291"/>
      <c r="H27" s="301"/>
      <c r="I27" s="291"/>
      <c r="J27" s="291"/>
      <c r="K27" s="291"/>
      <c r="L27" s="291"/>
      <c r="M27" s="291"/>
      <c r="N27" s="291"/>
      <c r="O27" s="291"/>
      <c r="P27" s="291"/>
      <c r="Q27" s="291"/>
      <c r="R27" s="291"/>
      <c r="S27" s="291"/>
      <c r="T27" s="291"/>
      <c r="U27" s="291"/>
      <c r="V27" s="291"/>
      <c r="W27" s="291"/>
    </row>
    <row r="28" spans="1:23" customFormat="1" ht="15.6" x14ac:dyDescent="0.3">
      <c r="A28" s="291"/>
      <c r="B28" s="291"/>
      <c r="C28" s="291"/>
      <c r="D28" s="291"/>
      <c r="E28" s="291"/>
      <c r="F28" s="291"/>
      <c r="G28" s="291"/>
      <c r="H28" s="301"/>
      <c r="I28" s="291"/>
      <c r="J28" s="291"/>
      <c r="K28" s="291"/>
      <c r="L28" s="291"/>
      <c r="M28" s="291"/>
      <c r="N28" s="291"/>
      <c r="O28" s="291"/>
      <c r="P28" s="291"/>
      <c r="Q28" s="291"/>
      <c r="R28" s="291"/>
      <c r="S28" s="291"/>
      <c r="T28" s="291"/>
      <c r="U28" s="291"/>
      <c r="V28" s="291"/>
      <c r="W28" s="291"/>
    </row>
    <row r="29" spans="1:23" customFormat="1" ht="15.6" x14ac:dyDescent="0.3">
      <c r="A29" s="291"/>
      <c r="B29" s="291"/>
      <c r="C29" s="291"/>
      <c r="D29" s="291"/>
      <c r="E29" s="291"/>
      <c r="F29" s="291"/>
      <c r="G29" s="291"/>
      <c r="H29" s="301"/>
      <c r="I29" s="291"/>
      <c r="J29" s="291"/>
      <c r="K29" s="291"/>
      <c r="L29" s="291"/>
      <c r="M29" s="291"/>
      <c r="N29" s="291"/>
      <c r="O29" s="291"/>
      <c r="P29" s="291"/>
      <c r="Q29" s="291"/>
      <c r="R29" s="291"/>
      <c r="S29" s="291"/>
      <c r="T29" s="291"/>
      <c r="U29" s="291"/>
      <c r="V29" s="291"/>
      <c r="W29" s="291"/>
    </row>
    <row r="30" spans="1:23" customFormat="1" ht="15.6" x14ac:dyDescent="0.3">
      <c r="A30" s="291"/>
      <c r="B30" s="291"/>
      <c r="C30" s="291"/>
      <c r="D30" s="291"/>
      <c r="E30" s="291"/>
      <c r="F30" s="291"/>
      <c r="G30" s="291"/>
      <c r="H30" s="301"/>
      <c r="I30" s="291"/>
      <c r="J30" s="291"/>
      <c r="K30" s="291"/>
      <c r="L30" s="291"/>
      <c r="M30" s="291"/>
      <c r="N30" s="291"/>
      <c r="O30" s="291"/>
      <c r="P30" s="291"/>
      <c r="Q30" s="291"/>
      <c r="R30" s="291"/>
      <c r="S30" s="291"/>
      <c r="T30" s="291"/>
      <c r="U30" s="291"/>
      <c r="V30" s="291"/>
      <c r="W30" s="291"/>
    </row>
    <row r="31" spans="1:23" customFormat="1" ht="15.6" x14ac:dyDescent="0.3">
      <c r="A31" s="291"/>
      <c r="B31" s="291"/>
      <c r="C31" s="291"/>
      <c r="D31" s="291"/>
      <c r="E31" s="291"/>
      <c r="F31" s="291"/>
      <c r="G31" s="291"/>
      <c r="H31" s="301"/>
      <c r="I31" s="291"/>
      <c r="J31" s="291"/>
      <c r="K31" s="291"/>
      <c r="L31" s="291"/>
      <c r="M31" s="291"/>
      <c r="N31" s="291"/>
      <c r="O31" s="291"/>
      <c r="P31" s="291"/>
      <c r="Q31" s="291"/>
      <c r="R31" s="291"/>
      <c r="S31" s="291"/>
      <c r="T31" s="291"/>
      <c r="U31" s="291"/>
      <c r="V31" s="291"/>
      <c r="W31" s="291"/>
    </row>
    <row r="32" spans="1:23" customFormat="1" ht="15.6" x14ac:dyDescent="0.3">
      <c r="A32" s="291"/>
      <c r="B32" s="291"/>
      <c r="C32" s="291"/>
      <c r="D32" s="291"/>
      <c r="E32" s="291"/>
      <c r="F32" s="291"/>
      <c r="G32" s="291"/>
      <c r="H32" s="301"/>
      <c r="I32" s="291"/>
      <c r="J32" s="291"/>
      <c r="K32" s="291"/>
      <c r="L32" s="291"/>
      <c r="M32" s="291"/>
      <c r="N32" s="291"/>
      <c r="O32" s="291"/>
      <c r="P32" s="291"/>
      <c r="Q32" s="291"/>
      <c r="R32" s="291"/>
      <c r="S32" s="291"/>
      <c r="T32" s="291"/>
      <c r="U32" s="291"/>
      <c r="V32" s="291"/>
      <c r="W32" s="291"/>
    </row>
    <row r="33" spans="1:23" customFormat="1" ht="15.6" x14ac:dyDescent="0.3">
      <c r="A33" s="291"/>
      <c r="B33" s="291"/>
      <c r="C33" s="291"/>
      <c r="D33" s="291"/>
      <c r="E33" s="291"/>
      <c r="F33" s="291"/>
      <c r="G33" s="291"/>
      <c r="H33" s="301"/>
      <c r="I33" s="291"/>
      <c r="J33" s="291"/>
      <c r="K33" s="291"/>
      <c r="L33" s="291"/>
      <c r="M33" s="291"/>
      <c r="N33" s="291"/>
      <c r="O33" s="291"/>
      <c r="P33" s="291"/>
      <c r="Q33" s="291"/>
      <c r="R33" s="291"/>
      <c r="S33" s="291"/>
      <c r="T33" s="291"/>
      <c r="U33" s="291"/>
      <c r="V33" s="291"/>
      <c r="W33" s="291"/>
    </row>
    <row r="34" spans="1:23" customFormat="1" ht="15.6" x14ac:dyDescent="0.3">
      <c r="A34" s="291"/>
      <c r="B34" s="291"/>
      <c r="C34" s="291"/>
      <c r="D34" s="291"/>
      <c r="E34" s="291"/>
      <c r="F34" s="291"/>
      <c r="G34" s="291"/>
      <c r="H34" s="301"/>
      <c r="I34" s="291"/>
      <c r="J34" s="291"/>
      <c r="K34" s="291"/>
      <c r="L34" s="291"/>
      <c r="M34" s="291"/>
      <c r="N34" s="291"/>
      <c r="O34" s="291"/>
      <c r="P34" s="291"/>
      <c r="Q34" s="291"/>
      <c r="R34" s="291"/>
      <c r="S34" s="291"/>
      <c r="T34" s="291"/>
      <c r="U34" s="291"/>
      <c r="V34" s="291"/>
      <c r="W34" s="291"/>
    </row>
    <row r="35" spans="1:23" customFormat="1" ht="15.6" x14ac:dyDescent="0.3">
      <c r="A35" s="291"/>
      <c r="B35" s="291"/>
      <c r="C35" s="291"/>
      <c r="D35" s="291"/>
      <c r="E35" s="291"/>
      <c r="F35" s="291"/>
      <c r="G35" s="291"/>
      <c r="H35" s="301"/>
      <c r="I35" s="291"/>
      <c r="J35" s="291"/>
      <c r="K35" s="291"/>
      <c r="L35" s="291"/>
      <c r="M35" s="291"/>
      <c r="N35" s="291"/>
      <c r="O35" s="291"/>
      <c r="P35" s="291"/>
      <c r="Q35" s="291"/>
      <c r="R35" s="291"/>
      <c r="S35" s="291"/>
      <c r="T35" s="291"/>
      <c r="U35" s="291"/>
      <c r="V35" s="291"/>
      <c r="W35" s="291"/>
    </row>
    <row r="36" spans="1:23" customFormat="1" ht="15.6" x14ac:dyDescent="0.3">
      <c r="A36" s="291"/>
      <c r="B36" s="1019" t="str">
        <f>DESCRIPCION!A31</f>
        <v>j</v>
      </c>
      <c r="C36" s="1021" t="e">
        <f>'IDENTIFICACION DE RIESGOS'!F34</f>
        <v>#REF!</v>
      </c>
      <c r="D36" s="291"/>
      <c r="E36" s="1021">
        <f>'VALORACIÓN RIESGOS RESIDUAL'!E204:G204</f>
        <v>0</v>
      </c>
      <c r="F36" s="1023">
        <f>'VALORACIÓN RIESGOS RESIDUAL'!J204</f>
        <v>0</v>
      </c>
      <c r="G36" s="1021">
        <f>'VALORACIÓN RIESGOS RESIDUAL'!K200</f>
        <v>0</v>
      </c>
      <c r="H36" s="301"/>
      <c r="I36" s="291"/>
      <c r="J36" s="291"/>
      <c r="K36" s="291"/>
      <c r="L36" s="291"/>
      <c r="M36" s="1017"/>
      <c r="N36" s="291"/>
      <c r="O36" s="291"/>
      <c r="P36" s="291"/>
      <c r="Q36" s="291"/>
      <c r="R36" s="291"/>
      <c r="S36" s="291"/>
      <c r="T36" s="291"/>
      <c r="U36" s="291"/>
      <c r="V36" s="291"/>
      <c r="W36" s="291"/>
    </row>
    <row r="37" spans="1:23" customFormat="1" ht="15.6" x14ac:dyDescent="0.3">
      <c r="A37" s="291"/>
      <c r="B37" s="1019"/>
      <c r="C37" s="1021"/>
      <c r="D37" s="291"/>
      <c r="E37" s="1021"/>
      <c r="F37" s="1023"/>
      <c r="G37" s="1021"/>
      <c r="H37" s="301"/>
      <c r="I37" s="291"/>
      <c r="J37" s="291"/>
      <c r="K37" s="291"/>
      <c r="L37" s="291"/>
      <c r="M37" s="1017"/>
      <c r="N37" s="291"/>
      <c r="O37" s="291"/>
      <c r="P37" s="291"/>
      <c r="Q37" s="291"/>
      <c r="R37" s="291"/>
      <c r="S37" s="291"/>
      <c r="T37" s="291"/>
      <c r="U37" s="291"/>
      <c r="V37" s="291"/>
      <c r="W37" s="291"/>
    </row>
    <row r="38" spans="1:23" customFormat="1" ht="15.6" x14ac:dyDescent="0.3">
      <c r="A38" s="291"/>
      <c r="B38" s="1019"/>
      <c r="C38" s="1021"/>
      <c r="D38" s="291"/>
      <c r="E38" s="1021"/>
      <c r="F38" s="1023"/>
      <c r="G38" s="1021"/>
      <c r="H38" s="301"/>
      <c r="I38" s="291"/>
      <c r="J38" s="291"/>
      <c r="K38" s="291"/>
      <c r="L38" s="291"/>
      <c r="M38" s="1017"/>
      <c r="N38" s="291"/>
      <c r="O38" s="291"/>
      <c r="P38" s="291"/>
      <c r="Q38" s="291"/>
      <c r="R38" s="291"/>
      <c r="S38" s="291"/>
      <c r="T38" s="291"/>
      <c r="U38" s="291"/>
      <c r="V38" s="291"/>
      <c r="W38" s="291"/>
    </row>
    <row r="39" spans="1:23" ht="100.5" customHeight="1" thickBot="1" x14ac:dyDescent="0.35">
      <c r="A39" s="278"/>
      <c r="B39" s="1020"/>
      <c r="C39" s="1022"/>
      <c r="D39" s="204"/>
      <c r="E39" s="1022"/>
      <c r="F39" s="1024"/>
      <c r="G39" s="1022"/>
      <c r="H39" s="194" t="s">
        <v>249</v>
      </c>
      <c r="I39" s="205"/>
      <c r="J39" s="206"/>
      <c r="K39" s="206"/>
      <c r="L39" s="206"/>
      <c r="M39" s="1018"/>
    </row>
  </sheetData>
  <sheetProtection selectLockedCells="1"/>
  <mergeCells count="26">
    <mergeCell ref="B7:M7"/>
    <mergeCell ref="A5:M5"/>
    <mergeCell ref="B6:M6"/>
    <mergeCell ref="M1:M4"/>
    <mergeCell ref="C10:C13"/>
    <mergeCell ref="B10:B13"/>
    <mergeCell ref="H10:H12"/>
    <mergeCell ref="A10:A13"/>
    <mergeCell ref="A1:A4"/>
    <mergeCell ref="B1:I2"/>
    <mergeCell ref="B3:I4"/>
    <mergeCell ref="J1:L1"/>
    <mergeCell ref="J2:L2"/>
    <mergeCell ref="J3:L3"/>
    <mergeCell ref="J4:L4"/>
    <mergeCell ref="F10:F13"/>
    <mergeCell ref="G10:G13"/>
    <mergeCell ref="A8:M8"/>
    <mergeCell ref="E10:E13"/>
    <mergeCell ref="M10:M11"/>
    <mergeCell ref="M36:M39"/>
    <mergeCell ref="B36:B39"/>
    <mergeCell ref="C36:C39"/>
    <mergeCell ref="E36:E39"/>
    <mergeCell ref="F36:F39"/>
    <mergeCell ref="G36:G39"/>
  </mergeCells>
  <printOptions horizontalCentered="1" verticalCentered="1"/>
  <pageMargins left="0.35433070866141736" right="0" top="0.31496062992125984" bottom="0.19685039370078741" header="0.31496062992125984" footer="0.31496062992125984"/>
  <pageSetup paperSize="345" scale="5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NO!$A$1:$A$4</xm:f>
          </x14:formula1>
          <xm:sqref>H10:H12 H36:H38 H22 H24:H26 H28:H30 H32:H34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0C676-A391-4246-A823-DF59C227596D}">
  <dimension ref="J23:L26"/>
  <sheetViews>
    <sheetView workbookViewId="0">
      <selection activeCell="L13" sqref="L13"/>
    </sheetView>
  </sheetViews>
  <sheetFormatPr baseColWidth="10" defaultRowHeight="14.4" x14ac:dyDescent="0.3"/>
  <sheetData>
    <row r="23" spans="10:12" x14ac:dyDescent="0.3">
      <c r="J23">
        <v>44</v>
      </c>
      <c r="K23">
        <v>100</v>
      </c>
    </row>
    <row r="24" spans="10:12" x14ac:dyDescent="0.3">
      <c r="J24">
        <v>43</v>
      </c>
    </row>
    <row r="26" spans="10:12" x14ac:dyDescent="0.3">
      <c r="L26">
        <f>+J24*K23/J23</f>
        <v>97.727272727272734</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303</v>
      </c>
    </row>
    <row r="2" spans="1:1" x14ac:dyDescent="0.3">
      <c r="A2" s="1" t="s">
        <v>154</v>
      </c>
    </row>
    <row r="3" spans="1:1" x14ac:dyDescent="0.3">
      <c r="A3" s="1" t="s">
        <v>157</v>
      </c>
    </row>
    <row r="4" spans="1:1" x14ac:dyDescent="0.3">
      <c r="A4" s="1" t="s">
        <v>160</v>
      </c>
    </row>
    <row r="5" spans="1:1" x14ac:dyDescent="0.3">
      <c r="A5" s="1" t="s">
        <v>163</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187" t="s">
        <v>299</v>
      </c>
    </row>
    <row r="2" spans="1:1" x14ac:dyDescent="0.3">
      <c r="A2" s="187" t="s">
        <v>296</v>
      </c>
    </row>
    <row r="3" spans="1:1" x14ac:dyDescent="0.3">
      <c r="A3" s="187" t="s">
        <v>297</v>
      </c>
    </row>
    <row r="4" spans="1:1" x14ac:dyDescent="0.3">
      <c r="A4" s="187" t="s">
        <v>298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119</v>
      </c>
    </row>
    <row r="2" spans="1:1" x14ac:dyDescent="0.3">
      <c r="A2" t="s">
        <v>121</v>
      </c>
    </row>
    <row r="3" spans="1:1" x14ac:dyDescent="0.3">
      <c r="A3" t="s">
        <v>123</v>
      </c>
    </row>
    <row r="4" spans="1:1" x14ac:dyDescent="0.3">
      <c r="A4" t="s">
        <v>125</v>
      </c>
    </row>
    <row r="6" spans="1:1" x14ac:dyDescent="0.3">
      <c r="A6" t="s">
        <v>11</v>
      </c>
    </row>
    <row r="7" spans="1:1" x14ac:dyDescent="0.3">
      <c r="A7" t="s">
        <v>12</v>
      </c>
    </row>
    <row r="8" spans="1:1" x14ac:dyDescent="0.3">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274</v>
      </c>
      <c r="B1" t="s">
        <v>280</v>
      </c>
      <c r="C1" t="s">
        <v>284</v>
      </c>
    </row>
    <row r="2" spans="1:3" x14ac:dyDescent="0.3">
      <c r="A2" t="s">
        <v>275</v>
      </c>
      <c r="B2" t="s">
        <v>292</v>
      </c>
      <c r="C2" t="s">
        <v>285</v>
      </c>
    </row>
    <row r="3" spans="1:3" x14ac:dyDescent="0.3">
      <c r="A3" t="s">
        <v>276</v>
      </c>
      <c r="B3" t="s">
        <v>281</v>
      </c>
      <c r="C3" t="s">
        <v>286</v>
      </c>
    </row>
    <row r="4" spans="1:3" x14ac:dyDescent="0.3">
      <c r="A4" t="s">
        <v>277</v>
      </c>
      <c r="B4" t="s">
        <v>291</v>
      </c>
      <c r="C4" t="s">
        <v>287</v>
      </c>
    </row>
    <row r="5" spans="1:3" x14ac:dyDescent="0.3">
      <c r="A5" t="s">
        <v>278</v>
      </c>
      <c r="B5" t="s">
        <v>282</v>
      </c>
      <c r="C5" t="s">
        <v>252</v>
      </c>
    </row>
    <row r="6" spans="1:3" x14ac:dyDescent="0.3">
      <c r="A6" t="s">
        <v>304</v>
      </c>
      <c r="B6" t="s">
        <v>304</v>
      </c>
      <c r="C6" t="s">
        <v>304</v>
      </c>
    </row>
    <row r="7" spans="1:3" x14ac:dyDescent="0.3">
      <c r="A7" t="s">
        <v>279</v>
      </c>
      <c r="B7" t="s">
        <v>283</v>
      </c>
      <c r="C7" t="s">
        <v>288</v>
      </c>
    </row>
    <row r="8" spans="1:3" x14ac:dyDescent="0.3">
      <c r="B8" t="s">
        <v>14</v>
      </c>
      <c r="C8" t="s">
        <v>289</v>
      </c>
    </row>
    <row r="9" spans="1:3" x14ac:dyDescent="0.3">
      <c r="C9" t="s">
        <v>253</v>
      </c>
    </row>
    <row r="10" spans="1:3" x14ac:dyDescent="0.3">
      <c r="C10" t="s">
        <v>290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3"/>
  <sheetViews>
    <sheetView topLeftCell="A27" zoomScale="80" zoomScaleNormal="80" workbookViewId="0">
      <selection activeCell="S44" sqref="S44"/>
    </sheetView>
  </sheetViews>
  <sheetFormatPr baseColWidth="10" defaultRowHeight="14.4" x14ac:dyDescent="0.3"/>
  <cols>
    <col min="1" max="1" width="5.109375" style="64" customWidth="1"/>
    <col min="2" max="2" width="46.33203125" style="40" customWidth="1"/>
    <col min="3" max="17" width="6.44140625" style="40" customWidth="1"/>
    <col min="18" max="18" width="8.109375" style="40" customWidth="1"/>
    <col min="19" max="19" width="18.33203125" style="41" customWidth="1"/>
    <col min="20" max="20" width="19.6640625" customWidth="1"/>
    <col min="21" max="23" width="11.44140625" hidden="1" customWidth="1"/>
  </cols>
  <sheetData>
    <row r="1" spans="1:24" ht="15" customHeight="1" x14ac:dyDescent="0.3">
      <c r="A1" s="438"/>
      <c r="B1" s="354" t="str">
        <f>CONTEXTO!B1</f>
        <v xml:space="preserve">PROCESO: </v>
      </c>
      <c r="C1" s="354"/>
      <c r="D1" s="354"/>
      <c r="E1" s="354"/>
      <c r="F1" s="354"/>
      <c r="G1" s="354"/>
      <c r="H1" s="354"/>
      <c r="I1" s="354"/>
      <c r="J1" s="354"/>
      <c r="K1" s="354"/>
      <c r="L1" s="354"/>
      <c r="M1" s="354"/>
      <c r="N1" s="354"/>
      <c r="O1" s="354"/>
      <c r="P1" s="354"/>
      <c r="Q1" s="354"/>
      <c r="R1" s="354"/>
      <c r="S1" s="355"/>
      <c r="T1" s="431" t="s">
        <v>546</v>
      </c>
      <c r="U1" s="431"/>
      <c r="V1" s="431"/>
      <c r="W1" s="432"/>
    </row>
    <row r="2" spans="1:24" ht="15" customHeight="1" x14ac:dyDescent="0.3">
      <c r="A2" s="439"/>
      <c r="B2" s="357"/>
      <c r="C2" s="357"/>
      <c r="D2" s="357"/>
      <c r="E2" s="357"/>
      <c r="F2" s="357"/>
      <c r="G2" s="357"/>
      <c r="H2" s="357"/>
      <c r="I2" s="357"/>
      <c r="J2" s="357"/>
      <c r="K2" s="357"/>
      <c r="L2" s="357"/>
      <c r="M2" s="357"/>
      <c r="N2" s="357"/>
      <c r="O2" s="357"/>
      <c r="P2" s="357"/>
      <c r="Q2" s="357"/>
      <c r="R2" s="357"/>
      <c r="S2" s="358"/>
      <c r="T2" s="433" t="s">
        <v>547</v>
      </c>
      <c r="U2" s="433"/>
      <c r="V2" s="433"/>
      <c r="W2" s="434"/>
    </row>
    <row r="3" spans="1:24" ht="15" customHeight="1" x14ac:dyDescent="0.3">
      <c r="A3" s="439"/>
      <c r="B3" s="357" t="s">
        <v>41</v>
      </c>
      <c r="C3" s="357"/>
      <c r="D3" s="357"/>
      <c r="E3" s="357"/>
      <c r="F3" s="357"/>
      <c r="G3" s="357"/>
      <c r="H3" s="357"/>
      <c r="I3" s="357"/>
      <c r="J3" s="357"/>
      <c r="K3" s="357"/>
      <c r="L3" s="357"/>
      <c r="M3" s="357"/>
      <c r="N3" s="357"/>
      <c r="O3" s="357"/>
      <c r="P3" s="357"/>
      <c r="Q3" s="357"/>
      <c r="R3" s="357"/>
      <c r="S3" s="358"/>
      <c r="T3" s="433" t="s">
        <v>548</v>
      </c>
      <c r="U3" s="433"/>
      <c r="V3" s="433"/>
      <c r="W3" s="434"/>
    </row>
    <row r="4" spans="1:24" ht="15.75" customHeight="1" x14ac:dyDescent="0.3">
      <c r="A4" s="440"/>
      <c r="B4" s="446"/>
      <c r="C4" s="446"/>
      <c r="D4" s="446"/>
      <c r="E4" s="446"/>
      <c r="F4" s="446"/>
      <c r="G4" s="446"/>
      <c r="H4" s="446"/>
      <c r="I4" s="446"/>
      <c r="J4" s="446"/>
      <c r="K4" s="446"/>
      <c r="L4" s="446"/>
      <c r="M4" s="446"/>
      <c r="N4" s="446"/>
      <c r="O4" s="446"/>
      <c r="P4" s="446"/>
      <c r="Q4" s="446"/>
      <c r="R4" s="446"/>
      <c r="S4" s="447"/>
      <c r="T4" s="433" t="s">
        <v>551</v>
      </c>
      <c r="U4" s="433"/>
      <c r="V4" s="433"/>
      <c r="W4" s="434"/>
    </row>
    <row r="5" spans="1:24" ht="15.75" customHeight="1" x14ac:dyDescent="0.3">
      <c r="A5" s="440"/>
      <c r="B5" s="440"/>
      <c r="C5" s="440"/>
      <c r="D5" s="440"/>
      <c r="E5" s="440"/>
      <c r="F5" s="440"/>
      <c r="G5" s="440"/>
      <c r="H5" s="440"/>
      <c r="I5" s="440"/>
      <c r="J5" s="440"/>
      <c r="K5" s="440"/>
      <c r="L5" s="440"/>
      <c r="M5" s="440"/>
      <c r="N5" s="440"/>
      <c r="O5" s="440"/>
      <c r="P5" s="440"/>
      <c r="Q5" s="440"/>
      <c r="R5" s="440"/>
      <c r="S5" s="440"/>
      <c r="T5" s="448"/>
      <c r="U5" s="131"/>
      <c r="V5" s="131"/>
      <c r="W5" s="219"/>
    </row>
    <row r="6" spans="1:24" s="1" customFormat="1" ht="27" customHeight="1" x14ac:dyDescent="0.25">
      <c r="A6" s="444" t="s">
        <v>499</v>
      </c>
      <c r="B6" s="445"/>
      <c r="C6" s="445"/>
      <c r="D6" s="445"/>
      <c r="E6" s="445"/>
      <c r="F6" s="445"/>
      <c r="G6" s="445"/>
      <c r="H6" s="445"/>
      <c r="I6" s="445"/>
      <c r="J6" s="445"/>
      <c r="K6" s="445"/>
      <c r="L6" s="445"/>
      <c r="M6" s="445"/>
      <c r="N6" s="445"/>
      <c r="O6" s="445"/>
      <c r="P6" s="445"/>
      <c r="Q6" s="445"/>
      <c r="R6" s="445"/>
      <c r="S6" s="445"/>
      <c r="T6" s="445"/>
      <c r="W6" s="69"/>
    </row>
    <row r="7" spans="1:24" s="1" customFormat="1" ht="81" customHeight="1" thickBot="1" x14ac:dyDescent="0.3">
      <c r="A7" s="441" t="s">
        <v>514</v>
      </c>
      <c r="B7" s="442"/>
      <c r="C7" s="442"/>
      <c r="D7" s="442"/>
      <c r="E7" s="442"/>
      <c r="F7" s="442"/>
      <c r="G7" s="442"/>
      <c r="H7" s="442"/>
      <c r="I7" s="442"/>
      <c r="J7" s="442"/>
      <c r="K7" s="442"/>
      <c r="L7" s="442"/>
      <c r="M7" s="442"/>
      <c r="N7" s="442"/>
      <c r="O7" s="442"/>
      <c r="P7" s="442"/>
      <c r="Q7" s="442"/>
      <c r="R7" s="442"/>
      <c r="S7" s="442"/>
      <c r="T7" s="443"/>
      <c r="U7" s="59"/>
      <c r="V7" s="59"/>
      <c r="W7" s="220"/>
    </row>
    <row r="8" spans="1:24" s="1" customFormat="1" ht="26.25" customHeight="1" thickBot="1" x14ac:dyDescent="0.3">
      <c r="A8" s="284"/>
      <c r="B8" s="221"/>
      <c r="C8" s="221"/>
      <c r="D8" s="221"/>
      <c r="E8" s="221"/>
      <c r="F8" s="221"/>
      <c r="G8" s="221"/>
      <c r="H8" s="221"/>
      <c r="I8" s="221"/>
      <c r="J8" s="221"/>
      <c r="K8" s="221"/>
      <c r="L8" s="221"/>
      <c r="M8" s="221"/>
      <c r="N8" s="221"/>
      <c r="O8" s="221"/>
      <c r="P8" s="221"/>
      <c r="Q8" s="221"/>
      <c r="R8" s="221"/>
      <c r="S8" s="221"/>
      <c r="T8" s="222"/>
      <c r="X8" s="94"/>
    </row>
    <row r="9" spans="1:24" s="1" customFormat="1" ht="39.75" customHeight="1" thickBot="1" x14ac:dyDescent="0.3">
      <c r="A9" s="429"/>
      <c r="B9" s="429"/>
      <c r="C9" s="429" t="b">
        <v>0</v>
      </c>
      <c r="D9" s="429"/>
      <c r="E9" s="429"/>
      <c r="F9" s="429"/>
      <c r="G9" s="429"/>
      <c r="H9" s="429"/>
      <c r="I9" s="429"/>
      <c r="J9" s="429"/>
      <c r="K9" s="429"/>
      <c r="L9" s="429"/>
      <c r="M9" s="429"/>
      <c r="N9" s="429"/>
      <c r="O9" s="429"/>
      <c r="P9" s="429"/>
      <c r="Q9" s="429"/>
      <c r="R9" s="429"/>
      <c r="S9" s="429"/>
      <c r="T9" s="430"/>
    </row>
    <row r="10" spans="1:24" s="39" customFormat="1" ht="32.25" customHeight="1" thickBot="1" x14ac:dyDescent="0.35">
      <c r="A10" s="216" t="s">
        <v>42</v>
      </c>
      <c r="B10" s="217" t="s">
        <v>258</v>
      </c>
      <c r="C10" s="217" t="s">
        <v>43</v>
      </c>
      <c r="D10" s="217" t="s">
        <v>44</v>
      </c>
      <c r="E10" s="217" t="s">
        <v>45</v>
      </c>
      <c r="F10" s="217" t="s">
        <v>46</v>
      </c>
      <c r="G10" s="217" t="s">
        <v>47</v>
      </c>
      <c r="H10" s="217" t="s">
        <v>48</v>
      </c>
      <c r="I10" s="217" t="s">
        <v>49</v>
      </c>
      <c r="J10" s="217" t="s">
        <v>50</v>
      </c>
      <c r="K10" s="217" t="s">
        <v>51</v>
      </c>
      <c r="L10" s="217" t="s">
        <v>52</v>
      </c>
      <c r="M10" s="217" t="s">
        <v>53</v>
      </c>
      <c r="N10" s="217" t="s">
        <v>54</v>
      </c>
      <c r="O10" s="217" t="s">
        <v>55</v>
      </c>
      <c r="P10" s="217" t="s">
        <v>56</v>
      </c>
      <c r="Q10" s="217" t="s">
        <v>57</v>
      </c>
      <c r="R10" s="218" t="s">
        <v>58</v>
      </c>
      <c r="S10" s="223" t="s">
        <v>59</v>
      </c>
      <c r="T10" s="228" t="s">
        <v>308</v>
      </c>
    </row>
    <row r="11" spans="1:24" ht="39.75" customHeight="1" x14ac:dyDescent="0.3">
      <c r="A11" s="62">
        <v>1</v>
      </c>
      <c r="B11" s="1054" t="s">
        <v>402</v>
      </c>
      <c r="C11" s="250">
        <v>4</v>
      </c>
      <c r="D11" s="250">
        <v>4</v>
      </c>
      <c r="E11" s="250">
        <v>5</v>
      </c>
      <c r="F11" s="250">
        <v>5</v>
      </c>
      <c r="G11" s="250">
        <v>4</v>
      </c>
      <c r="H11" s="250">
        <v>4</v>
      </c>
      <c r="I11" s="63"/>
      <c r="J11" s="63"/>
      <c r="K11" s="63"/>
      <c r="L11" s="63"/>
      <c r="M11" s="63"/>
      <c r="N11" s="63"/>
      <c r="O11" s="63"/>
      <c r="P11" s="63"/>
      <c r="Q11" s="63"/>
      <c r="R11" s="62">
        <f>SUM(C11:Q11)</f>
        <v>26</v>
      </c>
      <c r="S11" s="224">
        <f>IF(ISERROR(AVERAGE(C11:Q11)),0,AVERAGE(C11:Q11))</f>
        <v>4.333333333333333</v>
      </c>
      <c r="T11" s="229"/>
    </row>
    <row r="12" spans="1:24" ht="31.5" customHeight="1" x14ac:dyDescent="0.3">
      <c r="A12" s="62">
        <v>2</v>
      </c>
      <c r="B12" s="1056" t="s">
        <v>403</v>
      </c>
      <c r="C12" s="250">
        <v>3</v>
      </c>
      <c r="D12" s="250">
        <v>3</v>
      </c>
      <c r="E12" s="250">
        <v>4</v>
      </c>
      <c r="F12" s="250">
        <v>4</v>
      </c>
      <c r="G12" s="250">
        <v>5</v>
      </c>
      <c r="H12" s="250">
        <v>5</v>
      </c>
      <c r="I12" s="63"/>
      <c r="J12" s="63"/>
      <c r="K12" s="63"/>
      <c r="L12" s="63"/>
      <c r="M12" s="63"/>
      <c r="N12" s="63"/>
      <c r="O12" s="63"/>
      <c r="P12" s="63"/>
      <c r="Q12" s="63"/>
      <c r="R12" s="62">
        <f>SUM(C12:Q12)</f>
        <v>24</v>
      </c>
      <c r="S12" s="224">
        <f t="shared" ref="S12:S40" si="0">IF(ISERROR(AVERAGE(C12:Q12)),0,AVERAGE(C12:Q12))</f>
        <v>4</v>
      </c>
      <c r="T12" s="226"/>
    </row>
    <row r="13" spans="1:24" ht="39.75" customHeight="1" x14ac:dyDescent="0.3">
      <c r="A13" s="62">
        <v>3</v>
      </c>
      <c r="B13" s="1057" t="s">
        <v>378</v>
      </c>
      <c r="C13" s="250">
        <v>4</v>
      </c>
      <c r="D13" s="250">
        <v>3</v>
      </c>
      <c r="E13" s="250">
        <v>3</v>
      </c>
      <c r="F13" s="250">
        <v>3</v>
      </c>
      <c r="G13" s="250">
        <v>3</v>
      </c>
      <c r="H13" s="250">
        <v>4</v>
      </c>
      <c r="I13" s="63"/>
      <c r="J13" s="63"/>
      <c r="K13" s="63"/>
      <c r="L13" s="63"/>
      <c r="M13" s="63"/>
      <c r="N13" s="63"/>
      <c r="O13" s="63"/>
      <c r="P13" s="63"/>
      <c r="Q13" s="63"/>
      <c r="R13" s="62">
        <f t="shared" ref="R13:R40" si="1">SUM(C13:Q13)</f>
        <v>20</v>
      </c>
      <c r="S13" s="224">
        <f t="shared" si="0"/>
        <v>3.3333333333333335</v>
      </c>
      <c r="T13" s="227"/>
    </row>
    <row r="14" spans="1:24" ht="39.75" customHeight="1" x14ac:dyDescent="0.3">
      <c r="A14" s="62">
        <v>4</v>
      </c>
      <c r="B14" s="1058" t="s">
        <v>404</v>
      </c>
      <c r="C14" s="250">
        <v>4</v>
      </c>
      <c r="D14" s="250">
        <v>4</v>
      </c>
      <c r="E14" s="250">
        <v>3</v>
      </c>
      <c r="F14" s="250">
        <v>3</v>
      </c>
      <c r="G14" s="250">
        <v>3</v>
      </c>
      <c r="H14" s="250">
        <v>4</v>
      </c>
      <c r="I14" s="63"/>
      <c r="J14" s="63"/>
      <c r="K14" s="63"/>
      <c r="L14" s="63"/>
      <c r="M14" s="63"/>
      <c r="N14" s="63"/>
      <c r="O14" s="63"/>
      <c r="P14" s="63"/>
      <c r="Q14" s="63"/>
      <c r="R14" s="62">
        <f t="shared" si="1"/>
        <v>21</v>
      </c>
      <c r="S14" s="224">
        <f t="shared" si="0"/>
        <v>3.5</v>
      </c>
      <c r="T14" s="227"/>
    </row>
    <row r="15" spans="1:24" ht="39.75" customHeight="1" x14ac:dyDescent="0.3">
      <c r="A15" s="62">
        <v>5</v>
      </c>
      <c r="B15" s="1058" t="s">
        <v>405</v>
      </c>
      <c r="C15" s="250">
        <v>3</v>
      </c>
      <c r="D15" s="250">
        <v>3</v>
      </c>
      <c r="E15" s="250">
        <v>5</v>
      </c>
      <c r="F15" s="250">
        <v>4</v>
      </c>
      <c r="G15" s="250">
        <v>5</v>
      </c>
      <c r="H15" s="250">
        <v>5</v>
      </c>
      <c r="I15" s="63"/>
      <c r="J15" s="63"/>
      <c r="K15" s="63"/>
      <c r="L15" s="63"/>
      <c r="M15" s="63"/>
      <c r="N15" s="63"/>
      <c r="O15" s="63"/>
      <c r="P15" s="63"/>
      <c r="Q15" s="63"/>
      <c r="R15" s="62">
        <f t="shared" si="1"/>
        <v>25</v>
      </c>
      <c r="S15" s="224">
        <f t="shared" si="0"/>
        <v>4.166666666666667</v>
      </c>
      <c r="T15" s="227"/>
    </row>
    <row r="16" spans="1:24" ht="39.75" customHeight="1" x14ac:dyDescent="0.3">
      <c r="A16" s="62">
        <v>6</v>
      </c>
      <c r="B16" s="1058" t="s">
        <v>406</v>
      </c>
      <c r="C16" s="250">
        <v>3</v>
      </c>
      <c r="D16" s="250">
        <v>4</v>
      </c>
      <c r="E16" s="250">
        <v>4</v>
      </c>
      <c r="F16" s="250">
        <v>5</v>
      </c>
      <c r="G16" s="250">
        <v>5</v>
      </c>
      <c r="H16" s="250">
        <v>4</v>
      </c>
      <c r="I16" s="63"/>
      <c r="J16" s="63"/>
      <c r="K16" s="63"/>
      <c r="L16" s="63"/>
      <c r="M16" s="63"/>
      <c r="N16" s="63"/>
      <c r="O16" s="63"/>
      <c r="P16" s="63"/>
      <c r="Q16" s="63"/>
      <c r="R16" s="62">
        <f t="shared" si="1"/>
        <v>25</v>
      </c>
      <c r="S16" s="224">
        <f t="shared" si="0"/>
        <v>4.166666666666667</v>
      </c>
      <c r="T16" s="227"/>
    </row>
    <row r="17" spans="1:20" ht="39.75" customHeight="1" x14ac:dyDescent="0.3">
      <c r="A17" s="62">
        <v>7</v>
      </c>
      <c r="B17" s="1058" t="s">
        <v>407</v>
      </c>
      <c r="C17" s="250">
        <v>4</v>
      </c>
      <c r="D17" s="250">
        <v>3</v>
      </c>
      <c r="E17" s="250">
        <v>4</v>
      </c>
      <c r="F17" s="250">
        <v>2</v>
      </c>
      <c r="G17" s="250">
        <v>3</v>
      </c>
      <c r="H17" s="250">
        <v>2</v>
      </c>
      <c r="I17" s="63"/>
      <c r="J17" s="63"/>
      <c r="K17" s="63"/>
      <c r="L17" s="63"/>
      <c r="M17" s="63"/>
      <c r="N17" s="63"/>
      <c r="O17" s="63"/>
      <c r="P17" s="63"/>
      <c r="Q17" s="63"/>
      <c r="R17" s="62">
        <f t="shared" si="1"/>
        <v>18</v>
      </c>
      <c r="S17" s="224">
        <f t="shared" si="0"/>
        <v>3</v>
      </c>
      <c r="T17" s="227"/>
    </row>
    <row r="18" spans="1:20" ht="46.5" customHeight="1" x14ac:dyDescent="0.3">
      <c r="A18" s="62">
        <v>8</v>
      </c>
      <c r="B18" s="1058" t="s">
        <v>383</v>
      </c>
      <c r="C18" s="250">
        <v>3</v>
      </c>
      <c r="D18" s="250">
        <v>4</v>
      </c>
      <c r="E18" s="250">
        <v>2</v>
      </c>
      <c r="F18" s="250">
        <v>4</v>
      </c>
      <c r="G18" s="250">
        <v>3</v>
      </c>
      <c r="H18" s="250">
        <v>3</v>
      </c>
      <c r="I18" s="63"/>
      <c r="J18" s="63"/>
      <c r="K18" s="63"/>
      <c r="L18" s="63"/>
      <c r="M18" s="63"/>
      <c r="N18" s="63"/>
      <c r="O18" s="63"/>
      <c r="P18" s="63"/>
      <c r="Q18" s="63"/>
      <c r="R18" s="62">
        <f t="shared" si="1"/>
        <v>19</v>
      </c>
      <c r="S18" s="224">
        <f t="shared" si="0"/>
        <v>3.1666666666666665</v>
      </c>
      <c r="T18" s="227"/>
    </row>
    <row r="19" spans="1:20" ht="47.25" customHeight="1" x14ac:dyDescent="0.3">
      <c r="A19" s="62">
        <v>9</v>
      </c>
      <c r="B19" s="1057" t="s">
        <v>408</v>
      </c>
      <c r="C19" s="250">
        <v>4</v>
      </c>
      <c r="D19" s="250">
        <v>4</v>
      </c>
      <c r="E19" s="250">
        <v>3</v>
      </c>
      <c r="F19" s="250">
        <v>3</v>
      </c>
      <c r="G19" s="250">
        <v>4</v>
      </c>
      <c r="H19" s="250">
        <v>3</v>
      </c>
      <c r="I19" s="63"/>
      <c r="J19" s="63"/>
      <c r="K19" s="63"/>
      <c r="L19" s="63"/>
      <c r="M19" s="63"/>
      <c r="N19" s="63"/>
      <c r="O19" s="63"/>
      <c r="P19" s="63"/>
      <c r="Q19" s="63"/>
      <c r="R19" s="62">
        <f t="shared" si="1"/>
        <v>21</v>
      </c>
      <c r="S19" s="224">
        <f t="shared" si="0"/>
        <v>3.5</v>
      </c>
      <c r="T19" s="227"/>
    </row>
    <row r="20" spans="1:20" ht="39.75" customHeight="1" x14ac:dyDescent="0.3">
      <c r="A20" s="62">
        <v>10</v>
      </c>
      <c r="B20" s="1057" t="s">
        <v>390</v>
      </c>
      <c r="C20" s="250">
        <v>3</v>
      </c>
      <c r="D20" s="250">
        <v>3</v>
      </c>
      <c r="E20" s="250">
        <v>4</v>
      </c>
      <c r="F20" s="250">
        <v>4</v>
      </c>
      <c r="G20" s="250">
        <v>3</v>
      </c>
      <c r="H20" s="250">
        <v>3</v>
      </c>
      <c r="I20" s="63"/>
      <c r="J20" s="63"/>
      <c r="K20" s="63"/>
      <c r="L20" s="63"/>
      <c r="M20" s="63"/>
      <c r="N20" s="63"/>
      <c r="O20" s="63"/>
      <c r="P20" s="63"/>
      <c r="Q20" s="63"/>
      <c r="R20" s="62">
        <f t="shared" si="1"/>
        <v>20</v>
      </c>
      <c r="S20" s="224">
        <f t="shared" si="0"/>
        <v>3.3333333333333335</v>
      </c>
      <c r="T20" s="227"/>
    </row>
    <row r="21" spans="1:20" ht="39.75" customHeight="1" x14ac:dyDescent="0.3">
      <c r="A21" s="62">
        <v>11</v>
      </c>
      <c r="B21" s="1057" t="s">
        <v>409</v>
      </c>
      <c r="C21" s="250">
        <v>4</v>
      </c>
      <c r="D21" s="250">
        <v>4</v>
      </c>
      <c r="E21" s="250">
        <v>4</v>
      </c>
      <c r="F21" s="250">
        <v>3</v>
      </c>
      <c r="G21" s="250">
        <v>4</v>
      </c>
      <c r="H21" s="250">
        <v>4</v>
      </c>
      <c r="I21" s="63"/>
      <c r="J21" s="63"/>
      <c r="K21" s="63"/>
      <c r="L21" s="63"/>
      <c r="M21" s="63"/>
      <c r="N21" s="63"/>
      <c r="O21" s="63"/>
      <c r="P21" s="63"/>
      <c r="Q21" s="63"/>
      <c r="R21" s="62">
        <f t="shared" si="1"/>
        <v>23</v>
      </c>
      <c r="S21" s="224">
        <f t="shared" si="0"/>
        <v>3.8333333333333335</v>
      </c>
      <c r="T21" s="227"/>
    </row>
    <row r="22" spans="1:20" ht="45.75" customHeight="1" x14ac:dyDescent="0.3">
      <c r="A22" s="62">
        <v>12</v>
      </c>
      <c r="B22" s="1057" t="s">
        <v>410</v>
      </c>
      <c r="C22" s="250">
        <v>3</v>
      </c>
      <c r="D22" s="250">
        <v>4</v>
      </c>
      <c r="E22" s="250">
        <v>3</v>
      </c>
      <c r="F22" s="250">
        <v>3</v>
      </c>
      <c r="G22" s="250">
        <v>3</v>
      </c>
      <c r="H22" s="250">
        <v>4</v>
      </c>
      <c r="I22" s="63"/>
      <c r="J22" s="63"/>
      <c r="K22" s="63"/>
      <c r="L22" s="63"/>
      <c r="M22" s="63"/>
      <c r="N22" s="63"/>
      <c r="O22" s="63"/>
      <c r="P22" s="63"/>
      <c r="Q22" s="63"/>
      <c r="R22" s="62">
        <f t="shared" si="1"/>
        <v>20</v>
      </c>
      <c r="S22" s="224">
        <f t="shared" si="0"/>
        <v>3.3333333333333335</v>
      </c>
      <c r="T22" s="227"/>
    </row>
    <row r="23" spans="1:20" ht="49.5" customHeight="1" x14ac:dyDescent="0.3">
      <c r="A23" s="62">
        <v>13</v>
      </c>
      <c r="B23" s="1057" t="s">
        <v>411</v>
      </c>
      <c r="C23" s="250">
        <v>4</v>
      </c>
      <c r="D23" s="250">
        <v>4</v>
      </c>
      <c r="E23" s="250">
        <v>3</v>
      </c>
      <c r="F23" s="250">
        <v>3</v>
      </c>
      <c r="G23" s="250">
        <v>5</v>
      </c>
      <c r="H23" s="250">
        <v>3</v>
      </c>
      <c r="I23" s="63"/>
      <c r="J23" s="63"/>
      <c r="K23" s="63"/>
      <c r="L23" s="63"/>
      <c r="M23" s="63"/>
      <c r="N23" s="63"/>
      <c r="O23" s="63"/>
      <c r="P23" s="63"/>
      <c r="Q23" s="63"/>
      <c r="R23" s="62">
        <f t="shared" si="1"/>
        <v>22</v>
      </c>
      <c r="S23" s="224">
        <f t="shared" si="0"/>
        <v>3.6666666666666665</v>
      </c>
      <c r="T23" s="227"/>
    </row>
    <row r="24" spans="1:20" ht="39.75" customHeight="1" x14ac:dyDescent="0.3">
      <c r="A24" s="62">
        <v>14</v>
      </c>
      <c r="B24" s="1057" t="s">
        <v>412</v>
      </c>
      <c r="C24" s="250">
        <v>5</v>
      </c>
      <c r="D24" s="250">
        <v>3</v>
      </c>
      <c r="E24" s="250">
        <v>4</v>
      </c>
      <c r="F24" s="250">
        <v>3</v>
      </c>
      <c r="G24" s="250">
        <v>4</v>
      </c>
      <c r="H24" s="250">
        <v>4</v>
      </c>
      <c r="I24" s="63"/>
      <c r="J24" s="63"/>
      <c r="K24" s="63"/>
      <c r="L24" s="63"/>
      <c r="M24" s="63"/>
      <c r="N24" s="63"/>
      <c r="O24" s="63"/>
      <c r="P24" s="63"/>
      <c r="Q24" s="63"/>
      <c r="R24" s="62">
        <f t="shared" si="1"/>
        <v>23</v>
      </c>
      <c r="S24" s="224">
        <f t="shared" si="0"/>
        <v>3.8333333333333335</v>
      </c>
      <c r="T24" s="227"/>
    </row>
    <row r="25" spans="1:20" ht="39.75" customHeight="1" x14ac:dyDescent="0.3">
      <c r="A25" s="62">
        <v>15</v>
      </c>
      <c r="B25" s="1057" t="s">
        <v>413</v>
      </c>
      <c r="C25" s="250">
        <v>3</v>
      </c>
      <c r="D25" s="250">
        <v>3</v>
      </c>
      <c r="E25" s="250">
        <v>2</v>
      </c>
      <c r="F25" s="250">
        <v>3</v>
      </c>
      <c r="G25" s="250">
        <v>3</v>
      </c>
      <c r="H25" s="250">
        <v>3</v>
      </c>
      <c r="I25" s="63"/>
      <c r="J25" s="63"/>
      <c r="K25" s="63"/>
      <c r="L25" s="63"/>
      <c r="M25" s="63"/>
      <c r="N25" s="63"/>
      <c r="O25" s="63"/>
      <c r="P25" s="63"/>
      <c r="Q25" s="63"/>
      <c r="R25" s="62">
        <f t="shared" si="1"/>
        <v>17</v>
      </c>
      <c r="S25" s="224">
        <f t="shared" si="0"/>
        <v>2.8333333333333335</v>
      </c>
      <c r="T25" s="227"/>
    </row>
    <row r="26" spans="1:20" ht="48.75" customHeight="1" x14ac:dyDescent="0.3">
      <c r="A26" s="62">
        <v>16</v>
      </c>
      <c r="B26" s="1057" t="s">
        <v>414</v>
      </c>
      <c r="C26" s="250">
        <v>3</v>
      </c>
      <c r="D26" s="250">
        <v>4</v>
      </c>
      <c r="E26" s="250">
        <v>3</v>
      </c>
      <c r="F26" s="250">
        <v>4</v>
      </c>
      <c r="G26" s="250">
        <v>3</v>
      </c>
      <c r="H26" s="250">
        <v>3</v>
      </c>
      <c r="I26" s="63"/>
      <c r="J26" s="63"/>
      <c r="K26" s="63"/>
      <c r="L26" s="63"/>
      <c r="M26" s="63"/>
      <c r="N26" s="63"/>
      <c r="O26" s="63"/>
      <c r="P26" s="63"/>
      <c r="Q26" s="63"/>
      <c r="R26" s="62">
        <f t="shared" si="1"/>
        <v>20</v>
      </c>
      <c r="S26" s="224">
        <f t="shared" si="0"/>
        <v>3.3333333333333335</v>
      </c>
      <c r="T26" s="227"/>
    </row>
    <row r="27" spans="1:20" ht="39.75" customHeight="1" x14ac:dyDescent="0.3">
      <c r="A27" s="62">
        <v>17</v>
      </c>
      <c r="B27" s="1057" t="s">
        <v>415</v>
      </c>
      <c r="C27" s="250">
        <v>3</v>
      </c>
      <c r="D27" s="250">
        <v>4</v>
      </c>
      <c r="E27" s="250">
        <v>4</v>
      </c>
      <c r="F27" s="250">
        <v>3</v>
      </c>
      <c r="G27" s="250">
        <v>3</v>
      </c>
      <c r="H27" s="250">
        <v>4</v>
      </c>
      <c r="I27" s="63"/>
      <c r="J27" s="63"/>
      <c r="K27" s="63"/>
      <c r="L27" s="63"/>
      <c r="M27" s="63"/>
      <c r="N27" s="63"/>
      <c r="O27" s="63"/>
      <c r="P27" s="63"/>
      <c r="Q27" s="63"/>
      <c r="R27" s="62">
        <f t="shared" si="1"/>
        <v>21</v>
      </c>
      <c r="S27" s="224">
        <f t="shared" si="0"/>
        <v>3.5</v>
      </c>
      <c r="T27" s="227"/>
    </row>
    <row r="28" spans="1:20" ht="39.75" customHeight="1" x14ac:dyDescent="0.3">
      <c r="A28" s="62">
        <v>18</v>
      </c>
      <c r="B28" s="1057" t="s">
        <v>399</v>
      </c>
      <c r="C28" s="250">
        <v>5</v>
      </c>
      <c r="D28" s="250">
        <v>4</v>
      </c>
      <c r="E28" s="250">
        <v>4</v>
      </c>
      <c r="F28" s="250">
        <v>4</v>
      </c>
      <c r="G28" s="250">
        <v>4</v>
      </c>
      <c r="H28" s="250">
        <v>4</v>
      </c>
      <c r="I28" s="63"/>
      <c r="J28" s="63"/>
      <c r="K28" s="63"/>
      <c r="L28" s="63"/>
      <c r="M28" s="63"/>
      <c r="N28" s="63"/>
      <c r="O28" s="63"/>
      <c r="P28" s="63"/>
      <c r="Q28" s="63"/>
      <c r="R28" s="62">
        <f t="shared" si="1"/>
        <v>25</v>
      </c>
      <c r="S28" s="224">
        <f t="shared" si="0"/>
        <v>4.166666666666667</v>
      </c>
      <c r="T28" s="227"/>
    </row>
    <row r="29" spans="1:20" ht="64.5" customHeight="1" x14ac:dyDescent="0.3">
      <c r="A29" s="62">
        <v>19</v>
      </c>
      <c r="B29" s="282" t="s">
        <v>384</v>
      </c>
      <c r="C29" s="250">
        <v>4</v>
      </c>
      <c r="D29" s="250">
        <v>4</v>
      </c>
      <c r="E29" s="250">
        <v>4</v>
      </c>
      <c r="F29" s="250">
        <v>4</v>
      </c>
      <c r="G29" s="250">
        <v>5</v>
      </c>
      <c r="H29" s="250">
        <v>4</v>
      </c>
      <c r="I29" s="63"/>
      <c r="J29" s="63"/>
      <c r="K29" s="63"/>
      <c r="L29" s="63"/>
      <c r="M29" s="63"/>
      <c r="N29" s="63"/>
      <c r="O29" s="63"/>
      <c r="P29" s="63"/>
      <c r="Q29" s="63"/>
      <c r="R29" s="62">
        <f t="shared" si="1"/>
        <v>25</v>
      </c>
      <c r="S29" s="224">
        <f t="shared" si="0"/>
        <v>4.166666666666667</v>
      </c>
      <c r="T29" s="227"/>
    </row>
    <row r="30" spans="1:20" ht="155.25" customHeight="1" x14ac:dyDescent="0.3">
      <c r="A30" s="62">
        <v>20</v>
      </c>
      <c r="B30" s="282" t="s">
        <v>503</v>
      </c>
      <c r="C30" s="250">
        <v>4</v>
      </c>
      <c r="D30" s="250">
        <v>4</v>
      </c>
      <c r="E30" s="250">
        <v>4</v>
      </c>
      <c r="F30" s="250">
        <v>4</v>
      </c>
      <c r="G30" s="250">
        <v>5</v>
      </c>
      <c r="H30" s="250">
        <v>4</v>
      </c>
      <c r="I30" s="63"/>
      <c r="J30" s="63"/>
      <c r="K30" s="63"/>
      <c r="L30" s="63"/>
      <c r="M30" s="63"/>
      <c r="N30" s="63"/>
      <c r="O30" s="63"/>
      <c r="P30" s="63"/>
      <c r="Q30" s="63"/>
      <c r="R30" s="62">
        <f t="shared" si="1"/>
        <v>25</v>
      </c>
      <c r="S30" s="224">
        <f t="shared" si="0"/>
        <v>4.166666666666667</v>
      </c>
      <c r="T30" s="227"/>
    </row>
    <row r="31" spans="1:20" ht="49.5" customHeight="1" x14ac:dyDescent="0.3">
      <c r="A31" s="62">
        <v>21</v>
      </c>
      <c r="B31" s="1063" t="s">
        <v>385</v>
      </c>
      <c r="C31" s="250">
        <v>5</v>
      </c>
      <c r="D31" s="250">
        <v>5</v>
      </c>
      <c r="E31" s="250">
        <v>4</v>
      </c>
      <c r="F31" s="250">
        <v>4</v>
      </c>
      <c r="G31" s="250">
        <v>5</v>
      </c>
      <c r="H31" s="250">
        <v>4</v>
      </c>
      <c r="I31" s="63"/>
      <c r="J31" s="63"/>
      <c r="K31" s="63"/>
      <c r="L31" s="63"/>
      <c r="M31" s="63"/>
      <c r="N31" s="63"/>
      <c r="O31" s="63"/>
      <c r="P31" s="63"/>
      <c r="Q31" s="63"/>
      <c r="R31" s="62">
        <f t="shared" si="1"/>
        <v>27</v>
      </c>
      <c r="S31" s="224">
        <f t="shared" si="0"/>
        <v>4.5</v>
      </c>
      <c r="T31" s="227"/>
    </row>
    <row r="32" spans="1:20" ht="42" customHeight="1" x14ac:dyDescent="0.3">
      <c r="A32" s="62">
        <v>22</v>
      </c>
      <c r="B32" s="1064" t="s">
        <v>386</v>
      </c>
      <c r="C32" s="250">
        <v>5</v>
      </c>
      <c r="D32" s="250">
        <v>4</v>
      </c>
      <c r="E32" s="250">
        <v>4</v>
      </c>
      <c r="F32" s="250">
        <v>4</v>
      </c>
      <c r="G32" s="274">
        <v>5</v>
      </c>
      <c r="H32" s="274">
        <v>4</v>
      </c>
      <c r="I32" s="63"/>
      <c r="J32" s="63"/>
      <c r="K32" s="63"/>
      <c r="L32" s="63"/>
      <c r="M32" s="63"/>
      <c r="N32" s="63"/>
      <c r="O32" s="63"/>
      <c r="P32" s="63"/>
      <c r="Q32" s="63"/>
      <c r="R32" s="62">
        <f t="shared" si="1"/>
        <v>26</v>
      </c>
      <c r="S32" s="225">
        <f t="shared" si="0"/>
        <v>4.333333333333333</v>
      </c>
      <c r="T32" s="227"/>
    </row>
    <row r="33" spans="1:24" ht="48" customHeight="1" x14ac:dyDescent="0.3">
      <c r="A33" s="62">
        <v>23</v>
      </c>
      <c r="B33" s="1064" t="s">
        <v>387</v>
      </c>
      <c r="C33" s="250">
        <v>4</v>
      </c>
      <c r="D33" s="250">
        <v>4</v>
      </c>
      <c r="E33" s="250">
        <v>4</v>
      </c>
      <c r="F33" s="250">
        <v>4</v>
      </c>
      <c r="G33" s="274">
        <v>5</v>
      </c>
      <c r="H33" s="274">
        <v>4</v>
      </c>
      <c r="I33" s="63"/>
      <c r="J33" s="63"/>
      <c r="K33" s="63"/>
      <c r="L33" s="63"/>
      <c r="M33" s="63"/>
      <c r="N33" s="63"/>
      <c r="O33" s="63"/>
      <c r="P33" s="63"/>
      <c r="Q33" s="63"/>
      <c r="R33" s="62">
        <f t="shared" si="1"/>
        <v>25</v>
      </c>
      <c r="S33" s="225">
        <f t="shared" si="0"/>
        <v>4.166666666666667</v>
      </c>
      <c r="T33" s="227"/>
    </row>
    <row r="34" spans="1:24" ht="46.5" customHeight="1" x14ac:dyDescent="0.3">
      <c r="A34" s="62">
        <v>24</v>
      </c>
      <c r="B34" s="1064" t="s">
        <v>512</v>
      </c>
      <c r="C34" s="250">
        <v>5</v>
      </c>
      <c r="D34" s="250">
        <v>3</v>
      </c>
      <c r="E34" s="250">
        <v>5</v>
      </c>
      <c r="F34" s="250">
        <v>5</v>
      </c>
      <c r="G34" s="274">
        <v>4</v>
      </c>
      <c r="H34" s="274">
        <v>4</v>
      </c>
      <c r="I34" s="63"/>
      <c r="J34" s="63"/>
      <c r="K34" s="63"/>
      <c r="L34" s="63"/>
      <c r="M34" s="63"/>
      <c r="N34" s="63"/>
      <c r="O34" s="63"/>
      <c r="P34" s="63"/>
      <c r="Q34" s="63"/>
      <c r="R34" s="62">
        <f t="shared" si="1"/>
        <v>26</v>
      </c>
      <c r="S34" s="225">
        <f t="shared" si="0"/>
        <v>4.333333333333333</v>
      </c>
      <c r="T34" s="227"/>
    </row>
    <row r="35" spans="1:24" ht="44.25" customHeight="1" x14ac:dyDescent="0.3">
      <c r="A35" s="62">
        <v>25</v>
      </c>
      <c r="B35" s="1064" t="s">
        <v>388</v>
      </c>
      <c r="C35" s="250">
        <v>5</v>
      </c>
      <c r="D35" s="250">
        <v>3</v>
      </c>
      <c r="E35" s="250">
        <v>5</v>
      </c>
      <c r="F35" s="250">
        <v>5</v>
      </c>
      <c r="G35" s="274">
        <v>5</v>
      </c>
      <c r="H35" s="274">
        <v>4</v>
      </c>
      <c r="I35" s="63"/>
      <c r="J35" s="63"/>
      <c r="K35" s="63"/>
      <c r="L35" s="63"/>
      <c r="M35" s="63"/>
      <c r="N35" s="63"/>
      <c r="O35" s="63"/>
      <c r="P35" s="63"/>
      <c r="Q35" s="63"/>
      <c r="R35" s="62">
        <f t="shared" si="1"/>
        <v>27</v>
      </c>
      <c r="S35" s="225">
        <f t="shared" si="0"/>
        <v>4.5</v>
      </c>
      <c r="T35" s="227"/>
    </row>
    <row r="36" spans="1:24" ht="115.5" customHeight="1" x14ac:dyDescent="0.3">
      <c r="A36" s="62">
        <v>26</v>
      </c>
      <c r="B36" s="1064" t="s">
        <v>400</v>
      </c>
      <c r="C36" s="250">
        <v>4</v>
      </c>
      <c r="D36" s="250">
        <v>4</v>
      </c>
      <c r="E36" s="250">
        <v>4</v>
      </c>
      <c r="F36" s="250">
        <v>5</v>
      </c>
      <c r="G36" s="274">
        <v>4</v>
      </c>
      <c r="H36" s="274">
        <v>5</v>
      </c>
      <c r="I36" s="63"/>
      <c r="J36" s="63"/>
      <c r="K36" s="63"/>
      <c r="L36" s="63"/>
      <c r="M36" s="63"/>
      <c r="N36" s="63"/>
      <c r="O36" s="63"/>
      <c r="P36" s="63"/>
      <c r="Q36" s="63"/>
      <c r="R36" s="62">
        <f t="shared" si="1"/>
        <v>26</v>
      </c>
      <c r="S36" s="225">
        <f t="shared" si="0"/>
        <v>4.333333333333333</v>
      </c>
      <c r="T36" s="227"/>
    </row>
    <row r="37" spans="1:24" ht="67.5" customHeight="1" x14ac:dyDescent="0.3">
      <c r="A37" s="62">
        <v>27</v>
      </c>
      <c r="B37" s="1065" t="s">
        <v>401</v>
      </c>
      <c r="C37" s="250">
        <v>4</v>
      </c>
      <c r="D37" s="250">
        <v>4</v>
      </c>
      <c r="E37" s="250">
        <v>4</v>
      </c>
      <c r="F37" s="250">
        <v>5</v>
      </c>
      <c r="G37" s="274">
        <v>4</v>
      </c>
      <c r="H37" s="274">
        <v>4</v>
      </c>
      <c r="I37" s="63"/>
      <c r="J37" s="63"/>
      <c r="K37" s="63"/>
      <c r="L37" s="63"/>
      <c r="M37" s="63"/>
      <c r="N37" s="63"/>
      <c r="O37" s="63"/>
      <c r="P37" s="63"/>
      <c r="Q37" s="63"/>
      <c r="R37" s="62">
        <f t="shared" si="1"/>
        <v>25</v>
      </c>
      <c r="S37" s="225">
        <f t="shared" si="0"/>
        <v>4.166666666666667</v>
      </c>
      <c r="T37" s="227"/>
    </row>
    <row r="38" spans="1:24" ht="84.6" customHeight="1" x14ac:dyDescent="0.3">
      <c r="A38" s="62">
        <v>30</v>
      </c>
      <c r="B38" s="1065" t="s">
        <v>397</v>
      </c>
      <c r="C38" s="250">
        <v>5</v>
      </c>
      <c r="D38" s="250">
        <v>5</v>
      </c>
      <c r="E38" s="250">
        <v>5</v>
      </c>
      <c r="F38" s="250">
        <v>5</v>
      </c>
      <c r="G38" s="274">
        <v>5</v>
      </c>
      <c r="H38" s="274">
        <v>4</v>
      </c>
      <c r="I38" s="63"/>
      <c r="J38" s="63"/>
      <c r="K38" s="63"/>
      <c r="L38" s="63"/>
      <c r="M38" s="63"/>
      <c r="N38" s="63"/>
      <c r="O38" s="63"/>
      <c r="P38" s="63"/>
      <c r="Q38" s="63"/>
      <c r="R38" s="62">
        <v>29</v>
      </c>
      <c r="S38" s="225">
        <v>4.833333333333333</v>
      </c>
      <c r="T38" s="227"/>
    </row>
    <row r="39" spans="1:24" ht="67.5" customHeight="1" x14ac:dyDescent="0.3">
      <c r="A39" s="62">
        <v>28</v>
      </c>
      <c r="B39" s="325" t="s">
        <v>582</v>
      </c>
      <c r="C39" s="250">
        <v>3</v>
      </c>
      <c r="D39" s="250">
        <v>2</v>
      </c>
      <c r="E39" s="250">
        <v>4</v>
      </c>
      <c r="F39" s="250">
        <v>5</v>
      </c>
      <c r="G39" s="274">
        <v>4</v>
      </c>
      <c r="H39" s="274">
        <v>3</v>
      </c>
      <c r="I39" s="63"/>
      <c r="J39" s="63"/>
      <c r="K39" s="63"/>
      <c r="L39" s="63"/>
      <c r="M39" s="63"/>
      <c r="N39" s="63"/>
      <c r="O39" s="63"/>
      <c r="P39" s="63"/>
      <c r="Q39" s="63"/>
      <c r="R39" s="62">
        <f t="shared" si="1"/>
        <v>21</v>
      </c>
      <c r="S39" s="225">
        <f t="shared" si="0"/>
        <v>3.5</v>
      </c>
      <c r="T39" s="227"/>
    </row>
    <row r="40" spans="1:24" ht="67.5" customHeight="1" x14ac:dyDescent="0.3">
      <c r="A40" s="62">
        <v>29</v>
      </c>
      <c r="B40" s="325" t="s">
        <v>578</v>
      </c>
      <c r="C40" s="250">
        <v>4</v>
      </c>
      <c r="D40" s="250">
        <v>4</v>
      </c>
      <c r="E40" s="250">
        <v>3</v>
      </c>
      <c r="F40" s="250">
        <v>2</v>
      </c>
      <c r="G40" s="274">
        <v>3</v>
      </c>
      <c r="H40" s="274">
        <v>3</v>
      </c>
      <c r="I40" s="63"/>
      <c r="J40" s="63"/>
      <c r="K40" s="63"/>
      <c r="L40" s="63"/>
      <c r="M40" s="63"/>
      <c r="N40" s="63"/>
      <c r="O40" s="63"/>
      <c r="P40" s="63"/>
      <c r="Q40" s="63"/>
      <c r="R40" s="62">
        <f t="shared" si="1"/>
        <v>19</v>
      </c>
      <c r="S40" s="225">
        <f t="shared" si="0"/>
        <v>3.1666666666666665</v>
      </c>
      <c r="T40" s="227"/>
    </row>
    <row r="41" spans="1:24" ht="94.5" customHeight="1" thickBot="1" x14ac:dyDescent="0.35">
      <c r="A41" s="62"/>
      <c r="B41" s="283"/>
      <c r="C41" s="250"/>
      <c r="D41" s="250"/>
      <c r="E41" s="250"/>
      <c r="F41" s="250"/>
      <c r="G41" s="274"/>
      <c r="H41" s="274"/>
      <c r="I41" s="63"/>
      <c r="J41" s="63"/>
      <c r="K41" s="63"/>
      <c r="L41" s="63"/>
      <c r="M41" s="63"/>
      <c r="N41" s="63"/>
      <c r="O41" s="63"/>
      <c r="P41" s="63"/>
      <c r="Q41" s="63"/>
      <c r="R41" s="62"/>
      <c r="S41" s="225"/>
      <c r="T41" s="227"/>
    </row>
    <row r="42" spans="1:24" ht="24" customHeight="1" x14ac:dyDescent="0.3">
      <c r="A42" s="435" t="s">
        <v>370</v>
      </c>
      <c r="B42" s="436"/>
      <c r="C42" s="436"/>
      <c r="D42" s="436"/>
      <c r="E42" s="436"/>
      <c r="F42" s="436"/>
      <c r="G42" s="436"/>
      <c r="H42" s="436"/>
      <c r="I42" s="436"/>
      <c r="J42" s="436"/>
      <c r="K42" s="436"/>
      <c r="L42" s="436"/>
      <c r="M42" s="436"/>
      <c r="N42" s="436"/>
      <c r="O42" s="436"/>
      <c r="P42" s="436"/>
      <c r="Q42" s="436"/>
      <c r="R42" s="437"/>
      <c r="S42" s="240">
        <f>SUM(S11:S41)</f>
        <v>115.16666666666669</v>
      </c>
    </row>
    <row r="43" spans="1:24" ht="28.5" customHeight="1" thickBot="1" x14ac:dyDescent="0.35">
      <c r="A43" s="427" t="s">
        <v>59</v>
      </c>
      <c r="B43" s="428"/>
      <c r="C43" s="428"/>
      <c r="D43" s="428"/>
      <c r="E43" s="428"/>
      <c r="F43" s="428"/>
      <c r="G43" s="428"/>
      <c r="H43" s="428"/>
      <c r="I43" s="428"/>
      <c r="J43" s="428"/>
      <c r="K43" s="428"/>
      <c r="L43" s="428"/>
      <c r="M43" s="428"/>
      <c r="N43" s="428"/>
      <c r="O43" s="428"/>
      <c r="P43" s="428"/>
      <c r="Q43" s="428"/>
      <c r="R43" s="428"/>
      <c r="S43" s="241">
        <f>AVERAGE(S11:S41)</f>
        <v>3.8388888888888895</v>
      </c>
      <c r="X43" s="279" t="s">
        <v>502</v>
      </c>
    </row>
  </sheetData>
  <sheetProtection selectLockedCells="1"/>
  <mergeCells count="13">
    <mergeCell ref="A43:R43"/>
    <mergeCell ref="A9:T9"/>
    <mergeCell ref="T1:W1"/>
    <mergeCell ref="T2:W2"/>
    <mergeCell ref="T3:W3"/>
    <mergeCell ref="T4:W4"/>
    <mergeCell ref="A42:R42"/>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1"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617220</xdr:colOff>
                <xdr:row>41</xdr:row>
                <xdr:rowOff>0</xdr:rowOff>
              </from>
              <to>
                <xdr:col>19</xdr:col>
                <xdr:colOff>906780</xdr:colOff>
                <xdr:row>41</xdr:row>
                <xdr:rowOff>259080</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617220</xdr:colOff>
                <xdr:row>41</xdr:row>
                <xdr:rowOff>0</xdr:rowOff>
              </from>
              <to>
                <xdr:col>19</xdr:col>
                <xdr:colOff>899160</xdr:colOff>
                <xdr:row>41</xdr:row>
                <xdr:rowOff>259080</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617220</xdr:colOff>
                <xdr:row>41</xdr:row>
                <xdr:rowOff>0</xdr:rowOff>
              </from>
              <to>
                <xdr:col>19</xdr:col>
                <xdr:colOff>899160</xdr:colOff>
                <xdr:row>41</xdr:row>
                <xdr:rowOff>259080</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617220</xdr:colOff>
                <xdr:row>41</xdr:row>
                <xdr:rowOff>0</xdr:rowOff>
              </from>
              <to>
                <xdr:col>19</xdr:col>
                <xdr:colOff>899160</xdr:colOff>
                <xdr:row>41</xdr:row>
                <xdr:rowOff>259080</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617220</xdr:colOff>
                <xdr:row>41</xdr:row>
                <xdr:rowOff>0</xdr:rowOff>
              </from>
              <to>
                <xdr:col>19</xdr:col>
                <xdr:colOff>899160</xdr:colOff>
                <xdr:row>41</xdr:row>
                <xdr:rowOff>259080</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617220</xdr:colOff>
                <xdr:row>41</xdr:row>
                <xdr:rowOff>0</xdr:rowOff>
              </from>
              <to>
                <xdr:col>19</xdr:col>
                <xdr:colOff>899160</xdr:colOff>
                <xdr:row>41</xdr:row>
                <xdr:rowOff>259080</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617220</xdr:colOff>
                <xdr:row>41</xdr:row>
                <xdr:rowOff>0</xdr:rowOff>
              </from>
              <to>
                <xdr:col>19</xdr:col>
                <xdr:colOff>899160</xdr:colOff>
                <xdr:row>41</xdr:row>
                <xdr:rowOff>259080</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617220</xdr:colOff>
                <xdr:row>41</xdr:row>
                <xdr:rowOff>0</xdr:rowOff>
              </from>
              <to>
                <xdr:col>19</xdr:col>
                <xdr:colOff>899160</xdr:colOff>
                <xdr:row>41</xdr:row>
                <xdr:rowOff>259080</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617220</xdr:colOff>
                <xdr:row>41</xdr:row>
                <xdr:rowOff>0</xdr:rowOff>
              </from>
              <to>
                <xdr:col>19</xdr:col>
                <xdr:colOff>899160</xdr:colOff>
                <xdr:row>41</xdr:row>
                <xdr:rowOff>259080</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617220</xdr:colOff>
                <xdr:row>41</xdr:row>
                <xdr:rowOff>0</xdr:rowOff>
              </from>
              <to>
                <xdr:col>19</xdr:col>
                <xdr:colOff>899160</xdr:colOff>
                <xdr:row>41</xdr:row>
                <xdr:rowOff>259080</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617220</xdr:colOff>
                <xdr:row>41</xdr:row>
                <xdr:rowOff>0</xdr:rowOff>
              </from>
              <to>
                <xdr:col>19</xdr:col>
                <xdr:colOff>899160</xdr:colOff>
                <xdr:row>41</xdr:row>
                <xdr:rowOff>259080</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617220</xdr:colOff>
                <xdr:row>41</xdr:row>
                <xdr:rowOff>0</xdr:rowOff>
              </from>
              <to>
                <xdr:col>19</xdr:col>
                <xdr:colOff>899160</xdr:colOff>
                <xdr:row>41</xdr:row>
                <xdr:rowOff>259080</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617220</xdr:colOff>
                <xdr:row>41</xdr:row>
                <xdr:rowOff>0</xdr:rowOff>
              </from>
              <to>
                <xdr:col>19</xdr:col>
                <xdr:colOff>899160</xdr:colOff>
                <xdr:row>41</xdr:row>
                <xdr:rowOff>259080</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617220</xdr:colOff>
                <xdr:row>41</xdr:row>
                <xdr:rowOff>0</xdr:rowOff>
              </from>
              <to>
                <xdr:col>19</xdr:col>
                <xdr:colOff>899160</xdr:colOff>
                <xdr:row>41</xdr:row>
                <xdr:rowOff>259080</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617220</xdr:colOff>
                <xdr:row>41</xdr:row>
                <xdr:rowOff>0</xdr:rowOff>
              </from>
              <to>
                <xdr:col>19</xdr:col>
                <xdr:colOff>899160</xdr:colOff>
                <xdr:row>41</xdr:row>
                <xdr:rowOff>259080</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617220</xdr:colOff>
                <xdr:row>41</xdr:row>
                <xdr:rowOff>0</xdr:rowOff>
              </from>
              <to>
                <xdr:col>19</xdr:col>
                <xdr:colOff>899160</xdr:colOff>
                <xdr:row>41</xdr:row>
                <xdr:rowOff>259080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617220</xdr:colOff>
                <xdr:row>41</xdr:row>
                <xdr:rowOff>0</xdr:rowOff>
              </from>
              <to>
                <xdr:col>19</xdr:col>
                <xdr:colOff>899160</xdr:colOff>
                <xdr:row>41</xdr:row>
                <xdr:rowOff>259080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24">
            <anchor moveWithCells="1">
              <from>
                <xdr:col>19</xdr:col>
                <xdr:colOff>617220</xdr:colOff>
                <xdr:row>40</xdr:row>
                <xdr:rowOff>160020</xdr:rowOff>
              </from>
              <to>
                <xdr:col>19</xdr:col>
                <xdr:colOff>906780</xdr:colOff>
                <xdr:row>40</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5" name="CheckBox27">
          <controlPr defaultSize="0" autoLine="0" r:id="rId24">
            <anchor moveWithCells="1">
              <from>
                <xdr:col>19</xdr:col>
                <xdr:colOff>617220</xdr:colOff>
                <xdr:row>36</xdr:row>
                <xdr:rowOff>160020</xdr:rowOff>
              </from>
              <to>
                <xdr:col>19</xdr:col>
                <xdr:colOff>906780</xdr:colOff>
                <xdr:row>36</xdr:row>
                <xdr:rowOff>419100</xdr:rowOff>
              </to>
            </anchor>
          </controlPr>
        </control>
      </mc:Choice>
      <mc:Fallback>
        <control shapeId="3099" r:id="rId25" name="CheckBox27"/>
      </mc:Fallback>
    </mc:AlternateContent>
    <mc:AlternateContent xmlns:mc="http://schemas.openxmlformats.org/markup-compatibility/2006">
      <mc:Choice Requires="x14">
        <control shapeId="3098" r:id="rId26" name="CheckBox26">
          <controlPr defaultSize="0" autoLine="0" r:id="rId24">
            <anchor moveWithCells="1">
              <from>
                <xdr:col>19</xdr:col>
                <xdr:colOff>617220</xdr:colOff>
                <xdr:row>35</xdr:row>
                <xdr:rowOff>160020</xdr:rowOff>
              </from>
              <to>
                <xdr:col>19</xdr:col>
                <xdr:colOff>906780</xdr:colOff>
                <xdr:row>35</xdr:row>
                <xdr:rowOff>419100</xdr:rowOff>
              </to>
            </anchor>
          </controlPr>
        </control>
      </mc:Choice>
      <mc:Fallback>
        <control shapeId="3098" r:id="rId26" name="CheckBox26"/>
      </mc:Fallback>
    </mc:AlternateContent>
    <mc:AlternateContent xmlns:mc="http://schemas.openxmlformats.org/markup-compatibility/2006">
      <mc:Choice Requires="x14">
        <control shapeId="3097" r:id="rId27" name="CheckBox25">
          <controlPr defaultSize="0" autoLine="0" r:id="rId24">
            <anchor moveWithCells="1">
              <from>
                <xdr:col>19</xdr:col>
                <xdr:colOff>617220</xdr:colOff>
                <xdr:row>34</xdr:row>
                <xdr:rowOff>160020</xdr:rowOff>
              </from>
              <to>
                <xdr:col>19</xdr:col>
                <xdr:colOff>906780</xdr:colOff>
                <xdr:row>34</xdr:row>
                <xdr:rowOff>419100</xdr:rowOff>
              </to>
            </anchor>
          </controlPr>
        </control>
      </mc:Choice>
      <mc:Fallback>
        <control shapeId="3097" r:id="rId27" name="CheckBox25"/>
      </mc:Fallback>
    </mc:AlternateContent>
    <mc:AlternateContent xmlns:mc="http://schemas.openxmlformats.org/markup-compatibility/2006">
      <mc:Choice Requires="x14">
        <control shapeId="3096" r:id="rId28" name="CheckBox24">
          <controlPr defaultSize="0" autoLine="0" r:id="rId24">
            <anchor moveWithCells="1">
              <from>
                <xdr:col>19</xdr:col>
                <xdr:colOff>617220</xdr:colOff>
                <xdr:row>33</xdr:row>
                <xdr:rowOff>160020</xdr:rowOff>
              </from>
              <to>
                <xdr:col>19</xdr:col>
                <xdr:colOff>906780</xdr:colOff>
                <xdr:row>33</xdr:row>
                <xdr:rowOff>419100</xdr:rowOff>
              </to>
            </anchor>
          </controlPr>
        </control>
      </mc:Choice>
      <mc:Fallback>
        <control shapeId="3096" r:id="rId28" name="CheckBox24"/>
      </mc:Fallback>
    </mc:AlternateContent>
    <mc:AlternateContent xmlns:mc="http://schemas.openxmlformats.org/markup-compatibility/2006">
      <mc:Choice Requires="x14">
        <control shapeId="3095" r:id="rId29" name="CheckBox23">
          <controlPr defaultSize="0" autoLine="0" r:id="rId24">
            <anchor moveWithCells="1">
              <from>
                <xdr:col>19</xdr:col>
                <xdr:colOff>617220</xdr:colOff>
                <xdr:row>32</xdr:row>
                <xdr:rowOff>160020</xdr:rowOff>
              </from>
              <to>
                <xdr:col>19</xdr:col>
                <xdr:colOff>906780</xdr:colOff>
                <xdr:row>32</xdr:row>
                <xdr:rowOff>419100</xdr:rowOff>
              </to>
            </anchor>
          </controlPr>
        </control>
      </mc:Choice>
      <mc:Fallback>
        <control shapeId="3095" r:id="rId29" name="CheckBox23"/>
      </mc:Fallback>
    </mc:AlternateContent>
    <mc:AlternateContent xmlns:mc="http://schemas.openxmlformats.org/markup-compatibility/2006">
      <mc:Choice Requires="x14">
        <control shapeId="3094" r:id="rId30" name="CheckBox22">
          <controlPr defaultSize="0" autoLine="0" r:id="rId24">
            <anchor moveWithCells="1">
              <from>
                <xdr:col>19</xdr:col>
                <xdr:colOff>617220</xdr:colOff>
                <xdr:row>31</xdr:row>
                <xdr:rowOff>160020</xdr:rowOff>
              </from>
              <to>
                <xdr:col>19</xdr:col>
                <xdr:colOff>906780</xdr:colOff>
                <xdr:row>31</xdr:row>
                <xdr:rowOff>419100</xdr:rowOff>
              </to>
            </anchor>
          </controlPr>
        </control>
      </mc:Choice>
      <mc:Fallback>
        <control shapeId="3094" r:id="rId30" name="CheckBox22"/>
      </mc:Fallback>
    </mc:AlternateContent>
    <mc:AlternateContent xmlns:mc="http://schemas.openxmlformats.org/markup-compatibility/2006">
      <mc:Choice Requires="x14">
        <control shapeId="3093" r:id="rId31" name="CheckBox21">
          <controlPr defaultSize="0" autoLine="0" r:id="rId24">
            <anchor moveWithCells="1">
              <from>
                <xdr:col>19</xdr:col>
                <xdr:colOff>617220</xdr:colOff>
                <xdr:row>30</xdr:row>
                <xdr:rowOff>160020</xdr:rowOff>
              </from>
              <to>
                <xdr:col>19</xdr:col>
                <xdr:colOff>906780</xdr:colOff>
                <xdr:row>30</xdr:row>
                <xdr:rowOff>419100</xdr:rowOff>
              </to>
            </anchor>
          </controlPr>
        </control>
      </mc:Choice>
      <mc:Fallback>
        <control shapeId="3093" r:id="rId31" name="CheckBox21"/>
      </mc:Fallback>
    </mc:AlternateContent>
    <mc:AlternateContent xmlns:mc="http://schemas.openxmlformats.org/markup-compatibility/2006">
      <mc:Choice Requires="x14">
        <control shapeId="3092" r:id="rId32" name="CheckBox20">
          <controlPr defaultSize="0" autoLine="0" r:id="rId24">
            <anchor moveWithCells="1">
              <from>
                <xdr:col>19</xdr:col>
                <xdr:colOff>617220</xdr:colOff>
                <xdr:row>29</xdr:row>
                <xdr:rowOff>160020</xdr:rowOff>
              </from>
              <to>
                <xdr:col>19</xdr:col>
                <xdr:colOff>906780</xdr:colOff>
                <xdr:row>29</xdr:row>
                <xdr:rowOff>419100</xdr:rowOff>
              </to>
            </anchor>
          </controlPr>
        </control>
      </mc:Choice>
      <mc:Fallback>
        <control shapeId="3092" r:id="rId32" name="CheckBox20"/>
      </mc:Fallback>
    </mc:AlternateContent>
    <mc:AlternateContent xmlns:mc="http://schemas.openxmlformats.org/markup-compatibility/2006">
      <mc:Choice Requires="x14">
        <control shapeId="3091" r:id="rId33" name="CheckBox19">
          <controlPr defaultSize="0" autoLine="0" r:id="rId24">
            <anchor moveWithCells="1">
              <from>
                <xdr:col>19</xdr:col>
                <xdr:colOff>617220</xdr:colOff>
                <xdr:row>28</xdr:row>
                <xdr:rowOff>160020</xdr:rowOff>
              </from>
              <to>
                <xdr:col>19</xdr:col>
                <xdr:colOff>906780</xdr:colOff>
                <xdr:row>28</xdr:row>
                <xdr:rowOff>419100</xdr:rowOff>
              </to>
            </anchor>
          </controlPr>
        </control>
      </mc:Choice>
      <mc:Fallback>
        <control shapeId="3091" r:id="rId33" name="CheckBox19"/>
      </mc:Fallback>
    </mc:AlternateContent>
    <mc:AlternateContent xmlns:mc="http://schemas.openxmlformats.org/markup-compatibility/2006">
      <mc:Choice Requires="x14">
        <control shapeId="3090" r:id="rId34" name="CheckBox18">
          <controlPr defaultSize="0" autoLine="0" r:id="rId24">
            <anchor moveWithCells="1">
              <from>
                <xdr:col>19</xdr:col>
                <xdr:colOff>617220</xdr:colOff>
                <xdr:row>27</xdr:row>
                <xdr:rowOff>160020</xdr:rowOff>
              </from>
              <to>
                <xdr:col>19</xdr:col>
                <xdr:colOff>906780</xdr:colOff>
                <xdr:row>27</xdr:row>
                <xdr:rowOff>419100</xdr:rowOff>
              </to>
            </anchor>
          </controlPr>
        </control>
      </mc:Choice>
      <mc:Fallback>
        <control shapeId="3090" r:id="rId34" name="CheckBox18"/>
      </mc:Fallback>
    </mc:AlternateContent>
    <mc:AlternateContent xmlns:mc="http://schemas.openxmlformats.org/markup-compatibility/2006">
      <mc:Choice Requires="x14">
        <control shapeId="3089" r:id="rId35" name="CheckBox17">
          <controlPr defaultSize="0" autoLine="0" r:id="rId7">
            <anchor moveWithCells="1">
              <from>
                <xdr:col>19</xdr:col>
                <xdr:colOff>617220</xdr:colOff>
                <xdr:row>26</xdr:row>
                <xdr:rowOff>160020</xdr:rowOff>
              </from>
              <to>
                <xdr:col>19</xdr:col>
                <xdr:colOff>906780</xdr:colOff>
                <xdr:row>26</xdr:row>
                <xdr:rowOff>419100</xdr:rowOff>
              </to>
            </anchor>
          </controlPr>
        </control>
      </mc:Choice>
      <mc:Fallback>
        <control shapeId="3089" r:id="rId35" name="CheckBox17"/>
      </mc:Fallback>
    </mc:AlternateContent>
    <mc:AlternateContent xmlns:mc="http://schemas.openxmlformats.org/markup-compatibility/2006">
      <mc:Choice Requires="x14">
        <control shapeId="3088" r:id="rId36" name="CheckBox16">
          <controlPr defaultSize="0" autoLine="0" r:id="rId7">
            <anchor moveWithCells="1">
              <from>
                <xdr:col>19</xdr:col>
                <xdr:colOff>617220</xdr:colOff>
                <xdr:row>25</xdr:row>
                <xdr:rowOff>160020</xdr:rowOff>
              </from>
              <to>
                <xdr:col>19</xdr:col>
                <xdr:colOff>906780</xdr:colOff>
                <xdr:row>25</xdr:row>
                <xdr:rowOff>419100</xdr:rowOff>
              </to>
            </anchor>
          </controlPr>
        </control>
      </mc:Choice>
      <mc:Fallback>
        <control shapeId="3088" r:id="rId36" name="CheckBox16"/>
      </mc:Fallback>
    </mc:AlternateContent>
    <mc:AlternateContent xmlns:mc="http://schemas.openxmlformats.org/markup-compatibility/2006">
      <mc:Choice Requires="x14">
        <control shapeId="3087" r:id="rId37" name="CheckBox15">
          <controlPr defaultSize="0" autoLine="0" r:id="rId7">
            <anchor moveWithCells="1">
              <from>
                <xdr:col>19</xdr:col>
                <xdr:colOff>617220</xdr:colOff>
                <xdr:row>24</xdr:row>
                <xdr:rowOff>160020</xdr:rowOff>
              </from>
              <to>
                <xdr:col>19</xdr:col>
                <xdr:colOff>906780</xdr:colOff>
                <xdr:row>24</xdr:row>
                <xdr:rowOff>419100</xdr:rowOff>
              </to>
            </anchor>
          </controlPr>
        </control>
      </mc:Choice>
      <mc:Fallback>
        <control shapeId="3087" r:id="rId37" name="CheckBox15"/>
      </mc:Fallback>
    </mc:AlternateContent>
    <mc:AlternateContent xmlns:mc="http://schemas.openxmlformats.org/markup-compatibility/2006">
      <mc:Choice Requires="x14">
        <control shapeId="3086" r:id="rId38" name="CheckBox14">
          <controlPr defaultSize="0" autoLine="0" r:id="rId7">
            <anchor moveWithCells="1">
              <from>
                <xdr:col>19</xdr:col>
                <xdr:colOff>617220</xdr:colOff>
                <xdr:row>23</xdr:row>
                <xdr:rowOff>160020</xdr:rowOff>
              </from>
              <to>
                <xdr:col>19</xdr:col>
                <xdr:colOff>906780</xdr:colOff>
                <xdr:row>23</xdr:row>
                <xdr:rowOff>419100</xdr:rowOff>
              </to>
            </anchor>
          </controlPr>
        </control>
      </mc:Choice>
      <mc:Fallback>
        <control shapeId="3086" r:id="rId38" name="CheckBox14"/>
      </mc:Fallback>
    </mc:AlternateContent>
    <mc:AlternateContent xmlns:mc="http://schemas.openxmlformats.org/markup-compatibility/2006">
      <mc:Choice Requires="x14">
        <control shapeId="3085" r:id="rId39" name="CheckBox13">
          <controlPr defaultSize="0" autoLine="0" r:id="rId7">
            <anchor moveWithCells="1">
              <from>
                <xdr:col>19</xdr:col>
                <xdr:colOff>617220</xdr:colOff>
                <xdr:row>22</xdr:row>
                <xdr:rowOff>160020</xdr:rowOff>
              </from>
              <to>
                <xdr:col>19</xdr:col>
                <xdr:colOff>906780</xdr:colOff>
                <xdr:row>22</xdr:row>
                <xdr:rowOff>419100</xdr:rowOff>
              </to>
            </anchor>
          </controlPr>
        </control>
      </mc:Choice>
      <mc:Fallback>
        <control shapeId="3085" r:id="rId39" name="CheckBox13"/>
      </mc:Fallback>
    </mc:AlternateContent>
    <mc:AlternateContent xmlns:mc="http://schemas.openxmlformats.org/markup-compatibility/2006">
      <mc:Choice Requires="x14">
        <control shapeId="3084" r:id="rId40" name="CheckBox12">
          <controlPr defaultSize="0" autoLine="0" r:id="rId7">
            <anchor moveWithCells="1">
              <from>
                <xdr:col>19</xdr:col>
                <xdr:colOff>617220</xdr:colOff>
                <xdr:row>21</xdr:row>
                <xdr:rowOff>160020</xdr:rowOff>
              </from>
              <to>
                <xdr:col>19</xdr:col>
                <xdr:colOff>906780</xdr:colOff>
                <xdr:row>21</xdr:row>
                <xdr:rowOff>419100</xdr:rowOff>
              </to>
            </anchor>
          </controlPr>
        </control>
      </mc:Choice>
      <mc:Fallback>
        <control shapeId="3084" r:id="rId40" name="CheckBox12"/>
      </mc:Fallback>
    </mc:AlternateContent>
    <mc:AlternateContent xmlns:mc="http://schemas.openxmlformats.org/markup-compatibility/2006">
      <mc:Choice Requires="x14">
        <control shapeId="3083" r:id="rId41" name="CheckBox11">
          <controlPr defaultSize="0" autoLine="0" r:id="rId7">
            <anchor moveWithCells="1">
              <from>
                <xdr:col>19</xdr:col>
                <xdr:colOff>617220</xdr:colOff>
                <xdr:row>20</xdr:row>
                <xdr:rowOff>160020</xdr:rowOff>
              </from>
              <to>
                <xdr:col>19</xdr:col>
                <xdr:colOff>906780</xdr:colOff>
                <xdr:row>20</xdr:row>
                <xdr:rowOff>419100</xdr:rowOff>
              </to>
            </anchor>
          </controlPr>
        </control>
      </mc:Choice>
      <mc:Fallback>
        <control shapeId="3083" r:id="rId41" name="CheckBox11"/>
      </mc:Fallback>
    </mc:AlternateContent>
    <mc:AlternateContent xmlns:mc="http://schemas.openxmlformats.org/markup-compatibility/2006">
      <mc:Choice Requires="x14">
        <control shapeId="3082" r:id="rId42" name="CheckBox10">
          <controlPr defaultSize="0" autoLine="0" r:id="rId7">
            <anchor moveWithCells="1">
              <from>
                <xdr:col>19</xdr:col>
                <xdr:colOff>617220</xdr:colOff>
                <xdr:row>19</xdr:row>
                <xdr:rowOff>160020</xdr:rowOff>
              </from>
              <to>
                <xdr:col>19</xdr:col>
                <xdr:colOff>906780</xdr:colOff>
                <xdr:row>19</xdr:row>
                <xdr:rowOff>419100</xdr:rowOff>
              </to>
            </anchor>
          </controlPr>
        </control>
      </mc:Choice>
      <mc:Fallback>
        <control shapeId="3082" r:id="rId42" name="CheckBox10"/>
      </mc:Fallback>
    </mc:AlternateContent>
    <mc:AlternateContent xmlns:mc="http://schemas.openxmlformats.org/markup-compatibility/2006">
      <mc:Choice Requires="x14">
        <control shapeId="3081" r:id="rId43" name="CheckBox9">
          <controlPr defaultSize="0" autoLine="0" r:id="rId7">
            <anchor moveWithCells="1">
              <from>
                <xdr:col>19</xdr:col>
                <xdr:colOff>617220</xdr:colOff>
                <xdr:row>18</xdr:row>
                <xdr:rowOff>160020</xdr:rowOff>
              </from>
              <to>
                <xdr:col>19</xdr:col>
                <xdr:colOff>906780</xdr:colOff>
                <xdr:row>18</xdr:row>
                <xdr:rowOff>419100</xdr:rowOff>
              </to>
            </anchor>
          </controlPr>
        </control>
      </mc:Choice>
      <mc:Fallback>
        <control shapeId="3081" r:id="rId43" name="CheckBox9"/>
      </mc:Fallback>
    </mc:AlternateContent>
    <mc:AlternateContent xmlns:mc="http://schemas.openxmlformats.org/markup-compatibility/2006">
      <mc:Choice Requires="x14">
        <control shapeId="3080" r:id="rId44" name="CheckBox8">
          <controlPr defaultSize="0" autoLine="0" r:id="rId7">
            <anchor moveWithCells="1">
              <from>
                <xdr:col>19</xdr:col>
                <xdr:colOff>617220</xdr:colOff>
                <xdr:row>17</xdr:row>
                <xdr:rowOff>160020</xdr:rowOff>
              </from>
              <to>
                <xdr:col>19</xdr:col>
                <xdr:colOff>906780</xdr:colOff>
                <xdr:row>17</xdr:row>
                <xdr:rowOff>419100</xdr:rowOff>
              </to>
            </anchor>
          </controlPr>
        </control>
      </mc:Choice>
      <mc:Fallback>
        <control shapeId="3080" r:id="rId44" name="CheckBox8"/>
      </mc:Fallback>
    </mc:AlternateContent>
    <mc:AlternateContent xmlns:mc="http://schemas.openxmlformats.org/markup-compatibility/2006">
      <mc:Choice Requires="x14">
        <control shapeId="3079" r:id="rId45" name="CheckBox7">
          <controlPr defaultSize="0" autoLine="0" r:id="rId7">
            <anchor moveWithCells="1">
              <from>
                <xdr:col>19</xdr:col>
                <xdr:colOff>617220</xdr:colOff>
                <xdr:row>16</xdr:row>
                <xdr:rowOff>160020</xdr:rowOff>
              </from>
              <to>
                <xdr:col>19</xdr:col>
                <xdr:colOff>906780</xdr:colOff>
                <xdr:row>16</xdr:row>
                <xdr:rowOff>419100</xdr:rowOff>
              </to>
            </anchor>
          </controlPr>
        </control>
      </mc:Choice>
      <mc:Fallback>
        <control shapeId="3079" r:id="rId45" name="CheckBox7"/>
      </mc:Fallback>
    </mc:AlternateContent>
    <mc:AlternateContent xmlns:mc="http://schemas.openxmlformats.org/markup-compatibility/2006">
      <mc:Choice Requires="x14">
        <control shapeId="3078" r:id="rId46" name="CheckBox6">
          <controlPr defaultSize="0" autoLine="0" r:id="rId24">
            <anchor moveWithCells="1">
              <from>
                <xdr:col>19</xdr:col>
                <xdr:colOff>617220</xdr:colOff>
                <xdr:row>15</xdr:row>
                <xdr:rowOff>160020</xdr:rowOff>
              </from>
              <to>
                <xdr:col>19</xdr:col>
                <xdr:colOff>906780</xdr:colOff>
                <xdr:row>15</xdr:row>
                <xdr:rowOff>419100</xdr:rowOff>
              </to>
            </anchor>
          </controlPr>
        </control>
      </mc:Choice>
      <mc:Fallback>
        <control shapeId="3078" r:id="rId46" name="CheckBox6"/>
      </mc:Fallback>
    </mc:AlternateContent>
    <mc:AlternateContent xmlns:mc="http://schemas.openxmlformats.org/markup-compatibility/2006">
      <mc:Choice Requires="x14">
        <control shapeId="3077" r:id="rId47" name="CheckBox5">
          <controlPr defaultSize="0" autoLine="0" r:id="rId24">
            <anchor moveWithCells="1">
              <from>
                <xdr:col>19</xdr:col>
                <xdr:colOff>617220</xdr:colOff>
                <xdr:row>14</xdr:row>
                <xdr:rowOff>175260</xdr:rowOff>
              </from>
              <to>
                <xdr:col>19</xdr:col>
                <xdr:colOff>906780</xdr:colOff>
                <xdr:row>14</xdr:row>
                <xdr:rowOff>426720</xdr:rowOff>
              </to>
            </anchor>
          </controlPr>
        </control>
      </mc:Choice>
      <mc:Fallback>
        <control shapeId="3077" r:id="rId47" name="CheckBox5"/>
      </mc:Fallback>
    </mc:AlternateContent>
    <mc:AlternateContent xmlns:mc="http://schemas.openxmlformats.org/markup-compatibility/2006">
      <mc:Choice Requires="x14">
        <control shapeId="3076" r:id="rId48" name="CheckBox4">
          <controlPr defaultSize="0" autoLine="0" r:id="rId7">
            <anchor moveWithCells="1">
              <from>
                <xdr:col>19</xdr:col>
                <xdr:colOff>617220</xdr:colOff>
                <xdr:row>13</xdr:row>
                <xdr:rowOff>160020</xdr:rowOff>
              </from>
              <to>
                <xdr:col>19</xdr:col>
                <xdr:colOff>906780</xdr:colOff>
                <xdr:row>13</xdr:row>
                <xdr:rowOff>419100</xdr:rowOff>
              </to>
            </anchor>
          </controlPr>
        </control>
      </mc:Choice>
      <mc:Fallback>
        <control shapeId="3076" r:id="rId48" name="CheckBox4"/>
      </mc:Fallback>
    </mc:AlternateContent>
    <mc:AlternateContent xmlns:mc="http://schemas.openxmlformats.org/markup-compatibility/2006">
      <mc:Choice Requires="x14">
        <control shapeId="3075" r:id="rId49" name="CheckBox3">
          <controlPr defaultSize="0" autoLine="0" r:id="rId5">
            <anchor moveWithCells="1">
              <from>
                <xdr:col>19</xdr:col>
                <xdr:colOff>617220</xdr:colOff>
                <xdr:row>12</xdr:row>
                <xdr:rowOff>160020</xdr:rowOff>
              </from>
              <to>
                <xdr:col>19</xdr:col>
                <xdr:colOff>906780</xdr:colOff>
                <xdr:row>12</xdr:row>
                <xdr:rowOff>419100</xdr:rowOff>
              </to>
            </anchor>
          </controlPr>
        </control>
      </mc:Choice>
      <mc:Fallback>
        <control shapeId="3075" r:id="rId49" name="CheckBox3"/>
      </mc:Fallback>
    </mc:AlternateContent>
    <mc:AlternateContent xmlns:mc="http://schemas.openxmlformats.org/markup-compatibility/2006">
      <mc:Choice Requires="x14">
        <control shapeId="3074" r:id="rId50" name="CheckBox2">
          <controlPr defaultSize="0" autoLine="0" r:id="rId24">
            <anchor moveWithCells="1">
              <from>
                <xdr:col>19</xdr:col>
                <xdr:colOff>617220</xdr:colOff>
                <xdr:row>11</xdr:row>
                <xdr:rowOff>160020</xdr:rowOff>
              </from>
              <to>
                <xdr:col>19</xdr:col>
                <xdr:colOff>906780</xdr:colOff>
                <xdr:row>12</xdr:row>
                <xdr:rowOff>22860</xdr:rowOff>
              </to>
            </anchor>
          </controlPr>
        </control>
      </mc:Choice>
      <mc:Fallback>
        <control shapeId="3074" r:id="rId50" name="CheckBox2"/>
      </mc:Fallback>
    </mc:AlternateContent>
    <mc:AlternateContent xmlns:mc="http://schemas.openxmlformats.org/markup-compatibility/2006">
      <mc:Choice Requires="x14">
        <control shapeId="3073" r:id="rId51" name="CheckBox1">
          <controlPr defaultSize="0" autoLine="0" r:id="rId52">
            <anchor moveWithCells="1">
              <from>
                <xdr:col>19</xdr:col>
                <xdr:colOff>632460</xdr:colOff>
                <xdr:row>10</xdr:row>
                <xdr:rowOff>60960</xdr:rowOff>
              </from>
              <to>
                <xdr:col>19</xdr:col>
                <xdr:colOff>876300</xdr:colOff>
                <xdr:row>10</xdr:row>
                <xdr:rowOff>457200</xdr:rowOff>
              </to>
            </anchor>
          </controlPr>
        </control>
      </mc:Choice>
      <mc:Fallback>
        <control shapeId="3073" r:id="rId51"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53"/>
      <c r="B1" s="449" t="s">
        <v>15</v>
      </c>
      <c r="C1" s="450"/>
      <c r="D1" s="3" t="s">
        <v>16</v>
      </c>
      <c r="E1" s="454"/>
    </row>
    <row r="2" spans="1:5" ht="15" customHeight="1" x14ac:dyDescent="0.3">
      <c r="A2" s="453"/>
      <c r="B2" s="451"/>
      <c r="C2" s="452"/>
      <c r="D2" s="3" t="s">
        <v>2</v>
      </c>
      <c r="E2" s="454"/>
    </row>
    <row r="3" spans="1:5" ht="30" customHeight="1" x14ac:dyDescent="0.3">
      <c r="A3" s="453"/>
      <c r="B3" s="449" t="s">
        <v>17</v>
      </c>
      <c r="C3" s="450"/>
      <c r="D3" s="3" t="s">
        <v>18</v>
      </c>
      <c r="E3" s="454"/>
    </row>
    <row r="4" spans="1:5" ht="15" customHeight="1" x14ac:dyDescent="0.3">
      <c r="A4" s="453"/>
      <c r="B4" s="451"/>
      <c r="C4" s="452"/>
      <c r="D4" s="3" t="s">
        <v>5</v>
      </c>
      <c r="E4" s="454"/>
    </row>
    <row r="5" spans="1:5" ht="15" thickBot="1" x14ac:dyDescent="0.35"/>
    <row r="6" spans="1:5" x14ac:dyDescent="0.3">
      <c r="A6" s="394" t="s">
        <v>19</v>
      </c>
      <c r="B6" s="395"/>
      <c r="C6" s="395"/>
      <c r="D6" s="395"/>
      <c r="E6" s="395"/>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23"/>
      <c r="B1" s="353" t="s">
        <v>0</v>
      </c>
      <c r="C1" s="354"/>
      <c r="D1" s="354"/>
      <c r="E1" s="354"/>
      <c r="F1" s="27" t="s">
        <v>1</v>
      </c>
      <c r="G1" s="460"/>
    </row>
    <row r="2" spans="1:7" x14ac:dyDescent="0.3">
      <c r="A2" s="424"/>
      <c r="B2" s="459"/>
      <c r="C2" s="446"/>
      <c r="D2" s="446"/>
      <c r="E2" s="446"/>
      <c r="F2" s="26" t="s">
        <v>31</v>
      </c>
      <c r="G2" s="461"/>
    </row>
    <row r="3" spans="1:7" x14ac:dyDescent="0.3">
      <c r="A3" s="424"/>
      <c r="B3" s="463" t="s">
        <v>32</v>
      </c>
      <c r="C3" s="464"/>
      <c r="D3" s="464"/>
      <c r="E3" s="464"/>
      <c r="F3" s="26" t="s">
        <v>4</v>
      </c>
      <c r="G3" s="461"/>
    </row>
    <row r="4" spans="1:7" ht="15" thickBot="1" x14ac:dyDescent="0.35">
      <c r="A4" s="458"/>
      <c r="B4" s="359"/>
      <c r="C4" s="360"/>
      <c r="D4" s="360"/>
      <c r="E4" s="360"/>
      <c r="F4" s="28" t="s">
        <v>5</v>
      </c>
      <c r="G4" s="462"/>
    </row>
    <row r="5" spans="1:7" ht="15" thickBot="1" x14ac:dyDescent="0.35"/>
    <row r="6" spans="1:7" s="35" customFormat="1" ht="15.6" x14ac:dyDescent="0.3">
      <c r="A6" s="465" t="s">
        <v>33</v>
      </c>
      <c r="B6" s="466"/>
      <c r="C6" s="466"/>
      <c r="D6" s="466"/>
      <c r="E6" s="466"/>
      <c r="F6" s="466"/>
      <c r="G6" s="467"/>
    </row>
    <row r="7" spans="1:7" ht="31.5" customHeight="1" x14ac:dyDescent="0.3">
      <c r="A7" s="22" t="s">
        <v>34</v>
      </c>
      <c r="B7" s="17" t="s">
        <v>35</v>
      </c>
      <c r="C7" s="32" t="s">
        <v>36</v>
      </c>
      <c r="D7" s="23" t="s">
        <v>37</v>
      </c>
      <c r="E7" s="17" t="s">
        <v>38</v>
      </c>
      <c r="F7" s="18" t="s">
        <v>39</v>
      </c>
      <c r="G7" s="18" t="s">
        <v>40</v>
      </c>
    </row>
    <row r="8" spans="1:7" ht="33" customHeight="1" x14ac:dyDescent="0.3">
      <c r="A8" s="455"/>
      <c r="B8" s="8"/>
      <c r="C8" s="8"/>
      <c r="D8" s="8"/>
      <c r="E8" s="8"/>
      <c r="F8" s="8"/>
      <c r="G8" s="9"/>
    </row>
    <row r="9" spans="1:7" ht="33" customHeight="1" x14ac:dyDescent="0.3">
      <c r="A9" s="456"/>
      <c r="B9" s="8"/>
      <c r="C9" s="8"/>
      <c r="D9" s="8"/>
      <c r="E9" s="8"/>
      <c r="F9" s="8"/>
      <c r="G9" s="9"/>
    </row>
    <row r="10" spans="1:7" ht="33" customHeight="1" x14ac:dyDescent="0.3">
      <c r="A10" s="456"/>
      <c r="B10" s="8"/>
      <c r="C10" s="8"/>
      <c r="D10" s="8"/>
      <c r="E10" s="8"/>
      <c r="F10" s="8"/>
      <c r="G10" s="9"/>
    </row>
    <row r="11" spans="1:7" ht="33" customHeight="1" x14ac:dyDescent="0.3">
      <c r="A11" s="456"/>
      <c r="B11" s="8"/>
      <c r="C11" s="8"/>
      <c r="D11" s="8"/>
      <c r="E11" s="8"/>
      <c r="F11" s="8"/>
      <c r="G11" s="9"/>
    </row>
    <row r="12" spans="1:7" ht="33" customHeight="1" x14ac:dyDescent="0.3">
      <c r="A12" s="456"/>
      <c r="B12" s="8"/>
      <c r="C12" s="8"/>
      <c r="D12" s="8"/>
      <c r="E12" s="8"/>
      <c r="F12" s="8"/>
      <c r="G12" s="9"/>
    </row>
    <row r="13" spans="1:7" ht="33" customHeight="1" x14ac:dyDescent="0.3">
      <c r="A13" s="456"/>
      <c r="B13" s="8"/>
      <c r="C13" s="8"/>
      <c r="D13" s="8"/>
      <c r="E13" s="8"/>
      <c r="F13" s="8"/>
      <c r="G13" s="9"/>
    </row>
    <row r="14" spans="1:7" ht="33" customHeight="1" x14ac:dyDescent="0.3">
      <c r="A14" s="456"/>
      <c r="B14" s="8"/>
      <c r="C14" s="8"/>
      <c r="D14" s="8"/>
      <c r="E14" s="8"/>
      <c r="F14" s="8"/>
      <c r="G14" s="9"/>
    </row>
    <row r="15" spans="1:7" ht="33" customHeight="1" x14ac:dyDescent="0.3">
      <c r="A15" s="456"/>
      <c r="B15" s="8"/>
      <c r="C15" s="8"/>
      <c r="D15" s="8"/>
      <c r="E15" s="8"/>
      <c r="F15" s="8"/>
      <c r="G15" s="9"/>
    </row>
    <row r="16" spans="1:7" ht="33" customHeight="1" x14ac:dyDescent="0.3">
      <c r="A16" s="456"/>
      <c r="B16" s="8"/>
      <c r="C16" s="8"/>
      <c r="D16" s="8"/>
      <c r="E16" s="8"/>
      <c r="F16" s="8"/>
      <c r="G16" s="9"/>
    </row>
    <row r="17" spans="1:7" ht="33" customHeight="1" x14ac:dyDescent="0.3">
      <c r="A17" s="456"/>
      <c r="B17" s="8"/>
      <c r="C17" s="8"/>
      <c r="D17" s="8"/>
      <c r="E17" s="8"/>
      <c r="F17" s="8"/>
      <c r="G17" s="9"/>
    </row>
    <row r="18" spans="1:7" ht="33" customHeight="1" thickBot="1" x14ac:dyDescent="0.35">
      <c r="A18" s="457"/>
      <c r="B18" s="33"/>
      <c r="C18" s="33"/>
      <c r="D18" s="33"/>
      <c r="E18" s="33"/>
      <c r="F18" s="33"/>
      <c r="G18" s="34"/>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70" zoomScaleNormal="70" workbookViewId="0">
      <selection activeCell="D1" sqref="D1:D4"/>
    </sheetView>
  </sheetViews>
  <sheetFormatPr baseColWidth="10" defaultRowHeight="14.4" x14ac:dyDescent="0.3"/>
  <cols>
    <col min="1" max="1" width="30.44140625" customWidth="1"/>
    <col min="2" max="2" width="78.88671875" customWidth="1"/>
    <col min="3" max="3" width="10" customWidth="1"/>
    <col min="4" max="4" width="16.44140625" style="239" customWidth="1"/>
    <col min="5" max="5" width="15.88671875" customWidth="1"/>
  </cols>
  <sheetData>
    <row r="1" spans="1:5" ht="26.4" x14ac:dyDescent="0.3">
      <c r="A1" s="473"/>
      <c r="B1" s="425" t="str">
        <f>CONTEXTO!B1</f>
        <v xml:space="preserve">PROCESO: </v>
      </c>
      <c r="C1" s="29" t="s">
        <v>80</v>
      </c>
      <c r="D1" s="286" t="s">
        <v>552</v>
      </c>
      <c r="E1" s="498"/>
    </row>
    <row r="2" spans="1:5" x14ac:dyDescent="0.3">
      <c r="A2" s="474"/>
      <c r="B2" s="426"/>
      <c r="C2" s="30" t="s">
        <v>2</v>
      </c>
      <c r="D2" s="102">
        <v>4</v>
      </c>
      <c r="E2" s="499"/>
    </row>
    <row r="3" spans="1:5" x14ac:dyDescent="0.3">
      <c r="A3" s="474"/>
      <c r="B3" s="476" t="s">
        <v>373</v>
      </c>
      <c r="C3" s="30" t="s">
        <v>82</v>
      </c>
      <c r="D3" s="290">
        <v>44008</v>
      </c>
      <c r="E3" s="499"/>
    </row>
    <row r="4" spans="1:5" ht="15" thickBot="1" x14ac:dyDescent="0.35">
      <c r="A4" s="475"/>
      <c r="B4" s="477"/>
      <c r="C4" s="237" t="s">
        <v>5</v>
      </c>
      <c r="D4" s="103" t="s">
        <v>553</v>
      </c>
      <c r="E4" s="500"/>
    </row>
    <row r="5" spans="1:5" ht="15" thickBot="1" x14ac:dyDescent="0.35">
      <c r="A5" s="478"/>
      <c r="B5" s="384"/>
      <c r="C5" s="384"/>
      <c r="D5" s="384"/>
      <c r="E5" s="384"/>
    </row>
    <row r="6" spans="1:5" x14ac:dyDescent="0.3">
      <c r="A6" s="479" t="str">
        <f>+CONTEXTO!A8</f>
        <v>PROCESO: GESTION AMBIENTAL</v>
      </c>
      <c r="B6" s="480"/>
      <c r="C6" s="480"/>
      <c r="D6" s="480"/>
      <c r="E6" s="481"/>
    </row>
    <row r="7" spans="1:5" x14ac:dyDescent="0.3">
      <c r="A7" s="482"/>
      <c r="B7" s="483"/>
      <c r="C7" s="483"/>
      <c r="D7" s="483"/>
      <c r="E7" s="484"/>
    </row>
    <row r="8" spans="1:5" x14ac:dyDescent="0.3">
      <c r="A8" s="485"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8" s="486"/>
      <c r="C8" s="486"/>
      <c r="D8" s="486"/>
      <c r="E8" s="487"/>
    </row>
    <row r="9" spans="1:5" ht="27" customHeight="1" thickBot="1" x14ac:dyDescent="0.35">
      <c r="A9" s="488"/>
      <c r="B9" s="489"/>
      <c r="C9" s="489"/>
      <c r="D9" s="489"/>
      <c r="E9" s="490"/>
    </row>
    <row r="10" spans="1:5" ht="15" thickBot="1" x14ac:dyDescent="0.35">
      <c r="A10" s="491"/>
      <c r="B10" s="491"/>
      <c r="C10" s="491"/>
      <c r="D10" s="491"/>
      <c r="E10" s="491"/>
    </row>
    <row r="11" spans="1:5" ht="27.75" customHeight="1" x14ac:dyDescent="0.3">
      <c r="A11" s="492" t="s">
        <v>364</v>
      </c>
      <c r="B11" s="494" t="s">
        <v>363</v>
      </c>
      <c r="C11" s="494"/>
      <c r="D11" s="496" t="s">
        <v>365</v>
      </c>
      <c r="E11" s="497"/>
    </row>
    <row r="12" spans="1:5" x14ac:dyDescent="0.3">
      <c r="A12" s="493"/>
      <c r="B12" s="495"/>
      <c r="C12" s="495"/>
      <c r="D12" s="95" t="s">
        <v>94</v>
      </c>
      <c r="E12" s="234" t="s">
        <v>95</v>
      </c>
    </row>
    <row r="13" spans="1:5" ht="33" customHeight="1" x14ac:dyDescent="0.3">
      <c r="A13" s="468"/>
      <c r="B13" s="470" t="s">
        <v>310</v>
      </c>
      <c r="C13" s="471"/>
      <c r="D13" s="251"/>
      <c r="E13" s="252"/>
    </row>
    <row r="14" spans="1:5" ht="33" customHeight="1" x14ac:dyDescent="0.3">
      <c r="A14" s="468"/>
      <c r="B14" s="470" t="s">
        <v>314</v>
      </c>
      <c r="C14" s="471"/>
      <c r="D14" s="251"/>
      <c r="E14" s="252"/>
    </row>
    <row r="15" spans="1:5" ht="33" customHeight="1" x14ac:dyDescent="0.3">
      <c r="A15" s="468"/>
      <c r="B15" s="470" t="s">
        <v>311</v>
      </c>
      <c r="C15" s="471"/>
      <c r="D15" s="251"/>
      <c r="E15" s="252"/>
    </row>
    <row r="16" spans="1:5" ht="33" customHeight="1" x14ac:dyDescent="0.3">
      <c r="A16" s="468"/>
      <c r="B16" s="470" t="s">
        <v>312</v>
      </c>
      <c r="C16" s="471"/>
      <c r="D16" s="251"/>
      <c r="E16" s="252"/>
    </row>
    <row r="17" spans="1:5" ht="33" customHeight="1" x14ac:dyDescent="0.3">
      <c r="A17" s="468"/>
      <c r="B17" s="470" t="s">
        <v>313</v>
      </c>
      <c r="C17" s="471"/>
      <c r="D17" s="252"/>
      <c r="E17" s="252"/>
    </row>
    <row r="18" spans="1:5" ht="33" customHeight="1" x14ac:dyDescent="0.3">
      <c r="A18" s="468"/>
      <c r="B18" s="470" t="s">
        <v>315</v>
      </c>
      <c r="C18" s="471"/>
      <c r="D18" s="252"/>
      <c r="E18" s="252"/>
    </row>
    <row r="19" spans="1:5" ht="33" customHeight="1" x14ac:dyDescent="0.3">
      <c r="A19" s="468"/>
      <c r="B19" s="470" t="s">
        <v>316</v>
      </c>
      <c r="C19" s="471"/>
      <c r="D19" s="252"/>
      <c r="E19" s="252"/>
    </row>
    <row r="20" spans="1:5" ht="33" customHeight="1" x14ac:dyDescent="0.3">
      <c r="A20" s="468"/>
      <c r="B20" s="470" t="s">
        <v>317</v>
      </c>
      <c r="C20" s="471"/>
      <c r="D20" s="252"/>
      <c r="E20" s="252"/>
    </row>
    <row r="21" spans="1:5" ht="33" customHeight="1" x14ac:dyDescent="0.3">
      <c r="A21" s="468"/>
      <c r="B21" s="470" t="s">
        <v>318</v>
      </c>
      <c r="C21" s="471"/>
      <c r="D21" s="252"/>
      <c r="E21" s="252"/>
    </row>
    <row r="22" spans="1:5" ht="33" customHeight="1" x14ac:dyDescent="0.3">
      <c r="A22" s="468"/>
      <c r="B22" s="470" t="s">
        <v>319</v>
      </c>
      <c r="C22" s="471"/>
      <c r="D22" s="252"/>
      <c r="E22" s="252"/>
    </row>
    <row r="23" spans="1:5" ht="33" customHeight="1" x14ac:dyDescent="0.3">
      <c r="A23" s="468"/>
      <c r="B23" s="470" t="s">
        <v>320</v>
      </c>
      <c r="C23" s="471"/>
      <c r="D23" s="252"/>
      <c r="E23" s="252"/>
    </row>
    <row r="24" spans="1:5" ht="33" customHeight="1" x14ac:dyDescent="0.3">
      <c r="A24" s="468"/>
      <c r="B24" s="470" t="s">
        <v>321</v>
      </c>
      <c r="C24" s="471"/>
      <c r="D24" s="252"/>
      <c r="E24" s="252"/>
    </row>
    <row r="25" spans="1:5" ht="33" customHeight="1" x14ac:dyDescent="0.3">
      <c r="A25" s="468"/>
      <c r="B25" s="470" t="s">
        <v>322</v>
      </c>
      <c r="C25" s="471"/>
      <c r="D25" s="252"/>
      <c r="E25" s="252"/>
    </row>
    <row r="26" spans="1:5" ht="33" customHeight="1" x14ac:dyDescent="0.3">
      <c r="A26" s="468"/>
      <c r="B26" s="470" t="s">
        <v>323</v>
      </c>
      <c r="C26" s="471"/>
      <c r="D26" s="252"/>
      <c r="E26" s="252"/>
    </row>
    <row r="27" spans="1:5" ht="33" customHeight="1" x14ac:dyDescent="0.3">
      <c r="A27" s="468"/>
      <c r="B27" s="470" t="s">
        <v>324</v>
      </c>
      <c r="C27" s="471"/>
      <c r="D27" s="252"/>
      <c r="E27" s="252"/>
    </row>
    <row r="28" spans="1:5" ht="33" customHeight="1" x14ac:dyDescent="0.3">
      <c r="A28" s="468"/>
      <c r="B28" s="470" t="s">
        <v>325</v>
      </c>
      <c r="C28" s="471"/>
      <c r="D28" s="252"/>
      <c r="E28" s="252"/>
    </row>
    <row r="29" spans="1:5" ht="33" customHeight="1" x14ac:dyDescent="0.3">
      <c r="A29" s="468"/>
      <c r="B29" s="470" t="s">
        <v>326</v>
      </c>
      <c r="C29" s="471"/>
      <c r="D29" s="252"/>
      <c r="E29" s="252"/>
    </row>
    <row r="30" spans="1:5" ht="33" customHeight="1" x14ac:dyDescent="0.3">
      <c r="A30" s="468"/>
      <c r="B30" s="470" t="s">
        <v>327</v>
      </c>
      <c r="C30" s="471"/>
      <c r="D30" s="252"/>
      <c r="E30" s="252"/>
    </row>
    <row r="31" spans="1:5" ht="33" customHeight="1" x14ac:dyDescent="0.3">
      <c r="A31" s="468"/>
      <c r="B31" s="433" t="s">
        <v>328</v>
      </c>
      <c r="C31" s="433"/>
      <c r="D31" s="252"/>
      <c r="E31" s="252"/>
    </row>
    <row r="32" spans="1:5" ht="33" customHeight="1" x14ac:dyDescent="0.3">
      <c r="A32" s="468"/>
      <c r="B32" s="470" t="s">
        <v>329</v>
      </c>
      <c r="C32" s="471"/>
      <c r="D32" s="196"/>
      <c r="E32" s="238"/>
    </row>
    <row r="33" spans="1:5" ht="22.5" customHeight="1" x14ac:dyDescent="0.3">
      <c r="A33" s="468"/>
      <c r="B33" s="501" t="s">
        <v>362</v>
      </c>
      <c r="C33" s="501"/>
      <c r="D33" s="501"/>
      <c r="E33" s="502"/>
    </row>
    <row r="34" spans="1:5" ht="33" customHeight="1" x14ac:dyDescent="0.3">
      <c r="A34" s="468"/>
      <c r="B34" s="433" t="s">
        <v>351</v>
      </c>
      <c r="C34" s="433"/>
      <c r="D34" s="196"/>
      <c r="E34" s="235"/>
    </row>
    <row r="35" spans="1:5" ht="33" customHeight="1" x14ac:dyDescent="0.3">
      <c r="A35" s="468"/>
      <c r="B35" s="433" t="s">
        <v>348</v>
      </c>
      <c r="C35" s="433"/>
      <c r="D35" s="196"/>
      <c r="E35" s="235"/>
    </row>
    <row r="36" spans="1:5" ht="33" customHeight="1" x14ac:dyDescent="0.3">
      <c r="A36" s="468"/>
      <c r="B36" s="433" t="s">
        <v>349</v>
      </c>
      <c r="C36" s="433"/>
      <c r="D36" s="196"/>
      <c r="E36" s="235"/>
    </row>
    <row r="37" spans="1:5" ht="33" customHeight="1" x14ac:dyDescent="0.3">
      <c r="A37" s="468"/>
      <c r="B37" s="433" t="s">
        <v>350</v>
      </c>
      <c r="C37" s="433"/>
      <c r="D37" s="196"/>
      <c r="E37" s="235"/>
    </row>
    <row r="38" spans="1:5" ht="33" customHeight="1" x14ac:dyDescent="0.3">
      <c r="A38" s="468"/>
      <c r="B38" s="433" t="s">
        <v>352</v>
      </c>
      <c r="C38" s="433"/>
      <c r="D38" s="196"/>
      <c r="E38" s="235"/>
    </row>
    <row r="39" spans="1:5" ht="33" customHeight="1" x14ac:dyDescent="0.3">
      <c r="A39" s="468"/>
      <c r="B39" s="433" t="s">
        <v>353</v>
      </c>
      <c r="C39" s="433"/>
      <c r="D39" s="196"/>
      <c r="E39" s="235"/>
    </row>
    <row r="40" spans="1:5" ht="33" customHeight="1" x14ac:dyDescent="0.3">
      <c r="A40" s="468"/>
      <c r="B40" s="433" t="s">
        <v>354</v>
      </c>
      <c r="C40" s="433"/>
      <c r="D40" s="196"/>
      <c r="E40" s="235"/>
    </row>
    <row r="41" spans="1:5" ht="33" customHeight="1" x14ac:dyDescent="0.3">
      <c r="A41" s="468"/>
      <c r="B41" s="433" t="s">
        <v>355</v>
      </c>
      <c r="C41" s="433"/>
      <c r="D41" s="196"/>
      <c r="E41" s="235"/>
    </row>
    <row r="42" spans="1:5" ht="33" customHeight="1" x14ac:dyDescent="0.3">
      <c r="A42" s="468"/>
      <c r="B42" s="433" t="s">
        <v>356</v>
      </c>
      <c r="C42" s="433"/>
      <c r="D42" s="196"/>
      <c r="E42" s="235"/>
    </row>
    <row r="43" spans="1:5" ht="33" customHeight="1" x14ac:dyDescent="0.3">
      <c r="A43" s="468"/>
      <c r="B43" s="433" t="s">
        <v>357</v>
      </c>
      <c r="C43" s="433"/>
      <c r="D43" s="196"/>
      <c r="E43" s="235"/>
    </row>
    <row r="44" spans="1:5" ht="33" customHeight="1" x14ac:dyDescent="0.3">
      <c r="A44" s="468"/>
      <c r="B44" s="433" t="s">
        <v>358</v>
      </c>
      <c r="C44" s="433"/>
      <c r="D44" s="196"/>
      <c r="E44" s="235"/>
    </row>
    <row r="45" spans="1:5" ht="33" customHeight="1" x14ac:dyDescent="0.3">
      <c r="A45" s="468"/>
      <c r="B45" s="433" t="s">
        <v>359</v>
      </c>
      <c r="C45" s="433"/>
      <c r="D45" s="196"/>
      <c r="E45" s="235"/>
    </row>
    <row r="46" spans="1:5" ht="33" customHeight="1" x14ac:dyDescent="0.3">
      <c r="A46" s="468"/>
      <c r="B46" s="433" t="s">
        <v>360</v>
      </c>
      <c r="C46" s="433"/>
      <c r="D46" s="196"/>
      <c r="E46" s="235"/>
    </row>
    <row r="47" spans="1:5" ht="33" customHeight="1" thickBot="1" x14ac:dyDescent="0.35">
      <c r="A47" s="469"/>
      <c r="B47" s="472" t="s">
        <v>361</v>
      </c>
      <c r="C47" s="472"/>
      <c r="D47" s="201"/>
      <c r="E47" s="236"/>
    </row>
    <row r="49" spans="1:5" ht="15" thickBot="1" x14ac:dyDescent="0.35"/>
    <row r="50" spans="1:5" ht="30.75" customHeight="1" x14ac:dyDescent="0.3">
      <c r="A50" s="492" t="s">
        <v>364</v>
      </c>
      <c r="B50" s="494" t="s">
        <v>363</v>
      </c>
      <c r="C50" s="494"/>
      <c r="D50" s="496" t="s">
        <v>365</v>
      </c>
      <c r="E50" s="497"/>
    </row>
    <row r="51" spans="1:5" x14ac:dyDescent="0.3">
      <c r="A51" s="493"/>
      <c r="B51" s="495"/>
      <c r="C51" s="495"/>
      <c r="D51" s="95" t="s">
        <v>94</v>
      </c>
      <c r="E51" s="234" t="s">
        <v>95</v>
      </c>
    </row>
    <row r="52" spans="1:5" ht="33" customHeight="1" x14ac:dyDescent="0.3">
      <c r="A52" s="468"/>
      <c r="B52" s="433" t="s">
        <v>310</v>
      </c>
      <c r="C52" s="503"/>
      <c r="D52" s="196"/>
      <c r="E52" s="235"/>
    </row>
    <row r="53" spans="1:5" ht="33" customHeight="1" x14ac:dyDescent="0.3">
      <c r="A53" s="468"/>
      <c r="B53" s="433" t="s">
        <v>314</v>
      </c>
      <c r="C53" s="503"/>
      <c r="D53" s="196"/>
      <c r="E53" s="235"/>
    </row>
    <row r="54" spans="1:5" ht="33" customHeight="1" x14ac:dyDescent="0.3">
      <c r="A54" s="468"/>
      <c r="B54" s="433" t="s">
        <v>311</v>
      </c>
      <c r="C54" s="503"/>
      <c r="D54" s="196"/>
      <c r="E54" s="235"/>
    </row>
    <row r="55" spans="1:5" ht="33" customHeight="1" x14ac:dyDescent="0.3">
      <c r="A55" s="468"/>
      <c r="B55" s="433" t="s">
        <v>312</v>
      </c>
      <c r="C55" s="503"/>
      <c r="D55" s="196"/>
      <c r="E55" s="235"/>
    </row>
    <row r="56" spans="1:5" ht="33" customHeight="1" x14ac:dyDescent="0.3">
      <c r="A56" s="468"/>
      <c r="B56" s="433" t="s">
        <v>313</v>
      </c>
      <c r="C56" s="503"/>
      <c r="D56" s="196"/>
      <c r="E56" s="235"/>
    </row>
    <row r="57" spans="1:5" ht="33" customHeight="1" x14ac:dyDescent="0.3">
      <c r="A57" s="468"/>
      <c r="B57" s="433" t="s">
        <v>315</v>
      </c>
      <c r="C57" s="503"/>
      <c r="D57" s="196"/>
      <c r="E57" s="235"/>
    </row>
    <row r="58" spans="1:5" ht="33" customHeight="1" x14ac:dyDescent="0.3">
      <c r="A58" s="468"/>
      <c r="B58" s="433" t="s">
        <v>316</v>
      </c>
      <c r="C58" s="503"/>
      <c r="D58" s="196"/>
      <c r="E58" s="235"/>
    </row>
    <row r="59" spans="1:5" ht="33" customHeight="1" x14ac:dyDescent="0.3">
      <c r="A59" s="468"/>
      <c r="B59" s="433" t="s">
        <v>317</v>
      </c>
      <c r="C59" s="503"/>
      <c r="D59" s="196"/>
      <c r="E59" s="235"/>
    </row>
    <row r="60" spans="1:5" ht="33" customHeight="1" x14ac:dyDescent="0.3">
      <c r="A60" s="468"/>
      <c r="B60" s="433" t="s">
        <v>318</v>
      </c>
      <c r="C60" s="503"/>
      <c r="D60" s="196"/>
      <c r="E60" s="235"/>
    </row>
    <row r="61" spans="1:5" ht="33" customHeight="1" x14ac:dyDescent="0.3">
      <c r="A61" s="468"/>
      <c r="B61" s="433" t="s">
        <v>319</v>
      </c>
      <c r="C61" s="503"/>
      <c r="D61" s="196"/>
      <c r="E61" s="235"/>
    </row>
    <row r="62" spans="1:5" ht="33" customHeight="1" x14ac:dyDescent="0.3">
      <c r="A62" s="468"/>
      <c r="B62" s="433" t="s">
        <v>320</v>
      </c>
      <c r="C62" s="503"/>
      <c r="D62" s="196"/>
      <c r="E62" s="235"/>
    </row>
    <row r="63" spans="1:5" ht="33" customHeight="1" x14ac:dyDescent="0.3">
      <c r="A63" s="468"/>
      <c r="B63" s="433" t="s">
        <v>321</v>
      </c>
      <c r="C63" s="503"/>
      <c r="D63" s="196"/>
      <c r="E63" s="235"/>
    </row>
    <row r="64" spans="1:5" ht="33" customHeight="1" x14ac:dyDescent="0.3">
      <c r="A64" s="468"/>
      <c r="B64" s="433" t="s">
        <v>322</v>
      </c>
      <c r="C64" s="503"/>
      <c r="D64" s="196"/>
      <c r="E64" s="235"/>
    </row>
    <row r="65" spans="1:5" ht="33" customHeight="1" x14ac:dyDescent="0.3">
      <c r="A65" s="468"/>
      <c r="B65" s="433" t="s">
        <v>323</v>
      </c>
      <c r="C65" s="503"/>
      <c r="D65" s="196"/>
      <c r="E65" s="235"/>
    </row>
    <row r="66" spans="1:5" ht="33" customHeight="1" x14ac:dyDescent="0.3">
      <c r="A66" s="468"/>
      <c r="B66" s="433" t="s">
        <v>324</v>
      </c>
      <c r="C66" s="503"/>
      <c r="D66" s="196"/>
      <c r="E66" s="235"/>
    </row>
    <row r="67" spans="1:5" ht="33" customHeight="1" x14ac:dyDescent="0.3">
      <c r="A67" s="468"/>
      <c r="B67" s="433" t="s">
        <v>325</v>
      </c>
      <c r="C67" s="503"/>
      <c r="D67" s="196"/>
      <c r="E67" s="235"/>
    </row>
    <row r="68" spans="1:5" ht="33" customHeight="1" x14ac:dyDescent="0.3">
      <c r="A68" s="468"/>
      <c r="B68" s="433" t="s">
        <v>326</v>
      </c>
      <c r="C68" s="503"/>
      <c r="D68" s="196"/>
      <c r="E68" s="235"/>
    </row>
    <row r="69" spans="1:5" ht="33" customHeight="1" x14ac:dyDescent="0.3">
      <c r="A69" s="468"/>
      <c r="B69" s="433" t="s">
        <v>327</v>
      </c>
      <c r="C69" s="503"/>
      <c r="D69" s="196"/>
      <c r="E69" s="235"/>
    </row>
    <row r="70" spans="1:5" ht="33" customHeight="1" x14ac:dyDescent="0.3">
      <c r="A70" s="468"/>
      <c r="B70" s="433" t="s">
        <v>328</v>
      </c>
      <c r="C70" s="433"/>
      <c r="D70" s="196"/>
      <c r="E70" s="235"/>
    </row>
    <row r="71" spans="1:5" ht="33" customHeight="1" x14ac:dyDescent="0.3">
      <c r="A71" s="468"/>
      <c r="B71" s="433" t="s">
        <v>329</v>
      </c>
      <c r="C71" s="503"/>
      <c r="D71" s="196"/>
      <c r="E71" s="235"/>
    </row>
    <row r="72" spans="1:5" ht="33" customHeight="1" x14ac:dyDescent="0.3">
      <c r="A72" s="468"/>
      <c r="B72" s="501" t="s">
        <v>362</v>
      </c>
      <c r="C72" s="501"/>
      <c r="D72" s="501"/>
      <c r="E72" s="502"/>
    </row>
    <row r="73" spans="1:5" ht="33" customHeight="1" x14ac:dyDescent="0.3">
      <c r="A73" s="468"/>
      <c r="B73" s="433" t="s">
        <v>351</v>
      </c>
      <c r="C73" s="433"/>
      <c r="D73" s="196"/>
      <c r="E73" s="235"/>
    </row>
    <row r="74" spans="1:5" ht="33" customHeight="1" x14ac:dyDescent="0.3">
      <c r="A74" s="468"/>
      <c r="B74" s="433" t="s">
        <v>348</v>
      </c>
      <c r="C74" s="433"/>
      <c r="D74" s="196"/>
      <c r="E74" s="235"/>
    </row>
    <row r="75" spans="1:5" ht="33" customHeight="1" x14ac:dyDescent="0.3">
      <c r="A75" s="468"/>
      <c r="B75" s="433" t="s">
        <v>349</v>
      </c>
      <c r="C75" s="433"/>
      <c r="D75" s="196"/>
      <c r="E75" s="235"/>
    </row>
    <row r="76" spans="1:5" ht="33" customHeight="1" x14ac:dyDescent="0.3">
      <c r="A76" s="468"/>
      <c r="B76" s="433" t="s">
        <v>350</v>
      </c>
      <c r="C76" s="433"/>
      <c r="D76" s="196"/>
      <c r="E76" s="235"/>
    </row>
    <row r="77" spans="1:5" ht="33" customHeight="1" x14ac:dyDescent="0.3">
      <c r="A77" s="468"/>
      <c r="B77" s="433" t="s">
        <v>352</v>
      </c>
      <c r="C77" s="433"/>
      <c r="D77" s="196"/>
      <c r="E77" s="235"/>
    </row>
    <row r="78" spans="1:5" ht="33" customHeight="1" x14ac:dyDescent="0.3">
      <c r="A78" s="468"/>
      <c r="B78" s="433" t="s">
        <v>353</v>
      </c>
      <c r="C78" s="433"/>
      <c r="D78" s="196"/>
      <c r="E78" s="235"/>
    </row>
    <row r="79" spans="1:5" ht="33" customHeight="1" x14ac:dyDescent="0.3">
      <c r="A79" s="468"/>
      <c r="B79" s="433" t="s">
        <v>354</v>
      </c>
      <c r="C79" s="433"/>
      <c r="D79" s="196"/>
      <c r="E79" s="235"/>
    </row>
    <row r="80" spans="1:5" ht="33" customHeight="1" x14ac:dyDescent="0.3">
      <c r="A80" s="468"/>
      <c r="B80" s="433" t="s">
        <v>355</v>
      </c>
      <c r="C80" s="433"/>
      <c r="D80" s="196"/>
      <c r="E80" s="235"/>
    </row>
    <row r="81" spans="1:5" ht="33" customHeight="1" x14ac:dyDescent="0.3">
      <c r="A81" s="468"/>
      <c r="B81" s="433" t="s">
        <v>356</v>
      </c>
      <c r="C81" s="433"/>
      <c r="D81" s="196"/>
      <c r="E81" s="235"/>
    </row>
    <row r="82" spans="1:5" ht="33" customHeight="1" x14ac:dyDescent="0.3">
      <c r="A82" s="468"/>
      <c r="B82" s="433" t="s">
        <v>357</v>
      </c>
      <c r="C82" s="433"/>
      <c r="D82" s="196"/>
      <c r="E82" s="235"/>
    </row>
    <row r="83" spans="1:5" ht="33" customHeight="1" x14ac:dyDescent="0.3">
      <c r="A83" s="468"/>
      <c r="B83" s="433" t="s">
        <v>358</v>
      </c>
      <c r="C83" s="433"/>
      <c r="D83" s="196"/>
      <c r="E83" s="235"/>
    </row>
    <row r="84" spans="1:5" ht="33" customHeight="1" x14ac:dyDescent="0.3">
      <c r="A84" s="468"/>
      <c r="B84" s="433" t="s">
        <v>359</v>
      </c>
      <c r="C84" s="433"/>
      <c r="D84" s="196"/>
      <c r="E84" s="235"/>
    </row>
    <row r="85" spans="1:5" ht="33" customHeight="1" x14ac:dyDescent="0.3">
      <c r="A85" s="468"/>
      <c r="B85" s="433" t="s">
        <v>360</v>
      </c>
      <c r="C85" s="433"/>
      <c r="D85" s="196"/>
      <c r="E85" s="235"/>
    </row>
    <row r="86" spans="1:5" ht="33" customHeight="1" thickBot="1" x14ac:dyDescent="0.35">
      <c r="A86" s="469"/>
      <c r="B86" s="472" t="s">
        <v>361</v>
      </c>
      <c r="C86" s="472"/>
      <c r="D86" s="201"/>
      <c r="E86" s="236"/>
    </row>
    <row r="88" spans="1:5" ht="15" thickBot="1" x14ac:dyDescent="0.35"/>
    <row r="89" spans="1:5" ht="28.5" customHeight="1" x14ac:dyDescent="0.3">
      <c r="A89" s="492" t="s">
        <v>364</v>
      </c>
      <c r="B89" s="494" t="s">
        <v>363</v>
      </c>
      <c r="C89" s="494"/>
      <c r="D89" s="496" t="s">
        <v>365</v>
      </c>
      <c r="E89" s="497"/>
    </row>
    <row r="90" spans="1:5" x14ac:dyDescent="0.3">
      <c r="A90" s="493"/>
      <c r="B90" s="495"/>
      <c r="C90" s="495"/>
      <c r="D90" s="95" t="s">
        <v>94</v>
      </c>
      <c r="E90" s="234" t="s">
        <v>95</v>
      </c>
    </row>
    <row r="91" spans="1:5" ht="33" customHeight="1" x14ac:dyDescent="0.3">
      <c r="A91" s="468"/>
      <c r="B91" s="470" t="s">
        <v>310</v>
      </c>
      <c r="C91" s="471"/>
      <c r="D91" s="196"/>
      <c r="E91" s="238"/>
    </row>
    <row r="92" spans="1:5" ht="33" customHeight="1" x14ac:dyDescent="0.3">
      <c r="A92" s="468"/>
      <c r="B92" s="470" t="s">
        <v>314</v>
      </c>
      <c r="C92" s="471"/>
      <c r="D92" s="196"/>
      <c r="E92" s="238"/>
    </row>
    <row r="93" spans="1:5" ht="33" customHeight="1" x14ac:dyDescent="0.3">
      <c r="A93" s="468"/>
      <c r="B93" s="470" t="s">
        <v>311</v>
      </c>
      <c r="C93" s="471"/>
      <c r="D93" s="196"/>
      <c r="E93" s="238"/>
    </row>
    <row r="94" spans="1:5" ht="33" customHeight="1" x14ac:dyDescent="0.3">
      <c r="A94" s="468"/>
      <c r="B94" s="470" t="s">
        <v>312</v>
      </c>
      <c r="C94" s="471"/>
      <c r="D94" s="196"/>
      <c r="E94" s="238"/>
    </row>
    <row r="95" spans="1:5" ht="33" customHeight="1" x14ac:dyDescent="0.3">
      <c r="A95" s="468"/>
      <c r="B95" s="470" t="s">
        <v>313</v>
      </c>
      <c r="C95" s="471"/>
      <c r="D95" s="196"/>
      <c r="E95" s="238"/>
    </row>
    <row r="96" spans="1:5" ht="33" customHeight="1" x14ac:dyDescent="0.3">
      <c r="A96" s="468"/>
      <c r="B96" s="470" t="s">
        <v>315</v>
      </c>
      <c r="C96" s="471"/>
      <c r="D96" s="196"/>
      <c r="E96" s="238"/>
    </row>
    <row r="97" spans="1:5" ht="33" customHeight="1" x14ac:dyDescent="0.3">
      <c r="A97" s="468"/>
      <c r="B97" s="470" t="s">
        <v>316</v>
      </c>
      <c r="C97" s="471"/>
      <c r="D97" s="196"/>
      <c r="E97" s="238"/>
    </row>
    <row r="98" spans="1:5" ht="33" customHeight="1" x14ac:dyDescent="0.3">
      <c r="A98" s="468"/>
      <c r="B98" s="470" t="s">
        <v>317</v>
      </c>
      <c r="C98" s="471"/>
      <c r="D98" s="196"/>
      <c r="E98" s="238"/>
    </row>
    <row r="99" spans="1:5" ht="33" customHeight="1" x14ac:dyDescent="0.3">
      <c r="A99" s="468"/>
      <c r="B99" s="470" t="s">
        <v>318</v>
      </c>
      <c r="C99" s="471"/>
      <c r="D99" s="196"/>
      <c r="E99" s="238"/>
    </row>
    <row r="100" spans="1:5" ht="33" customHeight="1" x14ac:dyDescent="0.3">
      <c r="A100" s="468"/>
      <c r="B100" s="470" t="s">
        <v>319</v>
      </c>
      <c r="C100" s="471"/>
      <c r="D100" s="196"/>
      <c r="E100" s="238"/>
    </row>
    <row r="101" spans="1:5" ht="33" customHeight="1" x14ac:dyDescent="0.3">
      <c r="A101" s="468"/>
      <c r="B101" s="470" t="s">
        <v>320</v>
      </c>
      <c r="C101" s="471"/>
      <c r="D101" s="196"/>
      <c r="E101" s="238"/>
    </row>
    <row r="102" spans="1:5" ht="33" customHeight="1" x14ac:dyDescent="0.3">
      <c r="A102" s="468"/>
      <c r="B102" s="470" t="s">
        <v>321</v>
      </c>
      <c r="C102" s="471"/>
      <c r="D102" s="196"/>
      <c r="E102" s="238"/>
    </row>
    <row r="103" spans="1:5" ht="33" customHeight="1" x14ac:dyDescent="0.3">
      <c r="A103" s="468"/>
      <c r="B103" s="470" t="s">
        <v>322</v>
      </c>
      <c r="C103" s="471"/>
      <c r="D103" s="196"/>
      <c r="E103" s="238"/>
    </row>
    <row r="104" spans="1:5" ht="33" customHeight="1" x14ac:dyDescent="0.3">
      <c r="A104" s="468"/>
      <c r="B104" s="470" t="s">
        <v>323</v>
      </c>
      <c r="C104" s="471"/>
      <c r="D104" s="196"/>
      <c r="E104" s="238"/>
    </row>
    <row r="105" spans="1:5" ht="33" customHeight="1" x14ac:dyDescent="0.3">
      <c r="A105" s="468"/>
      <c r="B105" s="470" t="s">
        <v>324</v>
      </c>
      <c r="C105" s="471"/>
      <c r="D105" s="196"/>
      <c r="E105" s="238"/>
    </row>
    <row r="106" spans="1:5" ht="33" customHeight="1" x14ac:dyDescent="0.3">
      <c r="A106" s="468"/>
      <c r="B106" s="470" t="s">
        <v>325</v>
      </c>
      <c r="C106" s="471"/>
      <c r="D106" s="196"/>
      <c r="E106" s="238"/>
    </row>
    <row r="107" spans="1:5" ht="33" customHeight="1" x14ac:dyDescent="0.3">
      <c r="A107" s="468"/>
      <c r="B107" s="470" t="s">
        <v>326</v>
      </c>
      <c r="C107" s="471"/>
      <c r="D107" s="196"/>
      <c r="E107" s="238"/>
    </row>
    <row r="108" spans="1:5" ht="33" customHeight="1" x14ac:dyDescent="0.3">
      <c r="A108" s="468"/>
      <c r="B108" s="470" t="s">
        <v>327</v>
      </c>
      <c r="C108" s="471"/>
      <c r="D108" s="196"/>
      <c r="E108" s="238"/>
    </row>
    <row r="109" spans="1:5" ht="33" customHeight="1" x14ac:dyDescent="0.3">
      <c r="A109" s="468"/>
      <c r="B109" s="433" t="s">
        <v>328</v>
      </c>
      <c r="C109" s="433"/>
      <c r="D109" s="196"/>
      <c r="E109" s="238"/>
    </row>
    <row r="110" spans="1:5" ht="33" customHeight="1" x14ac:dyDescent="0.3">
      <c r="A110" s="468"/>
      <c r="B110" s="470" t="s">
        <v>329</v>
      </c>
      <c r="C110" s="471"/>
      <c r="D110" s="196"/>
      <c r="E110" s="238"/>
    </row>
    <row r="111" spans="1:5" ht="33" customHeight="1" x14ac:dyDescent="0.3">
      <c r="A111" s="468"/>
      <c r="B111" s="501" t="s">
        <v>362</v>
      </c>
      <c r="C111" s="501"/>
      <c r="D111" s="501"/>
      <c r="E111" s="502"/>
    </row>
    <row r="112" spans="1:5" ht="33" customHeight="1" x14ac:dyDescent="0.3">
      <c r="A112" s="468"/>
      <c r="B112" s="433" t="s">
        <v>351</v>
      </c>
      <c r="C112" s="433"/>
      <c r="D112" s="196"/>
      <c r="E112" s="235"/>
    </row>
    <row r="113" spans="1:5" ht="33" customHeight="1" x14ac:dyDescent="0.3">
      <c r="A113" s="468"/>
      <c r="B113" s="433" t="s">
        <v>348</v>
      </c>
      <c r="C113" s="433"/>
      <c r="D113" s="196"/>
      <c r="E113" s="235"/>
    </row>
    <row r="114" spans="1:5" ht="33" customHeight="1" x14ac:dyDescent="0.3">
      <c r="A114" s="468"/>
      <c r="B114" s="433" t="s">
        <v>349</v>
      </c>
      <c r="C114" s="433"/>
      <c r="D114" s="196"/>
      <c r="E114" s="235"/>
    </row>
    <row r="115" spans="1:5" ht="33" customHeight="1" x14ac:dyDescent="0.3">
      <c r="A115" s="468"/>
      <c r="B115" s="433" t="s">
        <v>350</v>
      </c>
      <c r="C115" s="433"/>
      <c r="D115" s="196"/>
      <c r="E115" s="235"/>
    </row>
    <row r="116" spans="1:5" ht="33" customHeight="1" x14ac:dyDescent="0.3">
      <c r="A116" s="468"/>
      <c r="B116" s="433" t="s">
        <v>352</v>
      </c>
      <c r="C116" s="433"/>
      <c r="D116" s="196"/>
      <c r="E116" s="235"/>
    </row>
    <row r="117" spans="1:5" ht="33" customHeight="1" x14ac:dyDescent="0.3">
      <c r="A117" s="468"/>
      <c r="B117" s="433" t="s">
        <v>353</v>
      </c>
      <c r="C117" s="433"/>
      <c r="D117" s="196"/>
      <c r="E117" s="235"/>
    </row>
    <row r="118" spans="1:5" ht="33" customHeight="1" x14ac:dyDescent="0.3">
      <c r="A118" s="468"/>
      <c r="B118" s="433" t="s">
        <v>354</v>
      </c>
      <c r="C118" s="433"/>
      <c r="D118" s="196"/>
      <c r="E118" s="235"/>
    </row>
    <row r="119" spans="1:5" ht="33" customHeight="1" x14ac:dyDescent="0.3">
      <c r="A119" s="468"/>
      <c r="B119" s="433" t="s">
        <v>355</v>
      </c>
      <c r="C119" s="433"/>
      <c r="D119" s="196"/>
      <c r="E119" s="235"/>
    </row>
    <row r="120" spans="1:5" ht="33" customHeight="1" x14ac:dyDescent="0.3">
      <c r="A120" s="468"/>
      <c r="B120" s="433" t="s">
        <v>356</v>
      </c>
      <c r="C120" s="433"/>
      <c r="D120" s="196"/>
      <c r="E120" s="235"/>
    </row>
    <row r="121" spans="1:5" ht="33" customHeight="1" x14ac:dyDescent="0.3">
      <c r="A121" s="468"/>
      <c r="B121" s="433" t="s">
        <v>357</v>
      </c>
      <c r="C121" s="433"/>
      <c r="D121" s="196"/>
      <c r="E121" s="235"/>
    </row>
    <row r="122" spans="1:5" ht="33" customHeight="1" x14ac:dyDescent="0.3">
      <c r="A122" s="468"/>
      <c r="B122" s="433" t="s">
        <v>358</v>
      </c>
      <c r="C122" s="433"/>
      <c r="D122" s="196"/>
      <c r="E122" s="235"/>
    </row>
    <row r="123" spans="1:5" ht="33" customHeight="1" x14ac:dyDescent="0.3">
      <c r="A123" s="468"/>
      <c r="B123" s="433" t="s">
        <v>359</v>
      </c>
      <c r="C123" s="433"/>
      <c r="D123" s="196"/>
      <c r="E123" s="235"/>
    </row>
    <row r="124" spans="1:5" ht="33" customHeight="1" x14ac:dyDescent="0.3">
      <c r="A124" s="468"/>
      <c r="B124" s="433" t="s">
        <v>360</v>
      </c>
      <c r="C124" s="433"/>
      <c r="D124" s="196"/>
      <c r="E124" s="235"/>
    </row>
    <row r="125" spans="1:5" ht="33" customHeight="1" thickBot="1" x14ac:dyDescent="0.35">
      <c r="A125" s="469"/>
      <c r="B125" s="472" t="s">
        <v>361</v>
      </c>
      <c r="C125" s="472"/>
      <c r="D125" s="201"/>
      <c r="E125" s="236"/>
    </row>
    <row r="127" spans="1:5" ht="15" thickBot="1" x14ac:dyDescent="0.35"/>
    <row r="128" spans="1:5" ht="30" customHeight="1" x14ac:dyDescent="0.3">
      <c r="A128" s="492" t="s">
        <v>364</v>
      </c>
      <c r="B128" s="494" t="s">
        <v>363</v>
      </c>
      <c r="C128" s="494"/>
      <c r="D128" s="496" t="s">
        <v>365</v>
      </c>
      <c r="E128" s="497"/>
    </row>
    <row r="129" spans="1:5" x14ac:dyDescent="0.3">
      <c r="A129" s="493"/>
      <c r="B129" s="495"/>
      <c r="C129" s="495"/>
      <c r="D129" s="95" t="s">
        <v>94</v>
      </c>
      <c r="E129" s="234" t="s">
        <v>95</v>
      </c>
    </row>
    <row r="130" spans="1:5" ht="33" customHeight="1" x14ac:dyDescent="0.3">
      <c r="A130" s="468"/>
      <c r="B130" s="433" t="s">
        <v>310</v>
      </c>
      <c r="C130" s="503"/>
      <c r="D130" s="196"/>
      <c r="E130" s="235"/>
    </row>
    <row r="131" spans="1:5" ht="33" customHeight="1" x14ac:dyDescent="0.3">
      <c r="A131" s="468"/>
      <c r="B131" s="433" t="s">
        <v>314</v>
      </c>
      <c r="C131" s="503"/>
      <c r="D131" s="196"/>
      <c r="E131" s="235"/>
    </row>
    <row r="132" spans="1:5" ht="33" customHeight="1" x14ac:dyDescent="0.3">
      <c r="A132" s="468"/>
      <c r="B132" s="433" t="s">
        <v>311</v>
      </c>
      <c r="C132" s="503"/>
      <c r="D132" s="196"/>
      <c r="E132" s="235"/>
    </row>
    <row r="133" spans="1:5" ht="33" customHeight="1" x14ac:dyDescent="0.3">
      <c r="A133" s="468"/>
      <c r="B133" s="433" t="s">
        <v>312</v>
      </c>
      <c r="C133" s="503"/>
      <c r="D133" s="196"/>
      <c r="E133" s="235"/>
    </row>
    <row r="134" spans="1:5" ht="33" customHeight="1" x14ac:dyDescent="0.3">
      <c r="A134" s="468"/>
      <c r="B134" s="433" t="s">
        <v>313</v>
      </c>
      <c r="C134" s="503"/>
      <c r="D134" s="196"/>
      <c r="E134" s="235"/>
    </row>
    <row r="135" spans="1:5" ht="33" customHeight="1" x14ac:dyDescent="0.3">
      <c r="A135" s="468"/>
      <c r="B135" s="433" t="s">
        <v>315</v>
      </c>
      <c r="C135" s="503"/>
      <c r="D135" s="196"/>
      <c r="E135" s="235"/>
    </row>
    <row r="136" spans="1:5" ht="33" customHeight="1" x14ac:dyDescent="0.3">
      <c r="A136" s="468"/>
      <c r="B136" s="433" t="s">
        <v>316</v>
      </c>
      <c r="C136" s="503"/>
      <c r="D136" s="196"/>
      <c r="E136" s="235"/>
    </row>
    <row r="137" spans="1:5" ht="33" customHeight="1" x14ac:dyDescent="0.3">
      <c r="A137" s="468"/>
      <c r="B137" s="433" t="s">
        <v>317</v>
      </c>
      <c r="C137" s="503"/>
      <c r="D137" s="196"/>
      <c r="E137" s="235"/>
    </row>
    <row r="138" spans="1:5" ht="33" customHeight="1" x14ac:dyDescent="0.3">
      <c r="A138" s="468"/>
      <c r="B138" s="433" t="s">
        <v>318</v>
      </c>
      <c r="C138" s="503"/>
      <c r="D138" s="196"/>
      <c r="E138" s="235"/>
    </row>
    <row r="139" spans="1:5" ht="33" customHeight="1" x14ac:dyDescent="0.3">
      <c r="A139" s="468"/>
      <c r="B139" s="433" t="s">
        <v>319</v>
      </c>
      <c r="C139" s="503"/>
      <c r="D139" s="196"/>
      <c r="E139" s="235"/>
    </row>
    <row r="140" spans="1:5" ht="33" customHeight="1" x14ac:dyDescent="0.3">
      <c r="A140" s="468"/>
      <c r="B140" s="433" t="s">
        <v>320</v>
      </c>
      <c r="C140" s="503"/>
      <c r="D140" s="196"/>
      <c r="E140" s="235"/>
    </row>
    <row r="141" spans="1:5" ht="33" customHeight="1" x14ac:dyDescent="0.3">
      <c r="A141" s="468"/>
      <c r="B141" s="433" t="s">
        <v>321</v>
      </c>
      <c r="C141" s="503"/>
      <c r="D141" s="196"/>
      <c r="E141" s="235"/>
    </row>
    <row r="142" spans="1:5" ht="33" customHeight="1" x14ac:dyDescent="0.3">
      <c r="A142" s="468"/>
      <c r="B142" s="433" t="s">
        <v>322</v>
      </c>
      <c r="C142" s="503"/>
      <c r="D142" s="196"/>
      <c r="E142" s="235"/>
    </row>
    <row r="143" spans="1:5" ht="33" customHeight="1" x14ac:dyDescent="0.3">
      <c r="A143" s="468"/>
      <c r="B143" s="433" t="s">
        <v>323</v>
      </c>
      <c r="C143" s="503"/>
      <c r="D143" s="196"/>
      <c r="E143" s="235"/>
    </row>
    <row r="144" spans="1:5" ht="33" customHeight="1" x14ac:dyDescent="0.3">
      <c r="A144" s="468"/>
      <c r="B144" s="433" t="s">
        <v>324</v>
      </c>
      <c r="C144" s="503"/>
      <c r="D144" s="196"/>
      <c r="E144" s="235"/>
    </row>
    <row r="145" spans="1:5" ht="33" customHeight="1" x14ac:dyDescent="0.3">
      <c r="A145" s="468"/>
      <c r="B145" s="433" t="s">
        <v>325</v>
      </c>
      <c r="C145" s="503"/>
      <c r="D145" s="196"/>
      <c r="E145" s="235"/>
    </row>
    <row r="146" spans="1:5" ht="33" customHeight="1" x14ac:dyDescent="0.3">
      <c r="A146" s="468"/>
      <c r="B146" s="433" t="s">
        <v>326</v>
      </c>
      <c r="C146" s="503"/>
      <c r="D146" s="196"/>
      <c r="E146" s="235"/>
    </row>
    <row r="147" spans="1:5" ht="33" customHeight="1" x14ac:dyDescent="0.3">
      <c r="A147" s="468"/>
      <c r="B147" s="433" t="s">
        <v>327</v>
      </c>
      <c r="C147" s="503"/>
      <c r="D147" s="196"/>
      <c r="E147" s="235"/>
    </row>
    <row r="148" spans="1:5" ht="33" customHeight="1" x14ac:dyDescent="0.3">
      <c r="A148" s="468"/>
      <c r="B148" s="433" t="s">
        <v>328</v>
      </c>
      <c r="C148" s="433"/>
      <c r="D148" s="196"/>
      <c r="E148" s="235"/>
    </row>
    <row r="149" spans="1:5" ht="33" customHeight="1" x14ac:dyDescent="0.3">
      <c r="A149" s="468"/>
      <c r="B149" s="433" t="s">
        <v>329</v>
      </c>
      <c r="C149" s="503"/>
      <c r="D149" s="196"/>
      <c r="E149" s="235"/>
    </row>
    <row r="150" spans="1:5" ht="33" customHeight="1" x14ac:dyDescent="0.3">
      <c r="A150" s="468"/>
      <c r="B150" s="501" t="s">
        <v>362</v>
      </c>
      <c r="C150" s="501"/>
      <c r="D150" s="501"/>
      <c r="E150" s="502"/>
    </row>
    <row r="151" spans="1:5" ht="33" customHeight="1" x14ac:dyDescent="0.3">
      <c r="A151" s="468"/>
      <c r="B151" s="433" t="s">
        <v>351</v>
      </c>
      <c r="C151" s="433"/>
      <c r="D151" s="196"/>
      <c r="E151" s="235"/>
    </row>
    <row r="152" spans="1:5" ht="33" customHeight="1" x14ac:dyDescent="0.3">
      <c r="A152" s="468"/>
      <c r="B152" s="433" t="s">
        <v>348</v>
      </c>
      <c r="C152" s="433"/>
      <c r="D152" s="196"/>
      <c r="E152" s="235"/>
    </row>
    <row r="153" spans="1:5" ht="33" customHeight="1" x14ac:dyDescent="0.3">
      <c r="A153" s="468"/>
      <c r="B153" s="433" t="s">
        <v>349</v>
      </c>
      <c r="C153" s="433"/>
      <c r="D153" s="196"/>
      <c r="E153" s="235"/>
    </row>
    <row r="154" spans="1:5" ht="33" customHeight="1" x14ac:dyDescent="0.3">
      <c r="A154" s="468"/>
      <c r="B154" s="433" t="s">
        <v>350</v>
      </c>
      <c r="C154" s="433"/>
      <c r="D154" s="196"/>
      <c r="E154" s="235"/>
    </row>
    <row r="155" spans="1:5" ht="33" customHeight="1" x14ac:dyDescent="0.3">
      <c r="A155" s="468"/>
      <c r="B155" s="433" t="s">
        <v>352</v>
      </c>
      <c r="C155" s="433"/>
      <c r="D155" s="196"/>
      <c r="E155" s="235"/>
    </row>
    <row r="156" spans="1:5" ht="33" customHeight="1" x14ac:dyDescent="0.3">
      <c r="A156" s="468"/>
      <c r="B156" s="433" t="s">
        <v>353</v>
      </c>
      <c r="C156" s="433"/>
      <c r="D156" s="196"/>
      <c r="E156" s="235"/>
    </row>
    <row r="157" spans="1:5" ht="33" customHeight="1" x14ac:dyDescent="0.3">
      <c r="A157" s="468"/>
      <c r="B157" s="433" t="s">
        <v>354</v>
      </c>
      <c r="C157" s="433"/>
      <c r="D157" s="196"/>
      <c r="E157" s="235"/>
    </row>
    <row r="158" spans="1:5" ht="33" customHeight="1" x14ac:dyDescent="0.3">
      <c r="A158" s="468"/>
      <c r="B158" s="433" t="s">
        <v>355</v>
      </c>
      <c r="C158" s="433"/>
      <c r="D158" s="196"/>
      <c r="E158" s="235"/>
    </row>
    <row r="159" spans="1:5" ht="33" customHeight="1" x14ac:dyDescent="0.3">
      <c r="A159" s="468"/>
      <c r="B159" s="433" t="s">
        <v>356</v>
      </c>
      <c r="C159" s="433"/>
      <c r="D159" s="196"/>
      <c r="E159" s="235"/>
    </row>
    <row r="160" spans="1:5" ht="33" customHeight="1" x14ac:dyDescent="0.3">
      <c r="A160" s="468"/>
      <c r="B160" s="433" t="s">
        <v>357</v>
      </c>
      <c r="C160" s="433"/>
      <c r="D160" s="196"/>
      <c r="E160" s="235"/>
    </row>
    <row r="161" spans="1:5" ht="33" customHeight="1" x14ac:dyDescent="0.3">
      <c r="A161" s="468"/>
      <c r="B161" s="433" t="s">
        <v>358</v>
      </c>
      <c r="C161" s="433"/>
      <c r="D161" s="196"/>
      <c r="E161" s="235"/>
    </row>
    <row r="162" spans="1:5" ht="33" customHeight="1" x14ac:dyDescent="0.3">
      <c r="A162" s="468"/>
      <c r="B162" s="433" t="s">
        <v>359</v>
      </c>
      <c r="C162" s="433"/>
      <c r="D162" s="196"/>
      <c r="E162" s="235"/>
    </row>
    <row r="163" spans="1:5" ht="33" customHeight="1" x14ac:dyDescent="0.3">
      <c r="A163" s="468"/>
      <c r="B163" s="433" t="s">
        <v>360</v>
      </c>
      <c r="C163" s="433"/>
      <c r="D163" s="196"/>
      <c r="E163" s="235"/>
    </row>
    <row r="164" spans="1:5" ht="33" customHeight="1" thickBot="1" x14ac:dyDescent="0.35">
      <c r="A164" s="469"/>
      <c r="B164" s="472" t="s">
        <v>361</v>
      </c>
      <c r="C164" s="472"/>
      <c r="D164" s="201"/>
      <c r="E164" s="236"/>
    </row>
    <row r="166" spans="1:5" ht="15" thickBot="1" x14ac:dyDescent="0.35"/>
    <row r="167" spans="1:5" ht="30" customHeight="1" x14ac:dyDescent="0.3">
      <c r="A167" s="492" t="s">
        <v>364</v>
      </c>
      <c r="B167" s="494" t="s">
        <v>363</v>
      </c>
      <c r="C167" s="494"/>
      <c r="D167" s="496" t="s">
        <v>365</v>
      </c>
      <c r="E167" s="497"/>
    </row>
    <row r="168" spans="1:5" x14ac:dyDescent="0.3">
      <c r="A168" s="493"/>
      <c r="B168" s="495"/>
      <c r="C168" s="495"/>
      <c r="D168" s="95" t="s">
        <v>94</v>
      </c>
      <c r="E168" s="234" t="s">
        <v>95</v>
      </c>
    </row>
    <row r="169" spans="1:5" ht="33" customHeight="1" x14ac:dyDescent="0.3">
      <c r="A169" s="468"/>
      <c r="B169" s="433" t="s">
        <v>310</v>
      </c>
      <c r="C169" s="503"/>
      <c r="D169" s="196"/>
      <c r="E169" s="235"/>
    </row>
    <row r="170" spans="1:5" ht="33" customHeight="1" x14ac:dyDescent="0.3">
      <c r="A170" s="468"/>
      <c r="B170" s="433" t="s">
        <v>314</v>
      </c>
      <c r="C170" s="503"/>
      <c r="D170" s="196"/>
      <c r="E170" s="235"/>
    </row>
    <row r="171" spans="1:5" ht="33" customHeight="1" x14ac:dyDescent="0.3">
      <c r="A171" s="468"/>
      <c r="B171" s="433" t="s">
        <v>311</v>
      </c>
      <c r="C171" s="503"/>
      <c r="D171" s="196"/>
      <c r="E171" s="235"/>
    </row>
    <row r="172" spans="1:5" ht="33" customHeight="1" x14ac:dyDescent="0.3">
      <c r="A172" s="468"/>
      <c r="B172" s="433" t="s">
        <v>312</v>
      </c>
      <c r="C172" s="503"/>
      <c r="D172" s="196"/>
      <c r="E172" s="235"/>
    </row>
    <row r="173" spans="1:5" ht="33" customHeight="1" x14ac:dyDescent="0.3">
      <c r="A173" s="468"/>
      <c r="B173" s="433" t="s">
        <v>313</v>
      </c>
      <c r="C173" s="503"/>
      <c r="D173" s="196"/>
      <c r="E173" s="235"/>
    </row>
    <row r="174" spans="1:5" ht="33" customHeight="1" x14ac:dyDescent="0.3">
      <c r="A174" s="468"/>
      <c r="B174" s="433" t="s">
        <v>315</v>
      </c>
      <c r="C174" s="503"/>
      <c r="D174" s="196"/>
      <c r="E174" s="235"/>
    </row>
    <row r="175" spans="1:5" ht="33" customHeight="1" x14ac:dyDescent="0.3">
      <c r="A175" s="468"/>
      <c r="B175" s="433" t="s">
        <v>316</v>
      </c>
      <c r="C175" s="503"/>
      <c r="D175" s="196"/>
      <c r="E175" s="235"/>
    </row>
    <row r="176" spans="1:5" ht="33" customHeight="1" x14ac:dyDescent="0.3">
      <c r="A176" s="468"/>
      <c r="B176" s="433" t="s">
        <v>317</v>
      </c>
      <c r="C176" s="503"/>
      <c r="D176" s="196"/>
      <c r="E176" s="235"/>
    </row>
    <row r="177" spans="1:5" ht="33" customHeight="1" x14ac:dyDescent="0.3">
      <c r="A177" s="468"/>
      <c r="B177" s="433" t="s">
        <v>318</v>
      </c>
      <c r="C177" s="503"/>
      <c r="D177" s="196"/>
      <c r="E177" s="235"/>
    </row>
    <row r="178" spans="1:5" ht="33" customHeight="1" x14ac:dyDescent="0.3">
      <c r="A178" s="468"/>
      <c r="B178" s="433" t="s">
        <v>319</v>
      </c>
      <c r="C178" s="503"/>
      <c r="D178" s="196"/>
      <c r="E178" s="235"/>
    </row>
    <row r="179" spans="1:5" ht="33" customHeight="1" x14ac:dyDescent="0.3">
      <c r="A179" s="468"/>
      <c r="B179" s="433" t="s">
        <v>320</v>
      </c>
      <c r="C179" s="503"/>
      <c r="D179" s="196"/>
      <c r="E179" s="235"/>
    </row>
    <row r="180" spans="1:5" ht="33" customHeight="1" x14ac:dyDescent="0.3">
      <c r="A180" s="468"/>
      <c r="B180" s="433" t="s">
        <v>321</v>
      </c>
      <c r="C180" s="503"/>
      <c r="D180" s="196"/>
      <c r="E180" s="235"/>
    </row>
    <row r="181" spans="1:5" ht="33" customHeight="1" x14ac:dyDescent="0.3">
      <c r="A181" s="468"/>
      <c r="B181" s="433" t="s">
        <v>322</v>
      </c>
      <c r="C181" s="503"/>
      <c r="D181" s="196"/>
      <c r="E181" s="235"/>
    </row>
    <row r="182" spans="1:5" ht="33" customHeight="1" x14ac:dyDescent="0.3">
      <c r="A182" s="468"/>
      <c r="B182" s="433" t="s">
        <v>323</v>
      </c>
      <c r="C182" s="503"/>
      <c r="D182" s="196"/>
      <c r="E182" s="235"/>
    </row>
    <row r="183" spans="1:5" ht="33" customHeight="1" x14ac:dyDescent="0.3">
      <c r="A183" s="468"/>
      <c r="B183" s="433" t="s">
        <v>324</v>
      </c>
      <c r="C183" s="503"/>
      <c r="D183" s="196"/>
      <c r="E183" s="235"/>
    </row>
    <row r="184" spans="1:5" ht="33" customHeight="1" x14ac:dyDescent="0.3">
      <c r="A184" s="468"/>
      <c r="B184" s="433" t="s">
        <v>325</v>
      </c>
      <c r="C184" s="503"/>
      <c r="D184" s="196"/>
      <c r="E184" s="235"/>
    </row>
    <row r="185" spans="1:5" ht="33" customHeight="1" x14ac:dyDescent="0.3">
      <c r="A185" s="468"/>
      <c r="B185" s="433" t="s">
        <v>326</v>
      </c>
      <c r="C185" s="503"/>
      <c r="D185" s="196"/>
      <c r="E185" s="235"/>
    </row>
    <row r="186" spans="1:5" ht="33" customHeight="1" x14ac:dyDescent="0.3">
      <c r="A186" s="468"/>
      <c r="B186" s="433" t="s">
        <v>327</v>
      </c>
      <c r="C186" s="503"/>
      <c r="D186" s="196"/>
      <c r="E186" s="235"/>
    </row>
    <row r="187" spans="1:5" ht="33" customHeight="1" x14ac:dyDescent="0.3">
      <c r="A187" s="468"/>
      <c r="B187" s="433" t="s">
        <v>328</v>
      </c>
      <c r="C187" s="433"/>
      <c r="D187" s="196"/>
      <c r="E187" s="235"/>
    </row>
    <row r="188" spans="1:5" ht="33" customHeight="1" x14ac:dyDescent="0.3">
      <c r="A188" s="468"/>
      <c r="B188" s="433" t="s">
        <v>329</v>
      </c>
      <c r="C188" s="503"/>
      <c r="D188" s="196"/>
      <c r="E188" s="235"/>
    </row>
    <row r="189" spans="1:5" ht="33" customHeight="1" x14ac:dyDescent="0.3">
      <c r="A189" s="468"/>
      <c r="B189" s="501" t="s">
        <v>362</v>
      </c>
      <c r="C189" s="501"/>
      <c r="D189" s="501"/>
      <c r="E189" s="502"/>
    </row>
    <row r="190" spans="1:5" ht="33" customHeight="1" x14ac:dyDescent="0.3">
      <c r="A190" s="468"/>
      <c r="B190" s="433" t="s">
        <v>351</v>
      </c>
      <c r="C190" s="433"/>
      <c r="D190" s="196"/>
      <c r="E190" s="235"/>
    </row>
    <row r="191" spans="1:5" ht="33" customHeight="1" x14ac:dyDescent="0.3">
      <c r="A191" s="468"/>
      <c r="B191" s="433" t="s">
        <v>348</v>
      </c>
      <c r="C191" s="433"/>
      <c r="D191" s="196"/>
      <c r="E191" s="235"/>
    </row>
    <row r="192" spans="1:5" ht="33" customHeight="1" x14ac:dyDescent="0.3">
      <c r="A192" s="468"/>
      <c r="B192" s="433" t="s">
        <v>349</v>
      </c>
      <c r="C192" s="433"/>
      <c r="D192" s="196"/>
      <c r="E192" s="235"/>
    </row>
    <row r="193" spans="1:5" ht="33" customHeight="1" x14ac:dyDescent="0.3">
      <c r="A193" s="468"/>
      <c r="B193" s="433" t="s">
        <v>350</v>
      </c>
      <c r="C193" s="433"/>
      <c r="D193" s="196"/>
      <c r="E193" s="235"/>
    </row>
    <row r="194" spans="1:5" ht="33" customHeight="1" x14ac:dyDescent="0.3">
      <c r="A194" s="468"/>
      <c r="B194" s="433" t="s">
        <v>352</v>
      </c>
      <c r="C194" s="433"/>
      <c r="D194" s="196"/>
      <c r="E194" s="235"/>
    </row>
    <row r="195" spans="1:5" ht="33" customHeight="1" x14ac:dyDescent="0.3">
      <c r="A195" s="468"/>
      <c r="B195" s="433" t="s">
        <v>353</v>
      </c>
      <c r="C195" s="433"/>
      <c r="D195" s="196"/>
      <c r="E195" s="235"/>
    </row>
    <row r="196" spans="1:5" ht="33" customHeight="1" x14ac:dyDescent="0.3">
      <c r="A196" s="468"/>
      <c r="B196" s="433" t="s">
        <v>354</v>
      </c>
      <c r="C196" s="433"/>
      <c r="D196" s="196"/>
      <c r="E196" s="235"/>
    </row>
    <row r="197" spans="1:5" ht="33" customHeight="1" x14ac:dyDescent="0.3">
      <c r="A197" s="468"/>
      <c r="B197" s="433" t="s">
        <v>355</v>
      </c>
      <c r="C197" s="433"/>
      <c r="D197" s="196"/>
      <c r="E197" s="235"/>
    </row>
    <row r="198" spans="1:5" ht="33" customHeight="1" x14ac:dyDescent="0.3">
      <c r="A198" s="468"/>
      <c r="B198" s="433" t="s">
        <v>356</v>
      </c>
      <c r="C198" s="433"/>
      <c r="D198" s="196"/>
      <c r="E198" s="235"/>
    </row>
    <row r="199" spans="1:5" ht="33" customHeight="1" x14ac:dyDescent="0.3">
      <c r="A199" s="468"/>
      <c r="B199" s="433" t="s">
        <v>357</v>
      </c>
      <c r="C199" s="433"/>
      <c r="D199" s="196"/>
      <c r="E199" s="235"/>
    </row>
    <row r="200" spans="1:5" ht="33" customHeight="1" x14ac:dyDescent="0.3">
      <c r="A200" s="468"/>
      <c r="B200" s="433" t="s">
        <v>358</v>
      </c>
      <c r="C200" s="433"/>
      <c r="D200" s="196"/>
      <c r="E200" s="235"/>
    </row>
    <row r="201" spans="1:5" ht="33" customHeight="1" x14ac:dyDescent="0.3">
      <c r="A201" s="468"/>
      <c r="B201" s="433" t="s">
        <v>359</v>
      </c>
      <c r="C201" s="433"/>
      <c r="D201" s="196"/>
      <c r="E201" s="235"/>
    </row>
    <row r="202" spans="1:5" ht="33" customHeight="1" x14ac:dyDescent="0.3">
      <c r="A202" s="468"/>
      <c r="B202" s="433" t="s">
        <v>360</v>
      </c>
      <c r="C202" s="433"/>
      <c r="D202" s="196"/>
      <c r="E202" s="235"/>
    </row>
    <row r="203" spans="1:5" ht="33" customHeight="1" thickBot="1" x14ac:dyDescent="0.35">
      <c r="A203" s="469"/>
      <c r="B203" s="472" t="s">
        <v>361</v>
      </c>
      <c r="C203" s="472"/>
      <c r="D203" s="201"/>
      <c r="E203" s="236"/>
    </row>
    <row r="205" spans="1:5" ht="15" thickBot="1" x14ac:dyDescent="0.35"/>
    <row r="206" spans="1:5" ht="29.25" customHeight="1" x14ac:dyDescent="0.3">
      <c r="A206" s="492" t="s">
        <v>364</v>
      </c>
      <c r="B206" s="494" t="s">
        <v>363</v>
      </c>
      <c r="C206" s="494"/>
      <c r="D206" s="496" t="s">
        <v>365</v>
      </c>
      <c r="E206" s="497"/>
    </row>
    <row r="207" spans="1:5" x14ac:dyDescent="0.3">
      <c r="A207" s="493"/>
      <c r="B207" s="495"/>
      <c r="C207" s="495"/>
      <c r="D207" s="95" t="s">
        <v>94</v>
      </c>
      <c r="E207" s="234" t="s">
        <v>95</v>
      </c>
    </row>
    <row r="208" spans="1:5" ht="33" customHeight="1" x14ac:dyDescent="0.3">
      <c r="A208" s="468"/>
      <c r="B208" s="433" t="s">
        <v>310</v>
      </c>
      <c r="C208" s="503"/>
      <c r="D208" s="196"/>
      <c r="E208" s="235"/>
    </row>
    <row r="209" spans="1:5" ht="33" customHeight="1" x14ac:dyDescent="0.3">
      <c r="A209" s="468"/>
      <c r="B209" s="433" t="s">
        <v>314</v>
      </c>
      <c r="C209" s="503"/>
      <c r="D209" s="196"/>
      <c r="E209" s="235"/>
    </row>
    <row r="210" spans="1:5" ht="33" customHeight="1" x14ac:dyDescent="0.3">
      <c r="A210" s="468"/>
      <c r="B210" s="433" t="s">
        <v>311</v>
      </c>
      <c r="C210" s="503"/>
      <c r="D210" s="196"/>
      <c r="E210" s="235"/>
    </row>
    <row r="211" spans="1:5" ht="33" customHeight="1" x14ac:dyDescent="0.3">
      <c r="A211" s="468"/>
      <c r="B211" s="433" t="s">
        <v>312</v>
      </c>
      <c r="C211" s="503"/>
      <c r="D211" s="196"/>
      <c r="E211" s="235"/>
    </row>
    <row r="212" spans="1:5" ht="33" customHeight="1" x14ac:dyDescent="0.3">
      <c r="A212" s="468"/>
      <c r="B212" s="433" t="s">
        <v>313</v>
      </c>
      <c r="C212" s="503"/>
      <c r="D212" s="196"/>
      <c r="E212" s="235"/>
    </row>
    <row r="213" spans="1:5" ht="33" customHeight="1" x14ac:dyDescent="0.3">
      <c r="A213" s="468"/>
      <c r="B213" s="433" t="s">
        <v>315</v>
      </c>
      <c r="C213" s="503"/>
      <c r="D213" s="196"/>
      <c r="E213" s="235"/>
    </row>
    <row r="214" spans="1:5" ht="33" customHeight="1" x14ac:dyDescent="0.3">
      <c r="A214" s="468"/>
      <c r="B214" s="433" t="s">
        <v>316</v>
      </c>
      <c r="C214" s="503"/>
      <c r="D214" s="196"/>
      <c r="E214" s="235"/>
    </row>
    <row r="215" spans="1:5" ht="33" customHeight="1" x14ac:dyDescent="0.3">
      <c r="A215" s="468"/>
      <c r="B215" s="433" t="s">
        <v>317</v>
      </c>
      <c r="C215" s="503"/>
      <c r="D215" s="196"/>
      <c r="E215" s="235"/>
    </row>
    <row r="216" spans="1:5" ht="33" customHeight="1" x14ac:dyDescent="0.3">
      <c r="A216" s="468"/>
      <c r="B216" s="433" t="s">
        <v>318</v>
      </c>
      <c r="C216" s="503"/>
      <c r="D216" s="196"/>
      <c r="E216" s="235"/>
    </row>
    <row r="217" spans="1:5" ht="33" customHeight="1" x14ac:dyDescent="0.3">
      <c r="A217" s="468"/>
      <c r="B217" s="433" t="s">
        <v>319</v>
      </c>
      <c r="C217" s="503"/>
      <c r="D217" s="196"/>
      <c r="E217" s="235"/>
    </row>
    <row r="218" spans="1:5" ht="33" customHeight="1" x14ac:dyDescent="0.3">
      <c r="A218" s="468"/>
      <c r="B218" s="433" t="s">
        <v>320</v>
      </c>
      <c r="C218" s="503"/>
      <c r="D218" s="196"/>
      <c r="E218" s="235"/>
    </row>
    <row r="219" spans="1:5" ht="33" customHeight="1" x14ac:dyDescent="0.3">
      <c r="A219" s="468"/>
      <c r="B219" s="433" t="s">
        <v>321</v>
      </c>
      <c r="C219" s="503"/>
      <c r="D219" s="196"/>
      <c r="E219" s="235"/>
    </row>
    <row r="220" spans="1:5" ht="33" customHeight="1" x14ac:dyDescent="0.3">
      <c r="A220" s="468"/>
      <c r="B220" s="433" t="s">
        <v>322</v>
      </c>
      <c r="C220" s="503"/>
      <c r="D220" s="196"/>
      <c r="E220" s="235"/>
    </row>
    <row r="221" spans="1:5" ht="33" customHeight="1" x14ac:dyDescent="0.3">
      <c r="A221" s="468"/>
      <c r="B221" s="433" t="s">
        <v>323</v>
      </c>
      <c r="C221" s="503"/>
      <c r="D221" s="196"/>
      <c r="E221" s="235"/>
    </row>
    <row r="222" spans="1:5" ht="33" customHeight="1" x14ac:dyDescent="0.3">
      <c r="A222" s="468"/>
      <c r="B222" s="433" t="s">
        <v>324</v>
      </c>
      <c r="C222" s="503"/>
      <c r="D222" s="196"/>
      <c r="E222" s="235"/>
    </row>
    <row r="223" spans="1:5" ht="33" customHeight="1" x14ac:dyDescent="0.3">
      <c r="A223" s="468"/>
      <c r="B223" s="433" t="s">
        <v>325</v>
      </c>
      <c r="C223" s="503"/>
      <c r="D223" s="196"/>
      <c r="E223" s="235"/>
    </row>
    <row r="224" spans="1:5" ht="33" customHeight="1" x14ac:dyDescent="0.3">
      <c r="A224" s="468"/>
      <c r="B224" s="433" t="s">
        <v>326</v>
      </c>
      <c r="C224" s="503"/>
      <c r="D224" s="196"/>
      <c r="E224" s="235"/>
    </row>
    <row r="225" spans="1:5" ht="33" customHeight="1" x14ac:dyDescent="0.3">
      <c r="A225" s="468"/>
      <c r="B225" s="433" t="s">
        <v>327</v>
      </c>
      <c r="C225" s="503"/>
      <c r="D225" s="196"/>
      <c r="E225" s="235"/>
    </row>
    <row r="226" spans="1:5" ht="33" customHeight="1" x14ac:dyDescent="0.3">
      <c r="A226" s="468"/>
      <c r="B226" s="433" t="s">
        <v>328</v>
      </c>
      <c r="C226" s="433"/>
      <c r="D226" s="196"/>
      <c r="E226" s="235"/>
    </row>
    <row r="227" spans="1:5" ht="33" customHeight="1" x14ac:dyDescent="0.3">
      <c r="A227" s="468"/>
      <c r="B227" s="433" t="s">
        <v>329</v>
      </c>
      <c r="C227" s="503"/>
      <c r="D227" s="196"/>
      <c r="E227" s="235"/>
    </row>
    <row r="228" spans="1:5" ht="33" customHeight="1" x14ac:dyDescent="0.3">
      <c r="A228" s="468"/>
      <c r="B228" s="501" t="s">
        <v>362</v>
      </c>
      <c r="C228" s="501"/>
      <c r="D228" s="501"/>
      <c r="E228" s="502"/>
    </row>
    <row r="229" spans="1:5" ht="33" customHeight="1" x14ac:dyDescent="0.3">
      <c r="A229" s="468"/>
      <c r="B229" s="433" t="s">
        <v>351</v>
      </c>
      <c r="C229" s="433"/>
      <c r="D229" s="196"/>
      <c r="E229" s="235"/>
    </row>
    <row r="230" spans="1:5" ht="33" customHeight="1" x14ac:dyDescent="0.3">
      <c r="A230" s="468"/>
      <c r="B230" s="433" t="s">
        <v>348</v>
      </c>
      <c r="C230" s="433"/>
      <c r="D230" s="196"/>
      <c r="E230" s="235"/>
    </row>
    <row r="231" spans="1:5" ht="33" customHeight="1" x14ac:dyDescent="0.3">
      <c r="A231" s="468"/>
      <c r="B231" s="433" t="s">
        <v>349</v>
      </c>
      <c r="C231" s="433"/>
      <c r="D231" s="196"/>
      <c r="E231" s="235"/>
    </row>
    <row r="232" spans="1:5" ht="33" customHeight="1" x14ac:dyDescent="0.3">
      <c r="A232" s="468"/>
      <c r="B232" s="433" t="s">
        <v>350</v>
      </c>
      <c r="C232" s="433"/>
      <c r="D232" s="196"/>
      <c r="E232" s="235"/>
    </row>
    <row r="233" spans="1:5" ht="33" customHeight="1" x14ac:dyDescent="0.3">
      <c r="A233" s="468"/>
      <c r="B233" s="433" t="s">
        <v>352</v>
      </c>
      <c r="C233" s="433"/>
      <c r="D233" s="196"/>
      <c r="E233" s="235"/>
    </row>
    <row r="234" spans="1:5" ht="33" customHeight="1" x14ac:dyDescent="0.3">
      <c r="A234" s="468"/>
      <c r="B234" s="433" t="s">
        <v>353</v>
      </c>
      <c r="C234" s="433"/>
      <c r="D234" s="196"/>
      <c r="E234" s="235"/>
    </row>
    <row r="235" spans="1:5" ht="33" customHeight="1" x14ac:dyDescent="0.3">
      <c r="A235" s="468"/>
      <c r="B235" s="433" t="s">
        <v>354</v>
      </c>
      <c r="C235" s="433"/>
      <c r="D235" s="196"/>
      <c r="E235" s="235"/>
    </row>
    <row r="236" spans="1:5" ht="33" customHeight="1" x14ac:dyDescent="0.3">
      <c r="A236" s="468"/>
      <c r="B236" s="433" t="s">
        <v>355</v>
      </c>
      <c r="C236" s="433"/>
      <c r="D236" s="196"/>
      <c r="E236" s="235"/>
    </row>
    <row r="237" spans="1:5" ht="33" customHeight="1" x14ac:dyDescent="0.3">
      <c r="A237" s="468"/>
      <c r="B237" s="433" t="s">
        <v>356</v>
      </c>
      <c r="C237" s="433"/>
      <c r="D237" s="196"/>
      <c r="E237" s="235"/>
    </row>
    <row r="238" spans="1:5" ht="33" customHeight="1" x14ac:dyDescent="0.3">
      <c r="A238" s="468"/>
      <c r="B238" s="433" t="s">
        <v>357</v>
      </c>
      <c r="C238" s="433"/>
      <c r="D238" s="196"/>
      <c r="E238" s="235"/>
    </row>
    <row r="239" spans="1:5" ht="33" customHeight="1" x14ac:dyDescent="0.3">
      <c r="A239" s="468"/>
      <c r="B239" s="433" t="s">
        <v>358</v>
      </c>
      <c r="C239" s="433"/>
      <c r="D239" s="196"/>
      <c r="E239" s="235"/>
    </row>
    <row r="240" spans="1:5" ht="33" customHeight="1" x14ac:dyDescent="0.3">
      <c r="A240" s="468"/>
      <c r="B240" s="433" t="s">
        <v>359</v>
      </c>
      <c r="C240" s="433"/>
      <c r="D240" s="196"/>
      <c r="E240" s="235"/>
    </row>
    <row r="241" spans="1:5" ht="33" customHeight="1" x14ac:dyDescent="0.3">
      <c r="A241" s="468"/>
      <c r="B241" s="433" t="s">
        <v>360</v>
      </c>
      <c r="C241" s="433"/>
      <c r="D241" s="196"/>
      <c r="E241" s="235"/>
    </row>
    <row r="242" spans="1:5" ht="33" customHeight="1" thickBot="1" x14ac:dyDescent="0.35">
      <c r="A242" s="469"/>
      <c r="B242" s="472" t="s">
        <v>361</v>
      </c>
      <c r="C242" s="472"/>
      <c r="D242" s="201"/>
      <c r="E242" s="236"/>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8"/>
  <sheetViews>
    <sheetView topLeftCell="A51" zoomScale="70" zoomScaleNormal="70" workbookViewId="0">
      <selection activeCell="C60" sqref="C60:D60"/>
    </sheetView>
  </sheetViews>
  <sheetFormatPr baseColWidth="10" defaultColWidth="11.44140625" defaultRowHeight="13.8" x14ac:dyDescent="0.25"/>
  <cols>
    <col min="1" max="2" width="6.5546875" style="1" customWidth="1"/>
    <col min="3" max="3" width="32.6640625" style="1" customWidth="1"/>
    <col min="4" max="4" width="27.5546875" style="1" customWidth="1"/>
    <col min="5" max="5" width="38" style="1" customWidth="1"/>
    <col min="6" max="6" width="37.6640625" style="1" customWidth="1"/>
    <col min="7" max="7" width="18.33203125" style="1" customWidth="1"/>
    <col min="8" max="8" width="15.5546875" style="1" customWidth="1"/>
    <col min="9" max="9" width="19.33203125" style="1" customWidth="1"/>
    <col min="10" max="10" width="24.109375" style="1" customWidth="1"/>
    <col min="11" max="16384" width="11.44140625" style="1"/>
  </cols>
  <sheetData>
    <row r="1" spans="1:14" ht="15" customHeight="1" x14ac:dyDescent="0.25">
      <c r="A1" s="537" t="str">
        <f>CONTEXTO!B1</f>
        <v xml:space="preserve">PROCESO: </v>
      </c>
      <c r="B1" s="354"/>
      <c r="C1" s="354"/>
      <c r="D1" s="354"/>
      <c r="E1" s="354"/>
      <c r="F1" s="354"/>
      <c r="G1" s="355"/>
      <c r="H1" s="431" t="s">
        <v>554</v>
      </c>
      <c r="I1" s="431"/>
      <c r="J1" s="549"/>
      <c r="K1" s="2"/>
      <c r="N1" s="422"/>
    </row>
    <row r="2" spans="1:14" ht="15" customHeight="1" x14ac:dyDescent="0.25">
      <c r="A2" s="538"/>
      <c r="B2" s="357"/>
      <c r="C2" s="357"/>
      <c r="D2" s="357"/>
      <c r="E2" s="357"/>
      <c r="F2" s="357"/>
      <c r="G2" s="358"/>
      <c r="H2" s="433" t="s">
        <v>547</v>
      </c>
      <c r="I2" s="433"/>
      <c r="J2" s="550"/>
      <c r="K2" s="2"/>
      <c r="N2" s="422"/>
    </row>
    <row r="3" spans="1:14" ht="15" customHeight="1" x14ac:dyDescent="0.25">
      <c r="A3" s="538" t="s">
        <v>60</v>
      </c>
      <c r="B3" s="357"/>
      <c r="C3" s="357"/>
      <c r="D3" s="357"/>
      <c r="E3" s="357"/>
      <c r="F3" s="357"/>
      <c r="G3" s="358"/>
      <c r="H3" s="433" t="s">
        <v>548</v>
      </c>
      <c r="I3" s="433"/>
      <c r="J3" s="550"/>
      <c r="K3" s="2"/>
      <c r="N3" s="422"/>
    </row>
    <row r="4" spans="1:14" ht="15.75" customHeight="1" x14ac:dyDescent="0.25">
      <c r="A4" s="539"/>
      <c r="B4" s="446"/>
      <c r="C4" s="446"/>
      <c r="D4" s="446"/>
      <c r="E4" s="446"/>
      <c r="F4" s="446"/>
      <c r="G4" s="447"/>
      <c r="H4" s="433" t="s">
        <v>555</v>
      </c>
      <c r="I4" s="433"/>
      <c r="J4" s="551"/>
      <c r="K4" s="2"/>
      <c r="N4" s="422"/>
    </row>
    <row r="5" spans="1:14" ht="15.75" customHeight="1" x14ac:dyDescent="0.25">
      <c r="A5" s="546" t="s">
        <v>513</v>
      </c>
      <c r="B5" s="547"/>
      <c r="C5" s="547"/>
      <c r="D5" s="547"/>
      <c r="E5" s="547"/>
      <c r="F5" s="547"/>
      <c r="G5" s="547"/>
      <c r="H5" s="547"/>
      <c r="I5" s="547"/>
      <c r="J5" s="548"/>
      <c r="K5" s="2"/>
      <c r="N5" s="61"/>
    </row>
    <row r="6" spans="1:14" ht="15" customHeight="1" x14ac:dyDescent="0.25">
      <c r="A6" s="540" t="s">
        <v>515</v>
      </c>
      <c r="B6" s="541"/>
      <c r="C6" s="541"/>
      <c r="D6" s="541"/>
      <c r="E6" s="541"/>
      <c r="F6" s="541"/>
      <c r="G6" s="541"/>
      <c r="H6" s="541"/>
      <c r="I6" s="541"/>
      <c r="J6" s="542"/>
    </row>
    <row r="7" spans="1:14" ht="32.25" customHeight="1" thickBot="1" x14ac:dyDescent="0.3">
      <c r="A7" s="543"/>
      <c r="B7" s="544"/>
      <c r="C7" s="544"/>
      <c r="D7" s="544"/>
      <c r="E7" s="544"/>
      <c r="F7" s="544"/>
      <c r="G7" s="544"/>
      <c r="H7" s="544"/>
      <c r="I7" s="544"/>
      <c r="J7" s="545"/>
    </row>
    <row r="8" spans="1:14" ht="23.25" customHeight="1" x14ac:dyDescent="0.25">
      <c r="A8" s="555" t="s">
        <v>61</v>
      </c>
      <c r="B8" s="555"/>
      <c r="C8" s="555"/>
      <c r="D8" s="555"/>
      <c r="E8" s="552" t="s">
        <v>9</v>
      </c>
      <c r="F8" s="553"/>
      <c r="G8" s="553"/>
      <c r="H8" s="553"/>
      <c r="I8" s="553"/>
      <c r="J8" s="554"/>
    </row>
    <row r="9" spans="1:14" ht="23.25" customHeight="1" x14ac:dyDescent="0.25">
      <c r="A9" s="555"/>
      <c r="B9" s="555"/>
      <c r="C9" s="555"/>
      <c r="D9" s="555"/>
      <c r="E9" s="532" t="s">
        <v>62</v>
      </c>
      <c r="F9" s="532"/>
      <c r="G9" s="532" t="s">
        <v>63</v>
      </c>
      <c r="H9" s="532"/>
      <c r="I9" s="532"/>
      <c r="J9" s="532"/>
    </row>
    <row r="10" spans="1:14" ht="23.25" customHeight="1" x14ac:dyDescent="0.3">
      <c r="A10" s="555"/>
      <c r="B10" s="555"/>
      <c r="C10" s="555"/>
      <c r="D10" s="555"/>
      <c r="E10" s="533" t="s">
        <v>64</v>
      </c>
      <c r="F10" s="533"/>
      <c r="G10" s="534" t="s">
        <v>65</v>
      </c>
      <c r="H10" s="535"/>
      <c r="I10" s="535"/>
      <c r="J10" s="536"/>
    </row>
    <row r="11" spans="1:14" ht="43.5" customHeight="1" x14ac:dyDescent="0.25">
      <c r="A11" s="555"/>
      <c r="B11" s="555"/>
      <c r="C11" s="555"/>
      <c r="D11" s="555"/>
      <c r="E11" s="1068" t="s">
        <v>416</v>
      </c>
      <c r="F11" s="1069"/>
      <c r="G11" s="556" t="s">
        <v>417</v>
      </c>
      <c r="H11" s="556"/>
      <c r="I11" s="556"/>
      <c r="J11" s="556"/>
    </row>
    <row r="12" spans="1:14" ht="43.5" customHeight="1" x14ac:dyDescent="0.25">
      <c r="A12" s="555"/>
      <c r="B12" s="555"/>
      <c r="C12" s="555"/>
      <c r="D12" s="555"/>
      <c r="E12" s="1068" t="s">
        <v>418</v>
      </c>
      <c r="F12" s="1069"/>
      <c r="G12" s="556" t="s">
        <v>419</v>
      </c>
      <c r="H12" s="556"/>
      <c r="I12" s="556"/>
      <c r="J12" s="556"/>
    </row>
    <row r="13" spans="1:14" ht="43.5" customHeight="1" x14ac:dyDescent="0.25">
      <c r="A13" s="555"/>
      <c r="B13" s="555"/>
      <c r="C13" s="555"/>
      <c r="D13" s="555"/>
      <c r="E13" s="1068" t="s">
        <v>420</v>
      </c>
      <c r="F13" s="1069" t="s">
        <v>421</v>
      </c>
      <c r="G13" s="559" t="s">
        <v>422</v>
      </c>
      <c r="H13" s="559"/>
      <c r="I13" s="559"/>
      <c r="J13" s="559"/>
    </row>
    <row r="14" spans="1:14" ht="43.5" customHeight="1" x14ac:dyDescent="0.25">
      <c r="A14" s="555"/>
      <c r="B14" s="555"/>
      <c r="C14" s="555"/>
      <c r="D14" s="555"/>
      <c r="E14" s="1068" t="s">
        <v>423</v>
      </c>
      <c r="F14" s="1069"/>
      <c r="G14" s="556" t="s">
        <v>424</v>
      </c>
      <c r="H14" s="556"/>
      <c r="I14" s="556"/>
      <c r="J14" s="556"/>
    </row>
    <row r="15" spans="1:14" ht="49.5" customHeight="1" x14ac:dyDescent="0.25">
      <c r="A15" s="555"/>
      <c r="B15" s="555"/>
      <c r="C15" s="555"/>
      <c r="D15" s="555"/>
      <c r="E15" s="504" t="s">
        <v>425</v>
      </c>
      <c r="F15" s="505"/>
      <c r="G15" s="556" t="s">
        <v>426</v>
      </c>
      <c r="H15" s="556"/>
      <c r="I15" s="556"/>
      <c r="J15" s="556"/>
    </row>
    <row r="16" spans="1:14" ht="70.5" customHeight="1" x14ac:dyDescent="0.25">
      <c r="A16" s="555"/>
      <c r="B16" s="555"/>
      <c r="C16" s="555"/>
      <c r="D16" s="555"/>
      <c r="E16" s="1068" t="s">
        <v>427</v>
      </c>
      <c r="F16" s="1069"/>
      <c r="G16" s="559" t="s">
        <v>428</v>
      </c>
      <c r="H16" s="559"/>
      <c r="I16" s="559"/>
      <c r="J16" s="559"/>
    </row>
    <row r="17" spans="1:10" ht="54.75" customHeight="1" x14ac:dyDescent="0.25">
      <c r="A17" s="555"/>
      <c r="B17" s="555"/>
      <c r="C17" s="555"/>
      <c r="D17" s="555"/>
      <c r="E17" s="1071" t="s">
        <v>429</v>
      </c>
      <c r="F17" s="1072"/>
      <c r="G17" s="504" t="s">
        <v>430</v>
      </c>
      <c r="H17" s="596"/>
      <c r="I17" s="596"/>
      <c r="J17" s="505"/>
    </row>
    <row r="18" spans="1:10" ht="77.25" customHeight="1" x14ac:dyDescent="0.25">
      <c r="A18" s="555"/>
      <c r="B18" s="555"/>
      <c r="C18" s="555"/>
      <c r="D18" s="555"/>
      <c r="E18" s="504" t="s">
        <v>431</v>
      </c>
      <c r="F18" s="505"/>
      <c r="G18" s="522" t="s">
        <v>432</v>
      </c>
      <c r="H18" s="586"/>
      <c r="I18" s="586"/>
      <c r="J18" s="526"/>
    </row>
    <row r="19" spans="1:10" ht="71.25" customHeight="1" x14ac:dyDescent="0.25">
      <c r="A19" s="555"/>
      <c r="B19" s="555"/>
      <c r="C19" s="555"/>
      <c r="D19" s="555"/>
      <c r="E19" s="1068" t="s">
        <v>433</v>
      </c>
      <c r="F19" s="1069"/>
      <c r="G19" s="522" t="s">
        <v>434</v>
      </c>
      <c r="H19" s="586"/>
      <c r="I19" s="586"/>
      <c r="J19" s="526"/>
    </row>
    <row r="20" spans="1:10" ht="59.25" customHeight="1" x14ac:dyDescent="0.25">
      <c r="A20" s="555"/>
      <c r="B20" s="555"/>
      <c r="C20" s="555"/>
      <c r="D20" s="555"/>
      <c r="E20" s="1068" t="s">
        <v>435</v>
      </c>
      <c r="F20" s="1069"/>
      <c r="G20" s="524" t="s">
        <v>436</v>
      </c>
      <c r="H20" s="593"/>
      <c r="I20" s="593"/>
      <c r="J20" s="525"/>
    </row>
    <row r="21" spans="1:10" ht="70.5" customHeight="1" x14ac:dyDescent="0.25">
      <c r="A21" s="555"/>
      <c r="B21" s="555"/>
      <c r="C21" s="555"/>
      <c r="D21" s="555"/>
      <c r="E21" s="557" t="s">
        <v>521</v>
      </c>
      <c r="F21" s="558"/>
      <c r="G21" s="590" t="s">
        <v>518</v>
      </c>
      <c r="H21" s="591"/>
      <c r="I21" s="591"/>
      <c r="J21" s="592"/>
    </row>
    <row r="22" spans="1:10" ht="69" customHeight="1" x14ac:dyDescent="0.25">
      <c r="A22" s="555"/>
      <c r="B22" s="555"/>
      <c r="C22" s="555"/>
      <c r="D22" s="555"/>
      <c r="E22" s="1075" t="s">
        <v>522</v>
      </c>
      <c r="F22" s="1076"/>
      <c r="G22" s="590" t="s">
        <v>519</v>
      </c>
      <c r="H22" s="591"/>
      <c r="I22" s="591"/>
      <c r="J22" s="592"/>
    </row>
    <row r="23" spans="1:10" ht="69" customHeight="1" x14ac:dyDescent="0.25">
      <c r="A23" s="555"/>
      <c r="B23" s="555"/>
      <c r="C23" s="555"/>
      <c r="D23" s="555"/>
      <c r="E23" s="1075" t="s">
        <v>523</v>
      </c>
      <c r="F23" s="1076"/>
      <c r="G23" s="587" t="s">
        <v>520</v>
      </c>
      <c r="H23" s="588"/>
      <c r="I23" s="588"/>
      <c r="J23" s="589"/>
    </row>
    <row r="24" spans="1:10" ht="69" customHeight="1" x14ac:dyDescent="0.25">
      <c r="A24" s="555"/>
      <c r="B24" s="555"/>
      <c r="C24" s="555"/>
      <c r="D24" s="555"/>
      <c r="E24" s="557" t="s">
        <v>588</v>
      </c>
      <c r="F24" s="558"/>
      <c r="G24" s="312"/>
      <c r="H24" s="313"/>
      <c r="I24" s="313"/>
      <c r="J24" s="314"/>
    </row>
    <row r="25" spans="1:10" ht="69" customHeight="1" x14ac:dyDescent="0.25">
      <c r="A25" s="555"/>
      <c r="B25" s="555"/>
      <c r="C25" s="555"/>
      <c r="D25" s="555"/>
      <c r="E25" s="557" t="s">
        <v>590</v>
      </c>
      <c r="F25" s="558"/>
      <c r="G25" s="312"/>
      <c r="H25" s="313"/>
      <c r="I25" s="313"/>
      <c r="J25" s="314"/>
    </row>
    <row r="26" spans="1:10" ht="82.5" customHeight="1" x14ac:dyDescent="0.25">
      <c r="A26" s="555"/>
      <c r="B26" s="555"/>
      <c r="C26" s="555"/>
      <c r="D26" s="555"/>
      <c r="E26" s="584" t="s">
        <v>589</v>
      </c>
      <c r="F26" s="585"/>
      <c r="G26" s="587"/>
      <c r="H26" s="588"/>
      <c r="I26" s="588"/>
      <c r="J26" s="589"/>
    </row>
    <row r="27" spans="1:10" ht="17.399999999999999" x14ac:dyDescent="0.25">
      <c r="A27" s="579" t="s">
        <v>7</v>
      </c>
      <c r="B27" s="579" t="s">
        <v>63</v>
      </c>
      <c r="C27" s="533" t="s">
        <v>66</v>
      </c>
      <c r="D27" s="533"/>
      <c r="E27" s="532" t="s">
        <v>254</v>
      </c>
      <c r="F27" s="533"/>
      <c r="G27" s="552" t="s">
        <v>255</v>
      </c>
      <c r="H27" s="601"/>
      <c r="I27" s="601"/>
      <c r="J27" s="602"/>
    </row>
    <row r="28" spans="1:10" ht="48.75" customHeight="1" x14ac:dyDescent="0.25">
      <c r="A28" s="579"/>
      <c r="B28" s="579"/>
      <c r="C28" s="508" t="s">
        <v>437</v>
      </c>
      <c r="D28" s="509"/>
      <c r="E28" s="522" t="s">
        <v>438</v>
      </c>
      <c r="F28" s="526"/>
      <c r="G28" s="524" t="s">
        <v>439</v>
      </c>
      <c r="H28" s="593"/>
      <c r="I28" s="593"/>
      <c r="J28" s="525"/>
    </row>
    <row r="29" spans="1:10" ht="80.25" customHeight="1" x14ac:dyDescent="0.25">
      <c r="A29" s="579"/>
      <c r="B29" s="579"/>
      <c r="C29" s="508" t="s">
        <v>440</v>
      </c>
      <c r="D29" s="509"/>
      <c r="E29" s="522" t="s">
        <v>441</v>
      </c>
      <c r="F29" s="526"/>
      <c r="G29" s="522" t="s">
        <v>442</v>
      </c>
      <c r="H29" s="586"/>
      <c r="I29" s="586"/>
      <c r="J29" s="526"/>
    </row>
    <row r="30" spans="1:10" ht="54.75" customHeight="1" x14ac:dyDescent="0.25">
      <c r="A30" s="579"/>
      <c r="B30" s="579"/>
      <c r="C30" s="506" t="s">
        <v>443</v>
      </c>
      <c r="D30" s="507"/>
      <c r="E30" s="522" t="s">
        <v>444</v>
      </c>
      <c r="F30" s="526"/>
      <c r="G30" s="524" t="s">
        <v>445</v>
      </c>
      <c r="H30" s="593"/>
      <c r="I30" s="593"/>
      <c r="J30" s="525"/>
    </row>
    <row r="31" spans="1:10" ht="49.5" customHeight="1" x14ac:dyDescent="0.25">
      <c r="A31" s="579"/>
      <c r="B31" s="579"/>
      <c r="C31" s="556" t="s">
        <v>446</v>
      </c>
      <c r="D31" s="582"/>
      <c r="E31" s="504" t="s">
        <v>447</v>
      </c>
      <c r="F31" s="526"/>
      <c r="G31" s="514" t="s">
        <v>448</v>
      </c>
      <c r="H31" s="515"/>
      <c r="I31" s="515"/>
      <c r="J31" s="516"/>
    </row>
    <row r="32" spans="1:10" ht="79.5" customHeight="1" x14ac:dyDescent="0.25">
      <c r="A32" s="579"/>
      <c r="B32" s="579"/>
      <c r="C32" s="565" t="s">
        <v>449</v>
      </c>
      <c r="D32" s="583"/>
      <c r="E32" s="524" t="s">
        <v>529</v>
      </c>
      <c r="F32" s="525"/>
      <c r="G32" s="522" t="s">
        <v>450</v>
      </c>
      <c r="H32" s="586"/>
      <c r="I32" s="586"/>
      <c r="J32" s="526"/>
    </row>
    <row r="33" spans="1:10" ht="52.5" customHeight="1" x14ac:dyDescent="0.25">
      <c r="A33" s="579"/>
      <c r="B33" s="579"/>
      <c r="C33" s="504" t="s">
        <v>451</v>
      </c>
      <c r="D33" s="505"/>
      <c r="E33" s="522" t="s">
        <v>452</v>
      </c>
      <c r="F33" s="526"/>
      <c r="G33" s="524" t="s">
        <v>528</v>
      </c>
      <c r="H33" s="593"/>
      <c r="I33" s="593"/>
      <c r="J33" s="525"/>
    </row>
    <row r="34" spans="1:10" ht="47.25" customHeight="1" x14ac:dyDescent="0.25">
      <c r="A34" s="579"/>
      <c r="B34" s="579"/>
      <c r="C34" s="508" t="s">
        <v>453</v>
      </c>
      <c r="D34" s="509"/>
      <c r="E34" s="524" t="s">
        <v>454</v>
      </c>
      <c r="F34" s="605"/>
      <c r="G34" s="512" t="s">
        <v>455</v>
      </c>
      <c r="H34" s="604"/>
      <c r="I34" s="604"/>
      <c r="J34" s="513"/>
    </row>
    <row r="35" spans="1:10" ht="51" customHeight="1" x14ac:dyDescent="0.25">
      <c r="A35" s="579"/>
      <c r="B35" s="579"/>
      <c r="C35" s="504" t="s">
        <v>456</v>
      </c>
      <c r="D35" s="505"/>
      <c r="E35" s="565" t="s">
        <v>457</v>
      </c>
      <c r="F35" s="566"/>
      <c r="G35" s="517" t="s">
        <v>458</v>
      </c>
      <c r="H35" s="567"/>
      <c r="I35" s="567"/>
      <c r="J35" s="518"/>
    </row>
    <row r="36" spans="1:10" ht="90.75" customHeight="1" x14ac:dyDescent="0.25">
      <c r="A36" s="579"/>
      <c r="B36" s="579"/>
      <c r="C36" s="522" t="s">
        <v>459</v>
      </c>
      <c r="D36" s="526"/>
      <c r="E36" s="594" t="s">
        <v>460</v>
      </c>
      <c r="F36" s="594"/>
      <c r="G36" s="511"/>
      <c r="H36" s="511"/>
      <c r="I36" s="511"/>
      <c r="J36" s="511"/>
    </row>
    <row r="37" spans="1:10" ht="51" customHeight="1" x14ac:dyDescent="0.25">
      <c r="A37" s="579"/>
      <c r="B37" s="579"/>
      <c r="C37" s="522" t="s">
        <v>461</v>
      </c>
      <c r="D37" s="526"/>
      <c r="E37" s="524" t="s">
        <v>462</v>
      </c>
      <c r="F37" s="525"/>
      <c r="G37" s="563"/>
      <c r="H37" s="570"/>
      <c r="I37" s="570"/>
      <c r="J37" s="564"/>
    </row>
    <row r="38" spans="1:10" ht="45.75" customHeight="1" x14ac:dyDescent="0.25">
      <c r="A38" s="579"/>
      <c r="B38" s="579"/>
      <c r="C38" s="522" t="s">
        <v>463</v>
      </c>
      <c r="D38" s="526"/>
      <c r="E38" s="522" t="s">
        <v>532</v>
      </c>
      <c r="F38" s="526"/>
      <c r="G38" s="563"/>
      <c r="H38" s="570"/>
      <c r="I38" s="570"/>
      <c r="J38" s="564"/>
    </row>
    <row r="39" spans="1:10" ht="45.75" customHeight="1" x14ac:dyDescent="0.25">
      <c r="A39" s="579"/>
      <c r="B39" s="579"/>
      <c r="C39" s="522" t="s">
        <v>464</v>
      </c>
      <c r="D39" s="526"/>
      <c r="E39" s="522" t="s">
        <v>511</v>
      </c>
      <c r="F39" s="523"/>
      <c r="G39" s="563"/>
      <c r="H39" s="570"/>
      <c r="I39" s="570"/>
      <c r="J39" s="564"/>
    </row>
    <row r="40" spans="1:10" ht="41.25" customHeight="1" x14ac:dyDescent="0.25">
      <c r="A40" s="579"/>
      <c r="B40" s="579"/>
      <c r="C40" s="524" t="s">
        <v>488</v>
      </c>
      <c r="D40" s="525"/>
      <c r="E40" s="522" t="s">
        <v>524</v>
      </c>
      <c r="F40" s="526"/>
      <c r="G40" s="563"/>
      <c r="H40" s="570"/>
      <c r="I40" s="570"/>
      <c r="J40" s="564"/>
    </row>
    <row r="41" spans="1:10" ht="41.25" customHeight="1" x14ac:dyDescent="0.25">
      <c r="A41" s="579"/>
      <c r="B41" s="579"/>
      <c r="C41" s="524" t="s">
        <v>501</v>
      </c>
      <c r="D41" s="525"/>
      <c r="E41" s="522"/>
      <c r="F41" s="523"/>
      <c r="G41" s="563"/>
      <c r="H41" s="606"/>
      <c r="I41" s="606"/>
      <c r="J41" s="578"/>
    </row>
    <row r="42" spans="1:10" ht="72" customHeight="1" x14ac:dyDescent="0.25">
      <c r="A42" s="579"/>
      <c r="B42" s="579"/>
      <c r="C42" s="595" t="s">
        <v>504</v>
      </c>
      <c r="D42" s="521"/>
      <c r="E42" s="522"/>
      <c r="F42" s="526"/>
      <c r="G42" s="563"/>
      <c r="H42" s="570"/>
      <c r="I42" s="570"/>
      <c r="J42" s="564"/>
    </row>
    <row r="43" spans="1:10" ht="72" customHeight="1" x14ac:dyDescent="0.25">
      <c r="A43" s="579"/>
      <c r="B43" s="579"/>
      <c r="C43" s="530" t="s">
        <v>592</v>
      </c>
      <c r="D43" s="531"/>
      <c r="E43" s="310"/>
      <c r="F43" s="311"/>
      <c r="G43" s="315"/>
      <c r="H43" s="316"/>
      <c r="I43" s="316"/>
      <c r="J43" s="317"/>
    </row>
    <row r="44" spans="1:10" ht="154.5" customHeight="1" x14ac:dyDescent="0.25">
      <c r="A44" s="579"/>
      <c r="B44" s="579"/>
      <c r="C44" s="520" t="s">
        <v>593</v>
      </c>
      <c r="D44" s="521"/>
      <c r="E44" s="563"/>
      <c r="F44" s="564"/>
      <c r="G44" s="563"/>
      <c r="H44" s="570"/>
      <c r="I44" s="570"/>
      <c r="J44" s="564"/>
    </row>
    <row r="45" spans="1:10" ht="66" customHeight="1" x14ac:dyDescent="0.3">
      <c r="A45" s="579"/>
      <c r="B45" s="579" t="s">
        <v>62</v>
      </c>
      <c r="C45" s="533" t="s">
        <v>67</v>
      </c>
      <c r="D45" s="533"/>
      <c r="E45" s="580" t="s">
        <v>256</v>
      </c>
      <c r="F45" s="581"/>
      <c r="G45" s="527" t="s">
        <v>257</v>
      </c>
      <c r="H45" s="528"/>
      <c r="I45" s="528"/>
      <c r="J45" s="529"/>
    </row>
    <row r="46" spans="1:10" ht="51.75" customHeight="1" x14ac:dyDescent="0.25">
      <c r="A46" s="579"/>
      <c r="B46" s="579"/>
      <c r="C46" s="1077" t="s">
        <v>465</v>
      </c>
      <c r="D46" s="1078"/>
      <c r="E46" s="512" t="s">
        <v>531</v>
      </c>
      <c r="F46" s="513"/>
      <c r="G46" s="514" t="s">
        <v>466</v>
      </c>
      <c r="H46" s="515"/>
      <c r="I46" s="515"/>
      <c r="J46" s="516"/>
    </row>
    <row r="47" spans="1:10" ht="103.8" customHeight="1" x14ac:dyDescent="0.25">
      <c r="A47" s="579"/>
      <c r="B47" s="579"/>
      <c r="C47" s="1077" t="s">
        <v>467</v>
      </c>
      <c r="D47" s="1078"/>
      <c r="E47" s="517" t="s">
        <v>530</v>
      </c>
      <c r="F47" s="518"/>
      <c r="G47" s="519" t="s">
        <v>469</v>
      </c>
      <c r="H47" s="519"/>
      <c r="I47" s="519"/>
      <c r="J47" s="519"/>
    </row>
    <row r="48" spans="1:10" ht="109.5" customHeight="1" x14ac:dyDescent="0.25">
      <c r="A48" s="579"/>
      <c r="B48" s="579"/>
      <c r="C48" s="1077" t="s">
        <v>468</v>
      </c>
      <c r="D48" s="1078"/>
      <c r="E48" s="504" t="s">
        <v>517</v>
      </c>
      <c r="F48" s="505"/>
      <c r="G48" s="519"/>
      <c r="H48" s="519"/>
      <c r="I48" s="519"/>
      <c r="J48" s="519"/>
    </row>
    <row r="49" spans="1:10" ht="48" customHeight="1" x14ac:dyDescent="0.25">
      <c r="A49" s="579"/>
      <c r="B49" s="579"/>
      <c r="C49" s="1079" t="s">
        <v>470</v>
      </c>
      <c r="D49" s="1080"/>
      <c r="E49" s="510" t="s">
        <v>516</v>
      </c>
      <c r="F49" s="510"/>
      <c r="G49" s="511"/>
      <c r="H49" s="511"/>
      <c r="I49" s="511"/>
      <c r="J49" s="511"/>
    </row>
    <row r="50" spans="1:10" ht="83.25" customHeight="1" x14ac:dyDescent="0.25">
      <c r="A50" s="579"/>
      <c r="B50" s="579"/>
      <c r="C50" s="1077" t="s">
        <v>471</v>
      </c>
      <c r="D50" s="1078"/>
      <c r="E50" s="504" t="s">
        <v>527</v>
      </c>
      <c r="F50" s="505"/>
      <c r="G50" s="511"/>
      <c r="H50" s="511"/>
      <c r="I50" s="511"/>
      <c r="J50" s="511"/>
    </row>
    <row r="51" spans="1:10" ht="69" customHeight="1" x14ac:dyDescent="0.25">
      <c r="A51" s="579"/>
      <c r="B51" s="579"/>
      <c r="C51" s="1081" t="s">
        <v>472</v>
      </c>
      <c r="D51" s="1082"/>
      <c r="E51" s="504"/>
      <c r="F51" s="505"/>
      <c r="G51" s="511"/>
      <c r="H51" s="511"/>
      <c r="I51" s="511"/>
      <c r="J51" s="511"/>
    </row>
    <row r="52" spans="1:10" ht="43.2" customHeight="1" x14ac:dyDescent="0.25">
      <c r="A52" s="579"/>
      <c r="B52" s="579"/>
      <c r="C52" s="1077" t="s">
        <v>473</v>
      </c>
      <c r="D52" s="1078"/>
      <c r="E52" s="563"/>
      <c r="F52" s="564"/>
      <c r="G52" s="511"/>
      <c r="H52" s="511"/>
      <c r="I52" s="511"/>
      <c r="J52" s="511"/>
    </row>
    <row r="53" spans="1:10" ht="50.25" customHeight="1" x14ac:dyDescent="0.25">
      <c r="A53" s="579"/>
      <c r="B53" s="579"/>
      <c r="C53" s="1079" t="s">
        <v>474</v>
      </c>
      <c r="D53" s="1080"/>
      <c r="E53" s="577"/>
      <c r="F53" s="578"/>
      <c r="G53" s="603"/>
      <c r="H53" s="603"/>
      <c r="I53" s="603"/>
      <c r="J53" s="603"/>
    </row>
    <row r="54" spans="1:10" ht="52.5" customHeight="1" x14ac:dyDescent="0.3">
      <c r="A54" s="579"/>
      <c r="B54" s="579"/>
      <c r="C54" s="522" t="s">
        <v>475</v>
      </c>
      <c r="D54" s="526"/>
      <c r="E54" s="560"/>
      <c r="F54" s="561"/>
      <c r="G54" s="562"/>
      <c r="H54" s="562"/>
      <c r="I54" s="562"/>
      <c r="J54" s="562"/>
    </row>
    <row r="55" spans="1:10" ht="46.5" customHeight="1" x14ac:dyDescent="0.25">
      <c r="A55" s="579"/>
      <c r="B55" s="579"/>
      <c r="C55" s="1083" t="s">
        <v>505</v>
      </c>
      <c r="D55" s="1084"/>
      <c r="E55" s="571"/>
      <c r="F55" s="572"/>
      <c r="G55" s="571"/>
      <c r="H55" s="573"/>
      <c r="I55" s="573"/>
      <c r="J55" s="572"/>
    </row>
    <row r="56" spans="1:10" ht="48" customHeight="1" x14ac:dyDescent="0.25">
      <c r="A56" s="579"/>
      <c r="B56" s="579"/>
      <c r="C56" s="1083" t="s">
        <v>506</v>
      </c>
      <c r="D56" s="1084"/>
      <c r="E56" s="574"/>
      <c r="F56" s="576"/>
      <c r="G56" s="574"/>
      <c r="H56" s="575"/>
      <c r="I56" s="575"/>
      <c r="J56" s="576"/>
    </row>
    <row r="57" spans="1:10" ht="53.25" customHeight="1" x14ac:dyDescent="0.25">
      <c r="A57" s="579"/>
      <c r="B57" s="579"/>
      <c r="C57" s="1083" t="s">
        <v>507</v>
      </c>
      <c r="D57" s="1084"/>
      <c r="E57" s="574"/>
      <c r="F57" s="576"/>
      <c r="G57" s="574"/>
      <c r="H57" s="575"/>
      <c r="I57" s="575"/>
      <c r="J57" s="576"/>
    </row>
    <row r="58" spans="1:10" ht="43.5" customHeight="1" x14ac:dyDescent="0.25">
      <c r="A58" s="579"/>
      <c r="B58" s="579"/>
      <c r="C58" s="1085" t="s">
        <v>508</v>
      </c>
      <c r="D58" s="1085"/>
      <c r="E58" s="569"/>
      <c r="F58" s="569"/>
      <c r="G58" s="569"/>
      <c r="H58" s="569"/>
      <c r="I58" s="569"/>
      <c r="J58" s="569"/>
    </row>
    <row r="59" spans="1:10" ht="43.5" customHeight="1" x14ac:dyDescent="0.25">
      <c r="A59" s="579"/>
      <c r="B59" s="579"/>
      <c r="C59" s="597" t="s">
        <v>509</v>
      </c>
      <c r="D59" s="598"/>
      <c r="E59" s="275"/>
      <c r="F59" s="276"/>
      <c r="G59" s="275"/>
      <c r="H59" s="277"/>
      <c r="I59" s="277"/>
      <c r="J59" s="276"/>
    </row>
    <row r="60" spans="1:10" ht="102.6" customHeight="1" x14ac:dyDescent="0.25">
      <c r="A60" s="579"/>
      <c r="B60" s="579"/>
      <c r="C60" s="599" t="s">
        <v>510</v>
      </c>
      <c r="D60" s="600"/>
      <c r="E60" s="571"/>
      <c r="F60" s="572"/>
      <c r="G60" s="571"/>
      <c r="H60" s="573"/>
      <c r="I60" s="573"/>
      <c r="J60" s="572"/>
    </row>
    <row r="61" spans="1:10" x14ac:dyDescent="0.25">
      <c r="C61" s="65"/>
      <c r="D61" s="65"/>
      <c r="E61" s="568"/>
      <c r="F61" s="568"/>
      <c r="G61" s="568"/>
      <c r="H61" s="568"/>
      <c r="I61" s="568"/>
      <c r="J61" s="568"/>
    </row>
    <row r="62" spans="1:10" x14ac:dyDescent="0.25">
      <c r="C62" s="65"/>
      <c r="D62" s="65"/>
      <c r="E62" s="568"/>
      <c r="F62" s="568"/>
      <c r="G62" s="568"/>
      <c r="H62" s="568"/>
      <c r="I62" s="568"/>
      <c r="J62" s="568"/>
    </row>
    <row r="63" spans="1:10" x14ac:dyDescent="0.25">
      <c r="E63" s="384"/>
      <c r="F63" s="384"/>
      <c r="G63" s="384"/>
      <c r="H63" s="384"/>
      <c r="I63" s="384"/>
      <c r="J63" s="384"/>
    </row>
    <row r="64" spans="1:10" x14ac:dyDescent="0.25">
      <c r="E64" s="384"/>
      <c r="F64" s="384"/>
      <c r="G64" s="384"/>
      <c r="H64" s="384"/>
      <c r="I64" s="384"/>
      <c r="J64" s="384"/>
    </row>
    <row r="65" spans="5:10" x14ac:dyDescent="0.25">
      <c r="E65" s="384"/>
      <c r="F65" s="384"/>
      <c r="G65" s="384"/>
      <c r="H65" s="384"/>
      <c r="I65" s="384"/>
      <c r="J65" s="384"/>
    </row>
    <row r="66" spans="5:10" x14ac:dyDescent="0.25">
      <c r="E66" s="384"/>
      <c r="F66" s="384"/>
      <c r="G66" s="384"/>
      <c r="H66" s="384"/>
      <c r="I66" s="384"/>
      <c r="J66" s="384"/>
    </row>
    <row r="67" spans="5:10" x14ac:dyDescent="0.25">
      <c r="E67" s="384"/>
      <c r="F67" s="384"/>
      <c r="G67" s="384"/>
      <c r="H67" s="384"/>
      <c r="I67" s="384"/>
      <c r="J67" s="384"/>
    </row>
    <row r="68" spans="5:10" x14ac:dyDescent="0.25">
      <c r="E68" s="384"/>
      <c r="F68" s="384"/>
      <c r="G68" s="384"/>
      <c r="H68" s="384"/>
      <c r="I68" s="384"/>
      <c r="J68" s="384"/>
    </row>
    <row r="69" spans="5:10" x14ac:dyDescent="0.25">
      <c r="E69" s="384"/>
      <c r="F69" s="384"/>
      <c r="G69" s="384"/>
      <c r="H69" s="384"/>
      <c r="I69" s="384"/>
      <c r="J69" s="384"/>
    </row>
    <row r="70" spans="5:10" x14ac:dyDescent="0.25">
      <c r="E70" s="384"/>
      <c r="F70" s="384"/>
      <c r="G70" s="384"/>
      <c r="H70" s="384"/>
      <c r="I70" s="384"/>
      <c r="J70" s="384"/>
    </row>
    <row r="71" spans="5:10" x14ac:dyDescent="0.25">
      <c r="E71" s="384"/>
      <c r="F71" s="384"/>
      <c r="G71" s="384"/>
      <c r="H71" s="384"/>
      <c r="I71" s="384"/>
      <c r="J71" s="384"/>
    </row>
    <row r="72" spans="5:10" x14ac:dyDescent="0.25">
      <c r="E72" s="384"/>
      <c r="F72" s="384"/>
      <c r="G72" s="384"/>
      <c r="H72" s="384"/>
      <c r="I72" s="384"/>
      <c r="J72" s="384"/>
    </row>
    <row r="73" spans="5:10" x14ac:dyDescent="0.25">
      <c r="E73" s="384"/>
      <c r="F73" s="384"/>
      <c r="G73" s="384"/>
      <c r="H73" s="384"/>
      <c r="I73" s="384"/>
      <c r="J73" s="384"/>
    </row>
    <row r="74" spans="5:10" x14ac:dyDescent="0.25">
      <c r="E74" s="384"/>
      <c r="F74" s="384"/>
      <c r="G74" s="384"/>
      <c r="H74" s="384"/>
      <c r="I74" s="384"/>
      <c r="J74" s="384"/>
    </row>
    <row r="75" spans="5:10" x14ac:dyDescent="0.25">
      <c r="E75" s="384"/>
      <c r="F75" s="384"/>
      <c r="G75" s="384"/>
      <c r="H75" s="384"/>
      <c r="I75" s="384"/>
      <c r="J75" s="384"/>
    </row>
    <row r="76" spans="5:10" x14ac:dyDescent="0.25">
      <c r="E76" s="384"/>
      <c r="F76" s="384"/>
      <c r="G76" s="384"/>
      <c r="H76" s="384"/>
      <c r="I76" s="384"/>
      <c r="J76" s="384"/>
    </row>
    <row r="77" spans="5:10" x14ac:dyDescent="0.25">
      <c r="E77" s="384"/>
      <c r="F77" s="384"/>
      <c r="G77" s="384"/>
      <c r="H77" s="384"/>
      <c r="I77" s="384"/>
      <c r="J77" s="384"/>
    </row>
    <row r="78" spans="5:10" x14ac:dyDescent="0.25">
      <c r="E78" s="384"/>
      <c r="F78" s="384"/>
      <c r="G78" s="384"/>
      <c r="H78" s="384"/>
      <c r="I78" s="384"/>
      <c r="J78" s="384"/>
    </row>
    <row r="79" spans="5:10" x14ac:dyDescent="0.25">
      <c r="E79" s="384"/>
      <c r="F79" s="384"/>
      <c r="G79" s="384"/>
      <c r="H79" s="384"/>
      <c r="I79" s="384"/>
      <c r="J79" s="384"/>
    </row>
    <row r="80" spans="5:10" x14ac:dyDescent="0.25">
      <c r="E80" s="384"/>
      <c r="F80" s="384"/>
      <c r="G80" s="384"/>
      <c r="H80" s="384"/>
      <c r="I80" s="384"/>
      <c r="J80" s="384"/>
    </row>
    <row r="81" spans="5:10" x14ac:dyDescent="0.25">
      <c r="E81" s="384"/>
      <c r="F81" s="384"/>
      <c r="G81" s="384"/>
      <c r="H81" s="384"/>
      <c r="I81" s="384"/>
      <c r="J81" s="384"/>
    </row>
    <row r="82" spans="5:10" x14ac:dyDescent="0.25">
      <c r="E82" s="384"/>
      <c r="F82" s="384"/>
      <c r="G82" s="384"/>
      <c r="H82" s="384"/>
      <c r="I82" s="384"/>
      <c r="J82" s="384"/>
    </row>
    <row r="83" spans="5:10" x14ac:dyDescent="0.25">
      <c r="E83" s="384"/>
      <c r="F83" s="384"/>
      <c r="G83" s="384"/>
      <c r="H83" s="384"/>
      <c r="I83" s="384"/>
      <c r="J83" s="384"/>
    </row>
    <row r="84" spans="5:10" x14ac:dyDescent="0.25">
      <c r="E84" s="384"/>
      <c r="F84" s="384"/>
      <c r="G84" s="384"/>
      <c r="H84" s="384"/>
      <c r="I84" s="384"/>
      <c r="J84" s="384"/>
    </row>
    <row r="85" spans="5:10" x14ac:dyDescent="0.25">
      <c r="E85" s="384"/>
      <c r="F85" s="384"/>
      <c r="G85" s="384"/>
      <c r="H85" s="384"/>
      <c r="I85" s="384"/>
      <c r="J85" s="384"/>
    </row>
    <row r="86" spans="5:10" x14ac:dyDescent="0.25">
      <c r="E86" s="384"/>
      <c r="F86" s="384"/>
      <c r="G86" s="384"/>
      <c r="H86" s="384"/>
      <c r="I86" s="384"/>
      <c r="J86" s="384"/>
    </row>
    <row r="87" spans="5:10" x14ac:dyDescent="0.25">
      <c r="E87" s="384"/>
      <c r="F87" s="384"/>
      <c r="G87" s="384"/>
      <c r="H87" s="384"/>
      <c r="I87" s="384"/>
      <c r="J87" s="384"/>
    </row>
    <row r="88" spans="5:10" x14ac:dyDescent="0.25">
      <c r="E88" s="384"/>
      <c r="F88" s="384"/>
      <c r="G88" s="384"/>
      <c r="H88" s="384"/>
      <c r="I88" s="384"/>
      <c r="J88" s="384"/>
    </row>
    <row r="89" spans="5:10" x14ac:dyDescent="0.25">
      <c r="E89" s="384"/>
      <c r="F89" s="384"/>
      <c r="G89" s="384"/>
      <c r="H89" s="384"/>
      <c r="I89" s="384"/>
      <c r="J89" s="384"/>
    </row>
    <row r="90" spans="5:10" x14ac:dyDescent="0.25">
      <c r="E90" s="384"/>
      <c r="F90" s="384"/>
      <c r="G90" s="384"/>
      <c r="H90" s="384"/>
      <c r="I90" s="384"/>
      <c r="J90" s="384"/>
    </row>
    <row r="91" spans="5:10" x14ac:dyDescent="0.25">
      <c r="E91" s="384"/>
      <c r="F91" s="384"/>
      <c r="G91" s="384"/>
      <c r="H91" s="384"/>
      <c r="I91" s="384"/>
      <c r="J91" s="384"/>
    </row>
    <row r="92" spans="5:10" x14ac:dyDescent="0.25">
      <c r="E92" s="384"/>
      <c r="F92" s="384"/>
      <c r="G92" s="384"/>
      <c r="H92" s="384"/>
      <c r="I92" s="384"/>
      <c r="J92" s="384"/>
    </row>
    <row r="93" spans="5:10" x14ac:dyDescent="0.25">
      <c r="E93" s="384"/>
      <c r="F93" s="384"/>
      <c r="G93" s="384"/>
      <c r="H93" s="384"/>
      <c r="I93" s="384"/>
      <c r="J93" s="384"/>
    </row>
    <row r="94" spans="5:10" x14ac:dyDescent="0.25">
      <c r="E94" s="384"/>
      <c r="F94" s="384"/>
      <c r="G94" s="384"/>
      <c r="H94" s="384"/>
      <c r="I94" s="384"/>
      <c r="J94" s="384"/>
    </row>
    <row r="95" spans="5:10" x14ac:dyDescent="0.25">
      <c r="E95" s="384"/>
      <c r="F95" s="384"/>
      <c r="G95" s="384"/>
      <c r="H95" s="384"/>
      <c r="I95" s="384"/>
      <c r="J95" s="384"/>
    </row>
    <row r="96" spans="5:10" x14ac:dyDescent="0.25">
      <c r="E96" s="384"/>
      <c r="F96" s="384"/>
      <c r="G96" s="384"/>
      <c r="H96" s="384"/>
      <c r="I96" s="384"/>
      <c r="J96" s="384"/>
    </row>
    <row r="97" spans="5:10" x14ac:dyDescent="0.25">
      <c r="E97" s="384"/>
      <c r="F97" s="384"/>
      <c r="G97" s="384"/>
      <c r="H97" s="384"/>
      <c r="I97" s="384"/>
      <c r="J97" s="384"/>
    </row>
    <row r="98" spans="5:10" x14ac:dyDescent="0.25">
      <c r="E98" s="384"/>
      <c r="F98" s="384"/>
      <c r="G98" s="384"/>
      <c r="H98" s="384"/>
      <c r="I98" s="384"/>
      <c r="J98" s="384"/>
    </row>
    <row r="99" spans="5:10" x14ac:dyDescent="0.25">
      <c r="E99" s="384"/>
      <c r="F99" s="384"/>
      <c r="G99" s="384"/>
      <c r="H99" s="384"/>
      <c r="I99" s="384"/>
      <c r="J99" s="384"/>
    </row>
    <row r="100" spans="5:10" x14ac:dyDescent="0.25">
      <c r="E100" s="384"/>
      <c r="F100" s="384"/>
      <c r="G100" s="384"/>
      <c r="H100" s="384"/>
      <c r="I100" s="384"/>
      <c r="J100" s="384"/>
    </row>
    <row r="101" spans="5:10" x14ac:dyDescent="0.25">
      <c r="E101" s="384"/>
      <c r="F101" s="384"/>
      <c r="G101" s="384"/>
      <c r="H101" s="384"/>
      <c r="I101" s="384"/>
      <c r="J101" s="384"/>
    </row>
    <row r="102" spans="5:10" x14ac:dyDescent="0.25">
      <c r="E102" s="384"/>
      <c r="F102" s="384"/>
      <c r="G102" s="384"/>
      <c r="H102" s="384"/>
      <c r="I102" s="384"/>
      <c r="J102" s="384"/>
    </row>
    <row r="103" spans="5:10" x14ac:dyDescent="0.25">
      <c r="E103" s="384"/>
      <c r="F103" s="384"/>
      <c r="G103" s="384"/>
      <c r="H103" s="384"/>
      <c r="I103" s="384"/>
      <c r="J103" s="384"/>
    </row>
    <row r="104" spans="5:10" x14ac:dyDescent="0.25">
      <c r="E104" s="384"/>
      <c r="F104" s="384"/>
      <c r="G104" s="384"/>
      <c r="H104" s="384"/>
      <c r="I104" s="384"/>
      <c r="J104" s="384"/>
    </row>
    <row r="105" spans="5:10" x14ac:dyDescent="0.25">
      <c r="E105" s="384"/>
      <c r="F105" s="384"/>
      <c r="G105" s="384"/>
      <c r="H105" s="384"/>
      <c r="I105" s="384"/>
      <c r="J105" s="384"/>
    </row>
    <row r="106" spans="5:10" x14ac:dyDescent="0.25">
      <c r="E106" s="384"/>
      <c r="F106" s="384"/>
      <c r="G106" s="384"/>
      <c r="H106" s="384"/>
      <c r="I106" s="384"/>
      <c r="J106" s="384"/>
    </row>
    <row r="107" spans="5:10" x14ac:dyDescent="0.25">
      <c r="E107" s="384"/>
      <c r="F107" s="384"/>
      <c r="G107" s="384"/>
      <c r="H107" s="384"/>
      <c r="I107" s="384"/>
      <c r="J107" s="384"/>
    </row>
    <row r="108" spans="5:10" x14ac:dyDescent="0.25">
      <c r="E108" s="384"/>
      <c r="F108" s="384"/>
      <c r="G108" s="384"/>
      <c r="H108" s="384"/>
      <c r="I108" s="384"/>
      <c r="J108" s="384"/>
    </row>
    <row r="109" spans="5:10" x14ac:dyDescent="0.25">
      <c r="E109" s="384"/>
      <c r="F109" s="384"/>
      <c r="G109" s="384"/>
      <c r="H109" s="384"/>
      <c r="I109" s="384"/>
      <c r="J109" s="384"/>
    </row>
    <row r="110" spans="5:10" x14ac:dyDescent="0.25">
      <c r="E110" s="384"/>
      <c r="F110" s="384"/>
      <c r="G110" s="384"/>
      <c r="H110" s="384"/>
      <c r="I110" s="384"/>
      <c r="J110" s="384"/>
    </row>
    <row r="111" spans="5:10" x14ac:dyDescent="0.25">
      <c r="E111" s="384"/>
      <c r="F111" s="384"/>
      <c r="G111" s="384"/>
      <c r="H111" s="384"/>
      <c r="I111" s="384"/>
      <c r="J111" s="384"/>
    </row>
    <row r="112" spans="5:10" x14ac:dyDescent="0.25">
      <c r="E112" s="384"/>
      <c r="F112" s="384"/>
      <c r="G112" s="384"/>
      <c r="H112" s="384"/>
      <c r="I112" s="384"/>
      <c r="J112" s="384"/>
    </row>
    <row r="113" spans="5:10" x14ac:dyDescent="0.25">
      <c r="E113" s="384"/>
      <c r="F113" s="384"/>
      <c r="G113" s="384"/>
      <c r="H113" s="384"/>
      <c r="I113" s="384"/>
      <c r="J113" s="384"/>
    </row>
    <row r="114" spans="5:10" x14ac:dyDescent="0.25">
      <c r="E114" s="384"/>
      <c r="F114" s="384"/>
      <c r="G114" s="384"/>
      <c r="H114" s="384"/>
      <c r="I114" s="384"/>
      <c r="J114" s="384"/>
    </row>
    <row r="115" spans="5:10" x14ac:dyDescent="0.25">
      <c r="E115" s="384"/>
      <c r="F115" s="384"/>
      <c r="G115" s="384"/>
      <c r="H115" s="384"/>
      <c r="I115" s="384"/>
      <c r="J115" s="384"/>
    </row>
    <row r="116" spans="5:10" x14ac:dyDescent="0.25">
      <c r="E116" s="384"/>
      <c r="F116" s="384"/>
      <c r="G116" s="384"/>
      <c r="H116" s="384"/>
      <c r="I116" s="384"/>
      <c r="J116" s="384"/>
    </row>
    <row r="117" spans="5:10" x14ac:dyDescent="0.25">
      <c r="E117" s="384"/>
      <c r="F117" s="384"/>
      <c r="G117" s="384"/>
      <c r="H117" s="384"/>
      <c r="I117" s="384"/>
      <c r="J117" s="384"/>
    </row>
    <row r="118" spans="5:10" x14ac:dyDescent="0.25">
      <c r="E118" s="384"/>
      <c r="F118" s="384"/>
      <c r="G118" s="384"/>
      <c r="H118" s="384"/>
      <c r="I118" s="384"/>
      <c r="J118" s="384"/>
    </row>
    <row r="119" spans="5:10" x14ac:dyDescent="0.25">
      <c r="E119" s="384"/>
      <c r="F119" s="384"/>
      <c r="G119" s="384"/>
      <c r="H119" s="384"/>
      <c r="I119" s="384"/>
      <c r="J119" s="384"/>
    </row>
    <row r="120" spans="5:10" x14ac:dyDescent="0.25">
      <c r="E120" s="384"/>
      <c r="F120" s="384"/>
      <c r="G120" s="384"/>
      <c r="H120" s="384"/>
      <c r="I120" s="384"/>
      <c r="J120" s="384"/>
    </row>
    <row r="121" spans="5:10" x14ac:dyDescent="0.25">
      <c r="E121" s="384"/>
      <c r="F121" s="384"/>
      <c r="G121" s="384"/>
      <c r="H121" s="384"/>
      <c r="I121" s="384"/>
      <c r="J121" s="384"/>
    </row>
    <row r="122" spans="5:10" x14ac:dyDescent="0.25">
      <c r="E122" s="384"/>
      <c r="F122" s="384"/>
      <c r="G122" s="384"/>
      <c r="H122" s="384"/>
      <c r="I122" s="384"/>
      <c r="J122" s="384"/>
    </row>
    <row r="123" spans="5:10" x14ac:dyDescent="0.25">
      <c r="E123" s="384"/>
      <c r="F123" s="384"/>
      <c r="G123" s="384"/>
      <c r="H123" s="384"/>
      <c r="I123" s="384"/>
      <c r="J123" s="384"/>
    </row>
    <row r="124" spans="5:10" x14ac:dyDescent="0.25">
      <c r="E124" s="384"/>
      <c r="F124" s="384"/>
      <c r="G124" s="384"/>
      <c r="H124" s="384"/>
      <c r="I124" s="384"/>
      <c r="J124" s="384"/>
    </row>
    <row r="125" spans="5:10" x14ac:dyDescent="0.25">
      <c r="E125" s="384"/>
      <c r="F125" s="384"/>
      <c r="G125" s="384"/>
      <c r="H125" s="384"/>
      <c r="I125" s="384"/>
      <c r="J125" s="384"/>
    </row>
    <row r="126" spans="5:10" x14ac:dyDescent="0.25">
      <c r="E126" s="384"/>
      <c r="F126" s="384"/>
      <c r="G126" s="384"/>
      <c r="H126" s="384"/>
      <c r="I126" s="384"/>
      <c r="J126" s="384"/>
    </row>
    <row r="127" spans="5:10" x14ac:dyDescent="0.25">
      <c r="E127" s="384"/>
      <c r="F127" s="384"/>
      <c r="G127" s="384"/>
      <c r="H127" s="384"/>
      <c r="I127" s="384"/>
      <c r="J127" s="384"/>
    </row>
    <row r="128" spans="5:10" x14ac:dyDescent="0.25">
      <c r="E128" s="384"/>
      <c r="F128" s="384"/>
      <c r="G128" s="384"/>
      <c r="H128" s="384"/>
      <c r="I128" s="384"/>
      <c r="J128" s="384"/>
    </row>
    <row r="129" spans="5:10" x14ac:dyDescent="0.25">
      <c r="E129" s="384"/>
      <c r="F129" s="384"/>
      <c r="G129" s="384"/>
      <c r="H129" s="384"/>
      <c r="I129" s="384"/>
      <c r="J129" s="384"/>
    </row>
    <row r="130" spans="5:10" x14ac:dyDescent="0.25">
      <c r="E130" s="384"/>
      <c r="F130" s="384"/>
      <c r="G130" s="384"/>
      <c r="H130" s="384"/>
      <c r="I130" s="384"/>
      <c r="J130" s="384"/>
    </row>
    <row r="131" spans="5:10" x14ac:dyDescent="0.25">
      <c r="E131" s="384"/>
      <c r="F131" s="384"/>
      <c r="G131" s="384"/>
      <c r="H131" s="384"/>
      <c r="I131" s="384"/>
      <c r="J131" s="384"/>
    </row>
    <row r="132" spans="5:10" x14ac:dyDescent="0.25">
      <c r="E132" s="384"/>
      <c r="F132" s="384"/>
      <c r="G132" s="384"/>
      <c r="H132" s="384"/>
      <c r="I132" s="384"/>
      <c r="J132" s="384"/>
    </row>
    <row r="133" spans="5:10" x14ac:dyDescent="0.25">
      <c r="E133" s="384"/>
      <c r="F133" s="384"/>
      <c r="G133" s="384"/>
      <c r="H133" s="384"/>
      <c r="I133" s="384"/>
      <c r="J133" s="384"/>
    </row>
    <row r="134" spans="5:10" x14ac:dyDescent="0.25">
      <c r="E134" s="384"/>
      <c r="F134" s="384"/>
      <c r="G134" s="384"/>
      <c r="H134" s="384"/>
      <c r="I134" s="384"/>
      <c r="J134" s="384"/>
    </row>
    <row r="135" spans="5:10" x14ac:dyDescent="0.25">
      <c r="E135" s="384"/>
      <c r="F135" s="384"/>
      <c r="G135" s="384"/>
      <c r="H135" s="384"/>
      <c r="I135" s="384"/>
      <c r="J135" s="384"/>
    </row>
    <row r="136" spans="5:10" x14ac:dyDescent="0.25">
      <c r="E136" s="384"/>
      <c r="F136" s="384"/>
      <c r="G136" s="384"/>
      <c r="H136" s="384"/>
      <c r="I136" s="384"/>
      <c r="J136" s="384"/>
    </row>
    <row r="137" spans="5:10" x14ac:dyDescent="0.25">
      <c r="E137" s="384"/>
      <c r="F137" s="384"/>
      <c r="G137" s="384"/>
      <c r="H137" s="384"/>
      <c r="I137" s="384"/>
      <c r="J137" s="384"/>
    </row>
    <row r="138" spans="5:10" x14ac:dyDescent="0.25">
      <c r="E138" s="384"/>
      <c r="F138" s="384"/>
      <c r="G138" s="384"/>
      <c r="H138" s="384"/>
      <c r="I138" s="384"/>
      <c r="J138" s="384"/>
    </row>
  </sheetData>
  <sheetProtection selectLockedCells="1"/>
  <mergeCells count="303">
    <mergeCell ref="C59:D59"/>
    <mergeCell ref="E60:F60"/>
    <mergeCell ref="G60:J60"/>
    <mergeCell ref="C60:D60"/>
    <mergeCell ref="E20:F20"/>
    <mergeCell ref="G20:J20"/>
    <mergeCell ref="G29:J29"/>
    <mergeCell ref="E31:F31"/>
    <mergeCell ref="G31:J31"/>
    <mergeCell ref="E27:F27"/>
    <mergeCell ref="G27:J27"/>
    <mergeCell ref="G26:J26"/>
    <mergeCell ref="G22:J22"/>
    <mergeCell ref="E26:F26"/>
    <mergeCell ref="G28:J28"/>
    <mergeCell ref="G53:J53"/>
    <mergeCell ref="G56:J56"/>
    <mergeCell ref="C41:D41"/>
    <mergeCell ref="G34:J34"/>
    <mergeCell ref="E34:F34"/>
    <mergeCell ref="C28:D28"/>
    <mergeCell ref="C30:D30"/>
    <mergeCell ref="G41:J41"/>
    <mergeCell ref="G42:J42"/>
    <mergeCell ref="G15:J15"/>
    <mergeCell ref="E16:F16"/>
    <mergeCell ref="G16:J16"/>
    <mergeCell ref="E11:F11"/>
    <mergeCell ref="G11:J11"/>
    <mergeCell ref="E12:F12"/>
    <mergeCell ref="E17:F17"/>
    <mergeCell ref="G17:J17"/>
    <mergeCell ref="E18:F18"/>
    <mergeCell ref="G18:J18"/>
    <mergeCell ref="E19:F19"/>
    <mergeCell ref="G19:J19"/>
    <mergeCell ref="G23:J23"/>
    <mergeCell ref="E23:F23"/>
    <mergeCell ref="G21:J21"/>
    <mergeCell ref="E24:F24"/>
    <mergeCell ref="E25:F25"/>
    <mergeCell ref="C57:D57"/>
    <mergeCell ref="C56:D56"/>
    <mergeCell ref="E56:F56"/>
    <mergeCell ref="G39:J39"/>
    <mergeCell ref="G37:J37"/>
    <mergeCell ref="G38:J38"/>
    <mergeCell ref="C38:D38"/>
    <mergeCell ref="E37:F37"/>
    <mergeCell ref="E30:F30"/>
    <mergeCell ref="G30:J30"/>
    <mergeCell ref="E36:F36"/>
    <mergeCell ref="G36:J36"/>
    <mergeCell ref="E32:F32"/>
    <mergeCell ref="G32:J32"/>
    <mergeCell ref="E33:F33"/>
    <mergeCell ref="G33:J33"/>
    <mergeCell ref="C42:D42"/>
    <mergeCell ref="E67:F67"/>
    <mergeCell ref="C55:D55"/>
    <mergeCell ref="E64:F64"/>
    <mergeCell ref="A27:A60"/>
    <mergeCell ref="E45:F45"/>
    <mergeCell ref="B45:B60"/>
    <mergeCell ref="C45:D45"/>
    <mergeCell ref="C27:D27"/>
    <mergeCell ref="C58:D58"/>
    <mergeCell ref="B27:B44"/>
    <mergeCell ref="C39:D39"/>
    <mergeCell ref="E28:F28"/>
    <mergeCell ref="C35:D35"/>
    <mergeCell ref="C36:D36"/>
    <mergeCell ref="C31:D31"/>
    <mergeCell ref="C32:D32"/>
    <mergeCell ref="C33:D33"/>
    <mergeCell ref="E63:F63"/>
    <mergeCell ref="E29:F29"/>
    <mergeCell ref="C54:D54"/>
    <mergeCell ref="E38:F38"/>
    <mergeCell ref="C29:D29"/>
    <mergeCell ref="E44:F44"/>
    <mergeCell ref="C37:D37"/>
    <mergeCell ref="E138:F138"/>
    <mergeCell ref="G138:J138"/>
    <mergeCell ref="G137:J137"/>
    <mergeCell ref="E125:F125"/>
    <mergeCell ref="G125:J125"/>
    <mergeCell ref="E126:F126"/>
    <mergeCell ref="G126:J126"/>
    <mergeCell ref="E127:F127"/>
    <mergeCell ref="G127:J127"/>
    <mergeCell ref="E137:F137"/>
    <mergeCell ref="E128:F128"/>
    <mergeCell ref="G128:J128"/>
    <mergeCell ref="E129:F129"/>
    <mergeCell ref="G129:J129"/>
    <mergeCell ref="E130:F130"/>
    <mergeCell ref="G130:J130"/>
    <mergeCell ref="E136:F136"/>
    <mergeCell ref="G136:J136"/>
    <mergeCell ref="G113:J113"/>
    <mergeCell ref="E114:F114"/>
    <mergeCell ref="G114:J114"/>
    <mergeCell ref="E115:F115"/>
    <mergeCell ref="G115:J115"/>
    <mergeCell ref="E110:F110"/>
    <mergeCell ref="G110:J110"/>
    <mergeCell ref="E111:F111"/>
    <mergeCell ref="G111:J111"/>
    <mergeCell ref="E112:F112"/>
    <mergeCell ref="G112:J112"/>
    <mergeCell ref="E113:F113"/>
    <mergeCell ref="G121:J121"/>
    <mergeCell ref="E118:F118"/>
    <mergeCell ref="G118:J118"/>
    <mergeCell ref="G119:J119"/>
    <mergeCell ref="E120:F120"/>
    <mergeCell ref="G120:J120"/>
    <mergeCell ref="E121:F121"/>
    <mergeCell ref="E116:F116"/>
    <mergeCell ref="G116:J116"/>
    <mergeCell ref="E117:F117"/>
    <mergeCell ref="G117:J117"/>
    <mergeCell ref="E119:F119"/>
    <mergeCell ref="E122:F122"/>
    <mergeCell ref="G122:J122"/>
    <mergeCell ref="E123:F123"/>
    <mergeCell ref="G123:J123"/>
    <mergeCell ref="E124:F124"/>
    <mergeCell ref="E134:F134"/>
    <mergeCell ref="G134:J134"/>
    <mergeCell ref="E135:F135"/>
    <mergeCell ref="G135:J135"/>
    <mergeCell ref="E131:F131"/>
    <mergeCell ref="G131:J131"/>
    <mergeCell ref="E132:F132"/>
    <mergeCell ref="G132:J132"/>
    <mergeCell ref="E133:F133"/>
    <mergeCell ref="G133:J133"/>
    <mergeCell ref="G124:J124"/>
    <mergeCell ref="G107:J107"/>
    <mergeCell ref="E108:F108"/>
    <mergeCell ref="G108:J108"/>
    <mergeCell ref="E109:F109"/>
    <mergeCell ref="G109:J109"/>
    <mergeCell ref="E104:F104"/>
    <mergeCell ref="G104:J104"/>
    <mergeCell ref="E105:F105"/>
    <mergeCell ref="G105:J105"/>
    <mergeCell ref="E106:F106"/>
    <mergeCell ref="G106:J106"/>
    <mergeCell ref="E107:F107"/>
    <mergeCell ref="G101:J101"/>
    <mergeCell ref="E102:F102"/>
    <mergeCell ref="G102:J102"/>
    <mergeCell ref="E103:F103"/>
    <mergeCell ref="G103:J103"/>
    <mergeCell ref="E98:F98"/>
    <mergeCell ref="G98:J98"/>
    <mergeCell ref="E99:F99"/>
    <mergeCell ref="G99:J99"/>
    <mergeCell ref="E100:F100"/>
    <mergeCell ref="G100:J100"/>
    <mergeCell ref="E101:F101"/>
    <mergeCell ref="G95:J95"/>
    <mergeCell ref="E96:F96"/>
    <mergeCell ref="G96:J96"/>
    <mergeCell ref="E97:F97"/>
    <mergeCell ref="G97:J97"/>
    <mergeCell ref="E92:F92"/>
    <mergeCell ref="G92:J92"/>
    <mergeCell ref="E93:F93"/>
    <mergeCell ref="G93:J93"/>
    <mergeCell ref="E94:F94"/>
    <mergeCell ref="G94:J94"/>
    <mergeCell ref="E95:F95"/>
    <mergeCell ref="G89:J89"/>
    <mergeCell ref="E90:F90"/>
    <mergeCell ref="G90:J90"/>
    <mergeCell ref="E91:F91"/>
    <mergeCell ref="G91:J91"/>
    <mergeCell ref="E86:F86"/>
    <mergeCell ref="G86:J86"/>
    <mergeCell ref="E87:F87"/>
    <mergeCell ref="G87:J87"/>
    <mergeCell ref="E88:F88"/>
    <mergeCell ref="G88:J88"/>
    <mergeCell ref="E89:F89"/>
    <mergeCell ref="G83:J83"/>
    <mergeCell ref="E84:F84"/>
    <mergeCell ref="G84:J84"/>
    <mergeCell ref="E85:F85"/>
    <mergeCell ref="G85:J85"/>
    <mergeCell ref="E80:F80"/>
    <mergeCell ref="G80:J80"/>
    <mergeCell ref="E81:F81"/>
    <mergeCell ref="G81:J81"/>
    <mergeCell ref="E82:F82"/>
    <mergeCell ref="G82:J82"/>
    <mergeCell ref="E83:F83"/>
    <mergeCell ref="G77:J77"/>
    <mergeCell ref="E78:F78"/>
    <mergeCell ref="G78:J78"/>
    <mergeCell ref="E79:F79"/>
    <mergeCell ref="G79:J79"/>
    <mergeCell ref="E74:F74"/>
    <mergeCell ref="G74:J74"/>
    <mergeCell ref="E75:F75"/>
    <mergeCell ref="G75:J75"/>
    <mergeCell ref="E76:F76"/>
    <mergeCell ref="G76:J76"/>
    <mergeCell ref="E77:F77"/>
    <mergeCell ref="E72:F72"/>
    <mergeCell ref="G72:J72"/>
    <mergeCell ref="E73:F73"/>
    <mergeCell ref="G73:J73"/>
    <mergeCell ref="E68:F68"/>
    <mergeCell ref="G68:J68"/>
    <mergeCell ref="E69:F69"/>
    <mergeCell ref="G69:J69"/>
    <mergeCell ref="E70:F70"/>
    <mergeCell ref="G70:J70"/>
    <mergeCell ref="E71:F71"/>
    <mergeCell ref="G65:J65"/>
    <mergeCell ref="E66:F66"/>
    <mergeCell ref="G66:J66"/>
    <mergeCell ref="G71:J71"/>
    <mergeCell ref="E65:F65"/>
    <mergeCell ref="G67:J67"/>
    <mergeCell ref="E35:F35"/>
    <mergeCell ref="G35:J35"/>
    <mergeCell ref="E61:F61"/>
    <mergeCell ref="G61:J61"/>
    <mergeCell ref="E58:F58"/>
    <mergeCell ref="G58:J58"/>
    <mergeCell ref="E62:F62"/>
    <mergeCell ref="G62:J62"/>
    <mergeCell ref="G40:J40"/>
    <mergeCell ref="G44:J44"/>
    <mergeCell ref="E41:F41"/>
    <mergeCell ref="E42:F42"/>
    <mergeCell ref="G64:J64"/>
    <mergeCell ref="E55:F55"/>
    <mergeCell ref="G55:J55"/>
    <mergeCell ref="G57:J57"/>
    <mergeCell ref="E57:F57"/>
    <mergeCell ref="E53:F53"/>
    <mergeCell ref="G63:J63"/>
    <mergeCell ref="E54:F54"/>
    <mergeCell ref="G54:J54"/>
    <mergeCell ref="E50:F50"/>
    <mergeCell ref="G50:J50"/>
    <mergeCell ref="E51:F51"/>
    <mergeCell ref="G51:J51"/>
    <mergeCell ref="E52:F52"/>
    <mergeCell ref="G52:J52"/>
    <mergeCell ref="N1:N4"/>
    <mergeCell ref="H1:I1"/>
    <mergeCell ref="H2:I2"/>
    <mergeCell ref="H3:I3"/>
    <mergeCell ref="H4:I4"/>
    <mergeCell ref="E9:F9"/>
    <mergeCell ref="E10:F10"/>
    <mergeCell ref="G9:J9"/>
    <mergeCell ref="G10:J10"/>
    <mergeCell ref="A1:G2"/>
    <mergeCell ref="A3:G4"/>
    <mergeCell ref="A6:J7"/>
    <mergeCell ref="A5:J5"/>
    <mergeCell ref="J1:J4"/>
    <mergeCell ref="E8:J8"/>
    <mergeCell ref="A8:D26"/>
    <mergeCell ref="E14:F14"/>
    <mergeCell ref="G14:J14"/>
    <mergeCell ref="E15:F15"/>
    <mergeCell ref="E21:F21"/>
    <mergeCell ref="E22:F22"/>
    <mergeCell ref="G12:J12"/>
    <mergeCell ref="E13:F13"/>
    <mergeCell ref="G13:J13"/>
    <mergeCell ref="C44:D44"/>
    <mergeCell ref="E39:F39"/>
    <mergeCell ref="C40:D40"/>
    <mergeCell ref="E40:F40"/>
    <mergeCell ref="C34:D34"/>
    <mergeCell ref="G45:J45"/>
    <mergeCell ref="G48:J48"/>
    <mergeCell ref="C47:D47"/>
    <mergeCell ref="C43:D43"/>
    <mergeCell ref="C52:D52"/>
    <mergeCell ref="C53:D53"/>
    <mergeCell ref="C51:D51"/>
    <mergeCell ref="C50:D50"/>
    <mergeCell ref="C46:D46"/>
    <mergeCell ref="C48:D48"/>
    <mergeCell ref="C49:D49"/>
    <mergeCell ref="E49:F49"/>
    <mergeCell ref="G49:J49"/>
    <mergeCell ref="E46:F46"/>
    <mergeCell ref="G46:J46"/>
    <mergeCell ref="E47:F47"/>
    <mergeCell ref="G47:J47"/>
    <mergeCell ref="E48:F48"/>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vt:i4>
      </vt:variant>
    </vt:vector>
  </HeadingPairs>
  <TitlesOfParts>
    <vt:vector size="27"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CORRUPCION</vt:lpstr>
      <vt:lpstr>Hoja4</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2021-03-01T22:15:03Z</cp:lastPrinted>
  <dcterms:created xsi:type="dcterms:W3CDTF">2014-12-30T19:27:19Z</dcterms:created>
  <dcterms:modified xsi:type="dcterms:W3CDTF">2024-08-11T18:51:18Z</dcterms:modified>
</cp:coreProperties>
</file>