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5 JUL- DIR PLANEA MULTI (CATASTRO)/"/>
    </mc:Choice>
  </mc:AlternateContent>
  <xr:revisionPtr revIDLastSave="17" documentId="13_ncr:1_{3BB4B8FB-412A-4CB2-9BEE-1EB30DC26555}" xr6:coauthVersionLast="47" xr6:coauthVersionMax="47" xr10:uidLastSave="{F5AD4F9E-B98A-4D02-9B77-E68A4DD243ED}"/>
  <bookViews>
    <workbookView xWindow="-108" yWindow="-108" windowWidth="23256" windowHeight="12456" firstSheet="2" activeTab="4" xr2:uid="{00000000-000D-0000-FFFF-FFFF00000000}"/>
  </bookViews>
  <sheets>
    <sheet name="Intructivo" sheetId="20" r:id="rId1"/>
    <sheet name="Contexto" sheetId="21" r:id="rId2"/>
    <sheet name="Priorizacion de Causas" sheetId="22" r:id="rId3"/>
    <sheet name="DOFA (2)" sheetId="26" r:id="rId4"/>
    <sheet name="Mapa final" sheetId="1" r:id="rId5"/>
    <sheet name="Matriz Calor Inherente" sheetId="18" r:id="rId6"/>
    <sheet name="Matriz Calor Residual" sheetId="19" r:id="rId7"/>
    <sheet name="PRIORIZ CAUSA R CORUP TRÁMITES" sheetId="25" r:id="rId8"/>
    <sheet name="Tabla probabilidad" sheetId="12" r:id="rId9"/>
    <sheet name="Tabla Impacto" sheetId="13" r:id="rId10"/>
    <sheet name="Tabla Valoración controles" sheetId="15" r:id="rId11"/>
    <sheet name="Opciones Tratamiento" sheetId="16" state="hidden" r:id="rId12"/>
    <sheet name="Hoja1" sheetId="11" state="hidden" r:id="rId13"/>
  </sheets>
  <externalReferences>
    <externalReference r:id="rId14"/>
    <externalReference r:id="rId15"/>
    <externalReference r:id="rId16"/>
    <externalReference r:id="rId17"/>
  </externalReferences>
  <calcPr calcId="191029"/>
  <pivotCaches>
    <pivotCache cacheId="33"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6" i="26"/>
  <c r="B1" i="25"/>
  <c r="A6" i="25"/>
  <c r="A8" i="25"/>
  <c r="S40" i="22" l="1"/>
  <c r="R40" i="22"/>
  <c r="S39" i="22"/>
  <c r="R39" i="22"/>
  <c r="S38" i="22"/>
  <c r="R38" i="22"/>
  <c r="S37" i="22"/>
  <c r="R37" i="22"/>
  <c r="S36" i="22"/>
  <c r="R36" i="22"/>
  <c r="S35" i="22"/>
  <c r="S41" i="22" s="1"/>
  <c r="S42" i="22" s="1"/>
  <c r="R35" i="22"/>
  <c r="B1" i="22"/>
  <c r="W69" i="1" l="1"/>
  <c r="T69" i="1"/>
  <c r="W68" i="1"/>
  <c r="T68" i="1"/>
  <c r="W67" i="1"/>
  <c r="T67" i="1"/>
  <c r="W66" i="1"/>
  <c r="T66" i="1"/>
  <c r="AE67" i="1" s="1"/>
  <c r="AD67" i="1" s="1"/>
  <c r="W65" i="1"/>
  <c r="T65" i="1"/>
  <c r="W64" i="1"/>
  <c r="T64" i="1"/>
  <c r="W63" i="1"/>
  <c r="T63" i="1"/>
  <c r="W62" i="1"/>
  <c r="T62" i="1"/>
  <c r="W61" i="1"/>
  <c r="T61" i="1"/>
  <c r="W60" i="1"/>
  <c r="T60" i="1"/>
  <c r="W59" i="1"/>
  <c r="T59" i="1"/>
  <c r="W58" i="1"/>
  <c r="T58" i="1"/>
  <c r="AE59" i="1" s="1"/>
  <c r="AD59" i="1" s="1"/>
  <c r="W57" i="1"/>
  <c r="T57" i="1"/>
  <c r="W56" i="1"/>
  <c r="T56" i="1"/>
  <c r="W55" i="1"/>
  <c r="T55" i="1"/>
  <c r="W54" i="1"/>
  <c r="T54" i="1"/>
  <c r="AE55" i="1" s="1"/>
  <c r="AD55" i="1" s="1"/>
  <c r="W53" i="1"/>
  <c r="T53" i="1"/>
  <c r="W52" i="1"/>
  <c r="T52" i="1"/>
  <c r="W51" i="1"/>
  <c r="T51" i="1"/>
  <c r="W50" i="1"/>
  <c r="T50" i="1"/>
  <c r="AE51" i="1" s="1"/>
  <c r="AD51" i="1" s="1"/>
  <c r="W49" i="1"/>
  <c r="T49" i="1"/>
  <c r="W48" i="1"/>
  <c r="T48" i="1"/>
  <c r="W47" i="1"/>
  <c r="T47" i="1"/>
  <c r="W46" i="1"/>
  <c r="T46" i="1"/>
  <c r="AE47" i="1" s="1"/>
  <c r="AD47" i="1" s="1"/>
  <c r="W45" i="1"/>
  <c r="T45" i="1"/>
  <c r="W44" i="1"/>
  <c r="T44" i="1"/>
  <c r="W43" i="1"/>
  <c r="T43" i="1"/>
  <c r="W42" i="1"/>
  <c r="T42" i="1"/>
  <c r="AE43" i="1" s="1"/>
  <c r="AD43" i="1" s="1"/>
  <c r="W41" i="1"/>
  <c r="T41" i="1"/>
  <c r="W40" i="1"/>
  <c r="T40" i="1"/>
  <c r="W39" i="1"/>
  <c r="T39" i="1"/>
  <c r="W38" i="1"/>
  <c r="T38" i="1"/>
  <c r="AE39" i="1" s="1"/>
  <c r="AD39" i="1" s="1"/>
  <c r="W37" i="1"/>
  <c r="T37" i="1"/>
  <c r="W36" i="1"/>
  <c r="T36" i="1"/>
  <c r="W35" i="1"/>
  <c r="T35" i="1"/>
  <c r="W34" i="1"/>
  <c r="T34" i="1"/>
  <c r="AE35" i="1" s="1"/>
  <c r="AD35" i="1" s="1"/>
  <c r="W33" i="1"/>
  <c r="T33" i="1"/>
  <c r="W32" i="1"/>
  <c r="T32" i="1"/>
  <c r="W31" i="1"/>
  <c r="T31" i="1"/>
  <c r="W30" i="1"/>
  <c r="T30" i="1"/>
  <c r="AE31" i="1" s="1"/>
  <c r="AD31" i="1" s="1"/>
  <c r="W29" i="1"/>
  <c r="T29" i="1"/>
  <c r="W28" i="1"/>
  <c r="T28" i="1"/>
  <c r="W27" i="1"/>
  <c r="T27" i="1"/>
  <c r="W26" i="1"/>
  <c r="T26" i="1"/>
  <c r="AE27" i="1" s="1"/>
  <c r="AD27" i="1" s="1"/>
  <c r="W25" i="1"/>
  <c r="T25" i="1"/>
  <c r="W24" i="1"/>
  <c r="T24" i="1"/>
  <c r="W23" i="1"/>
  <c r="T23" i="1"/>
  <c r="W22" i="1"/>
  <c r="T22" i="1"/>
  <c r="AE23" i="1" s="1"/>
  <c r="AD23" i="1" s="1"/>
  <c r="W21" i="1"/>
  <c r="T21" i="1"/>
  <c r="W20" i="1"/>
  <c r="T20" i="1"/>
  <c r="W19" i="1"/>
  <c r="T19" i="1"/>
  <c r="W18" i="1"/>
  <c r="T18" i="1"/>
  <c r="AE19" i="1" s="1"/>
  <c r="AD19" i="1" s="1"/>
  <c r="W17" i="1"/>
  <c r="T17" i="1"/>
  <c r="W16" i="1"/>
  <c r="T16" i="1"/>
  <c r="AE18" i="1" l="1"/>
  <c r="AD18" i="1" s="1"/>
  <c r="AE20" i="1"/>
  <c r="AD20" i="1" s="1"/>
  <c r="AE24" i="1"/>
  <c r="AD24" i="1" s="1"/>
  <c r="AE30" i="1"/>
  <c r="AD30" i="1" s="1"/>
  <c r="AE32" i="1"/>
  <c r="AD32" i="1" s="1"/>
  <c r="AE36" i="1"/>
  <c r="AD36" i="1" s="1"/>
  <c r="AE38" i="1"/>
  <c r="AD38" i="1" s="1"/>
  <c r="AE42" i="1"/>
  <c r="AD42" i="1" s="1"/>
  <c r="AE44" i="1"/>
  <c r="AD44" i="1" s="1"/>
  <c r="AE48" i="1"/>
  <c r="AD48" i="1" s="1"/>
  <c r="AE50" i="1"/>
  <c r="AD50" i="1" s="1"/>
  <c r="AE54" i="1"/>
  <c r="AD54" i="1" s="1"/>
  <c r="AE62" i="1"/>
  <c r="AD62" i="1" s="1"/>
  <c r="AE26" i="1"/>
  <c r="AD26" i="1" s="1"/>
  <c r="AE66" i="1"/>
  <c r="AD66" i="1" s="1"/>
  <c r="AE63" i="1"/>
  <c r="AD63" i="1" s="1"/>
  <c r="AE56" i="1"/>
  <c r="AD56" i="1" s="1"/>
  <c r="AE60" i="1"/>
  <c r="AD60" i="1" s="1"/>
  <c r="AE68" i="1"/>
  <c r="AD68" i="1" s="1"/>
  <c r="AE17" i="1"/>
  <c r="AD17" i="1" s="1"/>
  <c r="AE21" i="1"/>
  <c r="AD21" i="1" s="1"/>
  <c r="AE25" i="1"/>
  <c r="AD25" i="1" s="1"/>
  <c r="AE29" i="1"/>
  <c r="AD29" i="1" s="1"/>
  <c r="AE33" i="1"/>
  <c r="AD33" i="1" s="1"/>
  <c r="AE37" i="1"/>
  <c r="AD37" i="1" s="1"/>
  <c r="AE41" i="1"/>
  <c r="AD41" i="1" s="1"/>
  <c r="AE45" i="1"/>
  <c r="AD45" i="1" s="1"/>
  <c r="AE49" i="1"/>
  <c r="AD49" i="1" s="1"/>
  <c r="AE53" i="1"/>
  <c r="AD53" i="1" s="1"/>
  <c r="AE57" i="1"/>
  <c r="AD57" i="1" s="1"/>
  <c r="AE61" i="1"/>
  <c r="AD61" i="1" s="1"/>
  <c r="AE65" i="1"/>
  <c r="AD65" i="1" s="1"/>
  <c r="AE69" i="1"/>
  <c r="AD69" i="1" s="1"/>
  <c r="AA64" i="1"/>
  <c r="AA66" i="1"/>
  <c r="AA68" i="1"/>
  <c r="AE64" i="1"/>
  <c r="AD64" i="1" s="1"/>
  <c r="AA65" i="1"/>
  <c r="AA67" i="1"/>
  <c r="AA69" i="1"/>
  <c r="AA58" i="1"/>
  <c r="AA60" i="1"/>
  <c r="AA62" i="1"/>
  <c r="AE58" i="1"/>
  <c r="AD58" i="1" s="1"/>
  <c r="AA59" i="1"/>
  <c r="AA61" i="1"/>
  <c r="AA63" i="1"/>
  <c r="AA52" i="1"/>
  <c r="AA54" i="1"/>
  <c r="AA56" i="1"/>
  <c r="AE52" i="1"/>
  <c r="AD52" i="1" s="1"/>
  <c r="AA53" i="1"/>
  <c r="AA55" i="1"/>
  <c r="AA57" i="1"/>
  <c r="AA46" i="1"/>
  <c r="AA48" i="1"/>
  <c r="AA50" i="1"/>
  <c r="AE46" i="1"/>
  <c r="AD46" i="1" s="1"/>
  <c r="AA47" i="1"/>
  <c r="AA49" i="1"/>
  <c r="AA51" i="1"/>
  <c r="AA40" i="1"/>
  <c r="AA42" i="1"/>
  <c r="AA44" i="1"/>
  <c r="AE40" i="1"/>
  <c r="AD40" i="1" s="1"/>
  <c r="AA41" i="1"/>
  <c r="AA43" i="1"/>
  <c r="AA45" i="1"/>
  <c r="AA34" i="1"/>
  <c r="AA36" i="1"/>
  <c r="AA38" i="1"/>
  <c r="AE34" i="1"/>
  <c r="AD34" i="1" s="1"/>
  <c r="AA35" i="1"/>
  <c r="AA37" i="1"/>
  <c r="AA39" i="1"/>
  <c r="AA28" i="1"/>
  <c r="AA30" i="1"/>
  <c r="AA32" i="1"/>
  <c r="AE28" i="1"/>
  <c r="AD28" i="1" s="1"/>
  <c r="AA29" i="1"/>
  <c r="AA31" i="1"/>
  <c r="AA33" i="1"/>
  <c r="AA22" i="1"/>
  <c r="AA24" i="1"/>
  <c r="AA26" i="1"/>
  <c r="AE22" i="1"/>
  <c r="AD22" i="1" s="1"/>
  <c r="AA23" i="1"/>
  <c r="AA25" i="1"/>
  <c r="AA27" i="1"/>
  <c r="AA16" i="1"/>
  <c r="AA18" i="1"/>
  <c r="AA20" i="1"/>
  <c r="AA17" i="1"/>
  <c r="AA19" i="1"/>
  <c r="AA21" i="1"/>
  <c r="AC69" i="1" l="1"/>
  <c r="AB69" i="1"/>
  <c r="AF69" i="1" s="1"/>
  <c r="AC67" i="1"/>
  <c r="AB67" i="1"/>
  <c r="AF67" i="1" s="1"/>
  <c r="AC65" i="1"/>
  <c r="AB65" i="1"/>
  <c r="AF65" i="1" s="1"/>
  <c r="AC68" i="1"/>
  <c r="AB68" i="1"/>
  <c r="AF68" i="1" s="1"/>
  <c r="AC66" i="1"/>
  <c r="AB66" i="1"/>
  <c r="AF66" i="1" s="1"/>
  <c r="AC64" i="1"/>
  <c r="AB64" i="1"/>
  <c r="AF64" i="1" s="1"/>
  <c r="AC63" i="1"/>
  <c r="AB63" i="1"/>
  <c r="AF63" i="1" s="1"/>
  <c r="AC61" i="1"/>
  <c r="AB61" i="1"/>
  <c r="AF61" i="1" s="1"/>
  <c r="AC59" i="1"/>
  <c r="AB59" i="1"/>
  <c r="AF59" i="1" s="1"/>
  <c r="AC62" i="1"/>
  <c r="AB62" i="1"/>
  <c r="AF62" i="1" s="1"/>
  <c r="AC60" i="1"/>
  <c r="AB60" i="1"/>
  <c r="AF60" i="1" s="1"/>
  <c r="AC58" i="1"/>
  <c r="AB58" i="1"/>
  <c r="AF58" i="1" s="1"/>
  <c r="AC57" i="1"/>
  <c r="AB57" i="1"/>
  <c r="AF57" i="1" s="1"/>
  <c r="AC55" i="1"/>
  <c r="AB55" i="1"/>
  <c r="AF55" i="1" s="1"/>
  <c r="AC53" i="1"/>
  <c r="AB53" i="1"/>
  <c r="AF53" i="1" s="1"/>
  <c r="AC56" i="1"/>
  <c r="AB56" i="1"/>
  <c r="AF56" i="1" s="1"/>
  <c r="AC54" i="1"/>
  <c r="AB54" i="1"/>
  <c r="AF54" i="1" s="1"/>
  <c r="AC52" i="1"/>
  <c r="AB52" i="1"/>
  <c r="AF52" i="1" s="1"/>
  <c r="AC51" i="1"/>
  <c r="AB51" i="1"/>
  <c r="AF51" i="1" s="1"/>
  <c r="AC49" i="1"/>
  <c r="AB49" i="1"/>
  <c r="AF49" i="1" s="1"/>
  <c r="AC47" i="1"/>
  <c r="AB47" i="1"/>
  <c r="AF47" i="1" s="1"/>
  <c r="AC50" i="1"/>
  <c r="AB50" i="1"/>
  <c r="AF50" i="1" s="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F35" i="1" s="1"/>
  <c r="AB38" i="1"/>
  <c r="AF38" i="1" s="1"/>
  <c r="AC38" i="1"/>
  <c r="AB36" i="1"/>
  <c r="AF36" i="1" s="1"/>
  <c r="AC36" i="1"/>
  <c r="AC34" i="1"/>
  <c r="AB34" i="1"/>
  <c r="AF34" i="1" s="1"/>
  <c r="AC33" i="1"/>
  <c r="AB33" i="1"/>
  <c r="AF33" i="1" s="1"/>
  <c r="AC31" i="1"/>
  <c r="AB31" i="1"/>
  <c r="AF31" i="1" s="1"/>
  <c r="AC29" i="1"/>
  <c r="AB29" i="1"/>
  <c r="AF29" i="1" s="1"/>
  <c r="AC32" i="1"/>
  <c r="AB32" i="1"/>
  <c r="AF32" i="1" s="1"/>
  <c r="AC30" i="1"/>
  <c r="AB30" i="1"/>
  <c r="AF30" i="1" s="1"/>
  <c r="AC28" i="1"/>
  <c r="AB28" i="1"/>
  <c r="AF28" i="1" s="1"/>
  <c r="AC25" i="1"/>
  <c r="AB25" i="1"/>
  <c r="AF25" i="1" s="1"/>
  <c r="AC23" i="1"/>
  <c r="AB23" i="1"/>
  <c r="AF23" i="1" s="1"/>
  <c r="AC26" i="1"/>
  <c r="AB26" i="1"/>
  <c r="AF26" i="1" s="1"/>
  <c r="AC27" i="1"/>
  <c r="AB27" i="1"/>
  <c r="AF27" i="1" s="1"/>
  <c r="AC24" i="1"/>
  <c r="AB24" i="1"/>
  <c r="AF24" i="1" s="1"/>
  <c r="AC22" i="1"/>
  <c r="AB22" i="1"/>
  <c r="AF22" i="1" s="1"/>
  <c r="AC21" i="1"/>
  <c r="AB21" i="1"/>
  <c r="AF21" i="1" s="1"/>
  <c r="AC19" i="1"/>
  <c r="AB19" i="1"/>
  <c r="AF19" i="1" s="1"/>
  <c r="AC20" i="1"/>
  <c r="AB20" i="1"/>
  <c r="AF20" i="1" s="1"/>
  <c r="AC18" i="1"/>
  <c r="AB18" i="1"/>
  <c r="AF18" i="1" s="1"/>
  <c r="AC17" i="1"/>
  <c r="AB17" i="1"/>
  <c r="AF17" i="1" s="1"/>
  <c r="AC16" i="1"/>
  <c r="AB16" i="1"/>
  <c r="K10" i="1" l="1"/>
  <c r="K22" i="1"/>
  <c r="L22" i="1" s="1"/>
  <c r="K28" i="1"/>
  <c r="K34" i="1"/>
  <c r="L34" i="1" s="1"/>
  <c r="K40" i="1"/>
  <c r="L40" i="1" s="1"/>
  <c r="K46" i="1"/>
  <c r="L46" i="1" s="1"/>
  <c r="K52" i="1"/>
  <c r="L52" i="1" s="1"/>
  <c r="K58" i="1"/>
  <c r="L58" i="1" s="1"/>
  <c r="K64" i="1"/>
  <c r="L64" i="1" s="1"/>
  <c r="W12" i="1"/>
  <c r="W13" i="1"/>
  <c r="W14" i="1"/>
  <c r="W15" i="1"/>
  <c r="W11" i="1"/>
  <c r="N57" i="1"/>
  <c r="N69" i="1"/>
  <c r="N65" i="1"/>
  <c r="N53" i="1"/>
  <c r="N54" i="1"/>
  <c r="N23" i="1"/>
  <c r="N45" i="1"/>
  <c r="N33" i="1"/>
  <c r="N32" i="1"/>
  <c r="N35" i="1"/>
  <c r="N47" i="1"/>
  <c r="N29" i="1"/>
  <c r="N66" i="1"/>
  <c r="N42" i="1"/>
  <c r="N50" i="1"/>
  <c r="N48" i="1"/>
  <c r="N63" i="1"/>
  <c r="N31" i="1"/>
  <c r="N55" i="1"/>
  <c r="N51" i="1"/>
  <c r="N59" i="1"/>
  <c r="N68" i="1"/>
  <c r="N36" i="1"/>
  <c r="N49" i="1"/>
  <c r="N27" i="1"/>
  <c r="N24" i="1"/>
  <c r="N37" i="1"/>
  <c r="N25" i="1"/>
  <c r="N67" i="1"/>
  <c r="N39" i="1"/>
  <c r="N26" i="1"/>
  <c r="N41" i="1"/>
  <c r="N62" i="1"/>
  <c r="N43" i="1"/>
  <c r="N30" i="1"/>
  <c r="N60" i="1"/>
  <c r="N56" i="1"/>
  <c r="N44" i="1"/>
  <c r="N61" i="1"/>
  <c r="N38" i="1"/>
  <c r="L28" i="1" l="1"/>
  <c r="T11" i="1" l="1"/>
  <c r="F217" i="13"/>
  <c r="T12" i="1"/>
  <c r="T13" i="1"/>
  <c r="T14" i="1"/>
  <c r="T15" i="1"/>
  <c r="W10" i="1" l="1"/>
  <c r="T10" i="1"/>
  <c r="L10" i="1" l="1"/>
  <c r="N19" i="1"/>
  <c r="N17" i="1"/>
  <c r="N18" i="1"/>
  <c r="N21" i="1"/>
  <c r="N20" i="1"/>
  <c r="AA12" i="1" l="1"/>
  <c r="F221" i="13"/>
  <c r="F211" i="13"/>
  <c r="F212" i="13"/>
  <c r="F213" i="13"/>
  <c r="F214" i="13"/>
  <c r="F215" i="13"/>
  <c r="F216" i="13"/>
  <c r="F218" i="13"/>
  <c r="F219" i="13"/>
  <c r="F220" i="13"/>
  <c r="F210" i="13"/>
  <c r="N13" i="1"/>
  <c r="B221" i="13" a="1"/>
  <c r="N14" i="1"/>
  <c r="N11" i="1"/>
  <c r="N12" i="1"/>
  <c r="N15" i="1"/>
  <c r="AB12" i="1" l="1"/>
  <c r="AC12" i="1"/>
  <c r="AA13" i="1" s="1"/>
  <c r="B221" i="13"/>
  <c r="AB13" i="1" l="1"/>
  <c r="AC13" i="1"/>
  <c r="AA14"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AC14" i="1" l="1"/>
  <c r="AA15" i="1" s="1"/>
  <c r="AB14" i="1"/>
  <c r="K16" i="1"/>
  <c r="AB15" i="1" l="1"/>
  <c r="AC15" i="1"/>
  <c r="L16"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AA11" i="1" s="1"/>
  <c r="AC11" i="1" l="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2" i="1" l="1"/>
  <c r="O22" i="1" s="1"/>
  <c r="N28" i="1"/>
  <c r="O28" i="1" s="1"/>
  <c r="N34" i="1"/>
  <c r="O34" i="1" s="1"/>
  <c r="N40" i="1"/>
  <c r="O40" i="1" s="1"/>
  <c r="N46" i="1"/>
  <c r="O46" i="1" s="1"/>
  <c r="N52" i="1"/>
  <c r="O52" i="1" s="1"/>
  <c r="N58" i="1"/>
  <c r="O58" i="1" s="1"/>
  <c r="N64" i="1"/>
  <c r="O64" i="1" s="1"/>
  <c r="N16" i="1"/>
  <c r="O16"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6" i="1"/>
  <c r="R30" i="18"/>
  <c r="AD38" i="18"/>
  <c r="AD22" i="18"/>
  <c r="P16" i="1"/>
  <c r="AE16" i="1" s="1"/>
  <c r="AD16" i="1" s="1"/>
  <c r="AF16" i="1" s="1"/>
  <c r="L30" i="18"/>
  <c r="AJ14" i="18"/>
  <c r="L14" i="18"/>
  <c r="X38" i="18"/>
  <c r="L22" i="18"/>
  <c r="AD30" i="18"/>
  <c r="AJ22" i="18"/>
  <c r="X14" i="18"/>
  <c r="X6" i="18"/>
  <c r="R22" i="18"/>
  <c r="L6" i="18"/>
  <c r="X22" i="18"/>
  <c r="P64" i="1"/>
  <c r="Q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8" i="1"/>
  <c r="Q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2" i="1"/>
  <c r="P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6" i="1"/>
  <c r="Q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40" i="1"/>
  <c r="P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4" i="1"/>
  <c r="P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2" i="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36" i="19"/>
  <c r="V36" i="19"/>
  <c r="P6" i="19"/>
  <c r="P16" i="19"/>
  <c r="AH6" i="19"/>
  <c r="AB46" i="19"/>
  <c r="J6" i="19"/>
  <c r="AB26" i="19"/>
  <c r="J16" i="19"/>
  <c r="V26" i="19"/>
  <c r="P26" i="19"/>
  <c r="V16" i="19"/>
  <c r="AF10" i="1"/>
  <c r="AB6" i="19"/>
  <c r="J36" i="19"/>
  <c r="J26" i="19"/>
  <c r="J46" i="19"/>
  <c r="P46" i="19"/>
  <c r="AH46" i="19"/>
  <c r="AH26" i="19"/>
  <c r="AH16" i="19" l="1"/>
  <c r="AB16" i="19"/>
  <c r="V46" i="19"/>
  <c r="AB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E14"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D14" i="1"/>
  <c r="AE15" i="1"/>
  <c r="AD15" i="1" s="1"/>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F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F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<sst xmlns="http://schemas.openxmlformats.org/spreadsheetml/2006/main" count="809" uniqueCount="443">
  <si>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</si>
  <si>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</si>
  <si>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</si>
  <si>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</si>
  <si>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</si>
  <si>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</si>
  <si>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</si>
  <si>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</si>
  <si>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</si>
  <si>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</si>
  <si>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</si>
  <si>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</si>
  <si>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</si>
  <si>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</si>
  <si>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</si>
  <si>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</si>
  <si>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</si>
  <si>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</si>
  <si>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</si>
  <si>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</si>
  <si>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</si>
  <si>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</si>
  <si>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</si>
  <si>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</si>
  <si>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</si>
  <si>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</si>
  <si>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</si>
  <si>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</si>
  <si>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</si>
  <si>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</si>
  <si>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</si>
  <si>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</si>
  <si>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</si>
  <si>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</si>
  <si>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</si>
  <si>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</si>
  <si>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</si>
  <si>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</si>
  <si>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</si>
  <si>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</si>
  <si>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</si>
  <si>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</si>
  <si>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</si>
  <si>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</si>
  <si>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</si>
  <si>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</si>
  <si>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</si>
  <si>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</si>
  <si>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</si>
  <si>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</si>
  <si>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</si>
  <si>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</si>
  <si>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</si>
  <si>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</si>
  <si>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</si>
  <si>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</si>
  <si>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</si>
  <si>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</si>
  <si>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</si>
  <si>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</si>
  <si>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</si>
  <si>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</si>
  <si>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</si>
  <si>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</si>
  <si>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</si>
  <si>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</si>
  <si>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</si>
  <si>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</si>
  <si>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</si>
  <si>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</si>
  <si>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</si>
  <si>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</si>
  <si>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</si>
  <si>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</si>
  <si>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</si>
  <si>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</si>
  <si>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</si>
  <si>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</si>
  <si>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</si>
  <si>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</si>
  <si>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</si>
  <si>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</si>
  <si>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</si>
  <si>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</si>
  <si>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</si>
  <si>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</si>
  <si>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</si>
  <si>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</si>
  <si>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</si>
  <si>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</si>
  <si>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</si>
  <si>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</si>
  <si>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</si>
  <si>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</si>
  <si>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</si>
  <si>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</si>
  <si>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</si>
  <si>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</si>
  <si>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</si>
  <si>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</si>
  <si>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</si>
  <si>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</si>
  <si>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</si>
  <si>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</si>
  <si>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</si>
  <si>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</si>
  <si>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</si>
  <si>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</si>
  <si>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</si>
  <si>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</si>
  <si>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</si>
  <si>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</si>
  <si>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</si>
  <si>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</si>
  <si>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</si>
  <si>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</si>
  <si>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</si>
  <si>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</si>
  <si>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</si>
  <si>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</si>
  <si>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</si>
  <si>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</si>
  <si>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</si>
  <si>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</si>
  <si>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</si>
  <si>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</si>
  <si>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</si>
  <si>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</si>
  <si>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</si>
  <si>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</si>
  <si>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</si>
  <si>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</si>
  <si>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</si>
  <si>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</si>
  <si>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</si>
  <si>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</si>
  <si>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</si>
  <si>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</si>
  <si>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</si>
  <si>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</si>
  <si>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</si>
  <si>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</si>
  <si>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</si>
  <si>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</si>
  <si>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</si>
  <si>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</si>
  <si>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</si>
  <si>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</si>
  <si>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</si>
  <si>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</si>
  <si>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</si>
  <si>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</si>
  <si>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</si>
  <si>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</si>
  <si>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</si>
  <si>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</si>
  <si>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</si>
  <si>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</si>
  <si>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</si>
  <si>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</si>
  <si>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</si>
  <si>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</si>
  <si>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</si>
  <si>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</si>
  <si>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</si>
  <si>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</si>
  <si>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</si>
  <si>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</si>
  <si>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</si>
  <si>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</si>
  <si>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</si>
  <si>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</si>
  <si>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</si>
  <si>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</si>
  <si>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</si>
  <si>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</si>
  <si>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</si>
  <si>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</si>
  <si>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</si>
  <si>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</si>
  <si>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</si>
  <si>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</si>
  <si>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</si>
  <si>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</si>
  <si>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</si>
  <si>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</si>
  <si>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</si>
  <si>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</si>
  <si>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</si>
  <si>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</si>
  <si>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</si>
  <si>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</si>
  <si>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</si>
  <si>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</si>
  <si>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</si>
  <si>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</si>
  <si>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</si>
  <si>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</si>
  <si>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</si>
  <si>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</si>
  <si>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</si>
  <si>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</si>
  <si>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</si>
  <si>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</si>
  <si>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</si>
  <si>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</si>
  <si>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</si>
  <si>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</si>
  <si>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</si>
  <si>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</si>
  <si>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</si>
  <si>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</si>
  <si>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</si>
  <si>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</si>
  <si>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</si>
  <si>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PROCESO: </t>
  </si>
  <si>
    <t>FORMATO: CONTEXTO ESTRATEGICO</t>
  </si>
  <si>
    <t xml:space="preserve">CONTEXTO ESTRATEGICO </t>
  </si>
  <si>
    <t xml:space="preserve">OBJETIVO: 
</t>
  </si>
  <si>
    <t>FACTORES EXTERNOS</t>
  </si>
  <si>
    <t>CAUSAS</t>
  </si>
  <si>
    <t>FACTORES INTERNOS</t>
  </si>
  <si>
    <t>FACTORES DEL PROCESO</t>
  </si>
  <si>
    <t>SOCIALES Y CULTURALES</t>
  </si>
  <si>
    <t>POLÍTICOS</t>
  </si>
  <si>
    <t>TECNOLÓGICOS</t>
  </si>
  <si>
    <t>AMBIENTALES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</si>
  <si>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</si>
  <si>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</si>
  <si>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</si>
  <si>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</si>
  <si>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</si>
  <si>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</si>
  <si>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</si>
  <si>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</si>
  <si>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</si>
  <si>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</si>
  <si>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</si>
  <si>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</si>
  <si>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</si>
  <si>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</si>
  <si>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</si>
  <si>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</si>
  <si>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</si>
  <si>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</si>
  <si>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</si>
  <si>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</si>
  <si>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</si>
  <si>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</si>
  <si>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</si>
  <si>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</si>
  <si>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</si>
  <si>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</si>
  <si>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</si>
  <si>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</si>
  <si>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</si>
  <si>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</si>
  <si>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</si>
  <si>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</si>
  <si>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</si>
  <si>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</si>
  <si>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</si>
  <si>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</si>
  <si>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 xml:space="preserve">PROCESO: SISTEMA INTEGRADO DE GESTIÓN </t>
  </si>
  <si>
    <t>Codigo:FOR-029-PRO-SIG-01</t>
  </si>
  <si>
    <t>Versión: 01</t>
  </si>
  <si>
    <t>Fecha: 21/02/2024</t>
  </si>
  <si>
    <t>Pagina:  1 de 1</t>
  </si>
  <si>
    <t>Fecha:21/02/2024</t>
  </si>
  <si>
    <t>* Cambios Climaticos</t>
  </si>
  <si>
    <t>PERSONAL DE LA ENTIDAD (Capacidad del personal, políticas de manejo del talento humano, idoneidad)</t>
  </si>
  <si>
    <t>* Demoras en los procesos contractuales para el personal de prestación de servicios</t>
  </si>
  <si>
    <t>DISEÑO DEL PROCESO</t>
  </si>
  <si>
    <t xml:space="preserve">* Dificultad y conocimiento en actualización en Tramites y servicios Catastrales </t>
  </si>
  <si>
    <t>*Dificultades por Orden público</t>
  </si>
  <si>
    <t>TECNOLOGÍA (integridad de datos, disponibilidad de datos y sistemas, desarrollo, producción, mantenimiento de sistemas de información)</t>
  </si>
  <si>
    <t>* Carencia en el suministro de equipos tecnologicos para el buen funcionamiento del proceso tales como impresosras, plotter, papeleria, etc</t>
  </si>
  <si>
    <t>* Dificultad en la Planeación e implementación del Proceso de Gestión Catastral</t>
  </si>
  <si>
    <t>* Dificultad en los medios de transporte y acceso de vías para acudir a las visitas requeridas</t>
  </si>
  <si>
    <t>COMMUNICACIÓN INTERNA</t>
  </si>
  <si>
    <t>*Falta de comunicación Directiva para agilizar las decisiones  y delegar funciones.</t>
  </si>
  <si>
    <t>TRANSVERSALIDAD</t>
  </si>
  <si>
    <t>* Incertidumbre por la transversalidad del proceso por deficiencia de personal de planta</t>
  </si>
  <si>
    <t>* Dicficulatades en la aprobación de la planta del personal por parte del Concejo Municipal</t>
  </si>
  <si>
    <t>* No contar con personal capacitado para prevenir y/o solucionar problemas tecnologicos</t>
  </si>
  <si>
    <t>RESPONSABLES DEL PROCESO</t>
  </si>
  <si>
    <t>*Dificultades en la aprobación de documentación, socialización e implementación de los procesos catastrales.</t>
  </si>
  <si>
    <t>* Cambios de Gobierno</t>
  </si>
  <si>
    <t>PROCESOS OPERATIVOS</t>
  </si>
  <si>
    <t>* Cambios en el P.O.T de la ciudad</t>
  </si>
  <si>
    <t>* Dificultades con los lideres del proceso para priorizar la prestación del servicio catastral de manera continua</t>
  </si>
  <si>
    <t>ECONÓMICOS Y FINANCIEROS</t>
  </si>
  <si>
    <t>* Crisis Economica Nacional e Internacional</t>
  </si>
  <si>
    <t>* Desarticulación entre las dos sedes donde funciona el proceso de gestión catastral ( Cam La Pola - Cam Galarza)</t>
  </si>
  <si>
    <t>NORMATIVIDAD</t>
  </si>
  <si>
    <t>* Cambios en la delegación de las responsabilidades para realizar la gestión y operación catastral</t>
  </si>
  <si>
    <t>LEGALES Y REGLAMENTARIOS</t>
  </si>
  <si>
    <t>* Constante cambios en Política de precios, emitidas por el IGAC</t>
  </si>
  <si>
    <t>FACTORES GEOGRÁFICOS (ubicación, espacio,topografía, clima, recursos naturales, etc.)</t>
  </si>
  <si>
    <t>* Falta de mantenimiento periodico de las instalaciones donde se desarrolla el proceso de gestión catastral</t>
  </si>
  <si>
    <t>ARTICULACIÓN DE LOS PROCESOS</t>
  </si>
  <si>
    <t>* Dificultad en la integración de las plataformas</t>
  </si>
  <si>
    <t>* Cambios en las Normativas emitidas por los organismos de control fiscal y entidades de vigilancia</t>
  </si>
  <si>
    <t>falta de personal de planta yAlta rotación de personal contratista</t>
  </si>
  <si>
    <t>* Poca experiencia para ejecución de actividades catastrales</t>
  </si>
  <si>
    <t>* Ataques Ciberneticos</t>
  </si>
  <si>
    <t>* Constantes Cambios en los parametros de los procesos contractuales</t>
  </si>
  <si>
    <t>* Idoneidad del Personal para ejecutar los procesos catasatrales</t>
  </si>
  <si>
    <t>* Pandemias y Endemias</t>
  </si>
  <si>
    <t>* Carencia de licencias para el manejo diario de los procesos (Office, ArcGis, etc)</t>
  </si>
  <si>
    <t>* Catastofres Naturales</t>
  </si>
  <si>
    <t xml:space="preserve">* Obsolescencia Tecnologica </t>
  </si>
  <si>
    <t>PROCEDIMIENTOS DEL PROCESO</t>
  </si>
  <si>
    <t>* Deficiencia en la gestión documental del proceso</t>
  </si>
  <si>
    <t>ACTIVOS DE SEGURIDAD DIGITAL DEL PROCESO</t>
  </si>
  <si>
    <t>* Dificultad en la continuidad de la prestación del servicio de seguridad digital para el proceso</t>
  </si>
  <si>
    <t>*Concentración de poder en un solo funcionario</t>
  </si>
  <si>
    <t>* Uso de plataformas que no son propias de la entidad para el desarrollo y seguimiento de los tramites y productos</t>
  </si>
  <si>
    <t>34. ¿Se presentan fallas en los canales de información?</t>
  </si>
  <si>
    <t>33. ¿Se presentan fallas en el sistema de gestión documental para comunicar o notificar?</t>
  </si>
  <si>
    <t>32. ¿Falta comportamientos de integridad de lo público del servidor que decide la solicitud?</t>
  </si>
  <si>
    <t>31. ¿Falta control en el proceso financiero de pagos?</t>
  </si>
  <si>
    <t>30. ¿Se evidencia falsificación o manipulación en la información?</t>
  </si>
  <si>
    <t>29. ¿Falta controles administrativos en el proceso de revisión?</t>
  </si>
  <si>
    <t>28. ¿Falta comportamientos de integridad de lo público del servidor que revisa?</t>
  </si>
  <si>
    <t>27. ¿ Se evidencia debilidad en los controles existentes en los procesos y procedimientos?</t>
  </si>
  <si>
    <t>26. ¿El proceso de radicación presencial es complejo?</t>
  </si>
  <si>
    <t>25. ¿Hay debilidad en los canales de acceso a la publicidad de las condiciones del trámite?</t>
  </si>
  <si>
    <t>24. ¿Se evidencia falsificación en los documentos?</t>
  </si>
  <si>
    <t>23. ¿Los sistemas de información carecen de controles?</t>
  </si>
  <si>
    <t>22. ¿Hay fallas en la cultura de la probidad (honradez)?</t>
  </si>
  <si>
    <t xml:space="preserve">21. ¿Falta información clara? </t>
  </si>
  <si>
    <t>Otras causas generadoras</t>
  </si>
  <si>
    <t>20. ¿Todas las fases de ejecución de un trámite están soportadas con el uso de herramientas tecnológicas que previenen las acciones presenciales?</t>
  </si>
  <si>
    <t>19. ¿Existen espacios o puntos de encuentro entre el servidor y el usuario donde se pueda presentar?</t>
  </si>
  <si>
    <t>18. ¿La complejidad de los procedimientos del trámite desborda la capacidad de comprensión del usuario?</t>
  </si>
  <si>
    <t>17. ¿Existen servidores que tengan nexos con la temática que regulan?</t>
  </si>
  <si>
    <t>16. ¿Existen actores de presión en el tema regulado por el trámite que puedan incidir en las decisiones institucionales?</t>
  </si>
  <si>
    <t>15. ¿Existen bancos de conceptos técnico-jurídicos que frenen la interpretación subjetiva de las normas o reglamentos?</t>
  </si>
  <si>
    <t>14. ¿Existen parámetros técnicos que frenen el proceso de discrecionalidad?</t>
  </si>
  <si>
    <t>13. ¿Existen fases de análisis de los requisitos con excesiva reserva que impida la transparencia en el proceso?</t>
  </si>
  <si>
    <t>12. ¿Existe autonomía profesional para el análisis de requisitos y no existe manipulación de decisiones por encima de la decisión técnica?</t>
  </si>
  <si>
    <t>11. ¿Existen controles de la gestión de trámites a diario?</t>
  </si>
  <si>
    <t>10. ¿Los niveles salariales de los funcionarios que atienden los trámites, se ajustan a la complejidad de su función?</t>
  </si>
  <si>
    <t>9. ¿Se evidencia relaciones de amistad entre los servidores y tramitadores u oficinas especializadas en la gestión de trámites?</t>
  </si>
  <si>
    <t>8. ¿Existen mecanismos de verificación de legalidad de los requisitos acreditados por los ciudadanos?</t>
  </si>
  <si>
    <t>7. ¿Existe registros detallados de los documentos aportados y controles para evitar su pérdida?</t>
  </si>
  <si>
    <t>6. ¿Existe exceso de procedimientos y participación de varios funcionarios que interviene en la relación con el ciudadano?</t>
  </si>
  <si>
    <t xml:space="preserve">5 ¿Existe una caja menor o cuentas corrientes para recibir dineros correspondientes a trámites? </t>
  </si>
  <si>
    <t xml:space="preserve">4 ¿El sistema de turnos es asignado electrónicamente o manualmente con criterios de discrecionalidad del servidor? </t>
  </si>
  <si>
    <t xml:space="preserve">3 ¿Los servidores del área evidencian niveles de vida por encima del promedio del salario? </t>
  </si>
  <si>
    <t xml:space="preserve">2. ¿Los servidores del área de radicación manejan dinero de los usuarios o información privilegiada que pueda afectar la dinámica del mercado? </t>
  </si>
  <si>
    <t>1 ¿Los servidores del área de radicación efectúan registros manuales o electrónicos?</t>
  </si>
  <si>
    <t>NO</t>
  </si>
  <si>
    <t>SI</t>
  </si>
  <si>
    <r>
      <t>RESPUESTA 
(</t>
    </r>
    <r>
      <rPr>
        <b/>
        <i/>
        <sz val="10"/>
        <color theme="1"/>
        <rFont val="Arial"/>
        <family val="2"/>
      </rPr>
      <t>seleccione con</t>
    </r>
    <r>
      <rPr>
        <b/>
        <sz val="10"/>
        <color theme="1"/>
        <rFont val="Arial"/>
        <family val="2"/>
      </rPr>
      <t xml:space="preserve"> X)</t>
    </r>
  </si>
  <si>
    <t>Posibles causas de hechos de corrupción en actividades asociadas al trámite</t>
  </si>
  <si>
    <t>Riesgo de corrupción asociado al trámite</t>
  </si>
  <si>
    <t>X</t>
  </si>
  <si>
    <t>Posibilidad de recibir o solicitar cualquier dadiva o beneficio a nombre propio o de terceros con el fin de agilizar un tramite o producto, o de dar una respuesta conveniente al usuario</t>
  </si>
  <si>
    <t xml:space="preserve"> 4 de 15</t>
  </si>
  <si>
    <t>Pagina:</t>
  </si>
  <si>
    <t>Fecha:</t>
  </si>
  <si>
    <t>FORMATO: PRIORIZACIÓN DE CAUSAS DE  RIESGOS DE CORRUPCIÓN ASOCIADOS A TRÁMITES</t>
  </si>
  <si>
    <t>Versión:</t>
  </si>
  <si>
    <t>FOR-13-PRO-SIG-05</t>
  </si>
  <si>
    <t xml:space="preserve">Codigo:                        </t>
  </si>
  <si>
    <t>10. Cambios de Gobierno</t>
  </si>
  <si>
    <t>9. Condiciones tecnológicas insuficientes de almacenamiento y procesamiento de información, ataques ciberneticos (Hakeos)</t>
  </si>
  <si>
    <t>8. Gran Cantidad de leyes que pueden generar confusión y/o Vacios Normativos que pueden generar diversas interpretaciones o dificultar la gestión</t>
  </si>
  <si>
    <t>7. Condiciones Ambientales ( temblores, sismos, etc)</t>
  </si>
  <si>
    <t>6. Dependencia Financiera y Funcional</t>
  </si>
  <si>
    <t>5. Penalidades por incumplimiento en Normatividad</t>
  </si>
  <si>
    <r>
      <t xml:space="preserve">D4D6D14A1A3A10: </t>
    </r>
    <r>
      <rPr>
        <sz val="10"/>
        <rFont val="Arial"/>
        <family val="2"/>
      </rPr>
      <t>Reportar a conrol interno y control disciplinario y/o Denuncia disciplinaria, penal  o la pertinente del caso, reportortar al personal de planta y contratista que incumpla sus funciones y actualizar el mapa de riesgos.</t>
    </r>
  </si>
  <si>
    <t>4. rechazo de la ciudadania a procesos de actualización de la información catastral</t>
  </si>
  <si>
    <r>
      <t xml:space="preserve">D5A5 </t>
    </r>
    <r>
      <rPr>
        <sz val="10"/>
        <rFont val="Arial"/>
        <family val="2"/>
      </rPr>
      <t xml:space="preserve">Solicitar información y capacitación para actualiación de conocimientos relacionados con las diferentes normatividades que se manejan o rigen el proceso, estas se pueden solicitar a los entres regulatorios como la SNR y el IGAC </t>
    </r>
  </si>
  <si>
    <t>3. Condiciones de inseguridad de algunas zonas del Territorio</t>
  </si>
  <si>
    <r>
      <rPr>
        <b/>
        <sz val="10"/>
        <rFont val="Arial"/>
        <family val="2"/>
      </rPr>
      <t xml:space="preserve">D8A9 </t>
    </r>
    <r>
      <rPr>
        <sz val="10"/>
        <rFont val="Arial"/>
        <family val="2"/>
      </rPr>
      <t>Solicitar el apoyo necesario de la secretaria de las TIC´s para contrarrestrar hakeos en los sistemas manejados en el proceso</t>
    </r>
  </si>
  <si>
    <t>2. Dinámica de crecimiento y desarrollo de la ciudad y los actuales retos que le planteará el Plan de Desarrollo 2024-2027</t>
  </si>
  <si>
    <r>
      <rPr>
        <b/>
        <sz val="10"/>
        <rFont val="Arial"/>
        <family val="2"/>
      </rPr>
      <t xml:space="preserve">F3A6 </t>
    </r>
    <r>
      <rPr>
        <sz val="10"/>
        <rFont val="Arial"/>
        <family val="2"/>
      </rPr>
      <t>Potencializar la generacion de productos que puedan generar los recursos que contrarresten un poco la dependencia financiera</t>
    </r>
  </si>
  <si>
    <r>
      <rPr>
        <b/>
        <sz val="10"/>
        <rFont val="Arial"/>
        <family val="2"/>
      </rPr>
      <t>D4A6</t>
    </r>
    <r>
      <rPr>
        <sz val="10"/>
        <rFont val="Arial"/>
        <family val="2"/>
      </rPr>
      <t xml:space="preserve"> Solicitar incorporación de recursos para la adquisición de los diferentes insumos que requiera la Dirección para el cumplimiento del proceso de gestión catastral</t>
    </r>
  </si>
  <si>
    <t>1. Aumento de las solicitudes - reclamos de los ciudadanos - usuarios</t>
  </si>
  <si>
    <t>12. Codigo de Integridad y Buen Gobierno adoptado, publicado y fomentado por la administración municipal</t>
  </si>
  <si>
    <t>11. Optimizar el uso y aprovechamiento de la información geografica</t>
  </si>
  <si>
    <t>10. Virtualización de trámites y procesos; Ej. Trámites y servicios relacionamiento con el ciudadano, virtualización de documentos.</t>
  </si>
  <si>
    <t>9. Posibilidad de implementar buenas prácticas, metodologías de otros catastros u otros referentes o ideas y/o tendencias innovadoras</t>
  </si>
  <si>
    <t xml:space="preserve">8. Apoyar el Desarrollo de la politica publica de catastro multiproposito mediante la implementación y prestación de los servicios de gestión y/u operación catastral con fines multiproposito
</t>
  </si>
  <si>
    <t>7. Ampliación del Portafolio de productos y servicios para la ciudad</t>
  </si>
  <si>
    <t>6. Compartir experiencias exitosas con otras entidades</t>
  </si>
  <si>
    <t>5. Apropiación de un software catastral eficiente</t>
  </si>
  <si>
    <t>4. Generar Credibilidad y confianza en las instituciones públicas</t>
  </si>
  <si>
    <r>
      <rPr>
        <b/>
        <sz val="10"/>
        <rFont val="Arial"/>
        <family val="2"/>
      </rPr>
      <t>D13O5O10:</t>
    </r>
    <r>
      <rPr>
        <sz val="10"/>
        <rFont val="Arial"/>
        <family val="2"/>
      </rPr>
      <t xml:space="preserve"> </t>
    </r>
    <r>
      <rPr>
        <b/>
        <sz val="10"/>
        <rFont val="Arial"/>
        <family val="2"/>
      </rPr>
      <t>a)</t>
    </r>
    <r>
      <rPr>
        <sz val="10"/>
        <rFont val="Arial"/>
        <family val="2"/>
      </rPr>
      <t xml:space="preserve"> La Secretaria de Planeación y/o la Dirección de Planeación Multipropósito deberan gestionar, revisar y analisar la contratación del Sistema Catastral y solicitar la funcionalidad de este con la empresa que se contrate para realizar el funcionamiento y mantenimiento; </t>
    </r>
    <r>
      <rPr>
        <b/>
        <sz val="10"/>
        <rFont val="Arial"/>
        <family val="2"/>
      </rPr>
      <t xml:space="preserve">b) </t>
    </r>
    <r>
      <rPr>
        <sz val="10"/>
        <rFont val="Arial"/>
        <family val="2"/>
      </rPr>
      <t>El Grupo tecnico, administrativo y de radicación siguen los pasos aprobados para la radicación y realización de un tramite o producto catastral.</t>
    </r>
  </si>
  <si>
    <t>3. Actualización y Nuevas Certificaciones</t>
  </si>
  <si>
    <r>
      <rPr>
        <b/>
        <sz val="10"/>
        <rFont val="Arial"/>
        <family val="2"/>
      </rPr>
      <t>D1D5O1</t>
    </r>
    <r>
      <rPr>
        <sz val="10"/>
        <rFont val="Arial"/>
        <family val="2"/>
      </rPr>
      <t xml:space="preserve">: La Directora o quien ella delegue debe solicitar al IGAC capacitaciones sobre experiencias y sobre las nuevas reglamentaciones aprobadas por el ente  </t>
    </r>
  </si>
  <si>
    <t>2. Posibilidad de Ingresos para la ciudad por concepto de la prestación del servicio como gestor y operador catastral</t>
  </si>
  <si>
    <r>
      <rPr>
        <b/>
        <sz val="10"/>
        <rFont val="Arial"/>
        <family val="2"/>
      </rPr>
      <t xml:space="preserve">F5O4 </t>
    </r>
    <r>
      <rPr>
        <sz val="10"/>
        <rFont val="Arial"/>
        <family val="2"/>
      </rPr>
      <t>Generar estrategias de socialización que permita la comunicación asertiva con los diferentes encargados de los procesos catastrales para la correcta tramitación de los mismos.</t>
    </r>
  </si>
  <si>
    <r>
      <rPr>
        <b/>
        <sz val="10"/>
        <rFont val="Arial"/>
        <family val="2"/>
      </rPr>
      <t>D14O12:</t>
    </r>
    <r>
      <rPr>
        <sz val="10"/>
        <rFont val="Arial"/>
        <family val="2"/>
      </rPr>
      <t xml:space="preserve">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t>
    </r>
  </si>
  <si>
    <t>1. Oferta de de la entidad reguladora IGAC, de capacitaciones a nivel nacional</t>
  </si>
  <si>
    <t>14. Falta comportamientos de integridad de lo público del servidor que revisa y/o decide la solicitud</t>
  </si>
  <si>
    <t>13. Debilidad en los controles existentes en los procesos y procedimientos</t>
  </si>
  <si>
    <t>12. Responsabilidad, sentido de pertenencia, Honestidad y transparencia</t>
  </si>
  <si>
    <t>12. Debilidades en la comunicación y retroalimentación con los funcionarios</t>
  </si>
  <si>
    <t>11. Experiencia en la generación de productos catastrales</t>
  </si>
  <si>
    <t>11. Planeación sujeta a recursos financieros insuficientes frente a las necesidades</t>
  </si>
  <si>
    <t>10. Mejoras en los procesos resultado de la iniciativa de los funcionarios</t>
  </si>
  <si>
    <t>10. Falta de mayor articulación o comunicación entre dependencias</t>
  </si>
  <si>
    <t>9. Psoibilidad de Estructuración de procesos y procedimientos</t>
  </si>
  <si>
    <t>9. Falta o baja Interoperabilidad de algunos sistemas internos y con otras entidades</t>
  </si>
  <si>
    <t>8. Utilización de métodos de recolección de información (directos, indirectos,declarativos y/o colaborativos)</t>
  </si>
  <si>
    <t>8. Dependencia de terceros para ajustes a sistemas existentes y/o desarrollos tecnológicos</t>
  </si>
  <si>
    <t>7. Ubicación Central y estratégica del Centro de Catastro Multipropósito</t>
  </si>
  <si>
    <t>7. Captura parcial de los cambios físicos de los predios del municipio (urbanos y rurales),por la inclusión de nuevas variables del enfoque multipropósito.</t>
  </si>
  <si>
    <t>6. Existencia de Cartografia Catastral Base</t>
  </si>
  <si>
    <t>6. Falta de personal en algunos temas o procesos, ej. Misionales; dada la alta demanda de trámites o nuevas demandas o retos.</t>
  </si>
  <si>
    <t>5. Disponibilidad de medios de comunicación de la entidad para dar a conocer servicios y tramites prestado dentro del proceso</t>
  </si>
  <si>
    <t>5. Desconocimiento detallado de la implementación de algunos temas. Ej. Métodos, modelos para Catastro Multipropósito (LADM-COL, métodos indirectos, colaborativos y declarativos)</t>
  </si>
  <si>
    <t>4. Contar con Moderno y Amplio Centro Catastral</t>
  </si>
  <si>
    <t>4. Demoras en la ejecución de procesos,como: Contratación, nombramientos, pagos.</t>
  </si>
  <si>
    <t>3. Rentabilidad a Mediano y Largo Plazo</t>
  </si>
  <si>
    <t>3. Incumplimiento o demora en los tiempos de respuesta a trámites y peticiones</t>
  </si>
  <si>
    <t>2. Disposición y buen servicio en el manejo de atención al usuario. y/o atención de cliente interno y externo</t>
  </si>
  <si>
    <t>2. Alta rotación de personal.</t>
  </si>
  <si>
    <t>1. Contar con sistema integrado de gestion de la entidad, Implementación de sistemas de gestión. Ej. Fortalecimiento, Control interno</t>
  </si>
  <si>
    <t>1. Algunos procesos y/o procedimientos desactualizados</t>
  </si>
  <si>
    <t>Pagina:  5 de 15</t>
  </si>
  <si>
    <t>Versión: 05</t>
  </si>
  <si>
    <t>Codigo: FOR-13-PRO-SIG-05</t>
  </si>
  <si>
    <t xml:space="preserve">* Inoportunidad en respeusta a la comunidad        *Sanciones por parte de los entes rectores (IGAC-SNR)                         </t>
  </si>
  <si>
    <t>Desactualización de la información catastral                                           * Por constantes quejas y denuncias de usuarios por el incumplimiento en los tiempos de respuesta</t>
  </si>
  <si>
    <t>Posibilidad de Impacto Economico y Reputacional, debido a la inoportunidad en respuestas a la comunidad y sanciones por parte de los entes rectores (IGAC-SNR, ect) por causa de Desactualización de la información catastral, constantes quejas y denuncias de usuarios por el incumplimiento en los tiempos de respuesta</t>
  </si>
  <si>
    <t>Insuficiencia del personal de planta o contratistas para el adecuado cumplimiento de los tiempos de respuesta de los tramites</t>
  </si>
  <si>
    <t xml:space="preserve">Falta del sistema de información catastral adecuado y robusto que permita dar respuesta oportuna y llevar trazabilidad de los tramites </t>
  </si>
  <si>
    <t>Gestión</t>
  </si>
  <si>
    <t>Desde la Radiciación, la respuesta y el seguimiento al tramite</t>
  </si>
  <si>
    <t>GESTIÓN CATASTRAL</t>
  </si>
  <si>
    <t>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t>
  </si>
  <si>
    <t>INICIA DESDE LA PLANEACIÓN DE LAS ACTIVIDADES DE FORMACIÓN, ACTUALIZACIÓN, CONSERVACIÓN Y
DIFUSIÓN DE LA INFORMACIÓN CATASTRAL HASTA LA REALIZACIÓN DE LAS VERIFICACIONES DEL PROCESO</t>
  </si>
  <si>
    <t xml:space="preserve">La Directora de Planeación Multipropósito de manera anual revisa las necesidades de personal de la Dirección con el fin de solicitar el personal de contrato requerido para desarrollar las actividades propias del proceso y poder ser incluidos en el Plan Anual de Adquisionces, dejando como evidencia el memorando de solicitud y el Plan Anual de Adquisiciones </t>
  </si>
  <si>
    <t>La Directora de Planeación Multipropósito cada vez que se requiera valida el funcionamiento del sistema de información catastral, de ser necesario redefine las necesidades de servicio y del cliente para fortalecer o cambiar el software o los módulos de este cuando se requiera, dejando como evidencia los seguimientos de los soportes de contratación o del software.</t>
  </si>
  <si>
    <t>Realizar la documentación del control de seguimiento del software.                                                       Realizar quincenalmente seguimiento a las respuestas de los usuarios de PQR (Pisamis) y/o solicitudes radicadas en el Cam</t>
  </si>
  <si>
    <t>Directora de Planeación Multipropósito y su equipo de trabajo</t>
  </si>
  <si>
    <t>01/May/2024 al 31/Dic/2024</t>
  </si>
  <si>
    <r>
      <t xml:space="preserve">Mediante </t>
    </r>
    <r>
      <rPr>
        <sz val="12"/>
        <color rgb="FFFF0000"/>
        <rFont val="Arial Narrow"/>
        <family val="2"/>
      </rPr>
      <t>memorando (Colocar fecha de memorando o de solicitud)</t>
    </r>
    <r>
      <rPr>
        <sz val="12"/>
        <color theme="1"/>
        <rFont val="Arial Narrow"/>
        <family val="2"/>
      </rPr>
      <t xml:space="preserve"> se realiza solicitud a la Dirección de OTS para inlcluir el personal requerido para el proceso de gestión catastral.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</si>
</sst>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b/>
      <i/>
      <sz val="10"/>
      <color theme="1"/>
      <name val="Arial"/>
      <family val="2"/>
    </font>
    <font>
      <sz val="9"/>
      <color theme="1"/>
      <name val="Arial"/>
      <family val="2"/>
    </font>
    <font>
      <b/>
      <sz val="10"/>
      <color indexed="8"/>
      <name val="Arial"/>
      <family val="2"/>
    </font>
    <font>
      <sz val="12"/>
      <color rgb="FFFF0000"/>
      <name val="Arial Narrow"/>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9B57"/>
        <bgColor indexed="64"/>
      </patternFill>
    </fill>
  </fills>
  <borders count="10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5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4" fillId="3" borderId="75" xfId="0" applyFont="1" applyFill="1" applyBorder="1" applyAlignment="1">
      <alignment vertical="center" wrapText="1"/>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3" borderId="33" xfId="0" applyFont="1" applyFill="1" applyBorder="1" applyAlignment="1">
      <alignment horizontal="lef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0" fillId="0" borderId="0" xfId="0" applyAlignment="1">
      <alignment horizontal="center"/>
    </xf>
    <xf numFmtId="0" fontId="61" fillId="15" borderId="78" xfId="0" applyFont="1" applyFill="1" applyBorder="1" applyAlignment="1">
      <alignment horizontal="left" vertical="center" wrapText="1"/>
    </xf>
    <xf numFmtId="0" fontId="61" fillId="21" borderId="78" xfId="0" applyFont="1" applyFill="1" applyBorder="1" applyAlignment="1">
      <alignment horizontal="left" vertical="center" wrapText="1"/>
    </xf>
    <xf numFmtId="0" fontId="61" fillId="22" borderId="79" xfId="0" applyFont="1" applyFill="1" applyBorder="1" applyAlignment="1">
      <alignment horizontal="left" vertical="center" wrapText="1"/>
    </xf>
    <xf numFmtId="0" fontId="61" fillId="0" borderId="41" xfId="0" applyFont="1" applyBorder="1" applyAlignment="1" applyProtection="1">
      <alignment horizontal="center" vertical="center" wrapText="1"/>
      <protection locked="0"/>
    </xf>
    <xf numFmtId="0" fontId="61" fillId="0" borderId="40" xfId="0" applyFont="1" applyBorder="1" applyAlignment="1" applyProtection="1">
      <alignment horizontal="center" vertical="center" wrapText="1"/>
      <protection locked="0"/>
    </xf>
    <xf numFmtId="0" fontId="61" fillId="0" borderId="38" xfId="0" applyFont="1" applyBorder="1" applyAlignment="1" applyProtection="1">
      <alignment horizontal="center" vertical="center" wrapText="1"/>
      <protection locked="0"/>
    </xf>
    <xf numFmtId="0" fontId="61" fillId="0" borderId="33" xfId="0" applyFont="1" applyBorder="1" applyAlignment="1" applyProtection="1">
      <alignment horizontal="center" vertical="center" wrapText="1"/>
      <protection locked="0"/>
    </xf>
    <xf numFmtId="0" fontId="67" fillId="23" borderId="38" xfId="0" applyFont="1" applyFill="1" applyBorder="1" applyAlignment="1">
      <alignment horizontal="center" vertical="center"/>
    </xf>
    <xf numFmtId="0" fontId="67" fillId="23" borderId="33" xfId="0" applyFont="1" applyFill="1" applyBorder="1" applyAlignment="1">
      <alignment horizontal="center" vertical="center"/>
    </xf>
    <xf numFmtId="0" fontId="61" fillId="0" borderId="38" xfId="0" applyFont="1" applyBorder="1" applyAlignment="1" applyProtection="1">
      <alignment horizontal="left" vertical="center" wrapText="1"/>
      <protection locked="0"/>
    </xf>
    <xf numFmtId="0" fontId="66" fillId="0" borderId="40" xfId="0" applyFont="1" applyBorder="1" applyAlignment="1">
      <alignment horizontal="left" vertical="center" wrapText="1"/>
    </xf>
    <xf numFmtId="0" fontId="66" fillId="0" borderId="40" xfId="0" applyFont="1" applyBorder="1" applyAlignment="1">
      <alignment vertical="center" wrapText="1"/>
    </xf>
    <xf numFmtId="14" fontId="66" fillId="0" borderId="33" xfId="0" applyNumberFormat="1" applyFont="1" applyBorder="1" applyAlignment="1">
      <alignment horizontal="left" vertical="center" wrapText="1"/>
    </xf>
    <xf numFmtId="0" fontId="66" fillId="0" borderId="33" xfId="0" applyFont="1" applyBorder="1" applyAlignment="1">
      <alignment vertical="center" wrapText="1"/>
    </xf>
    <xf numFmtId="0" fontId="66" fillId="0" borderId="33" xfId="0" applyFont="1" applyBorder="1" applyAlignment="1">
      <alignment horizontal="left" vertical="center" wrapText="1"/>
    </xf>
    <xf numFmtId="0" fontId="66" fillId="0" borderId="78" xfId="0" applyFont="1" applyBorder="1" applyAlignment="1">
      <alignment horizontal="left" vertical="center" wrapText="1"/>
    </xf>
    <xf numFmtId="0" fontId="66" fillId="0" borderId="78" xfId="0" applyFont="1" applyBorder="1" applyAlignment="1">
      <alignment vertical="center" wrapText="1"/>
    </xf>
    <xf numFmtId="0" fontId="4" fillId="0" borderId="75" xfId="0" applyFont="1" applyBorder="1" applyAlignment="1">
      <alignmen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40" xfId="0" applyFont="1" applyBorder="1" applyAlignment="1">
      <alignment horizontal="left" vertical="center" wrapText="1"/>
    </xf>
    <xf numFmtId="0" fontId="67" fillId="23" borderId="77" xfId="0" applyFont="1" applyFill="1" applyBorder="1" applyAlignment="1">
      <alignment horizontal="center" vertical="center" wrapText="1"/>
    </xf>
    <xf numFmtId="0" fontId="67" fillId="23" borderId="37" xfId="0" applyFont="1" applyFill="1" applyBorder="1" applyAlignment="1">
      <alignment horizontal="center" vertical="center" wrapText="1"/>
    </xf>
    <xf numFmtId="0" fontId="63" fillId="23" borderId="78" xfId="0" applyFont="1" applyFill="1" applyBorder="1" applyAlignment="1">
      <alignment horizontal="center" vertical="center"/>
    </xf>
    <xf numFmtId="0" fontId="63" fillId="23" borderId="33" xfId="0" applyFont="1" applyFill="1" applyBorder="1" applyAlignment="1">
      <alignment horizontal="center" vertical="center"/>
    </xf>
    <xf numFmtId="0" fontId="68" fillId="23" borderId="78" xfId="0" applyFont="1" applyFill="1" applyBorder="1" applyAlignment="1">
      <alignment horizontal="center" vertical="center" wrapText="1"/>
    </xf>
    <xf numFmtId="0" fontId="68" fillId="23" borderId="79" xfId="0" applyFont="1" applyFill="1" applyBorder="1" applyAlignment="1">
      <alignment horizontal="center" vertical="center" wrapText="1"/>
    </xf>
    <xf numFmtId="0" fontId="61" fillId="0" borderId="37" xfId="0" applyFont="1" applyBorder="1" applyAlignment="1" applyProtection="1">
      <alignment horizontal="center" vertical="center" wrapText="1"/>
      <protection locked="0"/>
    </xf>
    <xf numFmtId="0" fontId="61" fillId="0" borderId="39" xfId="0" applyFont="1" applyBorder="1" applyAlignment="1" applyProtection="1">
      <alignment horizontal="center" vertical="center" wrapText="1"/>
      <protection locked="0"/>
    </xf>
    <xf numFmtId="0" fontId="67" fillId="19" borderId="33" xfId="0" applyFont="1" applyFill="1" applyBorder="1" applyAlignment="1">
      <alignment horizontal="left" vertical="center" wrapText="1"/>
    </xf>
    <xf numFmtId="0" fontId="67" fillId="19" borderId="38" xfId="0" applyFont="1" applyFill="1" applyBorder="1" applyAlignment="1">
      <alignment horizontal="left" vertical="center" wrapText="1"/>
    </xf>
    <xf numFmtId="0" fontId="61" fillId="0" borderId="33" xfId="0" applyFont="1" applyBorder="1" applyAlignment="1">
      <alignment horizontal="left" vertical="top" wrapText="1"/>
    </xf>
    <xf numFmtId="0" fontId="66" fillId="0" borderId="85"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103" xfId="0" applyFont="1" applyBorder="1" applyAlignment="1">
      <alignment horizontal="center" vertical="center" wrapText="1"/>
    </xf>
    <xf numFmtId="0" fontId="61" fillId="13" borderId="33" xfId="0" applyFont="1" applyFill="1" applyBorder="1" applyAlignment="1">
      <alignment horizontal="left" vertical="center" wrapText="1"/>
    </xf>
    <xf numFmtId="0" fontId="61" fillId="0" borderId="77" xfId="0" applyFont="1" applyBorder="1" applyAlignment="1">
      <alignment horizontal="center"/>
    </xf>
    <xf numFmtId="0" fontId="61" fillId="0" borderId="37" xfId="0" applyFont="1" applyBorder="1" applyAlignment="1">
      <alignment horizontal="center"/>
    </xf>
    <xf numFmtId="0" fontId="61" fillId="0" borderId="39" xfId="0" applyFont="1" applyBorder="1" applyAlignment="1">
      <alignment horizontal="center"/>
    </xf>
    <xf numFmtId="0" fontId="76" fillId="0" borderId="33" xfId="0" applyFont="1" applyBorder="1" applyAlignment="1">
      <alignment horizontal="center" vertical="center" wrapText="1"/>
    </xf>
    <xf numFmtId="0" fontId="76" fillId="0" borderId="40" xfId="0" applyFont="1" applyBorder="1" applyAlignment="1">
      <alignment horizontal="center" vertical="center" wrapText="1"/>
    </xf>
    <xf numFmtId="0" fontId="61" fillId="0" borderId="14" xfId="0" applyFont="1" applyBorder="1" applyAlignment="1">
      <alignment horizontal="center"/>
    </xf>
    <xf numFmtId="0" fontId="61" fillId="0" borderId="0" xfId="0" applyFont="1" applyAlignment="1">
      <alignment horizontal="center"/>
    </xf>
    <xf numFmtId="0" fontId="67" fillId="20" borderId="77" xfId="0" applyFont="1" applyFill="1" applyBorder="1" applyAlignment="1">
      <alignment horizontal="left" vertical="center"/>
    </xf>
    <xf numFmtId="0" fontId="67" fillId="20" borderId="78" xfId="0" applyFont="1" applyFill="1" applyBorder="1" applyAlignment="1">
      <alignment horizontal="left" vertical="center"/>
    </xf>
    <xf numFmtId="0" fontId="67" fillId="20" borderId="79" xfId="0" applyFont="1" applyFill="1" applyBorder="1" applyAlignment="1">
      <alignment horizontal="left" vertical="center"/>
    </xf>
    <xf numFmtId="0" fontId="67" fillId="20" borderId="37" xfId="0" applyFont="1" applyFill="1" applyBorder="1" applyAlignment="1">
      <alignment horizontal="left" vertical="center"/>
    </xf>
    <xf numFmtId="0" fontId="67" fillId="20" borderId="33" xfId="0" applyFont="1" applyFill="1" applyBorder="1" applyAlignment="1">
      <alignment horizontal="left" vertical="center"/>
    </xf>
    <xf numFmtId="0" fontId="67" fillId="20" borderId="38" xfId="0" applyFont="1" applyFill="1" applyBorder="1" applyAlignment="1">
      <alignment horizontal="left" vertical="center"/>
    </xf>
    <xf numFmtId="0" fontId="75" fillId="20" borderId="37" xfId="0" applyFont="1" applyFill="1" applyBorder="1" applyAlignment="1">
      <alignment horizontal="left" vertical="center" wrapText="1"/>
    </xf>
    <xf numFmtId="0" fontId="75" fillId="20" borderId="33" xfId="0" applyFont="1" applyFill="1" applyBorder="1" applyAlignment="1">
      <alignment horizontal="left" vertical="center" wrapText="1"/>
    </xf>
    <xf numFmtId="0" fontId="75" fillId="20" borderId="38" xfId="0" applyFont="1" applyFill="1" applyBorder="1" applyAlignment="1">
      <alignment horizontal="left" vertical="center" wrapText="1"/>
    </xf>
    <xf numFmtId="0" fontId="75" fillId="20" borderId="39" xfId="0" applyFont="1" applyFill="1" applyBorder="1" applyAlignment="1">
      <alignment horizontal="left" vertical="center" wrapText="1"/>
    </xf>
    <xf numFmtId="0" fontId="75" fillId="20" borderId="40" xfId="0" applyFont="1" applyFill="1" applyBorder="1" applyAlignment="1">
      <alignment horizontal="left" vertical="center" wrapText="1"/>
    </xf>
    <xf numFmtId="0" fontId="75" fillId="20" borderId="41" xfId="0" applyFont="1" applyFill="1" applyBorder="1" applyAlignment="1">
      <alignment horizontal="left" vertical="center" wrapText="1"/>
    </xf>
    <xf numFmtId="0" fontId="75" fillId="3" borderId="18" xfId="0" applyFont="1" applyFill="1" applyBorder="1" applyAlignment="1">
      <alignment horizontal="center" vertical="center" wrapText="1"/>
    </xf>
    <xf numFmtId="0" fontId="65" fillId="0" borderId="33" xfId="0" applyFont="1" applyBorder="1" applyAlignment="1">
      <alignment horizontal="left" vertical="top" wrapText="1"/>
    </xf>
    <xf numFmtId="0" fontId="65" fillId="13" borderId="33" xfId="0" applyFont="1" applyFill="1" applyBorder="1" applyAlignment="1">
      <alignment horizontal="left" vertical="top" wrapText="1"/>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9" xfId="0" applyFont="1" applyFill="1" applyBorder="1" applyAlignment="1">
      <alignment horizontal="center" vertical="top"/>
    </xf>
    <xf numFmtId="0" fontId="72" fillId="19" borderId="33" xfId="0" applyFont="1" applyFill="1" applyBorder="1" applyAlignment="1">
      <alignment horizontal="center" vertical="center"/>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wrapText="1"/>
      <protection locked="0"/>
    </xf>
    <xf numFmtId="0" fontId="38" fillId="3" borderId="0" xfId="0" applyFont="1" applyFill="1" applyAlignment="1">
      <alignment horizontal="left"/>
    </xf>
    <xf numFmtId="0" fontId="38" fillId="0" borderId="92" xfId="0" applyFont="1" applyBorder="1" applyAlignment="1" applyProtection="1">
      <alignment horizontal="left" vertical="center" wrapText="1"/>
      <protection locked="0"/>
    </xf>
    <xf numFmtId="0" fontId="38" fillId="0" borderId="81"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38" fillId="3" borderId="81"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81" xfId="0" applyFont="1" applyFill="1" applyBorder="1" applyAlignment="1" applyProtection="1">
      <alignment horizontal="left" vertical="center"/>
      <protection locked="0"/>
    </xf>
    <xf numFmtId="0" fontId="73" fillId="0" borderId="99" xfId="0" applyFont="1" applyBorder="1" applyAlignment="1" applyProtection="1">
      <alignment horizontal="left" vertical="center" wrapText="1"/>
      <protection locked="0"/>
    </xf>
    <xf numFmtId="0" fontId="61" fillId="0" borderId="92" xfId="0" applyFont="1" applyBorder="1" applyAlignment="1">
      <alignment horizontal="left"/>
    </xf>
    <xf numFmtId="0" fontId="61" fillId="0" borderId="99" xfId="0" applyFont="1" applyBorder="1" applyAlignment="1">
      <alignment horizontal="left"/>
    </xf>
    <xf numFmtId="0" fontId="73" fillId="3" borderId="33" xfId="0" applyFont="1" applyFill="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38" fillId="3" borderId="95" xfId="0" applyFont="1" applyFill="1" applyBorder="1" applyAlignment="1" applyProtection="1">
      <alignment horizontal="left" vertical="center"/>
      <protection locked="0"/>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9" xfId="0" applyFont="1" applyBorder="1" applyAlignment="1" applyProtection="1">
      <alignment horizontal="left" vertical="center"/>
      <protection locked="0"/>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68" xfId="0" applyFont="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61" fillId="0" borderId="85"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3" xfId="0" applyFont="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1" fillId="19" borderId="105" xfId="0" applyFont="1" applyFill="1" applyBorder="1" applyAlignment="1">
      <alignment horizontal="center" vertical="center" wrapText="1"/>
    </xf>
    <xf numFmtId="0" fontId="71" fillId="19" borderId="19" xfId="0" applyFont="1" applyFill="1" applyBorder="1" applyAlignment="1">
      <alignment horizontal="center" vertical="center" wrapText="1"/>
    </xf>
    <xf numFmtId="0" fontId="71" fillId="19" borderId="86" xfId="0" applyFont="1" applyFill="1" applyBorder="1" applyAlignment="1">
      <alignment horizontal="center" vertical="center" wrapText="1"/>
    </xf>
    <xf numFmtId="0" fontId="71" fillId="19" borderId="104" xfId="0" applyFont="1" applyFill="1" applyBorder="1" applyAlignment="1">
      <alignment horizontal="center" vertical="center" wrapText="1"/>
    </xf>
    <xf numFmtId="0" fontId="71" fillId="19" borderId="0" xfId="0" applyFont="1" applyFill="1" applyAlignment="1">
      <alignment horizontal="center" vertical="center" wrapText="1"/>
    </xf>
    <xf numFmtId="0" fontId="71" fillId="19" borderId="87" xfId="0" applyFont="1" applyFill="1" applyBorder="1" applyAlignment="1">
      <alignment horizontal="center" vertical="center" wrapText="1"/>
    </xf>
    <xf numFmtId="0" fontId="38" fillId="0" borderId="33" xfId="0" applyFont="1" applyBorder="1" applyAlignment="1" applyProtection="1">
      <alignment horizontal="left" vertical="center" wrapText="1"/>
      <protection locked="0"/>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27" fillId="3" borderId="75" xfId="0" applyFont="1" applyFill="1" applyBorder="1" applyAlignment="1" applyProtection="1">
      <alignment horizontal="center" vertical="center"/>
      <protection locked="0"/>
    </xf>
    <xf numFmtId="0" fontId="27" fillId="3" borderId="75" xfId="0" applyFont="1" applyFill="1" applyBorder="1" applyAlignment="1" applyProtection="1">
      <alignment horizontal="center"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15" fontId="27" fillId="0" borderId="4" xfId="0" applyNumberFormat="1"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61" fillId="0" borderId="33" xfId="0" applyFont="1" applyFill="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47625</xdr:rowOff>
    </xdr:from>
    <xdr:to>
      <xdr:col>0</xdr:col>
      <xdr:colOff>1628140</xdr:colOff>
      <xdr:row>3</xdr:row>
      <xdr:rowOff>50165</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7625"/>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142874</xdr:colOff>
      <xdr:row>0</xdr:row>
      <xdr:rowOff>195985</xdr:rowOff>
    </xdr:from>
    <xdr:to>
      <xdr:col>18</xdr:col>
      <xdr:colOff>693419</xdr:colOff>
      <xdr:row>3</xdr:row>
      <xdr:rowOff>62774</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3649" y="195985"/>
          <a:ext cx="550545" cy="771664"/>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57150</xdr:colOff>
      <xdr:row>0</xdr:row>
      <xdr:rowOff>104775</xdr:rowOff>
    </xdr:from>
    <xdr:to>
      <xdr:col>1</xdr:col>
      <xdr:colOff>1543050</xdr:colOff>
      <xdr:row>2</xdr:row>
      <xdr:rowOff>133350</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04775"/>
          <a:ext cx="1485900" cy="7429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219574</xdr:colOff>
      <xdr:row>0</xdr:row>
      <xdr:rowOff>67862</xdr:rowOff>
    </xdr:from>
    <xdr:ext cx="523875" cy="666017"/>
    <xdr:pic>
      <xdr:nvPicPr>
        <xdr:cNvPr id="2" name="1 Imagen" descr="logocapitalmusical">
          <a:extLst>
            <a:ext uri="{FF2B5EF4-FFF2-40B4-BE49-F238E27FC236}">
              <a16:creationId xmlns:a16="http://schemas.microsoft.com/office/drawing/2014/main" id="{415060D4-A60C-4FDB-A9AE-E61DB96DA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3314" y="67862"/>
          <a:ext cx="523875" cy="666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340178</xdr:colOff>
      <xdr:row>0</xdr:row>
      <xdr:rowOff>68035</xdr:rowOff>
    </xdr:from>
    <xdr:ext cx="1345635" cy="582832"/>
    <xdr:pic>
      <xdr:nvPicPr>
        <xdr:cNvPr id="3" name="Imagen 2">
          <a:extLst>
            <a:ext uri="{FF2B5EF4-FFF2-40B4-BE49-F238E27FC236}">
              <a16:creationId xmlns:a16="http://schemas.microsoft.com/office/drawing/2014/main" id="{48D72E49-2815-4576-81C3-45836FB8244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178" y="68035"/>
          <a:ext cx="1345635" cy="582832"/>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219075</xdr:colOff>
      <xdr:row>0</xdr:row>
      <xdr:rowOff>76201</xdr:rowOff>
    </xdr:from>
    <xdr:ext cx="568094" cy="514004"/>
    <xdr:pic>
      <xdr:nvPicPr>
        <xdr:cNvPr id="2" name="1 Imagen" descr="logocapitalmusical">
          <a:extLst>
            <a:ext uri="{FF2B5EF4-FFF2-40B4-BE49-F238E27FC236}">
              <a16:creationId xmlns:a16="http://schemas.microsoft.com/office/drawing/2014/main" id="{F967E1DC-F818-47AB-BEBF-A66CEEE949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8995" y="76201"/>
          <a:ext cx="568094" cy="51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337705</xdr:colOff>
      <xdr:row>0</xdr:row>
      <xdr:rowOff>112568</xdr:rowOff>
    </xdr:from>
    <xdr:ext cx="1313815" cy="551180"/>
    <xdr:pic>
      <xdr:nvPicPr>
        <xdr:cNvPr id="3" name="Imagen 2">
          <a:extLst>
            <a:ext uri="{FF2B5EF4-FFF2-40B4-BE49-F238E27FC236}">
              <a16:creationId xmlns:a16="http://schemas.microsoft.com/office/drawing/2014/main" id="{4DF4927D-FE85-4247-BBDB-322A65413D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705" y="112568"/>
          <a:ext cx="1313815" cy="55118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Paula/Downloads/46942-MR-20230216141848(1).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Users\ACER%20I3\Downloads\CATASTRO%20TODO\CALIDAD\MAPA%20DE%20RIESGOS%20DE%20CORRUPCI&#211;N%20(2024).xlsx" TargetMode="External"/><Relationship Id="rId2" Type="http://schemas.microsoft.com/office/2019/04/relationships/externalLinkLongPath" Target="MAPA%20DE%20RIESGOS%20DE%20CORRUPCI&#211;N%20(2024).xlsx?9AE50528" TargetMode="External"/><Relationship Id="rId1" Type="http://schemas.openxmlformats.org/officeDocument/2006/relationships/externalLinkPath" Target="file:///\\9AE50528\MAPA%20DE%20RIESGOS%20DE%20CORRUPCI&#211;N%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CER%20I3\Downloads\MR-Riesgos%20Corrupcion%20Catastro%20-%20Corregido%20(1).xlsx" TargetMode="External"/><Relationship Id="rId1" Type="http://schemas.openxmlformats.org/officeDocument/2006/relationships/externalLinkPath" Target="/Users/ACER%20I3/Downloads/MR-Riesgos%20Corrupcion%20Catastro%20-%20Corregido%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SISTEMA INTEGRADO DE GESTIÓN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PROCESO: GESTIÓN CATASTRAL</v>
          </cell>
        </row>
        <row r="9">
          <cell r="A9" t="str">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3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70" zoomScaleNormal="70"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43" t="s">
        <v>155</v>
      </c>
      <c r="C2" s="244"/>
      <c r="D2" s="244"/>
      <c r="E2" s="244"/>
      <c r="F2" s="244"/>
      <c r="G2" s="244"/>
      <c r="H2" s="245"/>
    </row>
    <row r="3" spans="2:8" x14ac:dyDescent="0.3">
      <c r="B3" s="68"/>
      <c r="C3" s="69"/>
      <c r="D3" s="69"/>
      <c r="E3" s="69"/>
      <c r="F3" s="69"/>
      <c r="G3" s="69"/>
      <c r="H3" s="70"/>
    </row>
    <row r="4" spans="2:8" ht="63" customHeight="1" x14ac:dyDescent="0.3">
      <c r="B4" s="246" t="s">
        <v>198</v>
      </c>
      <c r="C4" s="247"/>
      <c r="D4" s="247"/>
      <c r="E4" s="247"/>
      <c r="F4" s="247"/>
      <c r="G4" s="247"/>
      <c r="H4" s="248"/>
    </row>
    <row r="5" spans="2:8" ht="63" customHeight="1" x14ac:dyDescent="0.3">
      <c r="B5" s="249"/>
      <c r="C5" s="250"/>
      <c r="D5" s="250"/>
      <c r="E5" s="250"/>
      <c r="F5" s="250"/>
      <c r="G5" s="250"/>
      <c r="H5" s="251"/>
    </row>
    <row r="6" spans="2:8" x14ac:dyDescent="0.3">
      <c r="B6" s="252" t="s">
        <v>153</v>
      </c>
      <c r="C6" s="253"/>
      <c r="D6" s="253"/>
      <c r="E6" s="253"/>
      <c r="F6" s="253"/>
      <c r="G6" s="253"/>
      <c r="H6" s="254"/>
    </row>
    <row r="7" spans="2:8" ht="95.25" customHeight="1" x14ac:dyDescent="0.3">
      <c r="B7" s="262" t="s">
        <v>158</v>
      </c>
      <c r="C7" s="263"/>
      <c r="D7" s="263"/>
      <c r="E7" s="263"/>
      <c r="F7" s="263"/>
      <c r="G7" s="263"/>
      <c r="H7" s="264"/>
    </row>
    <row r="8" spans="2:8" x14ac:dyDescent="0.3">
      <c r="B8" s="102"/>
      <c r="C8" s="103"/>
      <c r="D8" s="103"/>
      <c r="E8" s="103"/>
      <c r="F8" s="103"/>
      <c r="G8" s="103"/>
      <c r="H8" s="104"/>
    </row>
    <row r="9" spans="2:8" ht="16.5" customHeight="1" x14ac:dyDescent="0.3">
      <c r="B9" s="255" t="s">
        <v>191</v>
      </c>
      <c r="C9" s="256"/>
      <c r="D9" s="256"/>
      <c r="E9" s="256"/>
      <c r="F9" s="256"/>
      <c r="G9" s="256"/>
      <c r="H9" s="257"/>
    </row>
    <row r="10" spans="2:8" ht="44.25" customHeight="1" x14ac:dyDescent="0.3">
      <c r="B10" s="255"/>
      <c r="C10" s="256"/>
      <c r="D10" s="256"/>
      <c r="E10" s="256"/>
      <c r="F10" s="256"/>
      <c r="G10" s="256"/>
      <c r="H10" s="257"/>
    </row>
    <row r="11" spans="2:8" ht="15" thickBot="1" x14ac:dyDescent="0.35">
      <c r="B11" s="91"/>
      <c r="C11" s="94"/>
      <c r="D11" s="99"/>
      <c r="E11" s="100"/>
      <c r="F11" s="100"/>
      <c r="G11" s="101"/>
      <c r="H11" s="95"/>
    </row>
    <row r="12" spans="2:8" ht="15" thickTop="1" x14ac:dyDescent="0.3">
      <c r="B12" s="91"/>
      <c r="C12" s="258" t="s">
        <v>154</v>
      </c>
      <c r="D12" s="259"/>
      <c r="E12" s="260" t="s">
        <v>192</v>
      </c>
      <c r="F12" s="261"/>
      <c r="G12" s="94"/>
      <c r="H12" s="95"/>
    </row>
    <row r="13" spans="2:8" ht="35.25" customHeight="1" x14ac:dyDescent="0.3">
      <c r="B13" s="91"/>
      <c r="C13" s="230" t="s">
        <v>185</v>
      </c>
      <c r="D13" s="231"/>
      <c r="E13" s="232" t="s">
        <v>190</v>
      </c>
      <c r="F13" s="233"/>
      <c r="G13" s="94"/>
      <c r="H13" s="95"/>
    </row>
    <row r="14" spans="2:8" ht="17.25" customHeight="1" x14ac:dyDescent="0.3">
      <c r="B14" s="91"/>
      <c r="C14" s="230" t="s">
        <v>186</v>
      </c>
      <c r="D14" s="231"/>
      <c r="E14" s="232" t="s">
        <v>188</v>
      </c>
      <c r="F14" s="233"/>
      <c r="G14" s="94"/>
      <c r="H14" s="95"/>
    </row>
    <row r="15" spans="2:8" ht="19.5" customHeight="1" x14ac:dyDescent="0.3">
      <c r="B15" s="91"/>
      <c r="C15" s="230" t="s">
        <v>187</v>
      </c>
      <c r="D15" s="231"/>
      <c r="E15" s="232" t="s">
        <v>189</v>
      </c>
      <c r="F15" s="233"/>
      <c r="G15" s="94"/>
      <c r="H15" s="95"/>
    </row>
    <row r="16" spans="2:8" ht="69.75" customHeight="1" x14ac:dyDescent="0.3">
      <c r="B16" s="91"/>
      <c r="C16" s="230" t="s">
        <v>156</v>
      </c>
      <c r="D16" s="231"/>
      <c r="E16" s="232" t="s">
        <v>157</v>
      </c>
      <c r="F16" s="233"/>
      <c r="G16" s="94"/>
      <c r="H16" s="95"/>
    </row>
    <row r="17" spans="2:8" ht="34.5" customHeight="1" x14ac:dyDescent="0.3">
      <c r="B17" s="91"/>
      <c r="C17" s="234" t="s">
        <v>2</v>
      </c>
      <c r="D17" s="235"/>
      <c r="E17" s="226" t="s">
        <v>199</v>
      </c>
      <c r="F17" s="227"/>
      <c r="G17" s="94"/>
      <c r="H17" s="95"/>
    </row>
    <row r="18" spans="2:8" ht="27.75" customHeight="1" x14ac:dyDescent="0.3">
      <c r="B18" s="91"/>
      <c r="C18" s="234" t="s">
        <v>3</v>
      </c>
      <c r="D18" s="235"/>
      <c r="E18" s="226" t="s">
        <v>200</v>
      </c>
      <c r="F18" s="227"/>
      <c r="G18" s="94"/>
      <c r="H18" s="95"/>
    </row>
    <row r="19" spans="2:8" ht="28.5" customHeight="1" x14ac:dyDescent="0.3">
      <c r="B19" s="91"/>
      <c r="C19" s="234" t="s">
        <v>42</v>
      </c>
      <c r="D19" s="235"/>
      <c r="E19" s="226" t="s">
        <v>201</v>
      </c>
      <c r="F19" s="227"/>
      <c r="G19" s="94"/>
      <c r="H19" s="95"/>
    </row>
    <row r="20" spans="2:8" ht="72.75" customHeight="1" x14ac:dyDescent="0.3">
      <c r="B20" s="91"/>
      <c r="C20" s="234" t="s">
        <v>1</v>
      </c>
      <c r="D20" s="235"/>
      <c r="E20" s="226" t="s">
        <v>202</v>
      </c>
      <c r="F20" s="227"/>
      <c r="G20" s="94"/>
      <c r="H20" s="95"/>
    </row>
    <row r="21" spans="2:8" ht="64.5" customHeight="1" x14ac:dyDescent="0.3">
      <c r="B21" s="91"/>
      <c r="C21" s="234" t="s">
        <v>50</v>
      </c>
      <c r="D21" s="235"/>
      <c r="E21" s="226" t="s">
        <v>160</v>
      </c>
      <c r="F21" s="227"/>
      <c r="G21" s="94"/>
      <c r="H21" s="95"/>
    </row>
    <row r="22" spans="2:8" ht="71.25" customHeight="1" x14ac:dyDescent="0.3">
      <c r="B22" s="91"/>
      <c r="C22" s="234" t="s">
        <v>159</v>
      </c>
      <c r="D22" s="235"/>
      <c r="E22" s="226" t="s">
        <v>161</v>
      </c>
      <c r="F22" s="227"/>
      <c r="G22" s="94"/>
      <c r="H22" s="95"/>
    </row>
    <row r="23" spans="2:8" ht="55.5" customHeight="1" x14ac:dyDescent="0.3">
      <c r="B23" s="91"/>
      <c r="C23" s="228" t="s">
        <v>162</v>
      </c>
      <c r="D23" s="229"/>
      <c r="E23" s="226" t="s">
        <v>163</v>
      </c>
      <c r="F23" s="227"/>
      <c r="G23" s="94"/>
      <c r="H23" s="95"/>
    </row>
    <row r="24" spans="2:8" ht="42" customHeight="1" x14ac:dyDescent="0.3">
      <c r="B24" s="91"/>
      <c r="C24" s="228" t="s">
        <v>48</v>
      </c>
      <c r="D24" s="229"/>
      <c r="E24" s="226" t="s">
        <v>164</v>
      </c>
      <c r="F24" s="227"/>
      <c r="G24" s="94"/>
      <c r="H24" s="95"/>
    </row>
    <row r="25" spans="2:8" ht="59.25" customHeight="1" x14ac:dyDescent="0.3">
      <c r="B25" s="91"/>
      <c r="C25" s="228" t="s">
        <v>152</v>
      </c>
      <c r="D25" s="229"/>
      <c r="E25" s="226" t="s">
        <v>165</v>
      </c>
      <c r="F25" s="227"/>
      <c r="G25" s="94"/>
      <c r="H25" s="95"/>
    </row>
    <row r="26" spans="2:8" ht="23.25" customHeight="1" x14ac:dyDescent="0.3">
      <c r="B26" s="91"/>
      <c r="C26" s="228" t="s">
        <v>12</v>
      </c>
      <c r="D26" s="229"/>
      <c r="E26" s="226" t="s">
        <v>166</v>
      </c>
      <c r="F26" s="227"/>
      <c r="G26" s="94"/>
      <c r="H26" s="95"/>
    </row>
    <row r="27" spans="2:8" ht="30.75" customHeight="1" x14ac:dyDescent="0.3">
      <c r="B27" s="91"/>
      <c r="C27" s="228" t="s">
        <v>170</v>
      </c>
      <c r="D27" s="229"/>
      <c r="E27" s="226" t="s">
        <v>167</v>
      </c>
      <c r="F27" s="227"/>
      <c r="G27" s="94"/>
      <c r="H27" s="95"/>
    </row>
    <row r="28" spans="2:8" ht="35.25" customHeight="1" x14ac:dyDescent="0.3">
      <c r="B28" s="91"/>
      <c r="C28" s="228" t="s">
        <v>171</v>
      </c>
      <c r="D28" s="229"/>
      <c r="E28" s="226" t="s">
        <v>168</v>
      </c>
      <c r="F28" s="227"/>
      <c r="G28" s="94"/>
      <c r="H28" s="95"/>
    </row>
    <row r="29" spans="2:8" ht="33" customHeight="1" x14ac:dyDescent="0.3">
      <c r="B29" s="91"/>
      <c r="C29" s="228" t="s">
        <v>171</v>
      </c>
      <c r="D29" s="229"/>
      <c r="E29" s="226" t="s">
        <v>168</v>
      </c>
      <c r="F29" s="227"/>
      <c r="G29" s="94"/>
      <c r="H29" s="95"/>
    </row>
    <row r="30" spans="2:8" ht="30" customHeight="1" x14ac:dyDescent="0.3">
      <c r="B30" s="91"/>
      <c r="C30" s="228" t="s">
        <v>172</v>
      </c>
      <c r="D30" s="229"/>
      <c r="E30" s="226" t="s">
        <v>169</v>
      </c>
      <c r="F30" s="227"/>
      <c r="G30" s="94"/>
      <c r="H30" s="95"/>
    </row>
    <row r="31" spans="2:8" ht="35.25" customHeight="1" x14ac:dyDescent="0.3">
      <c r="B31" s="91"/>
      <c r="C31" s="228" t="s">
        <v>173</v>
      </c>
      <c r="D31" s="229"/>
      <c r="E31" s="226" t="s">
        <v>174</v>
      </c>
      <c r="F31" s="227"/>
      <c r="G31" s="94"/>
      <c r="H31" s="95"/>
    </row>
    <row r="32" spans="2:8" ht="31.5" customHeight="1" x14ac:dyDescent="0.3">
      <c r="B32" s="91"/>
      <c r="C32" s="228" t="s">
        <v>175</v>
      </c>
      <c r="D32" s="229"/>
      <c r="E32" s="226" t="s">
        <v>176</v>
      </c>
      <c r="F32" s="227"/>
      <c r="G32" s="94"/>
      <c r="H32" s="95"/>
    </row>
    <row r="33" spans="2:8" ht="35.25" customHeight="1" x14ac:dyDescent="0.3">
      <c r="B33" s="91"/>
      <c r="C33" s="228" t="s">
        <v>177</v>
      </c>
      <c r="D33" s="229"/>
      <c r="E33" s="226" t="s">
        <v>178</v>
      </c>
      <c r="F33" s="227"/>
      <c r="G33" s="94"/>
      <c r="H33" s="95"/>
    </row>
    <row r="34" spans="2:8" ht="59.25" customHeight="1" x14ac:dyDescent="0.3">
      <c r="B34" s="91"/>
      <c r="C34" s="228" t="s">
        <v>179</v>
      </c>
      <c r="D34" s="229"/>
      <c r="E34" s="226" t="s">
        <v>180</v>
      </c>
      <c r="F34" s="227"/>
      <c r="G34" s="94"/>
      <c r="H34" s="95"/>
    </row>
    <row r="35" spans="2:8" ht="29.25" customHeight="1" x14ac:dyDescent="0.3">
      <c r="B35" s="91"/>
      <c r="C35" s="228" t="s">
        <v>29</v>
      </c>
      <c r="D35" s="229"/>
      <c r="E35" s="226" t="s">
        <v>181</v>
      </c>
      <c r="F35" s="227"/>
      <c r="G35" s="94"/>
      <c r="H35" s="95"/>
    </row>
    <row r="36" spans="2:8" ht="82.5" customHeight="1" x14ac:dyDescent="0.3">
      <c r="B36" s="91"/>
      <c r="C36" s="228" t="s">
        <v>183</v>
      </c>
      <c r="D36" s="229"/>
      <c r="E36" s="226" t="s">
        <v>182</v>
      </c>
      <c r="F36" s="227"/>
      <c r="G36" s="94"/>
      <c r="H36" s="95"/>
    </row>
    <row r="37" spans="2:8" ht="46.5" customHeight="1" x14ac:dyDescent="0.3">
      <c r="B37" s="91"/>
      <c r="C37" s="228" t="s">
        <v>39</v>
      </c>
      <c r="D37" s="229"/>
      <c r="E37" s="226" t="s">
        <v>184</v>
      </c>
      <c r="F37" s="227"/>
      <c r="G37" s="94"/>
      <c r="H37" s="95"/>
    </row>
    <row r="38" spans="2:8" ht="6.75" customHeight="1" thickBot="1" x14ac:dyDescent="0.35">
      <c r="B38" s="91"/>
      <c r="C38" s="239"/>
      <c r="D38" s="240"/>
      <c r="E38" s="241"/>
      <c r="F38" s="242"/>
      <c r="G38" s="94"/>
      <c r="H38" s="95"/>
    </row>
    <row r="39" spans="2:8" ht="15" thickTop="1" x14ac:dyDescent="0.3">
      <c r="B39" s="91"/>
      <c r="C39" s="92"/>
      <c r="D39" s="92"/>
      <c r="E39" s="93"/>
      <c r="F39" s="93"/>
      <c r="G39" s="94"/>
      <c r="H39" s="95"/>
    </row>
    <row r="40" spans="2:8" ht="21" customHeight="1" x14ac:dyDescent="0.3">
      <c r="B40" s="236" t="s">
        <v>193</v>
      </c>
      <c r="C40" s="237"/>
      <c r="D40" s="237"/>
      <c r="E40" s="237"/>
      <c r="F40" s="237"/>
      <c r="G40" s="237"/>
      <c r="H40" s="238"/>
    </row>
    <row r="41" spans="2:8" ht="20.25" customHeight="1" x14ac:dyDescent="0.3">
      <c r="B41" s="236" t="s">
        <v>194</v>
      </c>
      <c r="C41" s="237"/>
      <c r="D41" s="237"/>
      <c r="E41" s="237"/>
      <c r="F41" s="237"/>
      <c r="G41" s="237"/>
      <c r="H41" s="238"/>
    </row>
    <row r="42" spans="2:8" ht="20.25" customHeight="1" x14ac:dyDescent="0.3">
      <c r="B42" s="236" t="s">
        <v>195</v>
      </c>
      <c r="C42" s="237"/>
      <c r="D42" s="237"/>
      <c r="E42" s="237"/>
      <c r="F42" s="237"/>
      <c r="G42" s="237"/>
      <c r="H42" s="238"/>
    </row>
    <row r="43" spans="2:8" ht="20.25" customHeight="1" x14ac:dyDescent="0.3">
      <c r="B43" s="236" t="s">
        <v>196</v>
      </c>
      <c r="C43" s="237"/>
      <c r="D43" s="237"/>
      <c r="E43" s="237"/>
      <c r="F43" s="237"/>
      <c r="G43" s="237"/>
      <c r="H43" s="238"/>
    </row>
    <row r="44" spans="2:8" x14ac:dyDescent="0.3">
      <c r="B44" s="236" t="s">
        <v>197</v>
      </c>
      <c r="C44" s="237"/>
      <c r="D44" s="237"/>
      <c r="E44" s="237"/>
      <c r="F44" s="237"/>
      <c r="G44" s="237"/>
      <c r="H44" s="238"/>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opLeftCell="A4" zoomScale="70" zoomScaleNormal="70" workbookViewId="0">
      <selection activeCell="I14" sqref="I14"/>
    </sheetView>
  </sheetViews>
  <sheetFormatPr baseColWidth="10" defaultColWidth="11.44140625" defaultRowHeight="13.8" x14ac:dyDescent="0.25"/>
  <cols>
    <col min="1" max="1" width="29.44140625" style="150" customWidth="1"/>
    <col min="2" max="2" width="29.109375" style="150" customWidth="1"/>
    <col min="3" max="3" width="30.33203125" style="150" customWidth="1"/>
    <col min="4" max="4" width="31.88671875" style="150" customWidth="1"/>
    <col min="5" max="5" width="32.5546875" style="150" customWidth="1"/>
    <col min="6" max="6" width="32" style="150" customWidth="1"/>
    <col min="7" max="16384" width="11.44140625" style="150"/>
  </cols>
  <sheetData>
    <row r="1" spans="1:10" ht="15" customHeight="1" x14ac:dyDescent="0.25">
      <c r="A1" s="269"/>
      <c r="B1" s="271" t="s">
        <v>263</v>
      </c>
      <c r="C1" s="271"/>
      <c r="D1" s="271"/>
      <c r="E1" s="148" t="s">
        <v>264</v>
      </c>
      <c r="F1" s="273"/>
      <c r="G1" s="149"/>
      <c r="J1" s="275"/>
    </row>
    <row r="2" spans="1:10" ht="15" customHeight="1" x14ac:dyDescent="0.25">
      <c r="A2" s="270"/>
      <c r="B2" s="272"/>
      <c r="C2" s="272"/>
      <c r="D2" s="272"/>
      <c r="E2" s="152" t="s">
        <v>265</v>
      </c>
      <c r="F2" s="274"/>
      <c r="G2" s="149"/>
      <c r="J2" s="275"/>
    </row>
    <row r="3" spans="1:10" ht="15" customHeight="1" x14ac:dyDescent="0.25">
      <c r="A3" s="270"/>
      <c r="B3" s="272" t="s">
        <v>216</v>
      </c>
      <c r="C3" s="272"/>
      <c r="D3" s="272"/>
      <c r="E3" s="152" t="s">
        <v>266</v>
      </c>
      <c r="F3" s="274"/>
      <c r="G3" s="149"/>
      <c r="J3" s="275"/>
    </row>
    <row r="4" spans="1:10" ht="15.75" customHeight="1" x14ac:dyDescent="0.25">
      <c r="A4" s="270"/>
      <c r="B4" s="272"/>
      <c r="C4" s="272"/>
      <c r="D4" s="272"/>
      <c r="E4" s="152" t="s">
        <v>267</v>
      </c>
      <c r="F4" s="274"/>
      <c r="G4" s="149"/>
      <c r="J4" s="275"/>
    </row>
    <row r="5" spans="1:10" ht="15.75" customHeight="1" x14ac:dyDescent="0.25">
      <c r="A5" s="276"/>
      <c r="B5" s="277"/>
      <c r="C5" s="277"/>
      <c r="D5" s="277"/>
      <c r="E5" s="277"/>
      <c r="F5" s="278"/>
      <c r="G5" s="149"/>
      <c r="J5" s="151"/>
    </row>
    <row r="6" spans="1:10" ht="15" customHeight="1" x14ac:dyDescent="0.25">
      <c r="A6" s="279" t="s">
        <v>217</v>
      </c>
      <c r="B6" s="280"/>
      <c r="C6" s="280"/>
      <c r="D6" s="280"/>
      <c r="E6" s="280"/>
      <c r="F6" s="281"/>
    </row>
    <row r="7" spans="1:10" ht="15.75" customHeight="1" x14ac:dyDescent="0.25">
      <c r="A7" s="279"/>
      <c r="B7" s="280"/>
      <c r="C7" s="280"/>
      <c r="D7" s="280"/>
      <c r="E7" s="280"/>
      <c r="F7" s="281"/>
    </row>
    <row r="8" spans="1:10" ht="27" customHeight="1" x14ac:dyDescent="0.25">
      <c r="A8" s="282" t="s">
        <v>215</v>
      </c>
      <c r="B8" s="283"/>
      <c r="C8" s="283"/>
      <c r="D8" s="283"/>
      <c r="E8" s="283"/>
      <c r="F8" s="284"/>
    </row>
    <row r="9" spans="1:10" ht="77.25" customHeight="1" thickBot="1" x14ac:dyDescent="0.3">
      <c r="A9" s="265" t="s">
        <v>218</v>
      </c>
      <c r="B9" s="266"/>
      <c r="C9" s="266"/>
      <c r="D9" s="266"/>
      <c r="E9" s="266"/>
      <c r="F9" s="267"/>
    </row>
    <row r="10" spans="1:10" ht="18.75" customHeight="1" thickBot="1" x14ac:dyDescent="0.3">
      <c r="A10" s="268"/>
      <c r="B10" s="268"/>
      <c r="C10" s="268"/>
      <c r="D10" s="268"/>
      <c r="E10" s="268"/>
      <c r="F10" s="268"/>
    </row>
    <row r="11" spans="1:10" ht="22.5" customHeight="1" thickBot="1" x14ac:dyDescent="0.3">
      <c r="A11" s="153" t="s">
        <v>219</v>
      </c>
      <c r="B11" s="154" t="s">
        <v>220</v>
      </c>
      <c r="C11" s="154" t="s">
        <v>221</v>
      </c>
      <c r="D11" s="154" t="s">
        <v>220</v>
      </c>
      <c r="E11" s="154" t="s">
        <v>222</v>
      </c>
      <c r="F11" s="155" t="s">
        <v>220</v>
      </c>
    </row>
    <row r="12" spans="1:10" ht="75" customHeight="1" x14ac:dyDescent="0.25">
      <c r="A12" s="156" t="s">
        <v>226</v>
      </c>
      <c r="B12" s="208" t="s">
        <v>269</v>
      </c>
      <c r="C12" s="157" t="s">
        <v>270</v>
      </c>
      <c r="D12" s="209" t="s">
        <v>271</v>
      </c>
      <c r="E12" s="157" t="s">
        <v>272</v>
      </c>
      <c r="F12" s="210" t="s">
        <v>273</v>
      </c>
    </row>
    <row r="13" spans="1:10" ht="69" x14ac:dyDescent="0.25">
      <c r="A13" s="158" t="s">
        <v>223</v>
      </c>
      <c r="B13" s="159" t="s">
        <v>274</v>
      </c>
      <c r="C13" s="160" t="s">
        <v>275</v>
      </c>
      <c r="D13" s="161" t="s">
        <v>276</v>
      </c>
      <c r="E13" s="160" t="s">
        <v>272</v>
      </c>
      <c r="F13" s="162" t="s">
        <v>277</v>
      </c>
    </row>
    <row r="14" spans="1:10" ht="82.5" customHeight="1" x14ac:dyDescent="0.25">
      <c r="A14" s="158" t="s">
        <v>223</v>
      </c>
      <c r="B14" s="159" t="s">
        <v>278</v>
      </c>
      <c r="C14" s="160" t="s">
        <v>279</v>
      </c>
      <c r="D14" s="161" t="s">
        <v>280</v>
      </c>
      <c r="E14" s="160" t="s">
        <v>281</v>
      </c>
      <c r="F14" s="162" t="s">
        <v>282</v>
      </c>
    </row>
    <row r="15" spans="1:10" ht="73.5" customHeight="1" x14ac:dyDescent="0.25">
      <c r="A15" s="158" t="s">
        <v>224</v>
      </c>
      <c r="B15" s="161" t="s">
        <v>283</v>
      </c>
      <c r="C15" s="160" t="s">
        <v>275</v>
      </c>
      <c r="D15" s="161" t="s">
        <v>284</v>
      </c>
      <c r="E15" s="160" t="s">
        <v>285</v>
      </c>
      <c r="F15" s="162" t="s">
        <v>286</v>
      </c>
    </row>
    <row r="16" spans="1:10" ht="59.25" customHeight="1" x14ac:dyDescent="0.25">
      <c r="A16" s="158" t="s">
        <v>224</v>
      </c>
      <c r="B16" s="161" t="s">
        <v>287</v>
      </c>
      <c r="C16" s="160" t="s">
        <v>288</v>
      </c>
      <c r="D16" s="161" t="s">
        <v>289</v>
      </c>
      <c r="E16" s="160" t="s">
        <v>285</v>
      </c>
      <c r="F16" s="162" t="s">
        <v>290</v>
      </c>
    </row>
    <row r="17" spans="1:6" ht="69.75" customHeight="1" x14ac:dyDescent="0.25">
      <c r="A17" s="158" t="s">
        <v>291</v>
      </c>
      <c r="B17" s="161" t="s">
        <v>292</v>
      </c>
      <c r="C17" s="160" t="s">
        <v>279</v>
      </c>
      <c r="D17" s="161" t="s">
        <v>293</v>
      </c>
      <c r="E17" s="160" t="s">
        <v>294</v>
      </c>
      <c r="F17" s="162" t="s">
        <v>295</v>
      </c>
    </row>
    <row r="18" spans="1:6" ht="66.75" customHeight="1" x14ac:dyDescent="0.25">
      <c r="A18" s="158" t="s">
        <v>296</v>
      </c>
      <c r="B18" s="161" t="s">
        <v>297</v>
      </c>
      <c r="C18" s="160" t="s">
        <v>298</v>
      </c>
      <c r="D18" s="161" t="s">
        <v>299</v>
      </c>
      <c r="E18" s="160" t="s">
        <v>300</v>
      </c>
      <c r="F18" s="162" t="s">
        <v>301</v>
      </c>
    </row>
    <row r="19" spans="1:6" ht="73.5" customHeight="1" x14ac:dyDescent="0.25">
      <c r="A19" s="158" t="s">
        <v>296</v>
      </c>
      <c r="B19" s="161" t="s">
        <v>302</v>
      </c>
      <c r="C19" s="160" t="s">
        <v>270</v>
      </c>
      <c r="D19" s="649" t="s">
        <v>303</v>
      </c>
      <c r="E19" s="160" t="s">
        <v>227</v>
      </c>
      <c r="F19" s="162" t="s">
        <v>304</v>
      </c>
    </row>
    <row r="20" spans="1:6" ht="65.25" customHeight="1" x14ac:dyDescent="0.25">
      <c r="A20" s="158" t="s">
        <v>225</v>
      </c>
      <c r="B20" s="161" t="s">
        <v>305</v>
      </c>
      <c r="C20" s="160" t="s">
        <v>227</v>
      </c>
      <c r="D20" s="163" t="s">
        <v>306</v>
      </c>
      <c r="E20" s="160" t="s">
        <v>227</v>
      </c>
      <c r="F20" s="162" t="s">
        <v>307</v>
      </c>
    </row>
    <row r="21" spans="1:6" ht="66.75" customHeight="1" x14ac:dyDescent="0.25">
      <c r="A21" s="158" t="s">
        <v>227</v>
      </c>
      <c r="B21" s="161" t="s">
        <v>308</v>
      </c>
      <c r="C21" s="160"/>
      <c r="D21" s="163"/>
      <c r="E21" s="160" t="s">
        <v>227</v>
      </c>
      <c r="F21" s="162" t="s">
        <v>309</v>
      </c>
    </row>
    <row r="22" spans="1:6" ht="69" customHeight="1" x14ac:dyDescent="0.25">
      <c r="A22" s="158" t="s">
        <v>226</v>
      </c>
      <c r="B22" s="161" t="s">
        <v>310</v>
      </c>
      <c r="C22" s="160"/>
      <c r="D22" s="163"/>
      <c r="E22" s="160" t="s">
        <v>227</v>
      </c>
      <c r="F22" s="162" t="s">
        <v>311</v>
      </c>
    </row>
    <row r="23" spans="1:6" ht="61.5" customHeight="1" x14ac:dyDescent="0.25">
      <c r="A23" s="158"/>
      <c r="B23" s="161"/>
      <c r="C23" s="160"/>
      <c r="D23" s="163"/>
      <c r="E23" s="160" t="s">
        <v>312</v>
      </c>
      <c r="F23" s="162" t="s">
        <v>313</v>
      </c>
    </row>
    <row r="24" spans="1:6" ht="57.75" customHeight="1" x14ac:dyDescent="0.25">
      <c r="A24" s="158"/>
      <c r="B24" s="161"/>
      <c r="C24" s="160"/>
      <c r="D24" s="163"/>
      <c r="E24" s="160" t="s">
        <v>314</v>
      </c>
      <c r="F24" s="162" t="s">
        <v>315</v>
      </c>
    </row>
    <row r="25" spans="1:6" ht="62.25" customHeight="1" x14ac:dyDescent="0.25">
      <c r="A25" s="158"/>
      <c r="B25" s="161"/>
      <c r="C25" s="160"/>
      <c r="D25" s="163"/>
      <c r="E25" s="160" t="s">
        <v>300</v>
      </c>
      <c r="F25" s="162" t="s">
        <v>316</v>
      </c>
    </row>
    <row r="26" spans="1:6" ht="56.25" customHeight="1" thickBot="1" x14ac:dyDescent="0.3">
      <c r="A26" s="164"/>
      <c r="B26" s="165"/>
      <c r="C26" s="166"/>
      <c r="D26" s="167"/>
      <c r="E26" s="166" t="s">
        <v>314</v>
      </c>
      <c r="F26" s="168" t="s">
        <v>317</v>
      </c>
    </row>
    <row r="27" spans="1:6" ht="65.25" customHeight="1" x14ac:dyDescent="0.25">
      <c r="A27" s="169"/>
      <c r="B27" s="170"/>
      <c r="C27" s="169"/>
      <c r="D27" s="171"/>
      <c r="E27" s="169"/>
      <c r="F27" s="171"/>
    </row>
    <row r="28" spans="1:6" ht="62.25" customHeight="1" x14ac:dyDescent="0.25">
      <c r="A28" s="169"/>
      <c r="B28" s="170"/>
      <c r="C28" s="169"/>
      <c r="D28" s="171"/>
      <c r="E28" s="169"/>
      <c r="F28" s="171"/>
    </row>
    <row r="29" spans="1:6" ht="63" customHeight="1" x14ac:dyDescent="0.25">
      <c r="A29" s="169"/>
      <c r="B29" s="170"/>
      <c r="C29" s="169"/>
      <c r="D29" s="171"/>
      <c r="E29" s="169"/>
      <c r="F29" s="170"/>
    </row>
    <row r="30" spans="1:6" ht="51.75" customHeight="1" x14ac:dyDescent="0.25">
      <c r="A30" s="169"/>
      <c r="B30" s="170"/>
      <c r="C30" s="169"/>
      <c r="D30" s="171"/>
      <c r="E30" s="169"/>
      <c r="F30" s="170"/>
    </row>
    <row r="31" spans="1:6" ht="52.5" customHeight="1" x14ac:dyDescent="0.25">
      <c r="A31" s="169"/>
      <c r="B31" s="171"/>
      <c r="C31" s="169"/>
      <c r="D31" s="171"/>
      <c r="E31" s="169"/>
      <c r="F31" s="171"/>
    </row>
    <row r="32" spans="1:6" ht="63.75" customHeight="1" x14ac:dyDescent="0.25">
      <c r="A32" s="169"/>
      <c r="B32" s="171"/>
      <c r="C32" s="169"/>
      <c r="D32" s="171"/>
      <c r="E32" s="169"/>
      <c r="F32" s="171"/>
    </row>
    <row r="33" spans="1:6" ht="66" customHeight="1" x14ac:dyDescent="0.25">
      <c r="A33" s="169"/>
      <c r="B33" s="172"/>
      <c r="C33" s="169"/>
      <c r="D33" s="173"/>
      <c r="E33" s="169"/>
      <c r="F33" s="172"/>
    </row>
    <row r="34" spans="1:6" ht="55.5" customHeight="1" x14ac:dyDescent="0.25">
      <c r="A34" s="169"/>
      <c r="B34" s="172"/>
      <c r="C34" s="169"/>
      <c r="D34" s="173"/>
      <c r="E34" s="169"/>
      <c r="F34" s="174"/>
    </row>
    <row r="35" spans="1:6" ht="51.75" customHeight="1" x14ac:dyDescent="0.25">
      <c r="A35" s="169"/>
      <c r="B35" s="174"/>
      <c r="C35" s="169"/>
      <c r="D35" s="175"/>
      <c r="E35" s="169"/>
      <c r="F35" s="174"/>
    </row>
    <row r="36" spans="1:6" ht="55.5" customHeight="1" x14ac:dyDescent="0.25">
      <c r="A36" s="169"/>
      <c r="B36" s="174"/>
      <c r="C36" s="169"/>
      <c r="D36" s="174"/>
      <c r="E36" s="169"/>
      <c r="F36" s="174"/>
    </row>
    <row r="37" spans="1:6" ht="55.5" customHeight="1" x14ac:dyDescent="0.25">
      <c r="A37" s="169"/>
      <c r="B37" s="174"/>
      <c r="C37" s="169"/>
      <c r="D37" s="174"/>
      <c r="E37" s="169"/>
      <c r="F37" s="174"/>
    </row>
    <row r="38" spans="1:6" ht="54.75" customHeight="1" x14ac:dyDescent="0.25">
      <c r="A38" s="169"/>
      <c r="B38" s="174"/>
      <c r="C38" s="169"/>
      <c r="D38" s="174"/>
      <c r="E38" s="169"/>
      <c r="F38" s="174"/>
    </row>
    <row r="39" spans="1:6" ht="56.25" customHeight="1" x14ac:dyDescent="0.25">
      <c r="A39" s="169"/>
      <c r="B39" s="174"/>
      <c r="C39" s="169"/>
      <c r="D39" s="174"/>
      <c r="E39" s="169"/>
      <c r="F39" s="174"/>
    </row>
    <row r="40" spans="1:6" ht="54.75" customHeight="1" x14ac:dyDescent="0.25">
      <c r="A40" s="169"/>
      <c r="B40" s="172"/>
      <c r="C40" s="169"/>
      <c r="D40" s="173"/>
      <c r="E40" s="169"/>
      <c r="F40" s="172"/>
    </row>
    <row r="41" spans="1:6" ht="55.5" customHeight="1" x14ac:dyDescent="0.25">
      <c r="A41" s="169"/>
      <c r="B41" s="172"/>
      <c r="C41" s="169"/>
      <c r="D41" s="173"/>
      <c r="E41" s="169"/>
      <c r="F41" s="174"/>
    </row>
    <row r="42" spans="1:6" ht="54.75" customHeight="1" x14ac:dyDescent="0.25">
      <c r="A42" s="169"/>
      <c r="B42" s="174"/>
      <c r="C42" s="169"/>
      <c r="D42" s="175"/>
      <c r="E42" s="169"/>
      <c r="F42" s="174"/>
    </row>
    <row r="43" spans="1:6" ht="55.5" customHeight="1" x14ac:dyDescent="0.25">
      <c r="A43" s="169"/>
      <c r="B43" s="174"/>
      <c r="C43" s="169"/>
      <c r="D43" s="174"/>
      <c r="E43" s="169"/>
      <c r="F43" s="174"/>
    </row>
    <row r="44" spans="1:6" ht="56.25" customHeight="1" x14ac:dyDescent="0.25">
      <c r="A44" s="169"/>
      <c r="B44" s="174"/>
      <c r="C44" s="169"/>
      <c r="D44" s="174"/>
      <c r="E44" s="169"/>
      <c r="F44" s="174"/>
    </row>
    <row r="45" spans="1:6" ht="59.25" customHeight="1" x14ac:dyDescent="0.25">
      <c r="A45" s="169"/>
      <c r="B45" s="174"/>
      <c r="C45" s="169"/>
      <c r="D45" s="174"/>
      <c r="E45" s="169"/>
      <c r="F45" s="174"/>
    </row>
    <row r="46" spans="1:6" ht="55.5" customHeight="1" x14ac:dyDescent="0.25">
      <c r="A46" s="169"/>
      <c r="B46" s="174"/>
      <c r="C46" s="169"/>
      <c r="D46" s="174"/>
      <c r="E46" s="169"/>
      <c r="F46" s="174"/>
    </row>
    <row r="47" spans="1:6" ht="55.5" customHeight="1" x14ac:dyDescent="0.25">
      <c r="A47" s="169"/>
      <c r="B47" s="172"/>
      <c r="C47" s="169"/>
      <c r="D47" s="173"/>
      <c r="E47" s="169"/>
      <c r="F47" s="172"/>
    </row>
    <row r="48" spans="1:6" ht="56.25" customHeight="1" x14ac:dyDescent="0.25">
      <c r="A48" s="169"/>
      <c r="B48" s="172"/>
      <c r="C48" s="169"/>
      <c r="D48" s="173"/>
      <c r="E48" s="169"/>
      <c r="F48" s="174"/>
    </row>
    <row r="49" spans="1:6" ht="54" customHeight="1" x14ac:dyDescent="0.25">
      <c r="A49" s="169"/>
      <c r="B49" s="174"/>
      <c r="C49" s="169"/>
      <c r="D49" s="175"/>
      <c r="E49" s="169"/>
      <c r="F49" s="174"/>
    </row>
    <row r="50" spans="1:6" ht="56.25" customHeight="1" x14ac:dyDescent="0.25">
      <c r="A50" s="169"/>
      <c r="B50" s="174"/>
      <c r="C50" s="169"/>
      <c r="D50" s="174"/>
      <c r="E50" s="169"/>
      <c r="F50" s="174"/>
    </row>
    <row r="51" spans="1:6" ht="59.25" customHeight="1" x14ac:dyDescent="0.25">
      <c r="A51" s="169"/>
      <c r="B51" s="174"/>
      <c r="C51" s="169"/>
      <c r="D51" s="174"/>
      <c r="E51" s="169"/>
      <c r="F51" s="174"/>
    </row>
    <row r="52" spans="1:6" ht="54.75" customHeight="1" x14ac:dyDescent="0.25">
      <c r="A52" s="169"/>
      <c r="B52" s="174"/>
      <c r="C52" s="169"/>
      <c r="D52" s="174"/>
      <c r="E52" s="169"/>
      <c r="F52" s="174"/>
    </row>
    <row r="53" spans="1:6" ht="55.5" customHeight="1" x14ac:dyDescent="0.25">
      <c r="A53" s="169"/>
      <c r="B53" s="174"/>
      <c r="C53" s="169"/>
      <c r="D53" s="174"/>
      <c r="E53" s="169"/>
      <c r="F53" s="174"/>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topLeftCell="A7" workbookViewId="0">
      <selection activeCell="B11" sqref="B11"/>
    </sheetView>
  </sheetViews>
  <sheetFormatPr baseColWidth="10" defaultColWidth="11.44140625" defaultRowHeight="14.4" x14ac:dyDescent="0.3"/>
  <cols>
    <col min="1" max="1" width="5.109375" style="203" customWidth="1"/>
    <col min="2" max="2" width="40.44140625" style="204" customWidth="1"/>
    <col min="3" max="17" width="6.44140625" style="204" customWidth="1"/>
    <col min="18" max="18" width="8.109375" style="204" customWidth="1"/>
    <col min="19" max="19" width="13" style="205" customWidth="1"/>
    <col min="20" max="20" width="19.6640625" customWidth="1"/>
    <col min="21" max="23" width="11.44140625" hidden="1" customWidth="1"/>
  </cols>
  <sheetData>
    <row r="1" spans="1:24" ht="30.75" customHeight="1" x14ac:dyDescent="0.3">
      <c r="A1" s="287"/>
      <c r="B1" s="290" t="str">
        <f>[1]CONTEXTO!B1</f>
        <v xml:space="preserve">PROCESO: </v>
      </c>
      <c r="C1" s="290"/>
      <c r="D1" s="290"/>
      <c r="E1" s="290"/>
      <c r="F1" s="290"/>
      <c r="G1" s="290"/>
      <c r="H1" s="290"/>
      <c r="I1" s="290"/>
      <c r="J1" s="290"/>
      <c r="K1" s="290"/>
      <c r="L1" s="290"/>
      <c r="M1" s="290"/>
      <c r="N1" s="290"/>
      <c r="O1" s="290"/>
      <c r="P1" s="290"/>
      <c r="Q1" s="290"/>
      <c r="R1" s="290"/>
      <c r="S1" s="291"/>
      <c r="T1" s="294" t="s">
        <v>264</v>
      </c>
      <c r="U1" s="294"/>
      <c r="V1" s="294"/>
      <c r="W1" s="295"/>
    </row>
    <row r="2" spans="1:24" ht="25.5" customHeight="1" x14ac:dyDescent="0.3">
      <c r="A2" s="288"/>
      <c r="B2" s="292"/>
      <c r="C2" s="292"/>
      <c r="D2" s="292"/>
      <c r="E2" s="292"/>
      <c r="F2" s="292"/>
      <c r="G2" s="292"/>
      <c r="H2" s="292"/>
      <c r="I2" s="292"/>
      <c r="J2" s="292"/>
      <c r="K2" s="292"/>
      <c r="L2" s="292"/>
      <c r="M2" s="292"/>
      <c r="N2" s="292"/>
      <c r="O2" s="292"/>
      <c r="P2" s="292"/>
      <c r="Q2" s="292"/>
      <c r="R2" s="292"/>
      <c r="S2" s="293"/>
      <c r="T2" s="296" t="s">
        <v>265</v>
      </c>
      <c r="U2" s="296"/>
      <c r="V2" s="296"/>
      <c r="W2" s="297"/>
    </row>
    <row r="3" spans="1:24" ht="15" customHeight="1" x14ac:dyDescent="0.3">
      <c r="A3" s="288"/>
      <c r="B3" s="292" t="s">
        <v>228</v>
      </c>
      <c r="C3" s="292"/>
      <c r="D3" s="292"/>
      <c r="E3" s="292"/>
      <c r="F3" s="292"/>
      <c r="G3" s="292"/>
      <c r="H3" s="292"/>
      <c r="I3" s="292"/>
      <c r="J3" s="292"/>
      <c r="K3" s="292"/>
      <c r="L3" s="292"/>
      <c r="M3" s="292"/>
      <c r="N3" s="292"/>
      <c r="O3" s="292"/>
      <c r="P3" s="292"/>
      <c r="Q3" s="292"/>
      <c r="R3" s="292"/>
      <c r="S3" s="293"/>
      <c r="T3" s="296" t="s">
        <v>268</v>
      </c>
      <c r="U3" s="296"/>
      <c r="V3" s="296"/>
      <c r="W3" s="297"/>
    </row>
    <row r="4" spans="1:24" ht="15.75" customHeight="1" x14ac:dyDescent="0.3">
      <c r="A4" s="289"/>
      <c r="B4" s="298"/>
      <c r="C4" s="298"/>
      <c r="D4" s="298"/>
      <c r="E4" s="298"/>
      <c r="F4" s="298"/>
      <c r="G4" s="298"/>
      <c r="H4" s="298"/>
      <c r="I4" s="298"/>
      <c r="J4" s="298"/>
      <c r="K4" s="298"/>
      <c r="L4" s="298"/>
      <c r="M4" s="298"/>
      <c r="N4" s="298"/>
      <c r="O4" s="298"/>
      <c r="P4" s="298"/>
      <c r="Q4" s="298"/>
      <c r="R4" s="298"/>
      <c r="S4" s="299"/>
      <c r="T4" s="296" t="s">
        <v>267</v>
      </c>
      <c r="U4" s="296"/>
      <c r="V4" s="296"/>
      <c r="W4" s="297"/>
    </row>
    <row r="5" spans="1:24" ht="15.75" customHeight="1" x14ac:dyDescent="0.3">
      <c r="A5" s="289"/>
      <c r="B5" s="289"/>
      <c r="C5" s="289"/>
      <c r="D5" s="289"/>
      <c r="E5" s="289"/>
      <c r="F5" s="289"/>
      <c r="G5" s="289"/>
      <c r="H5" s="289"/>
      <c r="I5" s="289"/>
      <c r="J5" s="289"/>
      <c r="K5" s="289"/>
      <c r="L5" s="289"/>
      <c r="M5" s="289"/>
      <c r="N5" s="289"/>
      <c r="O5" s="289"/>
      <c r="P5" s="289"/>
      <c r="Q5" s="289"/>
      <c r="R5" s="289"/>
      <c r="S5" s="289"/>
      <c r="T5" s="300"/>
      <c r="U5" s="170"/>
      <c r="V5" s="170"/>
      <c r="W5" s="176"/>
    </row>
    <row r="6" spans="1:24" s="150" customFormat="1" ht="27" customHeight="1" x14ac:dyDescent="0.25">
      <c r="A6" s="301"/>
      <c r="B6" s="301"/>
      <c r="C6" s="301"/>
      <c r="D6" s="301"/>
      <c r="E6" s="301"/>
      <c r="F6" s="301"/>
      <c r="G6" s="301"/>
      <c r="H6" s="301"/>
      <c r="I6" s="301"/>
      <c r="J6" s="301"/>
      <c r="K6" s="301"/>
      <c r="L6" s="301"/>
      <c r="M6" s="301"/>
      <c r="N6" s="301"/>
      <c r="O6" s="301"/>
      <c r="P6" s="301"/>
      <c r="Q6" s="301"/>
      <c r="R6" s="301"/>
      <c r="S6" s="301"/>
      <c r="T6" s="301"/>
      <c r="W6" s="177"/>
    </row>
    <row r="7" spans="1:24" s="150" customFormat="1" ht="81" customHeight="1" thickBot="1" x14ac:dyDescent="0.3">
      <c r="A7" s="302"/>
      <c r="B7" s="302"/>
      <c r="C7" s="302"/>
      <c r="D7" s="302"/>
      <c r="E7" s="302"/>
      <c r="F7" s="302"/>
      <c r="G7" s="302"/>
      <c r="H7" s="302"/>
      <c r="I7" s="302"/>
      <c r="J7" s="302"/>
      <c r="K7" s="302"/>
      <c r="L7" s="302"/>
      <c r="M7" s="302"/>
      <c r="N7" s="302"/>
      <c r="O7" s="302"/>
      <c r="P7" s="302"/>
      <c r="Q7" s="302"/>
      <c r="R7" s="302"/>
      <c r="S7" s="302"/>
      <c r="T7" s="302"/>
      <c r="U7" s="178"/>
      <c r="V7" s="178"/>
      <c r="W7" s="179"/>
    </row>
    <row r="8" spans="1:24" s="150" customFormat="1" ht="26.25" customHeight="1" thickBot="1" x14ac:dyDescent="0.3">
      <c r="A8" s="180"/>
      <c r="B8" s="180"/>
      <c r="C8" s="180"/>
      <c r="D8" s="180"/>
      <c r="E8" s="180"/>
      <c r="F8" s="180"/>
      <c r="G8" s="180"/>
      <c r="H8" s="180"/>
      <c r="I8" s="180"/>
      <c r="J8" s="180"/>
      <c r="K8" s="180"/>
      <c r="L8" s="180"/>
      <c r="M8" s="180"/>
      <c r="N8" s="180"/>
      <c r="O8" s="180"/>
      <c r="P8" s="180"/>
      <c r="Q8" s="180"/>
      <c r="R8" s="180"/>
      <c r="S8" s="180"/>
      <c r="T8" s="181"/>
      <c r="X8" s="182"/>
    </row>
    <row r="9" spans="1:24" s="150" customFormat="1" ht="39.75" customHeight="1" thickBot="1" x14ac:dyDescent="0.3">
      <c r="A9" s="303"/>
      <c r="B9" s="303"/>
      <c r="C9" s="303" t="b">
        <v>0</v>
      </c>
      <c r="D9" s="303"/>
      <c r="E9" s="303"/>
      <c r="F9" s="303"/>
      <c r="G9" s="303"/>
      <c r="H9" s="303"/>
      <c r="I9" s="303"/>
      <c r="J9" s="303"/>
      <c r="K9" s="303"/>
      <c r="L9" s="303"/>
      <c r="M9" s="303"/>
      <c r="N9" s="303"/>
      <c r="O9" s="303"/>
      <c r="P9" s="303"/>
      <c r="Q9" s="303"/>
      <c r="R9" s="303"/>
      <c r="S9" s="303"/>
      <c r="T9" s="304"/>
    </row>
    <row r="10" spans="1:24" s="188" customFormat="1" ht="32.25" customHeight="1" thickBot="1" x14ac:dyDescent="0.35">
      <c r="A10" s="183" t="s">
        <v>229</v>
      </c>
      <c r="B10" s="184" t="s">
        <v>230</v>
      </c>
      <c r="C10" s="184" t="s">
        <v>231</v>
      </c>
      <c r="D10" s="184" t="s">
        <v>232</v>
      </c>
      <c r="E10" s="184" t="s">
        <v>233</v>
      </c>
      <c r="F10" s="184" t="s">
        <v>234</v>
      </c>
      <c r="G10" s="184" t="s">
        <v>235</v>
      </c>
      <c r="H10" s="184" t="s">
        <v>236</v>
      </c>
      <c r="I10" s="184" t="s">
        <v>237</v>
      </c>
      <c r="J10" s="184" t="s">
        <v>238</v>
      </c>
      <c r="K10" s="184" t="s">
        <v>239</v>
      </c>
      <c r="L10" s="184" t="s">
        <v>240</v>
      </c>
      <c r="M10" s="184" t="s">
        <v>241</v>
      </c>
      <c r="N10" s="184" t="s">
        <v>242</v>
      </c>
      <c r="O10" s="184" t="s">
        <v>243</v>
      </c>
      <c r="P10" s="184" t="s">
        <v>244</v>
      </c>
      <c r="Q10" s="184" t="s">
        <v>245</v>
      </c>
      <c r="R10" s="185" t="s">
        <v>246</v>
      </c>
      <c r="S10" s="186" t="s">
        <v>247</v>
      </c>
      <c r="T10" s="187" t="s">
        <v>248</v>
      </c>
    </row>
    <row r="11" spans="1:24" ht="39.75" customHeight="1" x14ac:dyDescent="0.3">
      <c r="A11" s="189">
        <v>1</v>
      </c>
      <c r="B11" s="163"/>
      <c r="C11" s="190"/>
      <c r="D11" s="190"/>
      <c r="E11" s="190"/>
      <c r="F11" s="190"/>
      <c r="G11" s="190"/>
      <c r="H11" s="190"/>
      <c r="I11" s="190"/>
      <c r="J11" s="190"/>
      <c r="K11" s="190"/>
      <c r="L11" s="190"/>
      <c r="M11" s="190"/>
      <c r="N11" s="190"/>
      <c r="O11" s="190"/>
      <c r="P11" s="190"/>
      <c r="Q11" s="190"/>
      <c r="R11" s="189"/>
      <c r="S11" s="191"/>
      <c r="T11" s="192"/>
    </row>
    <row r="12" spans="1:24" ht="45.75" customHeight="1" x14ac:dyDescent="0.3">
      <c r="A12" s="189">
        <v>2</v>
      </c>
      <c r="B12" s="161"/>
      <c r="C12" s="190"/>
      <c r="D12" s="190"/>
      <c r="E12" s="190"/>
      <c r="F12" s="190"/>
      <c r="G12" s="190"/>
      <c r="H12" s="190"/>
      <c r="I12" s="190"/>
      <c r="J12" s="190"/>
      <c r="K12" s="190"/>
      <c r="L12" s="190"/>
      <c r="M12" s="190"/>
      <c r="N12" s="190"/>
      <c r="O12" s="190"/>
      <c r="P12" s="190"/>
      <c r="Q12" s="190"/>
      <c r="R12" s="189"/>
      <c r="S12" s="191"/>
      <c r="T12" s="193"/>
    </row>
    <row r="13" spans="1:24" ht="65.25" customHeight="1" x14ac:dyDescent="0.3">
      <c r="A13" s="189">
        <v>3</v>
      </c>
      <c r="B13" s="161"/>
      <c r="C13" s="190"/>
      <c r="D13" s="190"/>
      <c r="E13" s="190"/>
      <c r="F13" s="190"/>
      <c r="G13" s="190"/>
      <c r="H13" s="190"/>
      <c r="I13" s="190"/>
      <c r="J13" s="190"/>
      <c r="K13" s="190"/>
      <c r="L13" s="190"/>
      <c r="M13" s="190"/>
      <c r="N13" s="190"/>
      <c r="O13" s="190"/>
      <c r="P13" s="190"/>
      <c r="Q13" s="190"/>
      <c r="R13" s="189"/>
      <c r="S13" s="191"/>
      <c r="T13" s="194"/>
    </row>
    <row r="14" spans="1:24" ht="39.75" customHeight="1" x14ac:dyDescent="0.3">
      <c r="A14" s="189">
        <v>4</v>
      </c>
      <c r="B14" s="161"/>
      <c r="C14" s="190"/>
      <c r="D14" s="190"/>
      <c r="E14" s="190"/>
      <c r="F14" s="190"/>
      <c r="G14" s="190"/>
      <c r="H14" s="190"/>
      <c r="I14" s="190"/>
      <c r="J14" s="190"/>
      <c r="K14" s="190"/>
      <c r="L14" s="190"/>
      <c r="M14" s="190"/>
      <c r="N14" s="190"/>
      <c r="O14" s="190"/>
      <c r="P14" s="190"/>
      <c r="Q14" s="190"/>
      <c r="R14" s="189"/>
      <c r="S14" s="191"/>
      <c r="T14" s="194"/>
    </row>
    <row r="15" spans="1:24" ht="39.75" customHeight="1" x14ac:dyDescent="0.3">
      <c r="A15" s="189">
        <v>5</v>
      </c>
      <c r="B15" s="161"/>
      <c r="C15" s="190"/>
      <c r="D15" s="190"/>
      <c r="E15" s="190"/>
      <c r="F15" s="190"/>
      <c r="G15" s="190"/>
      <c r="H15" s="190"/>
      <c r="I15" s="190"/>
      <c r="J15" s="190"/>
      <c r="K15" s="190"/>
      <c r="L15" s="190"/>
      <c r="M15" s="190"/>
      <c r="N15" s="190"/>
      <c r="O15" s="190"/>
      <c r="P15" s="190"/>
      <c r="Q15" s="190"/>
      <c r="R15" s="189"/>
      <c r="S15" s="191"/>
      <c r="T15" s="194"/>
    </row>
    <row r="16" spans="1:24" ht="39.75" customHeight="1" x14ac:dyDescent="0.3">
      <c r="A16" s="189">
        <v>6</v>
      </c>
      <c r="B16" s="161"/>
      <c r="C16" s="190"/>
      <c r="D16" s="190"/>
      <c r="E16" s="190"/>
      <c r="F16" s="190"/>
      <c r="G16" s="190"/>
      <c r="H16" s="190"/>
      <c r="I16" s="190"/>
      <c r="J16" s="190"/>
      <c r="K16" s="190"/>
      <c r="L16" s="190"/>
      <c r="M16" s="190"/>
      <c r="N16" s="190"/>
      <c r="O16" s="190"/>
      <c r="P16" s="190"/>
      <c r="Q16" s="190"/>
      <c r="R16" s="189"/>
      <c r="S16" s="191"/>
      <c r="T16" s="194"/>
    </row>
    <row r="17" spans="1:20" ht="39.75" customHeight="1" x14ac:dyDescent="0.3">
      <c r="A17" s="189">
        <v>7</v>
      </c>
      <c r="B17" s="161"/>
      <c r="C17" s="190"/>
      <c r="D17" s="190"/>
      <c r="E17" s="190"/>
      <c r="F17" s="190"/>
      <c r="G17" s="190"/>
      <c r="H17" s="190"/>
      <c r="I17" s="190"/>
      <c r="J17" s="190"/>
      <c r="K17" s="190"/>
      <c r="L17" s="190"/>
      <c r="M17" s="190"/>
      <c r="N17" s="190"/>
      <c r="O17" s="190"/>
      <c r="P17" s="190"/>
      <c r="Q17" s="190"/>
      <c r="R17" s="189"/>
      <c r="S17" s="191"/>
      <c r="T17" s="194"/>
    </row>
    <row r="18" spans="1:20" ht="46.5" customHeight="1" x14ac:dyDescent="0.3">
      <c r="A18" s="189">
        <v>8</v>
      </c>
      <c r="B18" s="161"/>
      <c r="C18" s="190"/>
      <c r="D18" s="190"/>
      <c r="E18" s="190"/>
      <c r="F18" s="190"/>
      <c r="G18" s="190"/>
      <c r="H18" s="190"/>
      <c r="I18" s="190"/>
      <c r="J18" s="190"/>
      <c r="K18" s="190"/>
      <c r="L18" s="190"/>
      <c r="M18" s="190"/>
      <c r="N18" s="190"/>
      <c r="O18" s="190"/>
      <c r="P18" s="190"/>
      <c r="Q18" s="190"/>
      <c r="R18" s="189"/>
      <c r="S18" s="191"/>
      <c r="T18" s="194"/>
    </row>
    <row r="19" spans="1:20" ht="47.25" customHeight="1" x14ac:dyDescent="0.3">
      <c r="A19" s="189">
        <v>9</v>
      </c>
      <c r="B19" s="161"/>
      <c r="C19" s="190"/>
      <c r="D19" s="190"/>
      <c r="E19" s="190"/>
      <c r="F19" s="190"/>
      <c r="G19" s="190"/>
      <c r="H19" s="190"/>
      <c r="I19" s="190"/>
      <c r="J19" s="190"/>
      <c r="K19" s="190"/>
      <c r="L19" s="190"/>
      <c r="M19" s="190"/>
      <c r="N19" s="190"/>
      <c r="O19" s="190"/>
      <c r="P19" s="190"/>
      <c r="Q19" s="190"/>
      <c r="R19" s="189"/>
      <c r="S19" s="191"/>
      <c r="T19" s="194"/>
    </row>
    <row r="20" spans="1:20" ht="39.75" customHeight="1" x14ac:dyDescent="0.3">
      <c r="A20" s="189">
        <v>10</v>
      </c>
      <c r="B20" s="161"/>
      <c r="C20" s="190"/>
      <c r="D20" s="190"/>
      <c r="E20" s="190"/>
      <c r="F20" s="190"/>
      <c r="G20" s="190"/>
      <c r="H20" s="190"/>
      <c r="I20" s="190"/>
      <c r="J20" s="190"/>
      <c r="K20" s="190"/>
      <c r="L20" s="190"/>
      <c r="M20" s="190"/>
      <c r="N20" s="190"/>
      <c r="O20" s="190"/>
      <c r="P20" s="190"/>
      <c r="Q20" s="190"/>
      <c r="R20" s="189"/>
      <c r="S20" s="191"/>
      <c r="T20" s="194"/>
    </row>
    <row r="21" spans="1:20" ht="39.75" customHeight="1" x14ac:dyDescent="0.3">
      <c r="A21" s="189">
        <v>11</v>
      </c>
      <c r="B21" s="161"/>
      <c r="C21" s="190"/>
      <c r="D21" s="190"/>
      <c r="E21" s="190"/>
      <c r="F21" s="190"/>
      <c r="G21" s="190"/>
      <c r="H21" s="190"/>
      <c r="I21" s="190"/>
      <c r="J21" s="190"/>
      <c r="K21" s="190"/>
      <c r="L21" s="190"/>
      <c r="M21" s="190"/>
      <c r="N21" s="190"/>
      <c r="O21" s="190"/>
      <c r="P21" s="190"/>
      <c r="Q21" s="190"/>
      <c r="R21" s="189"/>
      <c r="S21" s="191"/>
      <c r="T21" s="194"/>
    </row>
    <row r="22" spans="1:20" ht="45.75" customHeight="1" x14ac:dyDescent="0.3">
      <c r="A22" s="189">
        <v>12</v>
      </c>
      <c r="B22" s="161"/>
      <c r="C22" s="190"/>
      <c r="D22" s="190"/>
      <c r="E22" s="190"/>
      <c r="F22" s="190"/>
      <c r="G22" s="190"/>
      <c r="H22" s="190"/>
      <c r="I22" s="190"/>
      <c r="J22" s="190"/>
      <c r="K22" s="190"/>
      <c r="L22" s="190"/>
      <c r="M22" s="190"/>
      <c r="N22" s="190"/>
      <c r="O22" s="190"/>
      <c r="P22" s="190"/>
      <c r="Q22" s="190"/>
      <c r="R22" s="189"/>
      <c r="S22" s="191"/>
      <c r="T22" s="194"/>
    </row>
    <row r="23" spans="1:20" ht="49.5" customHeight="1" x14ac:dyDescent="0.3">
      <c r="A23" s="189">
        <v>13</v>
      </c>
      <c r="B23" s="161"/>
      <c r="C23" s="190"/>
      <c r="D23" s="190"/>
      <c r="E23" s="190"/>
      <c r="F23" s="190"/>
      <c r="G23" s="190"/>
      <c r="H23" s="190"/>
      <c r="I23" s="190"/>
      <c r="J23" s="190"/>
      <c r="K23" s="190"/>
      <c r="L23" s="190"/>
      <c r="M23" s="190"/>
      <c r="N23" s="190"/>
      <c r="O23" s="190"/>
      <c r="P23" s="190"/>
      <c r="Q23" s="190"/>
      <c r="R23" s="189"/>
      <c r="S23" s="191"/>
      <c r="T23" s="194"/>
    </row>
    <row r="24" spans="1:20" ht="39.75" customHeight="1" x14ac:dyDescent="0.3">
      <c r="A24" s="189">
        <v>14</v>
      </c>
      <c r="B24" s="161"/>
      <c r="C24" s="190"/>
      <c r="D24" s="190"/>
      <c r="E24" s="190"/>
      <c r="F24" s="190"/>
      <c r="G24" s="190"/>
      <c r="H24" s="190"/>
      <c r="I24" s="190"/>
      <c r="J24" s="190"/>
      <c r="K24" s="190"/>
      <c r="L24" s="190"/>
      <c r="M24" s="190"/>
      <c r="N24" s="190"/>
      <c r="O24" s="190"/>
      <c r="P24" s="190"/>
      <c r="Q24" s="190"/>
      <c r="R24" s="189"/>
      <c r="S24" s="191"/>
      <c r="T24" s="194"/>
    </row>
    <row r="25" spans="1:20" ht="39.75" customHeight="1" x14ac:dyDescent="0.3">
      <c r="A25" s="189">
        <v>15</v>
      </c>
      <c r="B25" s="161"/>
      <c r="C25" s="190"/>
      <c r="D25" s="190"/>
      <c r="E25" s="190"/>
      <c r="F25" s="190"/>
      <c r="G25" s="190"/>
      <c r="H25" s="190"/>
      <c r="I25" s="190"/>
      <c r="J25" s="190"/>
      <c r="K25" s="190"/>
      <c r="L25" s="190"/>
      <c r="M25" s="190"/>
      <c r="N25" s="190"/>
      <c r="O25" s="190"/>
      <c r="P25" s="190"/>
      <c r="Q25" s="190"/>
      <c r="R25" s="189"/>
      <c r="S25" s="191"/>
      <c r="T25" s="194"/>
    </row>
    <row r="26" spans="1:20" ht="48.75" customHeight="1" x14ac:dyDescent="0.3">
      <c r="A26" s="189">
        <v>16</v>
      </c>
      <c r="B26" s="161"/>
      <c r="C26" s="190"/>
      <c r="D26" s="190"/>
      <c r="E26" s="190"/>
      <c r="F26" s="190"/>
      <c r="G26" s="190"/>
      <c r="H26" s="190"/>
      <c r="I26" s="190"/>
      <c r="J26" s="190"/>
      <c r="K26" s="190"/>
      <c r="L26" s="190"/>
      <c r="M26" s="190"/>
      <c r="N26" s="190"/>
      <c r="O26" s="190"/>
      <c r="P26" s="190"/>
      <c r="Q26" s="190"/>
      <c r="R26" s="189"/>
      <c r="S26" s="191"/>
      <c r="T26" s="194"/>
    </row>
    <row r="27" spans="1:20" ht="39.75" customHeight="1" x14ac:dyDescent="0.3">
      <c r="A27" s="189">
        <v>17</v>
      </c>
      <c r="B27" s="161"/>
      <c r="C27" s="190"/>
      <c r="D27" s="190"/>
      <c r="E27" s="190"/>
      <c r="F27" s="190"/>
      <c r="G27" s="190"/>
      <c r="H27" s="190"/>
      <c r="I27" s="190"/>
      <c r="J27" s="190"/>
      <c r="K27" s="190"/>
      <c r="L27" s="190"/>
      <c r="M27" s="190"/>
      <c r="N27" s="190"/>
      <c r="O27" s="190"/>
      <c r="P27" s="190"/>
      <c r="Q27" s="190"/>
      <c r="R27" s="189"/>
      <c r="S27" s="191"/>
      <c r="T27" s="194"/>
    </row>
    <row r="28" spans="1:20" ht="39.75" customHeight="1" x14ac:dyDescent="0.3">
      <c r="A28" s="189">
        <v>18</v>
      </c>
      <c r="B28" s="161"/>
      <c r="C28" s="190"/>
      <c r="D28" s="190"/>
      <c r="E28" s="190"/>
      <c r="F28" s="190"/>
      <c r="G28" s="190"/>
      <c r="H28" s="190"/>
      <c r="I28" s="190"/>
      <c r="J28" s="190"/>
      <c r="K28" s="190"/>
      <c r="L28" s="190"/>
      <c r="M28" s="190"/>
      <c r="N28" s="190"/>
      <c r="O28" s="190"/>
      <c r="P28" s="190"/>
      <c r="Q28" s="190"/>
      <c r="R28" s="189"/>
      <c r="S28" s="191"/>
      <c r="T28" s="194"/>
    </row>
    <row r="29" spans="1:20" ht="48" customHeight="1" x14ac:dyDescent="0.3">
      <c r="A29" s="189">
        <v>19</v>
      </c>
      <c r="B29" s="161"/>
      <c r="C29" s="190"/>
      <c r="D29" s="190"/>
      <c r="E29" s="190"/>
      <c r="F29" s="190"/>
      <c r="G29" s="190"/>
      <c r="H29" s="190"/>
      <c r="I29" s="190"/>
      <c r="J29" s="190"/>
      <c r="K29" s="190"/>
      <c r="L29" s="190"/>
      <c r="M29" s="190"/>
      <c r="N29" s="190"/>
      <c r="O29" s="190"/>
      <c r="P29" s="190"/>
      <c r="Q29" s="190"/>
      <c r="R29" s="189"/>
      <c r="S29" s="191"/>
      <c r="T29" s="194"/>
    </row>
    <row r="30" spans="1:20" ht="39.75" customHeight="1" x14ac:dyDescent="0.3">
      <c r="A30" s="189">
        <v>20</v>
      </c>
      <c r="B30" s="161"/>
      <c r="C30" s="190"/>
      <c r="D30" s="190"/>
      <c r="E30" s="190"/>
      <c r="F30" s="190"/>
      <c r="G30" s="190"/>
      <c r="H30" s="190"/>
      <c r="I30" s="190"/>
      <c r="J30" s="190"/>
      <c r="K30" s="190"/>
      <c r="L30" s="190"/>
      <c r="M30" s="190"/>
      <c r="N30" s="190"/>
      <c r="O30" s="190"/>
      <c r="P30" s="190"/>
      <c r="Q30" s="190"/>
      <c r="R30" s="189"/>
      <c r="S30" s="191"/>
      <c r="T30" s="194"/>
    </row>
    <row r="31" spans="1:20" ht="49.5" customHeight="1" x14ac:dyDescent="0.3">
      <c r="A31" s="189">
        <v>21</v>
      </c>
      <c r="B31" s="161"/>
      <c r="C31" s="190"/>
      <c r="D31" s="190"/>
      <c r="E31" s="190"/>
      <c r="F31" s="190"/>
      <c r="G31" s="190"/>
      <c r="H31" s="190"/>
      <c r="I31" s="190"/>
      <c r="J31" s="190"/>
      <c r="K31" s="190"/>
      <c r="L31" s="190"/>
      <c r="M31" s="190"/>
      <c r="N31" s="190"/>
      <c r="O31" s="190"/>
      <c r="P31" s="190"/>
      <c r="Q31" s="190"/>
      <c r="R31" s="189"/>
      <c r="S31" s="191"/>
      <c r="T31" s="194"/>
    </row>
    <row r="32" spans="1:20" ht="42" customHeight="1" x14ac:dyDescent="0.3">
      <c r="A32" s="189">
        <v>22</v>
      </c>
      <c r="B32" s="161"/>
      <c r="C32" s="190"/>
      <c r="D32" s="190"/>
      <c r="E32" s="190"/>
      <c r="F32" s="190"/>
      <c r="G32" s="190"/>
      <c r="H32" s="190"/>
      <c r="I32" s="190"/>
      <c r="J32" s="190"/>
      <c r="K32" s="190"/>
      <c r="L32" s="190"/>
      <c r="M32" s="190"/>
      <c r="N32" s="190"/>
      <c r="O32" s="190"/>
      <c r="P32" s="190"/>
      <c r="Q32" s="190"/>
      <c r="R32" s="189"/>
      <c r="S32" s="195"/>
      <c r="T32" s="194"/>
    </row>
    <row r="33" spans="1:20" ht="48" customHeight="1" x14ac:dyDescent="0.3">
      <c r="A33" s="189">
        <v>23</v>
      </c>
      <c r="B33" s="161"/>
      <c r="C33" s="190"/>
      <c r="D33" s="190"/>
      <c r="E33" s="190"/>
      <c r="F33" s="190"/>
      <c r="G33" s="190"/>
      <c r="H33" s="190"/>
      <c r="I33" s="190"/>
      <c r="J33" s="190"/>
      <c r="K33" s="190"/>
      <c r="L33" s="190"/>
      <c r="M33" s="190"/>
      <c r="N33" s="190"/>
      <c r="O33" s="190"/>
      <c r="P33" s="190"/>
      <c r="Q33" s="190"/>
      <c r="R33" s="189"/>
      <c r="S33" s="195"/>
      <c r="T33" s="194"/>
    </row>
    <row r="34" spans="1:20" ht="46.5" customHeight="1" x14ac:dyDescent="0.3">
      <c r="A34" s="189">
        <v>24</v>
      </c>
      <c r="B34" s="161"/>
      <c r="C34" s="190"/>
      <c r="D34" s="190"/>
      <c r="E34" s="190"/>
      <c r="F34" s="190"/>
      <c r="G34" s="190"/>
      <c r="H34" s="190"/>
      <c r="I34" s="190"/>
      <c r="J34" s="190"/>
      <c r="K34" s="190"/>
      <c r="L34" s="190"/>
      <c r="M34" s="190"/>
      <c r="N34" s="190"/>
      <c r="O34" s="190"/>
      <c r="P34" s="190"/>
      <c r="Q34" s="190"/>
      <c r="R34" s="189"/>
      <c r="S34" s="195"/>
      <c r="T34" s="194"/>
    </row>
    <row r="35" spans="1:20" ht="44.25" customHeight="1" x14ac:dyDescent="0.3">
      <c r="A35" s="189">
        <v>25</v>
      </c>
      <c r="B35" s="161"/>
      <c r="C35" s="190"/>
      <c r="D35" s="190"/>
      <c r="E35" s="190"/>
      <c r="F35" s="190"/>
      <c r="G35" s="190"/>
      <c r="H35" s="190"/>
      <c r="I35" s="190"/>
      <c r="J35" s="190"/>
      <c r="K35" s="190"/>
      <c r="L35" s="190"/>
      <c r="M35" s="190"/>
      <c r="N35" s="190"/>
      <c r="O35" s="190"/>
      <c r="P35" s="190"/>
      <c r="Q35" s="190"/>
      <c r="R35" s="189">
        <f t="shared" ref="R35:R39" si="0">SUM(C35:Q35)</f>
        <v>0</v>
      </c>
      <c r="S35" s="195">
        <f t="shared" ref="S35:S39" si="1">IF(ISERROR(AVERAGE(C35:Q35)),0,AVERAGE(C35:Q35))</f>
        <v>0</v>
      </c>
      <c r="T35" s="194"/>
    </row>
    <row r="36" spans="1:20" ht="42.75" customHeight="1" x14ac:dyDescent="0.3">
      <c r="A36" s="189">
        <v>26</v>
      </c>
      <c r="B36" s="161"/>
      <c r="C36" s="190"/>
      <c r="D36" s="190"/>
      <c r="E36" s="190"/>
      <c r="F36" s="190"/>
      <c r="G36" s="190"/>
      <c r="H36" s="190"/>
      <c r="I36" s="190"/>
      <c r="J36" s="190"/>
      <c r="K36" s="190"/>
      <c r="L36" s="190"/>
      <c r="M36" s="190"/>
      <c r="N36" s="190"/>
      <c r="O36" s="190"/>
      <c r="P36" s="190"/>
      <c r="Q36" s="190"/>
      <c r="R36" s="189">
        <f t="shared" si="0"/>
        <v>0</v>
      </c>
      <c r="S36" s="195">
        <f t="shared" si="1"/>
        <v>0</v>
      </c>
      <c r="T36" s="194"/>
    </row>
    <row r="37" spans="1:20" ht="42" customHeight="1" x14ac:dyDescent="0.3">
      <c r="A37" s="189">
        <v>27</v>
      </c>
      <c r="B37" s="161"/>
      <c r="C37" s="190"/>
      <c r="D37" s="190"/>
      <c r="E37" s="190"/>
      <c r="F37" s="190"/>
      <c r="G37" s="190"/>
      <c r="H37" s="190"/>
      <c r="I37" s="190"/>
      <c r="J37" s="190"/>
      <c r="K37" s="190"/>
      <c r="L37" s="190"/>
      <c r="M37" s="190"/>
      <c r="N37" s="190"/>
      <c r="O37" s="190"/>
      <c r="P37" s="190"/>
      <c r="Q37" s="190"/>
      <c r="R37" s="189">
        <f t="shared" si="0"/>
        <v>0</v>
      </c>
      <c r="S37" s="195">
        <f t="shared" si="1"/>
        <v>0</v>
      </c>
      <c r="T37" s="194"/>
    </row>
    <row r="38" spans="1:20" ht="42.75" customHeight="1" x14ac:dyDescent="0.3">
      <c r="A38" s="189">
        <v>28</v>
      </c>
      <c r="B38" s="161"/>
      <c r="C38" s="190"/>
      <c r="D38" s="190"/>
      <c r="E38" s="190"/>
      <c r="F38" s="190"/>
      <c r="G38" s="190"/>
      <c r="H38" s="190"/>
      <c r="I38" s="190"/>
      <c r="J38" s="190"/>
      <c r="K38" s="190"/>
      <c r="L38" s="190"/>
      <c r="M38" s="190"/>
      <c r="N38" s="190"/>
      <c r="O38" s="190"/>
      <c r="P38" s="190"/>
      <c r="Q38" s="190"/>
      <c r="R38" s="189">
        <f t="shared" si="0"/>
        <v>0</v>
      </c>
      <c r="S38" s="195">
        <f t="shared" si="1"/>
        <v>0</v>
      </c>
      <c r="T38" s="194"/>
    </row>
    <row r="39" spans="1:20" ht="47.25" customHeight="1" x14ac:dyDescent="0.3">
      <c r="A39" s="189">
        <v>29</v>
      </c>
      <c r="B39" s="161"/>
      <c r="C39" s="190"/>
      <c r="D39" s="190"/>
      <c r="E39" s="190"/>
      <c r="F39" s="190"/>
      <c r="G39" s="190"/>
      <c r="H39" s="190"/>
      <c r="I39" s="190"/>
      <c r="J39" s="190"/>
      <c r="K39" s="190"/>
      <c r="L39" s="190"/>
      <c r="M39" s="190"/>
      <c r="N39" s="190"/>
      <c r="O39" s="190"/>
      <c r="P39" s="190"/>
      <c r="Q39" s="190"/>
      <c r="R39" s="189">
        <f t="shared" si="0"/>
        <v>0</v>
      </c>
      <c r="S39" s="195">
        <f t="shared" si="1"/>
        <v>0</v>
      </c>
      <c r="T39" s="194"/>
    </row>
    <row r="40" spans="1:20" ht="50.25" customHeight="1" thickBot="1" x14ac:dyDescent="0.35">
      <c r="A40" s="196">
        <v>30</v>
      </c>
      <c r="B40" s="197"/>
      <c r="C40" s="198"/>
      <c r="D40" s="198"/>
      <c r="E40" s="198"/>
      <c r="F40" s="198"/>
      <c r="G40" s="198"/>
      <c r="H40" s="198"/>
      <c r="I40" s="198"/>
      <c r="J40" s="198"/>
      <c r="K40" s="198"/>
      <c r="L40" s="198"/>
      <c r="M40" s="198"/>
      <c r="N40" s="198"/>
      <c r="O40" s="198"/>
      <c r="P40" s="198"/>
      <c r="Q40" s="198"/>
      <c r="R40" s="196">
        <f>SUM(C40:Q40)</f>
        <v>0</v>
      </c>
      <c r="S40" s="199">
        <f>IF(ISERROR(AVERAGE(C40:Q40)),0,AVERAGE(C40:Q40))</f>
        <v>0</v>
      </c>
      <c r="T40" s="200"/>
    </row>
    <row r="41" spans="1:20" ht="24" customHeight="1" x14ac:dyDescent="0.3">
      <c r="A41" s="305" t="s">
        <v>249</v>
      </c>
      <c r="B41" s="306"/>
      <c r="C41" s="306"/>
      <c r="D41" s="306"/>
      <c r="E41" s="306"/>
      <c r="F41" s="306"/>
      <c r="G41" s="306"/>
      <c r="H41" s="306"/>
      <c r="I41" s="306"/>
      <c r="J41" s="306"/>
      <c r="K41" s="306"/>
      <c r="L41" s="306"/>
      <c r="M41" s="306"/>
      <c r="N41" s="306"/>
      <c r="O41" s="306"/>
      <c r="P41" s="306"/>
      <c r="Q41" s="306"/>
      <c r="R41" s="307"/>
      <c r="S41" s="201">
        <f>SUM(S11:S40)</f>
        <v>0</v>
      </c>
    </row>
    <row r="42" spans="1:20" ht="28.5" customHeight="1" thickBot="1" x14ac:dyDescent="0.35">
      <c r="A42" s="285" t="s">
        <v>247</v>
      </c>
      <c r="B42" s="286"/>
      <c r="C42" s="286"/>
      <c r="D42" s="286"/>
      <c r="E42" s="286"/>
      <c r="F42" s="286"/>
      <c r="G42" s="286"/>
      <c r="H42" s="286"/>
      <c r="I42" s="286"/>
      <c r="J42" s="286"/>
      <c r="K42" s="286"/>
      <c r="L42" s="286"/>
      <c r="M42" s="286"/>
      <c r="N42" s="286"/>
      <c r="O42" s="286"/>
      <c r="P42" s="286"/>
      <c r="Q42" s="286"/>
      <c r="R42" s="286"/>
      <c r="S42" s="202">
        <f>S41/A40</f>
        <v>0</v>
      </c>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xr:uid="{00000000-0002-0000-0200-00000000000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A822-ADB8-4919-AC64-9C2E4AD418AA}">
  <sheetPr>
    <tabColor rgb="FFFFC000"/>
  </sheetPr>
  <dimension ref="A1:N132"/>
  <sheetViews>
    <sheetView topLeftCell="A10" zoomScale="85" zoomScaleNormal="85" workbookViewId="0">
      <selection activeCell="E16" sqref="E16:F16"/>
    </sheetView>
  </sheetViews>
  <sheetFormatPr baseColWidth="10" defaultColWidth="11.44140625" defaultRowHeight="13.8" x14ac:dyDescent="0.25"/>
  <cols>
    <col min="1" max="2" width="6.5546875" style="150" customWidth="1"/>
    <col min="3" max="3" width="32.6640625" style="150" customWidth="1"/>
    <col min="4" max="4" width="26.44140625" style="150" customWidth="1"/>
    <col min="5" max="5" width="38" style="150" customWidth="1"/>
    <col min="6" max="6" width="29.6640625" style="150" customWidth="1"/>
    <col min="7" max="7" width="18.33203125" style="150" customWidth="1"/>
    <col min="8" max="8" width="15.5546875" style="150" customWidth="1"/>
    <col min="9" max="9" width="19.33203125" style="150" customWidth="1"/>
    <col min="10" max="10" width="14.5546875" style="150" customWidth="1"/>
    <col min="11" max="16384" width="11.44140625" style="150"/>
  </cols>
  <sheetData>
    <row r="1" spans="1:14" ht="15" customHeight="1" x14ac:dyDescent="0.25">
      <c r="A1" s="381" t="str">
        <f>[2]CONTEXTO!B1</f>
        <v xml:space="preserve">PROCESO:  SISTEMA INTEGRADO DE GESTIÓN </v>
      </c>
      <c r="B1" s="290"/>
      <c r="C1" s="290"/>
      <c r="D1" s="290"/>
      <c r="E1" s="290"/>
      <c r="F1" s="290"/>
      <c r="G1" s="291"/>
      <c r="H1" s="294" t="s">
        <v>426</v>
      </c>
      <c r="I1" s="294"/>
      <c r="J1" s="393"/>
      <c r="K1" s="149"/>
      <c r="N1" s="275"/>
    </row>
    <row r="2" spans="1:14" ht="15" customHeight="1" x14ac:dyDescent="0.25">
      <c r="A2" s="382"/>
      <c r="B2" s="292"/>
      <c r="C2" s="292"/>
      <c r="D2" s="292"/>
      <c r="E2" s="292"/>
      <c r="F2" s="292"/>
      <c r="G2" s="293"/>
      <c r="H2" s="296" t="s">
        <v>425</v>
      </c>
      <c r="I2" s="296"/>
      <c r="J2" s="394"/>
      <c r="K2" s="149"/>
      <c r="N2" s="275"/>
    </row>
    <row r="3" spans="1:14" ht="15" customHeight="1" x14ac:dyDescent="0.25">
      <c r="A3" s="382" t="s">
        <v>250</v>
      </c>
      <c r="B3" s="292"/>
      <c r="C3" s="292"/>
      <c r="D3" s="292"/>
      <c r="E3" s="292"/>
      <c r="F3" s="292"/>
      <c r="G3" s="293"/>
      <c r="H3" s="296" t="s">
        <v>266</v>
      </c>
      <c r="I3" s="296"/>
      <c r="J3" s="394"/>
      <c r="K3" s="149"/>
      <c r="N3" s="275"/>
    </row>
    <row r="4" spans="1:14" ht="15.75" customHeight="1" x14ac:dyDescent="0.25">
      <c r="A4" s="383"/>
      <c r="B4" s="298"/>
      <c r="C4" s="298"/>
      <c r="D4" s="298"/>
      <c r="E4" s="298"/>
      <c r="F4" s="298"/>
      <c r="G4" s="299"/>
      <c r="H4" s="296" t="s">
        <v>424</v>
      </c>
      <c r="I4" s="296"/>
      <c r="J4" s="395"/>
      <c r="K4" s="149"/>
      <c r="N4" s="275"/>
    </row>
    <row r="5" spans="1:14" ht="15.75" customHeight="1" x14ac:dyDescent="0.25">
      <c r="A5" s="390"/>
      <c r="B5" s="391"/>
      <c r="C5" s="391"/>
      <c r="D5" s="391"/>
      <c r="E5" s="391"/>
      <c r="F5" s="391"/>
      <c r="G5" s="391"/>
      <c r="H5" s="391"/>
      <c r="I5" s="391"/>
      <c r="J5" s="392"/>
      <c r="K5" s="149"/>
      <c r="N5" s="151"/>
    </row>
    <row r="6" spans="1:14" ht="15" customHeight="1" x14ac:dyDescent="0.25">
      <c r="A6" s="384" t="str">
        <f>[3]CONTEXTO!A8</f>
        <v>PROCESO: GESTIÓN CATASTRAL</v>
      </c>
      <c r="B6" s="385"/>
      <c r="C6" s="385"/>
      <c r="D6" s="385"/>
      <c r="E6" s="385"/>
      <c r="F6" s="385"/>
      <c r="G6" s="385"/>
      <c r="H6" s="385"/>
      <c r="I6" s="385"/>
      <c r="J6" s="386"/>
    </row>
    <row r="7" spans="1:14" ht="32.25" customHeight="1" thickBot="1" x14ac:dyDescent="0.3">
      <c r="A7" s="387"/>
      <c r="B7" s="388"/>
      <c r="C7" s="388"/>
      <c r="D7" s="388"/>
      <c r="E7" s="388"/>
      <c r="F7" s="388"/>
      <c r="G7" s="388"/>
      <c r="H7" s="388"/>
      <c r="I7" s="388"/>
      <c r="J7" s="389"/>
    </row>
    <row r="8" spans="1:14" ht="23.25" customHeight="1" x14ac:dyDescent="0.25">
      <c r="A8" s="398" t="s">
        <v>251</v>
      </c>
      <c r="B8" s="399"/>
      <c r="C8" s="399"/>
      <c r="D8" s="400"/>
      <c r="E8" s="374" t="s">
        <v>221</v>
      </c>
      <c r="F8" s="396"/>
      <c r="G8" s="396"/>
      <c r="H8" s="396"/>
      <c r="I8" s="396"/>
      <c r="J8" s="397"/>
    </row>
    <row r="9" spans="1:14" ht="23.25" customHeight="1" x14ac:dyDescent="0.25">
      <c r="A9" s="401"/>
      <c r="B9" s="402"/>
      <c r="C9" s="402"/>
      <c r="D9" s="403"/>
      <c r="E9" s="373" t="s">
        <v>252</v>
      </c>
      <c r="F9" s="373"/>
      <c r="G9" s="373" t="s">
        <v>253</v>
      </c>
      <c r="H9" s="373"/>
      <c r="I9" s="373"/>
      <c r="J9" s="373"/>
    </row>
    <row r="10" spans="1:14" ht="23.25" customHeight="1" x14ac:dyDescent="0.3">
      <c r="A10" s="401"/>
      <c r="B10" s="402"/>
      <c r="C10" s="402"/>
      <c r="D10" s="403"/>
      <c r="E10" s="352" t="s">
        <v>254</v>
      </c>
      <c r="F10" s="352"/>
      <c r="G10" s="405" t="s">
        <v>255</v>
      </c>
      <c r="H10" s="406"/>
      <c r="I10" s="406"/>
      <c r="J10" s="407"/>
    </row>
    <row r="11" spans="1:14" ht="43.5" customHeight="1" x14ac:dyDescent="0.25">
      <c r="A11" s="401"/>
      <c r="B11" s="402"/>
      <c r="C11" s="402"/>
      <c r="D11" s="403"/>
      <c r="E11" s="360" t="s">
        <v>423</v>
      </c>
      <c r="F11" s="362"/>
      <c r="G11" s="404" t="s">
        <v>422</v>
      </c>
      <c r="H11" s="404"/>
      <c r="I11" s="404"/>
      <c r="J11" s="404"/>
    </row>
    <row r="12" spans="1:14" ht="43.5" customHeight="1" x14ac:dyDescent="0.25">
      <c r="A12" s="401"/>
      <c r="B12" s="402"/>
      <c r="C12" s="402"/>
      <c r="D12" s="403"/>
      <c r="E12" s="360" t="s">
        <v>421</v>
      </c>
      <c r="F12" s="362"/>
      <c r="G12" s="404" t="s">
        <v>420</v>
      </c>
      <c r="H12" s="404"/>
      <c r="I12" s="404"/>
      <c r="J12" s="404"/>
    </row>
    <row r="13" spans="1:14" ht="43.5" customHeight="1" x14ac:dyDescent="0.25">
      <c r="A13" s="401"/>
      <c r="B13" s="402"/>
      <c r="C13" s="402"/>
      <c r="D13" s="403"/>
      <c r="E13" s="360" t="s">
        <v>419</v>
      </c>
      <c r="F13" s="362"/>
      <c r="G13" s="404" t="s">
        <v>418</v>
      </c>
      <c r="H13" s="404"/>
      <c r="I13" s="404"/>
      <c r="J13" s="404"/>
    </row>
    <row r="14" spans="1:14" ht="43.5" customHeight="1" x14ac:dyDescent="0.25">
      <c r="A14" s="401"/>
      <c r="B14" s="402"/>
      <c r="C14" s="402"/>
      <c r="D14" s="403"/>
      <c r="E14" s="360" t="s">
        <v>417</v>
      </c>
      <c r="F14" s="362"/>
      <c r="G14" s="404" t="s">
        <v>416</v>
      </c>
      <c r="H14" s="404"/>
      <c r="I14" s="404"/>
      <c r="J14" s="404"/>
    </row>
    <row r="15" spans="1:14" ht="49.5" customHeight="1" x14ac:dyDescent="0.25">
      <c r="A15" s="401"/>
      <c r="B15" s="402"/>
      <c r="C15" s="402"/>
      <c r="D15" s="403"/>
      <c r="E15" s="360" t="s">
        <v>415</v>
      </c>
      <c r="F15" s="362"/>
      <c r="G15" s="358" t="s">
        <v>414</v>
      </c>
      <c r="H15" s="358"/>
      <c r="I15" s="358"/>
      <c r="J15" s="358"/>
    </row>
    <row r="16" spans="1:14" ht="49.5" customHeight="1" x14ac:dyDescent="0.25">
      <c r="A16" s="401"/>
      <c r="B16" s="402"/>
      <c r="C16" s="402"/>
      <c r="D16" s="403"/>
      <c r="E16" s="360" t="s">
        <v>413</v>
      </c>
      <c r="F16" s="362"/>
      <c r="G16" s="404" t="s">
        <v>412</v>
      </c>
      <c r="H16" s="404"/>
      <c r="I16" s="404"/>
      <c r="J16" s="404"/>
    </row>
    <row r="17" spans="1:10" ht="54.75" customHeight="1" x14ac:dyDescent="0.25">
      <c r="A17" s="401"/>
      <c r="B17" s="402"/>
      <c r="C17" s="402"/>
      <c r="D17" s="403"/>
      <c r="E17" s="360" t="s">
        <v>411</v>
      </c>
      <c r="F17" s="362"/>
      <c r="G17" s="404" t="s">
        <v>410</v>
      </c>
      <c r="H17" s="404"/>
      <c r="I17" s="404"/>
      <c r="J17" s="404"/>
    </row>
    <row r="18" spans="1:10" ht="48.75" customHeight="1" x14ac:dyDescent="0.25">
      <c r="A18" s="401"/>
      <c r="B18" s="402"/>
      <c r="C18" s="402"/>
      <c r="D18" s="403"/>
      <c r="E18" s="360" t="s">
        <v>409</v>
      </c>
      <c r="F18" s="362"/>
      <c r="G18" s="404" t="s">
        <v>408</v>
      </c>
      <c r="H18" s="404"/>
      <c r="I18" s="404"/>
      <c r="J18" s="404"/>
    </row>
    <row r="19" spans="1:10" ht="54.75" customHeight="1" x14ac:dyDescent="0.25">
      <c r="A19" s="401"/>
      <c r="B19" s="402"/>
      <c r="C19" s="402"/>
      <c r="D19" s="403"/>
      <c r="E19" s="360" t="s">
        <v>407</v>
      </c>
      <c r="F19" s="362"/>
      <c r="G19" s="404" t="s">
        <v>406</v>
      </c>
      <c r="H19" s="404"/>
      <c r="I19" s="404"/>
      <c r="J19" s="404"/>
    </row>
    <row r="20" spans="1:10" ht="59.25" customHeight="1" x14ac:dyDescent="0.25">
      <c r="A20" s="401"/>
      <c r="B20" s="402"/>
      <c r="C20" s="402"/>
      <c r="D20" s="403"/>
      <c r="E20" s="360" t="s">
        <v>405</v>
      </c>
      <c r="F20" s="362"/>
      <c r="G20" s="372" t="s">
        <v>404</v>
      </c>
      <c r="H20" s="372"/>
      <c r="I20" s="372"/>
      <c r="J20" s="372"/>
    </row>
    <row r="21" spans="1:10" ht="49.5" customHeight="1" x14ac:dyDescent="0.25">
      <c r="A21" s="401"/>
      <c r="B21" s="402"/>
      <c r="C21" s="402"/>
      <c r="D21" s="403"/>
      <c r="E21" s="360" t="s">
        <v>403</v>
      </c>
      <c r="F21" s="362"/>
      <c r="G21" s="372" t="s">
        <v>402</v>
      </c>
      <c r="H21" s="372"/>
      <c r="I21" s="372"/>
      <c r="J21" s="372"/>
    </row>
    <row r="22" spans="1:10" ht="49.5" customHeight="1" x14ac:dyDescent="0.25">
      <c r="A22" s="401"/>
      <c r="B22" s="402"/>
      <c r="C22" s="402"/>
      <c r="D22" s="403"/>
      <c r="E22" s="360" t="s">
        <v>401</v>
      </c>
      <c r="F22" s="362"/>
      <c r="G22" s="372" t="s">
        <v>400</v>
      </c>
      <c r="H22" s="372"/>
      <c r="I22" s="372"/>
      <c r="J22" s="372"/>
    </row>
    <row r="23" spans="1:10" ht="49.5" customHeight="1" x14ac:dyDescent="0.25">
      <c r="A23" s="401"/>
      <c r="B23" s="402"/>
      <c r="C23" s="402"/>
      <c r="D23" s="403"/>
      <c r="E23" s="360" t="s">
        <v>399</v>
      </c>
      <c r="F23" s="362"/>
      <c r="G23" s="372"/>
      <c r="H23" s="372"/>
      <c r="I23" s="372"/>
      <c r="J23" s="372"/>
    </row>
    <row r="24" spans="1:10" ht="49.5" customHeight="1" x14ac:dyDescent="0.25">
      <c r="A24" s="401"/>
      <c r="B24" s="402"/>
      <c r="C24" s="402"/>
      <c r="D24" s="403"/>
      <c r="E24" s="360" t="s">
        <v>398</v>
      </c>
      <c r="F24" s="362"/>
      <c r="G24" s="372"/>
      <c r="H24" s="372"/>
      <c r="I24" s="372"/>
      <c r="J24" s="372"/>
    </row>
    <row r="25" spans="1:10" ht="49.5" customHeight="1" x14ac:dyDescent="0.25">
      <c r="A25" s="401"/>
      <c r="B25" s="402"/>
      <c r="C25" s="402"/>
      <c r="D25" s="403"/>
      <c r="E25" s="360"/>
      <c r="F25" s="362"/>
      <c r="G25" s="378"/>
      <c r="H25" s="379"/>
      <c r="I25" s="379"/>
      <c r="J25" s="380"/>
    </row>
    <row r="26" spans="1:10" ht="51.75" customHeight="1" x14ac:dyDescent="0.25">
      <c r="A26" s="346" t="s">
        <v>219</v>
      </c>
      <c r="B26" s="346" t="s">
        <v>253</v>
      </c>
      <c r="C26" s="352" t="s">
        <v>256</v>
      </c>
      <c r="D26" s="352"/>
      <c r="E26" s="373" t="s">
        <v>257</v>
      </c>
      <c r="F26" s="352"/>
      <c r="G26" s="374" t="s">
        <v>258</v>
      </c>
      <c r="H26" s="375"/>
      <c r="I26" s="375"/>
      <c r="J26" s="376"/>
    </row>
    <row r="27" spans="1:10" ht="59.4" customHeight="1" x14ac:dyDescent="0.25">
      <c r="A27" s="346"/>
      <c r="B27" s="346"/>
      <c r="C27" s="354" t="s">
        <v>397</v>
      </c>
      <c r="D27" s="355"/>
      <c r="E27" s="360" t="s">
        <v>396</v>
      </c>
      <c r="F27" s="362"/>
      <c r="G27" s="354" t="s">
        <v>395</v>
      </c>
      <c r="H27" s="363"/>
      <c r="I27" s="363"/>
      <c r="J27" s="355"/>
    </row>
    <row r="28" spans="1:10" ht="51" customHeight="1" x14ac:dyDescent="0.25">
      <c r="A28" s="346"/>
      <c r="B28" s="346"/>
      <c r="C28" s="354" t="s">
        <v>394</v>
      </c>
      <c r="D28" s="355"/>
      <c r="E28" s="360" t="s">
        <v>393</v>
      </c>
      <c r="F28" s="362"/>
      <c r="G28" s="354"/>
      <c r="H28" s="363"/>
      <c r="I28" s="363"/>
      <c r="J28" s="355"/>
    </row>
    <row r="29" spans="1:10" ht="78" customHeight="1" x14ac:dyDescent="0.25">
      <c r="A29" s="346"/>
      <c r="B29" s="346"/>
      <c r="C29" s="354" t="s">
        <v>392</v>
      </c>
      <c r="D29" s="355"/>
      <c r="E29" s="360" t="s">
        <v>391</v>
      </c>
      <c r="F29" s="362"/>
      <c r="G29" s="354"/>
      <c r="H29" s="363"/>
      <c r="I29" s="363"/>
      <c r="J29" s="355"/>
    </row>
    <row r="30" spans="1:10" ht="49.5" customHeight="1" x14ac:dyDescent="0.25">
      <c r="A30" s="346"/>
      <c r="B30" s="346"/>
      <c r="C30" s="358" t="s">
        <v>390</v>
      </c>
      <c r="D30" s="353"/>
      <c r="E30" s="360"/>
      <c r="F30" s="362"/>
      <c r="G30" s="354"/>
      <c r="H30" s="363"/>
      <c r="I30" s="363"/>
      <c r="J30" s="355"/>
    </row>
    <row r="31" spans="1:10" ht="51" customHeight="1" x14ac:dyDescent="0.25">
      <c r="A31" s="346"/>
      <c r="B31" s="346"/>
      <c r="C31" s="354" t="s">
        <v>389</v>
      </c>
      <c r="D31" s="357"/>
      <c r="E31" s="360"/>
      <c r="F31" s="362"/>
      <c r="G31" s="353"/>
      <c r="H31" s="367"/>
      <c r="I31" s="367"/>
      <c r="J31" s="357"/>
    </row>
    <row r="32" spans="1:10" ht="52.5" customHeight="1" x14ac:dyDescent="0.25">
      <c r="A32" s="346"/>
      <c r="B32" s="346"/>
      <c r="C32" s="358" t="s">
        <v>388</v>
      </c>
      <c r="D32" s="358"/>
      <c r="E32" s="360"/>
      <c r="F32" s="368"/>
      <c r="G32" s="353"/>
      <c r="H32" s="353"/>
      <c r="I32" s="353"/>
      <c r="J32" s="353"/>
    </row>
    <row r="33" spans="1:10" ht="47.25" customHeight="1" x14ac:dyDescent="0.25">
      <c r="A33" s="346"/>
      <c r="B33" s="346"/>
      <c r="C33" s="358" t="s">
        <v>387</v>
      </c>
      <c r="D33" s="358"/>
      <c r="E33" s="369"/>
      <c r="F33" s="370"/>
      <c r="G33" s="356"/>
      <c r="H33" s="367"/>
      <c r="I33" s="367"/>
      <c r="J33" s="357"/>
    </row>
    <row r="34" spans="1:10" ht="51" customHeight="1" x14ac:dyDescent="0.25">
      <c r="A34" s="346"/>
      <c r="B34" s="346"/>
      <c r="C34" s="358" t="s">
        <v>386</v>
      </c>
      <c r="D34" s="358"/>
      <c r="E34" s="358"/>
      <c r="F34" s="358"/>
      <c r="G34" s="353"/>
      <c r="H34" s="353"/>
      <c r="I34" s="353"/>
      <c r="J34" s="353"/>
    </row>
    <row r="35" spans="1:10" ht="51" customHeight="1" x14ac:dyDescent="0.25">
      <c r="A35" s="346"/>
      <c r="B35" s="346"/>
      <c r="C35" s="358" t="s">
        <v>385</v>
      </c>
      <c r="D35" s="358"/>
      <c r="E35" s="353"/>
      <c r="F35" s="353"/>
      <c r="G35" s="353"/>
      <c r="H35" s="353"/>
      <c r="I35" s="353"/>
      <c r="J35" s="353"/>
    </row>
    <row r="36" spans="1:10" ht="51" customHeight="1" x14ac:dyDescent="0.25">
      <c r="A36" s="346"/>
      <c r="B36" s="346"/>
      <c r="C36" s="354" t="s">
        <v>384</v>
      </c>
      <c r="D36" s="355"/>
      <c r="E36" s="356"/>
      <c r="F36" s="357"/>
      <c r="G36" s="356"/>
      <c r="H36" s="367"/>
      <c r="I36" s="367"/>
      <c r="J36" s="357"/>
    </row>
    <row r="37" spans="1:10" ht="45.75" customHeight="1" x14ac:dyDescent="0.25">
      <c r="A37" s="346"/>
      <c r="B37" s="346"/>
      <c r="C37" s="354" t="s">
        <v>383</v>
      </c>
      <c r="D37" s="355"/>
      <c r="E37" s="356"/>
      <c r="F37" s="357"/>
      <c r="G37" s="356"/>
      <c r="H37" s="367"/>
      <c r="I37" s="367"/>
      <c r="J37" s="357"/>
    </row>
    <row r="38" spans="1:10" ht="41.25" customHeight="1" x14ac:dyDescent="0.25">
      <c r="A38" s="346"/>
      <c r="B38" s="346"/>
      <c r="C38" s="354" t="s">
        <v>382</v>
      </c>
      <c r="D38" s="355"/>
      <c r="E38" s="377"/>
      <c r="F38" s="377"/>
      <c r="G38" s="377"/>
      <c r="H38" s="377"/>
      <c r="I38" s="377"/>
      <c r="J38" s="377"/>
    </row>
    <row r="39" spans="1:10" ht="66" customHeight="1" x14ac:dyDescent="0.3">
      <c r="A39" s="346"/>
      <c r="B39" s="346" t="s">
        <v>252</v>
      </c>
      <c r="C39" s="352" t="s">
        <v>259</v>
      </c>
      <c r="D39" s="352"/>
      <c r="E39" s="347" t="s">
        <v>260</v>
      </c>
      <c r="F39" s="348"/>
      <c r="G39" s="349" t="s">
        <v>261</v>
      </c>
      <c r="H39" s="350"/>
      <c r="I39" s="350"/>
      <c r="J39" s="351"/>
    </row>
    <row r="40" spans="1:10" ht="51.75" customHeight="1" x14ac:dyDescent="0.25">
      <c r="A40" s="346"/>
      <c r="B40" s="346"/>
      <c r="C40" s="354" t="s">
        <v>381</v>
      </c>
      <c r="D40" s="355"/>
      <c r="E40" s="354" t="s">
        <v>380</v>
      </c>
      <c r="F40" s="355"/>
      <c r="G40" s="360" t="s">
        <v>379</v>
      </c>
      <c r="H40" s="361"/>
      <c r="I40" s="361"/>
      <c r="J40" s="362"/>
    </row>
    <row r="41" spans="1:10" ht="47.25" customHeight="1" x14ac:dyDescent="0.25">
      <c r="A41" s="346"/>
      <c r="B41" s="346"/>
      <c r="C41" s="354" t="s">
        <v>378</v>
      </c>
      <c r="D41" s="355"/>
      <c r="E41" s="360" t="s">
        <v>377</v>
      </c>
      <c r="F41" s="362"/>
      <c r="G41" s="354"/>
      <c r="H41" s="363"/>
      <c r="I41" s="363"/>
      <c r="J41" s="355"/>
    </row>
    <row r="42" spans="1:10" ht="49.5" customHeight="1" x14ac:dyDescent="0.25">
      <c r="A42" s="346"/>
      <c r="B42" s="346"/>
      <c r="C42" s="354" t="s">
        <v>376</v>
      </c>
      <c r="D42" s="355"/>
      <c r="E42" s="371" t="s">
        <v>375</v>
      </c>
      <c r="F42" s="358"/>
      <c r="G42" s="354"/>
      <c r="H42" s="363"/>
      <c r="I42" s="363"/>
      <c r="J42" s="355"/>
    </row>
    <row r="43" spans="1:10" ht="48" customHeight="1" x14ac:dyDescent="0.25">
      <c r="A43" s="346"/>
      <c r="B43" s="346"/>
      <c r="C43" s="354" t="s">
        <v>374</v>
      </c>
      <c r="D43" s="355"/>
      <c r="E43" s="371" t="s">
        <v>373</v>
      </c>
      <c r="F43" s="358"/>
      <c r="G43" s="353"/>
      <c r="H43" s="353"/>
      <c r="I43" s="353"/>
      <c r="J43" s="353"/>
    </row>
    <row r="44" spans="1:10" ht="45.75" customHeight="1" x14ac:dyDescent="0.25">
      <c r="A44" s="346"/>
      <c r="B44" s="346"/>
      <c r="C44" s="356" t="s">
        <v>372</v>
      </c>
      <c r="D44" s="357"/>
      <c r="E44" s="353"/>
      <c r="F44" s="353"/>
      <c r="G44" s="353"/>
      <c r="H44" s="353"/>
      <c r="I44" s="353"/>
      <c r="J44" s="353"/>
    </row>
    <row r="45" spans="1:10" ht="45.75" customHeight="1" x14ac:dyDescent="0.25">
      <c r="A45" s="346"/>
      <c r="B45" s="346"/>
      <c r="C45" s="353" t="s">
        <v>371</v>
      </c>
      <c r="D45" s="353"/>
      <c r="E45" s="353"/>
      <c r="F45" s="353"/>
      <c r="G45" s="353"/>
      <c r="H45" s="353"/>
      <c r="I45" s="353"/>
      <c r="J45" s="353"/>
    </row>
    <row r="46" spans="1:10" ht="45" customHeight="1" x14ac:dyDescent="0.25">
      <c r="A46" s="346"/>
      <c r="B46" s="346"/>
      <c r="C46" s="356" t="s">
        <v>370</v>
      </c>
      <c r="D46" s="357"/>
      <c r="E46" s="356"/>
      <c r="F46" s="357"/>
      <c r="G46" s="356"/>
      <c r="H46" s="367"/>
      <c r="I46" s="367"/>
      <c r="J46" s="357"/>
    </row>
    <row r="47" spans="1:10" ht="50.25" customHeight="1" x14ac:dyDescent="0.25">
      <c r="A47" s="346"/>
      <c r="B47" s="346"/>
      <c r="C47" s="354" t="s">
        <v>369</v>
      </c>
      <c r="D47" s="355"/>
      <c r="E47" s="356"/>
      <c r="F47" s="357"/>
      <c r="G47" s="356"/>
      <c r="H47" s="367"/>
      <c r="I47" s="367"/>
      <c r="J47" s="357"/>
    </row>
    <row r="48" spans="1:10" ht="52.5" customHeight="1" x14ac:dyDescent="0.25">
      <c r="A48" s="346"/>
      <c r="B48" s="346"/>
      <c r="C48" s="354" t="s">
        <v>368</v>
      </c>
      <c r="D48" s="355"/>
      <c r="E48" s="364"/>
      <c r="F48" s="365"/>
      <c r="G48" s="364"/>
      <c r="H48" s="366"/>
      <c r="I48" s="366"/>
      <c r="J48" s="365"/>
    </row>
    <row r="49" spans="1:10" ht="48" customHeight="1" x14ac:dyDescent="0.25">
      <c r="A49" s="346"/>
      <c r="B49" s="346"/>
      <c r="C49" s="356" t="s">
        <v>367</v>
      </c>
      <c r="D49" s="357"/>
      <c r="E49" s="356"/>
      <c r="F49" s="357"/>
      <c r="G49" s="356"/>
      <c r="H49" s="367"/>
      <c r="I49" s="367"/>
      <c r="J49" s="357"/>
    </row>
    <row r="50" spans="1:10" ht="46.5" customHeight="1" x14ac:dyDescent="0.25">
      <c r="A50" s="346"/>
      <c r="B50" s="346"/>
      <c r="C50" s="356"/>
      <c r="D50" s="357"/>
      <c r="E50" s="364"/>
      <c r="F50" s="365"/>
      <c r="G50" s="364"/>
      <c r="H50" s="366"/>
      <c r="I50" s="366"/>
      <c r="J50" s="365"/>
    </row>
    <row r="51" spans="1:10" ht="48" customHeight="1" x14ac:dyDescent="0.25">
      <c r="A51" s="346"/>
      <c r="B51" s="346"/>
      <c r="C51" s="356"/>
      <c r="D51" s="357"/>
      <c r="E51" s="356"/>
      <c r="F51" s="357"/>
      <c r="G51" s="356"/>
      <c r="H51" s="367"/>
      <c r="I51" s="367"/>
      <c r="J51" s="357"/>
    </row>
    <row r="52" spans="1:10" ht="53.25" customHeight="1" x14ac:dyDescent="0.25">
      <c r="A52" s="346"/>
      <c r="B52" s="346"/>
      <c r="C52" s="356"/>
      <c r="D52" s="357"/>
      <c r="E52" s="356"/>
      <c r="F52" s="357"/>
      <c r="G52" s="356"/>
      <c r="H52" s="367"/>
      <c r="I52" s="367"/>
      <c r="J52" s="357"/>
    </row>
    <row r="53" spans="1:10" ht="43.5" customHeight="1" x14ac:dyDescent="0.25">
      <c r="A53" s="346"/>
      <c r="B53" s="346"/>
      <c r="C53" s="353"/>
      <c r="D53" s="353"/>
      <c r="E53" s="353"/>
      <c r="F53" s="353"/>
      <c r="G53" s="353"/>
      <c r="H53" s="353"/>
      <c r="I53" s="353"/>
      <c r="J53" s="353"/>
    </row>
    <row r="54" spans="1:10" ht="48.75" customHeight="1" x14ac:dyDescent="0.25">
      <c r="A54" s="346"/>
      <c r="B54" s="346"/>
      <c r="C54" s="353"/>
      <c r="D54" s="353"/>
      <c r="E54" s="353"/>
      <c r="F54" s="353"/>
      <c r="G54" s="353"/>
      <c r="H54" s="353"/>
      <c r="I54" s="353"/>
      <c r="J54" s="353"/>
    </row>
    <row r="55" spans="1:10" x14ac:dyDescent="0.25">
      <c r="C55" s="206"/>
      <c r="D55" s="206"/>
      <c r="E55" s="359"/>
      <c r="F55" s="359"/>
      <c r="G55" s="359"/>
      <c r="H55" s="359"/>
      <c r="I55" s="359"/>
      <c r="J55" s="359"/>
    </row>
    <row r="56" spans="1:10" x14ac:dyDescent="0.25">
      <c r="C56" s="206"/>
      <c r="D56" s="206"/>
      <c r="E56" s="359"/>
      <c r="F56" s="359"/>
      <c r="G56" s="359"/>
      <c r="H56" s="359"/>
      <c r="I56" s="359"/>
      <c r="J56" s="359"/>
    </row>
    <row r="57" spans="1:10" x14ac:dyDescent="0.25">
      <c r="E57" s="330"/>
      <c r="F57" s="330"/>
      <c r="G57" s="330"/>
      <c r="H57" s="330"/>
      <c r="I57" s="330"/>
      <c r="J57" s="330"/>
    </row>
    <row r="58" spans="1:10" x14ac:dyDescent="0.25">
      <c r="E58" s="330"/>
      <c r="F58" s="330"/>
      <c r="G58" s="330"/>
      <c r="H58" s="330"/>
      <c r="I58" s="330"/>
      <c r="J58" s="330"/>
    </row>
    <row r="59" spans="1:10" x14ac:dyDescent="0.25">
      <c r="E59" s="330"/>
      <c r="F59" s="330"/>
      <c r="G59" s="330"/>
      <c r="H59" s="330"/>
      <c r="I59" s="330"/>
      <c r="J59" s="330"/>
    </row>
    <row r="60" spans="1:10" x14ac:dyDescent="0.25">
      <c r="E60" s="330"/>
      <c r="F60" s="330"/>
      <c r="G60" s="330"/>
      <c r="H60" s="330"/>
      <c r="I60" s="330"/>
      <c r="J60" s="330"/>
    </row>
    <row r="61" spans="1:10" x14ac:dyDescent="0.25">
      <c r="E61" s="330"/>
      <c r="F61" s="330"/>
      <c r="G61" s="330"/>
      <c r="H61" s="330"/>
      <c r="I61" s="330"/>
      <c r="J61" s="330"/>
    </row>
    <row r="62" spans="1:10" x14ac:dyDescent="0.25">
      <c r="E62" s="330"/>
      <c r="F62" s="330"/>
      <c r="G62" s="330"/>
      <c r="H62" s="330"/>
      <c r="I62" s="330"/>
      <c r="J62" s="330"/>
    </row>
    <row r="63" spans="1:10" x14ac:dyDescent="0.25">
      <c r="E63" s="330"/>
      <c r="F63" s="330"/>
      <c r="G63" s="330"/>
      <c r="H63" s="330"/>
      <c r="I63" s="330"/>
      <c r="J63" s="330"/>
    </row>
    <row r="64" spans="1:10" x14ac:dyDescent="0.25">
      <c r="E64" s="330"/>
      <c r="F64" s="330"/>
      <c r="G64" s="330"/>
      <c r="H64" s="330"/>
      <c r="I64" s="330"/>
      <c r="J64" s="330"/>
    </row>
    <row r="65" spans="5:10" x14ac:dyDescent="0.25">
      <c r="E65" s="330"/>
      <c r="F65" s="330"/>
      <c r="G65" s="330"/>
      <c r="H65" s="330"/>
      <c r="I65" s="330"/>
      <c r="J65" s="330"/>
    </row>
    <row r="66" spans="5:10" x14ac:dyDescent="0.25">
      <c r="E66" s="330"/>
      <c r="F66" s="330"/>
      <c r="G66" s="330"/>
      <c r="H66" s="330"/>
      <c r="I66" s="330"/>
      <c r="J66" s="330"/>
    </row>
    <row r="67" spans="5:10" x14ac:dyDescent="0.25">
      <c r="E67" s="330"/>
      <c r="F67" s="330"/>
      <c r="G67" s="330"/>
      <c r="H67" s="330"/>
      <c r="I67" s="330"/>
      <c r="J67" s="330"/>
    </row>
    <row r="68" spans="5:10" x14ac:dyDescent="0.25">
      <c r="E68" s="330"/>
      <c r="F68" s="330"/>
      <c r="G68" s="330"/>
      <c r="H68" s="330"/>
      <c r="I68" s="330"/>
      <c r="J68" s="330"/>
    </row>
    <row r="69" spans="5:10" x14ac:dyDescent="0.25">
      <c r="E69" s="330"/>
      <c r="F69" s="330"/>
      <c r="G69" s="330"/>
      <c r="H69" s="330"/>
      <c r="I69" s="330"/>
      <c r="J69" s="330"/>
    </row>
    <row r="70" spans="5:10" x14ac:dyDescent="0.25">
      <c r="E70" s="330"/>
      <c r="F70" s="330"/>
      <c r="G70" s="330"/>
      <c r="H70" s="330"/>
      <c r="I70" s="330"/>
      <c r="J70" s="330"/>
    </row>
    <row r="71" spans="5:10" x14ac:dyDescent="0.25">
      <c r="E71" s="330"/>
      <c r="F71" s="330"/>
      <c r="G71" s="330"/>
      <c r="H71" s="330"/>
      <c r="I71" s="330"/>
      <c r="J71" s="330"/>
    </row>
    <row r="72" spans="5:10" x14ac:dyDescent="0.25">
      <c r="E72" s="330"/>
      <c r="F72" s="330"/>
      <c r="G72" s="330"/>
      <c r="H72" s="330"/>
      <c r="I72" s="330"/>
      <c r="J72" s="330"/>
    </row>
    <row r="73" spans="5:10" x14ac:dyDescent="0.25">
      <c r="E73" s="330"/>
      <c r="F73" s="330"/>
      <c r="G73" s="330"/>
      <c r="H73" s="330"/>
      <c r="I73" s="330"/>
      <c r="J73" s="330"/>
    </row>
    <row r="74" spans="5:10" x14ac:dyDescent="0.25">
      <c r="E74" s="330"/>
      <c r="F74" s="330"/>
      <c r="G74" s="330"/>
      <c r="H74" s="330"/>
      <c r="I74" s="330"/>
      <c r="J74" s="330"/>
    </row>
    <row r="75" spans="5:10" x14ac:dyDescent="0.25">
      <c r="E75" s="330"/>
      <c r="F75" s="330"/>
      <c r="G75" s="330"/>
      <c r="H75" s="330"/>
      <c r="I75" s="330"/>
      <c r="J75" s="330"/>
    </row>
    <row r="76" spans="5:10" x14ac:dyDescent="0.25">
      <c r="E76" s="330"/>
      <c r="F76" s="330"/>
      <c r="G76" s="330"/>
      <c r="H76" s="330"/>
      <c r="I76" s="330"/>
      <c r="J76" s="330"/>
    </row>
    <row r="77" spans="5:10" x14ac:dyDescent="0.25">
      <c r="E77" s="330"/>
      <c r="F77" s="330"/>
      <c r="G77" s="330"/>
      <c r="H77" s="330"/>
      <c r="I77" s="330"/>
      <c r="J77" s="330"/>
    </row>
    <row r="78" spans="5:10" x14ac:dyDescent="0.25">
      <c r="E78" s="330"/>
      <c r="F78" s="330"/>
      <c r="G78" s="330"/>
      <c r="H78" s="330"/>
      <c r="I78" s="330"/>
      <c r="J78" s="330"/>
    </row>
    <row r="79" spans="5:10" x14ac:dyDescent="0.25">
      <c r="E79" s="330"/>
      <c r="F79" s="330"/>
      <c r="G79" s="330"/>
      <c r="H79" s="330"/>
      <c r="I79" s="330"/>
      <c r="J79" s="330"/>
    </row>
    <row r="80" spans="5:10" x14ac:dyDescent="0.25">
      <c r="E80" s="330"/>
      <c r="F80" s="330"/>
      <c r="G80" s="330"/>
      <c r="H80" s="330"/>
      <c r="I80" s="330"/>
      <c r="J80" s="330"/>
    </row>
    <row r="81" spans="5:10" x14ac:dyDescent="0.25">
      <c r="E81" s="330"/>
      <c r="F81" s="330"/>
      <c r="G81" s="330"/>
      <c r="H81" s="330"/>
      <c r="I81" s="330"/>
      <c r="J81" s="330"/>
    </row>
    <row r="82" spans="5:10" x14ac:dyDescent="0.25">
      <c r="E82" s="330"/>
      <c r="F82" s="330"/>
      <c r="G82" s="330"/>
      <c r="H82" s="330"/>
      <c r="I82" s="330"/>
      <c r="J82" s="330"/>
    </row>
    <row r="83" spans="5:10" x14ac:dyDescent="0.25">
      <c r="E83" s="330"/>
      <c r="F83" s="330"/>
      <c r="G83" s="330"/>
      <c r="H83" s="330"/>
      <c r="I83" s="330"/>
      <c r="J83" s="330"/>
    </row>
    <row r="84" spans="5:10" x14ac:dyDescent="0.25">
      <c r="E84" s="330"/>
      <c r="F84" s="330"/>
      <c r="G84" s="330"/>
      <c r="H84" s="330"/>
      <c r="I84" s="330"/>
      <c r="J84" s="330"/>
    </row>
    <row r="85" spans="5:10" x14ac:dyDescent="0.25">
      <c r="E85" s="330"/>
      <c r="F85" s="330"/>
      <c r="G85" s="330"/>
      <c r="H85" s="330"/>
      <c r="I85" s="330"/>
      <c r="J85" s="330"/>
    </row>
    <row r="86" spans="5:10" x14ac:dyDescent="0.25">
      <c r="E86" s="330"/>
      <c r="F86" s="330"/>
      <c r="G86" s="330"/>
      <c r="H86" s="330"/>
      <c r="I86" s="330"/>
      <c r="J86" s="330"/>
    </row>
    <row r="87" spans="5:10" x14ac:dyDescent="0.25">
      <c r="E87" s="330"/>
      <c r="F87" s="330"/>
      <c r="G87" s="330"/>
      <c r="H87" s="330"/>
      <c r="I87" s="330"/>
      <c r="J87" s="330"/>
    </row>
    <row r="88" spans="5:10" x14ac:dyDescent="0.25">
      <c r="E88" s="330"/>
      <c r="F88" s="330"/>
      <c r="G88" s="330"/>
      <c r="H88" s="330"/>
      <c r="I88" s="330"/>
      <c r="J88" s="330"/>
    </row>
    <row r="89" spans="5:10" x14ac:dyDescent="0.25">
      <c r="E89" s="330"/>
      <c r="F89" s="330"/>
      <c r="G89" s="330"/>
      <c r="H89" s="330"/>
      <c r="I89" s="330"/>
      <c r="J89" s="330"/>
    </row>
    <row r="90" spans="5:10" x14ac:dyDescent="0.25">
      <c r="E90" s="330"/>
      <c r="F90" s="330"/>
      <c r="G90" s="330"/>
      <c r="H90" s="330"/>
      <c r="I90" s="330"/>
      <c r="J90" s="330"/>
    </row>
    <row r="91" spans="5:10" x14ac:dyDescent="0.25">
      <c r="E91" s="330"/>
      <c r="F91" s="330"/>
      <c r="G91" s="330"/>
      <c r="H91" s="330"/>
      <c r="I91" s="330"/>
      <c r="J91" s="330"/>
    </row>
    <row r="92" spans="5:10" x14ac:dyDescent="0.25">
      <c r="E92" s="330"/>
      <c r="F92" s="330"/>
      <c r="G92" s="330"/>
      <c r="H92" s="330"/>
      <c r="I92" s="330"/>
      <c r="J92" s="330"/>
    </row>
    <row r="93" spans="5:10" x14ac:dyDescent="0.25">
      <c r="E93" s="330"/>
      <c r="F93" s="330"/>
      <c r="G93" s="330"/>
      <c r="H93" s="330"/>
      <c r="I93" s="330"/>
      <c r="J93" s="330"/>
    </row>
    <row r="94" spans="5:10" x14ac:dyDescent="0.25">
      <c r="E94" s="330"/>
      <c r="F94" s="330"/>
      <c r="G94" s="330"/>
      <c r="H94" s="330"/>
      <c r="I94" s="330"/>
      <c r="J94" s="330"/>
    </row>
    <row r="95" spans="5:10" x14ac:dyDescent="0.25">
      <c r="E95" s="330"/>
      <c r="F95" s="330"/>
      <c r="G95" s="330"/>
      <c r="H95" s="330"/>
      <c r="I95" s="330"/>
      <c r="J95" s="330"/>
    </row>
    <row r="96" spans="5:10" x14ac:dyDescent="0.25">
      <c r="E96" s="330"/>
      <c r="F96" s="330"/>
      <c r="G96" s="330"/>
      <c r="H96" s="330"/>
      <c r="I96" s="330"/>
      <c r="J96" s="330"/>
    </row>
    <row r="97" spans="5:10" x14ac:dyDescent="0.25">
      <c r="E97" s="330"/>
      <c r="F97" s="330"/>
      <c r="G97" s="330"/>
      <c r="H97" s="330"/>
      <c r="I97" s="330"/>
      <c r="J97" s="330"/>
    </row>
    <row r="98" spans="5:10" x14ac:dyDescent="0.25">
      <c r="E98" s="330"/>
      <c r="F98" s="330"/>
      <c r="G98" s="330"/>
      <c r="H98" s="330"/>
      <c r="I98" s="330"/>
      <c r="J98" s="330"/>
    </row>
    <row r="99" spans="5:10" x14ac:dyDescent="0.25">
      <c r="E99" s="330"/>
      <c r="F99" s="330"/>
      <c r="G99" s="330"/>
      <c r="H99" s="330"/>
      <c r="I99" s="330"/>
      <c r="J99" s="330"/>
    </row>
    <row r="100" spans="5:10" x14ac:dyDescent="0.25">
      <c r="E100" s="330"/>
      <c r="F100" s="330"/>
      <c r="G100" s="330"/>
      <c r="H100" s="330"/>
      <c r="I100" s="330"/>
      <c r="J100" s="330"/>
    </row>
    <row r="101" spans="5:10" x14ac:dyDescent="0.25">
      <c r="E101" s="330"/>
      <c r="F101" s="330"/>
      <c r="G101" s="330"/>
      <c r="H101" s="330"/>
      <c r="I101" s="330"/>
      <c r="J101" s="330"/>
    </row>
    <row r="102" spans="5:10" x14ac:dyDescent="0.25">
      <c r="E102" s="330"/>
      <c r="F102" s="330"/>
      <c r="G102" s="330"/>
      <c r="H102" s="330"/>
      <c r="I102" s="330"/>
      <c r="J102" s="330"/>
    </row>
    <row r="103" spans="5:10" x14ac:dyDescent="0.25">
      <c r="E103" s="330"/>
      <c r="F103" s="330"/>
      <c r="G103" s="330"/>
      <c r="H103" s="330"/>
      <c r="I103" s="330"/>
      <c r="J103" s="330"/>
    </row>
    <row r="104" spans="5:10" x14ac:dyDescent="0.25">
      <c r="E104" s="330"/>
      <c r="F104" s="330"/>
      <c r="G104" s="330"/>
      <c r="H104" s="330"/>
      <c r="I104" s="330"/>
      <c r="J104" s="330"/>
    </row>
    <row r="105" spans="5:10" x14ac:dyDescent="0.25">
      <c r="E105" s="330"/>
      <c r="F105" s="330"/>
      <c r="G105" s="330"/>
      <c r="H105" s="330"/>
      <c r="I105" s="330"/>
      <c r="J105" s="330"/>
    </row>
    <row r="106" spans="5:10" x14ac:dyDescent="0.25">
      <c r="E106" s="330"/>
      <c r="F106" s="330"/>
      <c r="G106" s="330"/>
      <c r="H106" s="330"/>
      <c r="I106" s="330"/>
      <c r="J106" s="330"/>
    </row>
    <row r="107" spans="5:10" x14ac:dyDescent="0.25">
      <c r="E107" s="330"/>
      <c r="F107" s="330"/>
      <c r="G107" s="330"/>
      <c r="H107" s="330"/>
      <c r="I107" s="330"/>
      <c r="J107" s="330"/>
    </row>
    <row r="108" spans="5:10" x14ac:dyDescent="0.25">
      <c r="E108" s="330"/>
      <c r="F108" s="330"/>
      <c r="G108" s="330"/>
      <c r="H108" s="330"/>
      <c r="I108" s="330"/>
      <c r="J108" s="330"/>
    </row>
    <row r="109" spans="5:10" x14ac:dyDescent="0.25">
      <c r="E109" s="330"/>
      <c r="F109" s="330"/>
      <c r="G109" s="330"/>
      <c r="H109" s="330"/>
      <c r="I109" s="330"/>
      <c r="J109" s="330"/>
    </row>
    <row r="110" spans="5:10" x14ac:dyDescent="0.25">
      <c r="E110" s="330"/>
      <c r="F110" s="330"/>
      <c r="G110" s="330"/>
      <c r="H110" s="330"/>
      <c r="I110" s="330"/>
      <c r="J110" s="330"/>
    </row>
    <row r="111" spans="5:10" x14ac:dyDescent="0.25">
      <c r="E111" s="330"/>
      <c r="F111" s="330"/>
      <c r="G111" s="330"/>
      <c r="H111" s="330"/>
      <c r="I111" s="330"/>
      <c r="J111" s="330"/>
    </row>
    <row r="112" spans="5:10" x14ac:dyDescent="0.25">
      <c r="E112" s="330"/>
      <c r="F112" s="330"/>
      <c r="G112" s="330"/>
      <c r="H112" s="330"/>
      <c r="I112" s="330"/>
      <c r="J112" s="330"/>
    </row>
    <row r="113" spans="5:10" x14ac:dyDescent="0.25">
      <c r="E113" s="330"/>
      <c r="F113" s="330"/>
      <c r="G113" s="330"/>
      <c r="H113" s="330"/>
      <c r="I113" s="330"/>
      <c r="J113" s="330"/>
    </row>
    <row r="114" spans="5:10" x14ac:dyDescent="0.25">
      <c r="E114" s="330"/>
      <c r="F114" s="330"/>
      <c r="G114" s="330"/>
      <c r="H114" s="330"/>
      <c r="I114" s="330"/>
      <c r="J114" s="330"/>
    </row>
    <row r="115" spans="5:10" x14ac:dyDescent="0.25">
      <c r="E115" s="330"/>
      <c r="F115" s="330"/>
      <c r="G115" s="330"/>
      <c r="H115" s="330"/>
      <c r="I115" s="330"/>
      <c r="J115" s="330"/>
    </row>
    <row r="116" spans="5:10" x14ac:dyDescent="0.25">
      <c r="E116" s="330"/>
      <c r="F116" s="330"/>
      <c r="G116" s="330"/>
      <c r="H116" s="330"/>
      <c r="I116" s="330"/>
      <c r="J116" s="330"/>
    </row>
    <row r="117" spans="5:10" x14ac:dyDescent="0.25">
      <c r="E117" s="330"/>
      <c r="F117" s="330"/>
      <c r="G117" s="330"/>
      <c r="H117" s="330"/>
      <c r="I117" s="330"/>
      <c r="J117" s="330"/>
    </row>
    <row r="118" spans="5:10" x14ac:dyDescent="0.25">
      <c r="E118" s="330"/>
      <c r="F118" s="330"/>
      <c r="G118" s="330"/>
      <c r="H118" s="330"/>
      <c r="I118" s="330"/>
      <c r="J118" s="330"/>
    </row>
    <row r="119" spans="5:10" x14ac:dyDescent="0.25">
      <c r="E119" s="330"/>
      <c r="F119" s="330"/>
      <c r="G119" s="330"/>
      <c r="H119" s="330"/>
      <c r="I119" s="330"/>
      <c r="J119" s="330"/>
    </row>
    <row r="120" spans="5:10" x14ac:dyDescent="0.25">
      <c r="E120" s="330"/>
      <c r="F120" s="330"/>
      <c r="G120" s="330"/>
      <c r="H120" s="330"/>
      <c r="I120" s="330"/>
      <c r="J120" s="330"/>
    </row>
    <row r="121" spans="5:10" x14ac:dyDescent="0.25">
      <c r="E121" s="330"/>
      <c r="F121" s="330"/>
      <c r="G121" s="330"/>
      <c r="H121" s="330"/>
      <c r="I121" s="330"/>
      <c r="J121" s="330"/>
    </row>
    <row r="122" spans="5:10" x14ac:dyDescent="0.25">
      <c r="E122" s="330"/>
      <c r="F122" s="330"/>
      <c r="G122" s="330"/>
      <c r="H122" s="330"/>
      <c r="I122" s="330"/>
      <c r="J122" s="330"/>
    </row>
    <row r="123" spans="5:10" x14ac:dyDescent="0.25">
      <c r="E123" s="330"/>
      <c r="F123" s="330"/>
      <c r="G123" s="330"/>
      <c r="H123" s="330"/>
      <c r="I123" s="330"/>
      <c r="J123" s="330"/>
    </row>
    <row r="124" spans="5:10" x14ac:dyDescent="0.25">
      <c r="E124" s="330"/>
      <c r="F124" s="330"/>
      <c r="G124" s="330"/>
      <c r="H124" s="330"/>
      <c r="I124" s="330"/>
      <c r="J124" s="330"/>
    </row>
    <row r="125" spans="5:10" x14ac:dyDescent="0.25">
      <c r="E125" s="330"/>
      <c r="F125" s="330"/>
      <c r="G125" s="330"/>
      <c r="H125" s="330"/>
      <c r="I125" s="330"/>
      <c r="J125" s="330"/>
    </row>
    <row r="126" spans="5:10" x14ac:dyDescent="0.25">
      <c r="E126" s="330"/>
      <c r="F126" s="330"/>
      <c r="G126" s="330"/>
      <c r="H126" s="330"/>
      <c r="I126" s="330"/>
      <c r="J126" s="330"/>
    </row>
    <row r="127" spans="5:10" x14ac:dyDescent="0.25">
      <c r="E127" s="330"/>
      <c r="F127" s="330"/>
      <c r="G127" s="330"/>
      <c r="H127" s="330"/>
      <c r="I127" s="330"/>
      <c r="J127" s="330"/>
    </row>
    <row r="128" spans="5:10" x14ac:dyDescent="0.25">
      <c r="E128" s="330"/>
      <c r="F128" s="330"/>
      <c r="G128" s="330"/>
      <c r="H128" s="330"/>
      <c r="I128" s="330"/>
      <c r="J128" s="330"/>
    </row>
    <row r="129" spans="5:10" x14ac:dyDescent="0.25">
      <c r="E129" s="330"/>
      <c r="F129" s="330"/>
      <c r="G129" s="330"/>
      <c r="H129" s="330"/>
      <c r="I129" s="330"/>
      <c r="J129" s="330"/>
    </row>
    <row r="130" spans="5:10" x14ac:dyDescent="0.25">
      <c r="E130" s="330"/>
      <c r="F130" s="330"/>
      <c r="G130" s="330"/>
      <c r="H130" s="330"/>
      <c r="I130" s="330"/>
      <c r="J130" s="330"/>
    </row>
    <row r="131" spans="5:10" x14ac:dyDescent="0.25">
      <c r="E131" s="330"/>
      <c r="F131" s="330"/>
      <c r="G131" s="330"/>
      <c r="H131" s="330"/>
      <c r="I131" s="330"/>
      <c r="J131" s="330"/>
    </row>
    <row r="132" spans="5:10" x14ac:dyDescent="0.25">
      <c r="E132" s="330"/>
      <c r="F132" s="330"/>
      <c r="G132" s="330"/>
      <c r="H132" s="330"/>
      <c r="I132" s="330"/>
      <c r="J132" s="330"/>
    </row>
  </sheetData>
  <sheetProtection selectLockedCells="1"/>
  <mergeCells count="292">
    <mergeCell ref="A8:D25"/>
    <mergeCell ref="E13:F13"/>
    <mergeCell ref="G13:J13"/>
    <mergeCell ref="E17:F17"/>
    <mergeCell ref="E11:F11"/>
    <mergeCell ref="G11:J11"/>
    <mergeCell ref="E12:F12"/>
    <mergeCell ref="G12:J12"/>
    <mergeCell ref="E9:F9"/>
    <mergeCell ref="E10:F10"/>
    <mergeCell ref="G9:J9"/>
    <mergeCell ref="G10:J10"/>
    <mergeCell ref="G16:J16"/>
    <mergeCell ref="G17:J17"/>
    <mergeCell ref="E18:F18"/>
    <mergeCell ref="G18:J18"/>
    <mergeCell ref="E19:F19"/>
    <mergeCell ref="G19:J19"/>
    <mergeCell ref="E14:F14"/>
    <mergeCell ref="G14:J14"/>
    <mergeCell ref="E15:F15"/>
    <mergeCell ref="G15:J15"/>
    <mergeCell ref="E16:F16"/>
    <mergeCell ref="E22:F22"/>
    <mergeCell ref="E23:F23"/>
    <mergeCell ref="E24:F24"/>
    <mergeCell ref="G29:J29"/>
    <mergeCell ref="N1:N4"/>
    <mergeCell ref="H1:I1"/>
    <mergeCell ref="H2:I2"/>
    <mergeCell ref="H3:I3"/>
    <mergeCell ref="H4:I4"/>
    <mergeCell ref="G21:J21"/>
    <mergeCell ref="G25:J25"/>
    <mergeCell ref="G22:J22"/>
    <mergeCell ref="G23:J23"/>
    <mergeCell ref="G24:J24"/>
    <mergeCell ref="E28:F28"/>
    <mergeCell ref="G28:J28"/>
    <mergeCell ref="E21:F21"/>
    <mergeCell ref="E25:F25"/>
    <mergeCell ref="A1:G2"/>
    <mergeCell ref="A3:G4"/>
    <mergeCell ref="A6:J7"/>
    <mergeCell ref="A5:J5"/>
    <mergeCell ref="J1:J4"/>
    <mergeCell ref="E8:J8"/>
    <mergeCell ref="G30:J30"/>
    <mergeCell ref="E20:F20"/>
    <mergeCell ref="G20:J20"/>
    <mergeCell ref="E26:F26"/>
    <mergeCell ref="G26:J26"/>
    <mergeCell ref="E27:F27"/>
    <mergeCell ref="G27:J27"/>
    <mergeCell ref="E52:F52"/>
    <mergeCell ref="E36:F36"/>
    <mergeCell ref="G46:J46"/>
    <mergeCell ref="G47:J47"/>
    <mergeCell ref="G36:J36"/>
    <mergeCell ref="G37:J37"/>
    <mergeCell ref="E46:F46"/>
    <mergeCell ref="E47:F47"/>
    <mergeCell ref="E34:F34"/>
    <mergeCell ref="G34:J34"/>
    <mergeCell ref="E35:F35"/>
    <mergeCell ref="G35:J35"/>
    <mergeCell ref="E38:F38"/>
    <mergeCell ref="G38:J38"/>
    <mergeCell ref="E31:F31"/>
    <mergeCell ref="G31:J31"/>
    <mergeCell ref="E29:F29"/>
    <mergeCell ref="G32:J32"/>
    <mergeCell ref="G33:J33"/>
    <mergeCell ref="E33:F33"/>
    <mergeCell ref="E43:F43"/>
    <mergeCell ref="G43:J43"/>
    <mergeCell ref="G56:J56"/>
    <mergeCell ref="G44:J44"/>
    <mergeCell ref="E45:F45"/>
    <mergeCell ref="G45:J45"/>
    <mergeCell ref="E42:F42"/>
    <mergeCell ref="G42:J42"/>
    <mergeCell ref="E48:F48"/>
    <mergeCell ref="G48:J48"/>
    <mergeCell ref="G61:J61"/>
    <mergeCell ref="E40:F40"/>
    <mergeCell ref="G40:J40"/>
    <mergeCell ref="E41:F41"/>
    <mergeCell ref="G41:J41"/>
    <mergeCell ref="E54:F54"/>
    <mergeCell ref="G54:J54"/>
    <mergeCell ref="E55:F55"/>
    <mergeCell ref="G55:J55"/>
    <mergeCell ref="E57:F57"/>
    <mergeCell ref="E49:F49"/>
    <mergeCell ref="G59:J59"/>
    <mergeCell ref="E60:F60"/>
    <mergeCell ref="G60:J60"/>
    <mergeCell ref="G57:J57"/>
    <mergeCell ref="G58:J58"/>
    <mergeCell ref="E50:F50"/>
    <mergeCell ref="G50:J50"/>
    <mergeCell ref="E53:F53"/>
    <mergeCell ref="G53:J53"/>
    <mergeCell ref="G52:J52"/>
    <mergeCell ref="G49:J49"/>
    <mergeCell ref="G51:J51"/>
    <mergeCell ref="G65:J65"/>
    <mergeCell ref="E66:F66"/>
    <mergeCell ref="G66:J66"/>
    <mergeCell ref="E67:F67"/>
    <mergeCell ref="G67:J67"/>
    <mergeCell ref="E62:F62"/>
    <mergeCell ref="G62:J62"/>
    <mergeCell ref="E63:F63"/>
    <mergeCell ref="G63:J63"/>
    <mergeCell ref="E64:F64"/>
    <mergeCell ref="E65:F65"/>
    <mergeCell ref="G64:J64"/>
    <mergeCell ref="G68:J68"/>
    <mergeCell ref="E69:F69"/>
    <mergeCell ref="G69:J69"/>
    <mergeCell ref="E70:F70"/>
    <mergeCell ref="G70:J70"/>
    <mergeCell ref="G76:J76"/>
    <mergeCell ref="G71:J71"/>
    <mergeCell ref="E72:F72"/>
    <mergeCell ref="G72:J72"/>
    <mergeCell ref="E73:F73"/>
    <mergeCell ref="G73:J73"/>
    <mergeCell ref="E71:F71"/>
    <mergeCell ref="G77:J77"/>
    <mergeCell ref="E78:F78"/>
    <mergeCell ref="G78:J78"/>
    <mergeCell ref="E79:F79"/>
    <mergeCell ref="G79:J79"/>
    <mergeCell ref="E74:F74"/>
    <mergeCell ref="G74:J74"/>
    <mergeCell ref="E75:F75"/>
    <mergeCell ref="G75:J75"/>
    <mergeCell ref="E76:F76"/>
    <mergeCell ref="E77:F77"/>
    <mergeCell ref="G80:J80"/>
    <mergeCell ref="E81:F81"/>
    <mergeCell ref="G81:J81"/>
    <mergeCell ref="E82:F82"/>
    <mergeCell ref="G82:J82"/>
    <mergeCell ref="G88:J88"/>
    <mergeCell ref="G83:J83"/>
    <mergeCell ref="E84:F84"/>
    <mergeCell ref="G84:J84"/>
    <mergeCell ref="E85:F85"/>
    <mergeCell ref="G85:J85"/>
    <mergeCell ref="E83:F83"/>
    <mergeCell ref="G89:J89"/>
    <mergeCell ref="E90:F90"/>
    <mergeCell ref="G90:J90"/>
    <mergeCell ref="E91:F91"/>
    <mergeCell ref="G91:J91"/>
    <mergeCell ref="E86:F86"/>
    <mergeCell ref="G86:J86"/>
    <mergeCell ref="E87:F87"/>
    <mergeCell ref="G87:J87"/>
    <mergeCell ref="E88:F88"/>
    <mergeCell ref="E89:F89"/>
    <mergeCell ref="G92:J92"/>
    <mergeCell ref="E93:F93"/>
    <mergeCell ref="G93:J93"/>
    <mergeCell ref="E94:F94"/>
    <mergeCell ref="G94:J94"/>
    <mergeCell ref="G100:J100"/>
    <mergeCell ref="G95:J95"/>
    <mergeCell ref="E96:F96"/>
    <mergeCell ref="G96:J96"/>
    <mergeCell ref="E97:F97"/>
    <mergeCell ref="G97:J97"/>
    <mergeCell ref="E95:F95"/>
    <mergeCell ref="G101:J101"/>
    <mergeCell ref="E102:F102"/>
    <mergeCell ref="G102:J102"/>
    <mergeCell ref="E103:F103"/>
    <mergeCell ref="G103:J103"/>
    <mergeCell ref="E98:F98"/>
    <mergeCell ref="G98:J98"/>
    <mergeCell ref="E99:F99"/>
    <mergeCell ref="G99:J99"/>
    <mergeCell ref="E100:F100"/>
    <mergeCell ref="E101:F101"/>
    <mergeCell ref="G104:J104"/>
    <mergeCell ref="E105:F105"/>
    <mergeCell ref="G105:J105"/>
    <mergeCell ref="E106:F106"/>
    <mergeCell ref="G106:J106"/>
    <mergeCell ref="E129:F129"/>
    <mergeCell ref="G129:J129"/>
    <mergeCell ref="E125:F125"/>
    <mergeCell ref="G125:J125"/>
    <mergeCell ref="E126:F126"/>
    <mergeCell ref="G126:J126"/>
    <mergeCell ref="E127:F127"/>
    <mergeCell ref="G127:J127"/>
    <mergeCell ref="E116:F116"/>
    <mergeCell ref="G116:J116"/>
    <mergeCell ref="E117:F117"/>
    <mergeCell ref="G117:J117"/>
    <mergeCell ref="E118:F118"/>
    <mergeCell ref="E128:F128"/>
    <mergeCell ref="G128:J128"/>
    <mergeCell ref="G118:J118"/>
    <mergeCell ref="G107:J107"/>
    <mergeCell ref="E108:F108"/>
    <mergeCell ref="G108:J108"/>
    <mergeCell ref="E109:F109"/>
    <mergeCell ref="G109:J109"/>
    <mergeCell ref="G115:J115"/>
    <mergeCell ref="E112:F112"/>
    <mergeCell ref="G112:J112"/>
    <mergeCell ref="E122:F122"/>
    <mergeCell ref="G122:J122"/>
    <mergeCell ref="E113:F113"/>
    <mergeCell ref="E107:F107"/>
    <mergeCell ref="G113:J113"/>
    <mergeCell ref="E114:F114"/>
    <mergeCell ref="G114:J114"/>
    <mergeCell ref="E115:F115"/>
    <mergeCell ref="E110:F110"/>
    <mergeCell ref="G110:J110"/>
    <mergeCell ref="E111:F111"/>
    <mergeCell ref="G111:J111"/>
    <mergeCell ref="G132:J132"/>
    <mergeCell ref="G131:J131"/>
    <mergeCell ref="E119:F119"/>
    <mergeCell ref="G119:J119"/>
    <mergeCell ref="E120:F120"/>
    <mergeCell ref="G120:J120"/>
    <mergeCell ref="E121:F121"/>
    <mergeCell ref="G121:J121"/>
    <mergeCell ref="E131:F131"/>
    <mergeCell ref="E130:F130"/>
    <mergeCell ref="G130:J130"/>
    <mergeCell ref="E123:F123"/>
    <mergeCell ref="G123:J123"/>
    <mergeCell ref="E124:F124"/>
    <mergeCell ref="G124:J124"/>
    <mergeCell ref="E61:F61"/>
    <mergeCell ref="E37:F37"/>
    <mergeCell ref="C48:D48"/>
    <mergeCell ref="C50:D50"/>
    <mergeCell ref="E58:F58"/>
    <mergeCell ref="E44:F44"/>
    <mergeCell ref="E56:F56"/>
    <mergeCell ref="E59:F59"/>
    <mergeCell ref="E132:F132"/>
    <mergeCell ref="E104:F104"/>
    <mergeCell ref="E92:F92"/>
    <mergeCell ref="E80:F80"/>
    <mergeCell ref="E68:F68"/>
    <mergeCell ref="C49:D49"/>
    <mergeCell ref="C41:D41"/>
    <mergeCell ref="C29:D29"/>
    <mergeCell ref="C30:D30"/>
    <mergeCell ref="C31:D31"/>
    <mergeCell ref="C32:D32"/>
    <mergeCell ref="C52:D52"/>
    <mergeCell ref="C51:D51"/>
    <mergeCell ref="E51:F51"/>
    <mergeCell ref="E32:F32"/>
    <mergeCell ref="E30:F30"/>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36:D36"/>
    <mergeCell ref="C37:D37"/>
    <mergeCell ref="C46:D46"/>
    <mergeCell ref="C47:D47"/>
  </mergeCells>
  <pageMargins left="0.25" right="0.25" top="0.75" bottom="0.75" header="0.3" footer="0.3"/>
  <pageSetup paperSize="25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72"/>
  <sheetViews>
    <sheetView tabSelected="1" topLeftCell="E9" zoomScale="85" zoomScaleNormal="85" workbookViewId="0">
      <selection activeCell="C10" sqref="C10:C15"/>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3" style="1" customWidth="1"/>
    <col min="35" max="35" width="18.88671875" style="1" customWidth="1"/>
    <col min="36" max="36" width="16.88671875" style="1" customWidth="1"/>
    <col min="37" max="37" width="14.88671875" style="1" customWidth="1"/>
    <col min="38" max="38" width="18.5546875" style="1" customWidth="1"/>
    <col min="39" max="39" width="21" style="1" customWidth="1"/>
    <col min="40" max="16384" width="11.44140625" style="1"/>
  </cols>
  <sheetData>
    <row r="1" spans="1:71" ht="16.5" customHeight="1" x14ac:dyDescent="0.25">
      <c r="A1" s="410" t="s">
        <v>139</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2"/>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413"/>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5"/>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456" t="s">
        <v>43</v>
      </c>
      <c r="B4" s="457"/>
      <c r="C4" s="408" t="s">
        <v>434</v>
      </c>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0" customHeight="1" x14ac:dyDescent="0.25">
      <c r="A5" s="456" t="s">
        <v>125</v>
      </c>
      <c r="B5" s="457"/>
      <c r="C5" s="409" t="s">
        <v>435</v>
      </c>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456" t="s">
        <v>44</v>
      </c>
      <c r="B6" s="457"/>
      <c r="C6" s="409" t="s">
        <v>436</v>
      </c>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416" t="s">
        <v>134</v>
      </c>
      <c r="B7" s="417"/>
      <c r="C7" s="418"/>
      <c r="D7" s="418"/>
      <c r="E7" s="418"/>
      <c r="F7" s="418"/>
      <c r="G7" s="418"/>
      <c r="H7" s="418"/>
      <c r="I7" s="418"/>
      <c r="J7" s="419"/>
      <c r="K7" s="420" t="s">
        <v>135</v>
      </c>
      <c r="L7" s="418"/>
      <c r="M7" s="418"/>
      <c r="N7" s="418"/>
      <c r="O7" s="418"/>
      <c r="P7" s="418"/>
      <c r="Q7" s="419"/>
      <c r="R7" s="420" t="s">
        <v>136</v>
      </c>
      <c r="S7" s="418"/>
      <c r="T7" s="418"/>
      <c r="U7" s="418"/>
      <c r="V7" s="418"/>
      <c r="W7" s="418"/>
      <c r="X7" s="418"/>
      <c r="Y7" s="418"/>
      <c r="Z7" s="419"/>
      <c r="AA7" s="420" t="s">
        <v>137</v>
      </c>
      <c r="AB7" s="418"/>
      <c r="AC7" s="418"/>
      <c r="AD7" s="418"/>
      <c r="AE7" s="418"/>
      <c r="AF7" s="418"/>
      <c r="AG7" s="419"/>
      <c r="AH7" s="420" t="s">
        <v>34</v>
      </c>
      <c r="AI7" s="418"/>
      <c r="AJ7" s="418"/>
      <c r="AK7" s="418"/>
      <c r="AL7" s="418"/>
      <c r="AM7" s="419"/>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458" t="s">
        <v>0</v>
      </c>
      <c r="B8" s="470" t="s">
        <v>2</v>
      </c>
      <c r="C8" s="461" t="s">
        <v>3</v>
      </c>
      <c r="D8" s="461" t="s">
        <v>42</v>
      </c>
      <c r="E8" s="460" t="s">
        <v>203</v>
      </c>
      <c r="F8" s="462" t="s">
        <v>1</v>
      </c>
      <c r="G8" s="136"/>
      <c r="H8" s="136"/>
      <c r="I8" s="460" t="s">
        <v>50</v>
      </c>
      <c r="J8" s="461" t="s">
        <v>130</v>
      </c>
      <c r="K8" s="467" t="s">
        <v>33</v>
      </c>
      <c r="L8" s="468" t="s">
        <v>5</v>
      </c>
      <c r="M8" s="460" t="s">
        <v>86</v>
      </c>
      <c r="N8" s="460" t="s">
        <v>91</v>
      </c>
      <c r="O8" s="469" t="s">
        <v>45</v>
      </c>
      <c r="P8" s="468" t="s">
        <v>5</v>
      </c>
      <c r="Q8" s="461" t="s">
        <v>48</v>
      </c>
      <c r="R8" s="464" t="s">
        <v>11</v>
      </c>
      <c r="S8" s="455" t="s">
        <v>152</v>
      </c>
      <c r="T8" s="460" t="s">
        <v>12</v>
      </c>
      <c r="U8" s="455" t="s">
        <v>8</v>
      </c>
      <c r="V8" s="455"/>
      <c r="W8" s="455"/>
      <c r="X8" s="455"/>
      <c r="Y8" s="455"/>
      <c r="Z8" s="455"/>
      <c r="AA8" s="466" t="s">
        <v>133</v>
      </c>
      <c r="AB8" s="466" t="s">
        <v>46</v>
      </c>
      <c r="AC8" s="466" t="s">
        <v>5</v>
      </c>
      <c r="AD8" s="466" t="s">
        <v>47</v>
      </c>
      <c r="AE8" s="466" t="s">
        <v>5</v>
      </c>
      <c r="AF8" s="466" t="s">
        <v>49</v>
      </c>
      <c r="AG8" s="464" t="s">
        <v>29</v>
      </c>
      <c r="AH8" s="455" t="s">
        <v>34</v>
      </c>
      <c r="AI8" s="455" t="s">
        <v>35</v>
      </c>
      <c r="AJ8" s="455" t="s">
        <v>36</v>
      </c>
      <c r="AK8" s="455" t="s">
        <v>38</v>
      </c>
      <c r="AL8" s="455" t="s">
        <v>37</v>
      </c>
      <c r="AM8" s="455" t="s">
        <v>39</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x14ac:dyDescent="0.3">
      <c r="A9" s="459"/>
      <c r="B9" s="470"/>
      <c r="C9" s="455"/>
      <c r="D9" s="455"/>
      <c r="E9" s="467"/>
      <c r="F9" s="463"/>
      <c r="G9" s="136" t="s">
        <v>262</v>
      </c>
      <c r="H9" s="136" t="s">
        <v>204</v>
      </c>
      <c r="I9" s="461"/>
      <c r="J9" s="455"/>
      <c r="K9" s="461"/>
      <c r="L9" s="420"/>
      <c r="M9" s="461"/>
      <c r="N9" s="461"/>
      <c r="O9" s="420"/>
      <c r="P9" s="420"/>
      <c r="Q9" s="455"/>
      <c r="R9" s="465"/>
      <c r="S9" s="455"/>
      <c r="T9" s="461"/>
      <c r="U9" s="7" t="s">
        <v>13</v>
      </c>
      <c r="V9" s="7" t="s">
        <v>17</v>
      </c>
      <c r="W9" s="7" t="s">
        <v>28</v>
      </c>
      <c r="X9" s="7" t="s">
        <v>18</v>
      </c>
      <c r="Y9" s="7" t="s">
        <v>21</v>
      </c>
      <c r="Z9" s="7" t="s">
        <v>24</v>
      </c>
      <c r="AA9" s="466"/>
      <c r="AB9" s="466"/>
      <c r="AC9" s="466"/>
      <c r="AD9" s="466"/>
      <c r="AE9" s="466"/>
      <c r="AF9" s="466"/>
      <c r="AG9" s="465"/>
      <c r="AH9" s="455"/>
      <c r="AI9" s="455"/>
      <c r="AJ9" s="455"/>
      <c r="AK9" s="455"/>
      <c r="AL9" s="455"/>
      <c r="AM9" s="45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81.599999999999994" customHeight="1" x14ac:dyDescent="0.3">
      <c r="A10" s="430">
        <v>1</v>
      </c>
      <c r="B10" s="471" t="s">
        <v>129</v>
      </c>
      <c r="C10" s="471" t="s">
        <v>427</v>
      </c>
      <c r="D10" s="474" t="s">
        <v>428</v>
      </c>
      <c r="E10" s="137" t="s">
        <v>430</v>
      </c>
      <c r="F10" s="477" t="s">
        <v>429</v>
      </c>
      <c r="G10" s="490" t="s">
        <v>432</v>
      </c>
      <c r="H10" s="477" t="s">
        <v>433</v>
      </c>
      <c r="I10" s="493" t="s">
        <v>118</v>
      </c>
      <c r="J10" s="496">
        <v>240</v>
      </c>
      <c r="K10" s="487" t="str">
        <f>IF(J10&lt;=0,"",IF(J10&lt;=2,"Muy Baja",IF(J10&lt;=24,"Baja",IF(J10&lt;=500,"Media",IF(J10&lt;=5000,"Alta","Muy Alta")))))</f>
        <v>Media</v>
      </c>
      <c r="L10" s="481">
        <f>IF(K10="","",IF(K10="Muy Baja",0.2,IF(K10="Baja",0.4,IF(K10="Media",0.6,IF(K10="Alta",0.8,IF(K10="Muy Alta",1,))))))</f>
        <v>0.6</v>
      </c>
      <c r="M10" s="484" t="s">
        <v>146</v>
      </c>
      <c r="N10" s="481" t="str">
        <f>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87" t="str">
        <f>IF(OR(N10='Tabla Impacto'!$C$11,N10='Tabla Impacto'!$D$11),"Leve",IF(OR(N10='Tabla Impacto'!$C$12,N10='Tabla Impacto'!$D$12),"Menor",IF(OR(N10='Tabla Impacto'!$C$13,N10='Tabla Impacto'!$D$13),"Moderado",IF(OR(N10='Tabla Impacto'!$C$14,N10='Tabla Impacto'!$D$14),"Mayor",IF(OR(N10='Tabla Impacto'!$C$15,N10='Tabla Impacto'!$D$15),"Catastrófico","")))))</f>
        <v>Mayor</v>
      </c>
      <c r="P10" s="481">
        <f>IF(O10="","",IF(O10="Leve",0.2,IF(O10="Menor",0.4,IF(O10="Moderado",0.6,IF(O10="Mayor",0.8,IF(O10="Catastrófico",1,))))))</f>
        <v>0.8</v>
      </c>
      <c r="Q10" s="478"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113" t="s">
        <v>437</v>
      </c>
      <c r="T10" s="107" t="str">
        <f>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19</v>
      </c>
      <c r="Y10" s="114" t="s">
        <v>22</v>
      </c>
      <c r="Z10" s="114" t="s">
        <v>114</v>
      </c>
      <c r="AA10" s="108">
        <f>IFERROR(IF(T10="Probabilidad",(L10-(+L10*W10)),IF(T10="Impacto",L10,"")),"")</f>
        <v>0.36</v>
      </c>
      <c r="AB10" s="116" t="str">
        <f>IFERROR(IF(AA10="","",IF(AA10&lt;=0.2,"Muy Baja",IF(AA10&lt;=0.4,"Baja",IF(AA10&lt;=0.6,"Media",IF(AA10&lt;=0.8,"Alta","Muy Alta"))))),"")</f>
        <v>Baja</v>
      </c>
      <c r="AC10" s="117">
        <f>+AA10</f>
        <v>0.36</v>
      </c>
      <c r="AD10" s="116" t="str">
        <f>IFERROR(IF(AE10="","",IF(AE10&lt;=0.2,"Leve",IF(AE10&lt;=0.4,"Menor",IF(AE10&lt;=0.6,"Moderado",IF(AE10&lt;=0.8,"Mayor","Catastrófico"))))),"")</f>
        <v>Mayor</v>
      </c>
      <c r="AE10" s="117">
        <f>IFERROR(IF(T10="Impacto",(P10-(+P10*W10)),IF(T10="Probabilidad",P10,"")),"")</f>
        <v>0.8</v>
      </c>
      <c r="AF10" s="11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119"/>
      <c r="AH10" s="471" t="s">
        <v>439</v>
      </c>
      <c r="AI10" s="471" t="s">
        <v>440</v>
      </c>
      <c r="AJ10" s="471" t="s">
        <v>441</v>
      </c>
      <c r="AK10" s="499">
        <v>45473</v>
      </c>
      <c r="AL10" s="471" t="s">
        <v>442</v>
      </c>
      <c r="AM10" s="496" t="s">
        <v>41</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71.400000000000006" customHeight="1" x14ac:dyDescent="0.25">
      <c r="A11" s="431"/>
      <c r="B11" s="472"/>
      <c r="C11" s="472"/>
      <c r="D11" s="475"/>
      <c r="E11" s="137" t="s">
        <v>431</v>
      </c>
      <c r="F11" s="477"/>
      <c r="G11" s="491"/>
      <c r="H11" s="477"/>
      <c r="I11" s="494"/>
      <c r="J11" s="497"/>
      <c r="K11" s="488"/>
      <c r="L11" s="482"/>
      <c r="M11" s="485"/>
      <c r="N11" s="482">
        <f>IF(NOT(ISERROR(MATCH(M11,_xlfn.ANCHORARRAY(F22),0))),L24&amp;"Por favor no seleccionar los criterios de impacto",M11)</f>
        <v>0</v>
      </c>
      <c r="O11" s="488"/>
      <c r="P11" s="482"/>
      <c r="Q11" s="479"/>
      <c r="R11" s="105">
        <v>2</v>
      </c>
      <c r="S11" s="113" t="s">
        <v>438</v>
      </c>
      <c r="T11" s="107" t="str">
        <f>IF(OR(U11="Preventivo",U11="Detectivo"),"Probabilidad",IF(U11="Correctivo","Impacto",""))</f>
        <v>Impacto</v>
      </c>
      <c r="U11" s="114" t="s">
        <v>16</v>
      </c>
      <c r="V11" s="114" t="s">
        <v>9</v>
      </c>
      <c r="W11" s="115" t="str">
        <f t="shared" ref="W11" si="0">IF(AND(U11="Preventivo",V11="Automático"),"50%",IF(AND(U11="Preventivo",V11="Manual"),"40%",IF(AND(U11="Detectivo",V11="Automático"),"40%",IF(AND(U11="Detectivo",V11="Manual"),"30%",IF(AND(U11="Correctivo",V11="Automático"),"35%",IF(AND(U11="Correctivo",V11="Manual"),"25%",""))))))</f>
        <v>25%</v>
      </c>
      <c r="X11" s="114" t="s">
        <v>20</v>
      </c>
      <c r="Y11" s="114" t="s">
        <v>22</v>
      </c>
      <c r="Z11" s="114" t="s">
        <v>114</v>
      </c>
      <c r="AA11" s="108">
        <f>IFERROR(IF(AND(T10="Probabilidad",T11="Probabilidad"),(AC10-(+AC10*W11)),IF(AND(T10="Impacto",T11="Probabilidad"),(L10-(+L10*W11)),IF(T11="Impacto",AC10,""))),"")</f>
        <v>0.36</v>
      </c>
      <c r="AB11" s="116" t="str">
        <f t="shared" ref="AB11" si="1">IFERROR(IF(AA11="","",IF(AA11&lt;=0.2,"Muy Baja",IF(AA11&lt;=0.4,"Baja",IF(AA11&lt;=0.6,"Media",IF(AA11&lt;=0.8,"Alta","Muy Alta"))))),"")</f>
        <v>Baja</v>
      </c>
      <c r="AC11" s="117">
        <f>+AA11</f>
        <v>0.36</v>
      </c>
      <c r="AD11" s="116" t="str">
        <f t="shared" ref="AD11" si="2">IFERROR(IF(AE11="","",IF(AE11&lt;=0.2,"Leve",IF(AE11&lt;=0.4,"Menor",IF(AE11&lt;=0.6,"Moderado",IF(AE11&lt;=0.8,"Mayor","Catastrófico"))))),"")</f>
        <v>Moderado</v>
      </c>
      <c r="AE11" s="117">
        <f>IFERROR(IF(AND(T10="Impacto",T11="Impacto"),(AE10-(+AE10*W11)),IF(AND(T10="Probabilidad",T11="Impacto"),(P10-(+P10*W11)),IF(T11="Probabilidad",AE10,""))),"")</f>
        <v>0.60000000000000009</v>
      </c>
      <c r="AF11" s="118"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19"/>
      <c r="AH11" s="473"/>
      <c r="AI11" s="473"/>
      <c r="AJ11" s="473"/>
      <c r="AK11" s="473"/>
      <c r="AL11" s="473"/>
      <c r="AM11" s="49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46.2" customHeight="1" x14ac:dyDescent="0.25">
      <c r="A12" s="431"/>
      <c r="B12" s="472"/>
      <c r="C12" s="472"/>
      <c r="D12" s="475"/>
      <c r="E12" s="225"/>
      <c r="F12" s="477"/>
      <c r="G12" s="491"/>
      <c r="H12" s="477"/>
      <c r="I12" s="494"/>
      <c r="J12" s="497"/>
      <c r="K12" s="488"/>
      <c r="L12" s="482"/>
      <c r="M12" s="485"/>
      <c r="N12" s="482">
        <f>IF(NOT(ISERROR(MATCH(M12,_xlfn.ANCHORARRAY(F23),0))),L25&amp;"Por favor no seleccionar los criterios de impacto",M12)</f>
        <v>0</v>
      </c>
      <c r="O12" s="488"/>
      <c r="P12" s="482"/>
      <c r="Q12" s="479"/>
      <c r="R12" s="105">
        <v>3</v>
      </c>
      <c r="S12" s="112"/>
      <c r="T12" s="107" t="str">
        <f t="shared" ref="T12:T15" si="4">IF(OR(U12="Preventivo",U12="Detectivo"),"Probabilidad",IF(U12="Correctivo","Impacto",""))</f>
        <v/>
      </c>
      <c r="U12" s="114"/>
      <c r="V12" s="114"/>
      <c r="W12" s="115" t="str">
        <f t="shared" ref="W12:W15" si="5">IF(AND(U12="Preventivo",V12="Automático"),"50%",IF(AND(U12="Preventivo",V12="Manual"),"40%",IF(AND(U12="Detectivo",V12="Automático"),"40%",IF(AND(U12="Detectivo",V12="Manual"),"30%",IF(AND(U12="Correctivo",V12="Automático"),"35%",IF(AND(U12="Correctivo",V12="Manual"),"25%",""))))))</f>
        <v/>
      </c>
      <c r="X12" s="114"/>
      <c r="Y12" s="114"/>
      <c r="Z12" s="114"/>
      <c r="AA12" s="108" t="str">
        <f>IFERROR(IF(AND(T11="Probabilidad",T12="Probabilidad"),(AC11-(+AC11*W12)),IF(AND(T11="Impacto",T12="Probabilidad"),(AC10-(+AC10*W12)),IF(T12="Impacto",AC11,""))),"")</f>
        <v/>
      </c>
      <c r="AB12" s="116" t="str">
        <f t="shared" ref="AB12:AB15" si="6">IFERROR(IF(AA12="","",IF(AA12&lt;=0.2,"Muy Baja",IF(AA12&lt;=0.4,"Baja",IF(AA12&lt;=0.6,"Media",IF(AA12&lt;=0.8,"Alta","Muy Alta"))))),"")</f>
        <v/>
      </c>
      <c r="AC12" s="117" t="str">
        <f t="shared" ref="AC12:AC15" si="7">+AA12</f>
        <v/>
      </c>
      <c r="AD12" s="116" t="str">
        <f t="shared" ref="AD12:AD15" si="8">IFERROR(IF(AE12="","",IF(AE12&lt;=0.2,"Leve",IF(AE12&lt;=0.4,"Menor",IF(AE12&lt;=0.6,"Moderado",IF(AE12&lt;=0.8,"Mayor","Catastrófico"))))),"")</f>
        <v/>
      </c>
      <c r="AE12" s="117" t="str">
        <f t="shared" ref="AE12:AE15" si="9">IFERROR(IF(AND(T11="Impacto",T12="Impacto"),(AE11-(+AE11*W12)),IF(AND(T11="Probabilidad",T12="Impacto"),(AE10-(+AE10*W12)),IF(T12="Probabilidad",AE11,""))),"")</f>
        <v/>
      </c>
      <c r="AF12" s="118" t="str">
        <f t="shared" ref="AF12:AF15"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2" s="119"/>
      <c r="AH12" s="109"/>
      <c r="AI12" s="110"/>
      <c r="AJ12" s="111"/>
      <c r="AK12" s="111"/>
      <c r="AL12" s="109"/>
      <c r="AM12" s="110"/>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46.5" customHeight="1" x14ac:dyDescent="0.25">
      <c r="A13" s="431"/>
      <c r="B13" s="472"/>
      <c r="C13" s="472"/>
      <c r="D13" s="475"/>
      <c r="E13" s="138"/>
      <c r="F13" s="477"/>
      <c r="G13" s="491"/>
      <c r="H13" s="477"/>
      <c r="I13" s="494"/>
      <c r="J13" s="497"/>
      <c r="K13" s="488"/>
      <c r="L13" s="482"/>
      <c r="M13" s="485"/>
      <c r="N13" s="482">
        <f>IF(NOT(ISERROR(MATCH(M13,_xlfn.ANCHORARRAY(F24),0))),L26&amp;"Por favor no seleccionar los criterios de impacto",M13)</f>
        <v>0</v>
      </c>
      <c r="O13" s="488"/>
      <c r="P13" s="482"/>
      <c r="Q13" s="479"/>
      <c r="R13" s="105">
        <v>4</v>
      </c>
      <c r="S13" s="106"/>
      <c r="T13" s="107" t="str">
        <f t="shared" si="4"/>
        <v/>
      </c>
      <c r="U13" s="114"/>
      <c r="V13" s="114"/>
      <c r="W13" s="115" t="str">
        <f t="shared" si="5"/>
        <v/>
      </c>
      <c r="X13" s="114"/>
      <c r="Y13" s="114"/>
      <c r="Z13" s="114"/>
      <c r="AA13" s="108" t="str">
        <f t="shared" ref="AA13:AA15" si="11">IFERROR(IF(AND(T12="Probabilidad",T13="Probabilidad"),(AC12-(+AC12*W13)),IF(AND(T12="Impacto",T13="Probabilidad"),(AC11-(+AC11*W13)),IF(T13="Impacto",AC12,""))),"")</f>
        <v/>
      </c>
      <c r="AB13" s="116" t="str">
        <f t="shared" si="6"/>
        <v/>
      </c>
      <c r="AC13" s="117" t="str">
        <f t="shared" si="7"/>
        <v/>
      </c>
      <c r="AD13" s="116" t="str">
        <f t="shared" si="8"/>
        <v/>
      </c>
      <c r="AE13" s="117" t="str">
        <f t="shared" si="9"/>
        <v/>
      </c>
      <c r="AF13" s="118" t="str">
        <f t="shared" si="10"/>
        <v/>
      </c>
      <c r="AG13" s="119"/>
      <c r="AH13" s="109"/>
      <c r="AI13" s="110"/>
      <c r="AJ13" s="111"/>
      <c r="AK13" s="111"/>
      <c r="AL13" s="109"/>
      <c r="AM13" s="110"/>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48.75" customHeight="1" x14ac:dyDescent="0.25">
      <c r="A14" s="431"/>
      <c r="B14" s="472"/>
      <c r="C14" s="472"/>
      <c r="D14" s="475"/>
      <c r="E14" s="138"/>
      <c r="F14" s="477"/>
      <c r="G14" s="491"/>
      <c r="H14" s="477"/>
      <c r="I14" s="494"/>
      <c r="J14" s="497"/>
      <c r="K14" s="488"/>
      <c r="L14" s="482"/>
      <c r="M14" s="485"/>
      <c r="N14" s="482">
        <f>IF(NOT(ISERROR(MATCH(M14,_xlfn.ANCHORARRAY(F25),0))),L27&amp;"Por favor no seleccionar los criterios de impacto",M14)</f>
        <v>0</v>
      </c>
      <c r="O14" s="488"/>
      <c r="P14" s="482"/>
      <c r="Q14" s="479"/>
      <c r="R14" s="105">
        <v>5</v>
      </c>
      <c r="S14" s="106"/>
      <c r="T14" s="107" t="str">
        <f t="shared" si="4"/>
        <v/>
      </c>
      <c r="U14" s="114"/>
      <c r="V14" s="114"/>
      <c r="W14" s="115" t="str">
        <f t="shared" si="5"/>
        <v/>
      </c>
      <c r="X14" s="114"/>
      <c r="Y14" s="114"/>
      <c r="Z14" s="114"/>
      <c r="AA14" s="108" t="str">
        <f t="shared" si="11"/>
        <v/>
      </c>
      <c r="AB14" s="116" t="str">
        <f t="shared" si="6"/>
        <v/>
      </c>
      <c r="AC14" s="117" t="str">
        <f t="shared" si="7"/>
        <v/>
      </c>
      <c r="AD14" s="116" t="str">
        <f t="shared" si="8"/>
        <v/>
      </c>
      <c r="AE14" s="117" t="str">
        <f t="shared" si="9"/>
        <v/>
      </c>
      <c r="AF14" s="118" t="str">
        <f t="shared" si="10"/>
        <v/>
      </c>
      <c r="AG14" s="119"/>
      <c r="AH14" s="109"/>
      <c r="AI14" s="110"/>
      <c r="AJ14" s="111"/>
      <c r="AK14" s="111"/>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42.75" customHeight="1" x14ac:dyDescent="0.25">
      <c r="A15" s="432"/>
      <c r="B15" s="473"/>
      <c r="C15" s="473"/>
      <c r="D15" s="476"/>
      <c r="E15" s="138"/>
      <c r="F15" s="477"/>
      <c r="G15" s="492"/>
      <c r="H15" s="477"/>
      <c r="I15" s="495"/>
      <c r="J15" s="498"/>
      <c r="K15" s="489"/>
      <c r="L15" s="483"/>
      <c r="M15" s="486"/>
      <c r="N15" s="483">
        <f>IF(NOT(ISERROR(MATCH(M15,_xlfn.ANCHORARRAY(F26),0))),L28&amp;"Por favor no seleccionar los criterios de impacto",M15)</f>
        <v>0</v>
      </c>
      <c r="O15" s="489"/>
      <c r="P15" s="483"/>
      <c r="Q15" s="480"/>
      <c r="R15" s="105">
        <v>6</v>
      </c>
      <c r="S15" s="106"/>
      <c r="T15" s="107" t="str">
        <f t="shared" si="4"/>
        <v/>
      </c>
      <c r="U15" s="114"/>
      <c r="V15" s="114"/>
      <c r="W15" s="115" t="str">
        <f t="shared" si="5"/>
        <v/>
      </c>
      <c r="X15" s="114"/>
      <c r="Y15" s="114"/>
      <c r="Z15" s="114"/>
      <c r="AA15" s="108" t="str">
        <f t="shared" si="11"/>
        <v/>
      </c>
      <c r="AB15" s="116" t="str">
        <f t="shared" si="6"/>
        <v/>
      </c>
      <c r="AC15" s="117" t="str">
        <f t="shared" si="7"/>
        <v/>
      </c>
      <c r="AD15" s="116" t="str">
        <f t="shared" si="8"/>
        <v/>
      </c>
      <c r="AE15" s="117" t="str">
        <f t="shared" si="9"/>
        <v/>
      </c>
      <c r="AF15" s="118" t="str">
        <f t="shared" si="10"/>
        <v/>
      </c>
      <c r="AG15" s="119"/>
      <c r="AH15" s="109"/>
      <c r="AI15" s="110"/>
      <c r="AJ15" s="111"/>
      <c r="AK15" s="111"/>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71.25" customHeight="1" x14ac:dyDescent="0.25">
      <c r="A16" s="430">
        <v>2</v>
      </c>
      <c r="B16" s="433"/>
      <c r="C16" s="433"/>
      <c r="D16" s="448"/>
      <c r="E16" s="139"/>
      <c r="F16" s="451"/>
      <c r="G16" s="490"/>
      <c r="H16" s="140"/>
      <c r="I16" s="452"/>
      <c r="J16" s="439"/>
      <c r="K16" s="442" t="str">
        <f>IF(J16&lt;=0,"",IF(J16&lt;=2,"Muy Baja",IF(J16&lt;=24,"Baja",IF(J16&lt;=500,"Media",IF(J16&lt;=5000,"Alta","Muy Alta")))))</f>
        <v/>
      </c>
      <c r="L16" s="424" t="str">
        <f>IF(K16="","",IF(K16="Muy Baja",0.2,IF(K16="Baja",0.4,IF(K16="Media",0.6,IF(K16="Alta",0.8,IF(K16="Muy Alta",1,))))))</f>
        <v/>
      </c>
      <c r="M16" s="445"/>
      <c r="N16" s="424">
        <f>IF(NOT(ISERROR(MATCH(M16,'Tabla Impacto'!$B$221:$B$223,0))),'Tabla Impacto'!$F$223&amp;"Por favor no seleccionar los criterios de impacto(Afectación Económica o presupuestal y Pérdida Reputacional)",M16)</f>
        <v>0</v>
      </c>
      <c r="O16" s="442" t="str">
        <f>IF(OR(N16='Tabla Impacto'!$C$11,N16='Tabla Impacto'!$D$11),"Leve",IF(OR(N16='Tabla Impacto'!$C$12,N16='Tabla Impacto'!$D$12),"Menor",IF(OR(N16='Tabla Impacto'!$C$13,N16='Tabla Impacto'!$D$13),"Moderado",IF(OR(N16='Tabla Impacto'!$C$14,N16='Tabla Impacto'!$D$14),"Mayor",IF(OR(N16='Tabla Impacto'!$C$15,N16='Tabla Impacto'!$D$15),"Catastrófico","")))))</f>
        <v/>
      </c>
      <c r="P16" s="424" t="str">
        <f>IF(O16="","",IF(O16="Leve",0.2,IF(O16="Menor",0.4,IF(O16="Moderado",0.6,IF(O16="Mayor",0.8,IF(O16="Catastrófico",1,))))))</f>
        <v/>
      </c>
      <c r="Q16" s="427"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
      </c>
      <c r="R16" s="105">
        <v>1</v>
      </c>
      <c r="S16" s="106"/>
      <c r="T16" s="107" t="str">
        <f>IF(OR(U16="Preventivo",U16="Detectivo"),"Probabilidad",IF(U16="Correctivo","Impacto",""))</f>
        <v/>
      </c>
      <c r="U16" s="114"/>
      <c r="V16" s="114"/>
      <c r="W16" s="115" t="str">
        <f>IF(AND(U16="Preventivo",V16="Automático"),"50%",IF(AND(U16="Preventivo",V16="Manual"),"40%",IF(AND(U16="Detectivo",V16="Automático"),"40%",IF(AND(U16="Detectivo",V16="Manual"),"30%",IF(AND(U16="Correctivo",V16="Automático"),"35%",IF(AND(U16="Correctivo",V16="Manual"),"25%",""))))))</f>
        <v/>
      </c>
      <c r="X16" s="114"/>
      <c r="Y16" s="114"/>
      <c r="Z16" s="114"/>
      <c r="AA16" s="108" t="str">
        <f>IFERROR(IF(T16="Probabilidad",(L16-(+L16*W16)),IF(T16="Impacto",L16,"")),"")</f>
        <v/>
      </c>
      <c r="AB16" s="116" t="str">
        <f>IFERROR(IF(AA16="","",IF(AA16&lt;=0.2,"Muy Baja",IF(AA16&lt;=0.4,"Baja",IF(AA16&lt;=0.6,"Media",IF(AA16&lt;=0.8,"Alta","Muy Alta"))))),"")</f>
        <v/>
      </c>
      <c r="AC16" s="117" t="str">
        <f>+AA16</f>
        <v/>
      </c>
      <c r="AD16" s="116" t="str">
        <f>IFERROR(IF(AE16="","",IF(AE16&lt;=0.2,"Leve",IF(AE16&lt;=0.4,"Menor",IF(AE16&lt;=0.6,"Moderado",IF(AE16&lt;=0.8,"Mayor","Catastrófico"))))),"")</f>
        <v/>
      </c>
      <c r="AE16" s="117" t="str">
        <f>IFERROR(IF(T16="Impacto",(P16-(+P16*W16)),IF(T16="Probabilidad",P16,"")),"")</f>
        <v/>
      </c>
      <c r="AF16" s="118"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19"/>
      <c r="AH16" s="109"/>
      <c r="AI16" s="110"/>
      <c r="AJ16" s="111"/>
      <c r="AK16" s="111"/>
      <c r="AL16" s="109"/>
      <c r="AM16" s="110"/>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30" customHeight="1" x14ac:dyDescent="0.25">
      <c r="A17" s="431"/>
      <c r="B17" s="434"/>
      <c r="C17" s="434"/>
      <c r="D17" s="449"/>
      <c r="E17" s="139"/>
      <c r="F17" s="451"/>
      <c r="G17" s="491"/>
      <c r="H17" s="140"/>
      <c r="I17" s="453"/>
      <c r="J17" s="440"/>
      <c r="K17" s="443"/>
      <c r="L17" s="425"/>
      <c r="M17" s="446"/>
      <c r="N17" s="425">
        <f>IF(NOT(ISERROR(MATCH(M17,_xlfn.ANCHORARRAY(F28),0))),L30&amp;"Por favor no seleccionar los criterios de impacto",M17)</f>
        <v>0</v>
      </c>
      <c r="O17" s="443"/>
      <c r="P17" s="425"/>
      <c r="Q17" s="428"/>
      <c r="R17" s="105">
        <v>2</v>
      </c>
      <c r="S17" s="106"/>
      <c r="T17" s="107" t="str">
        <f>IF(OR(U17="Preventivo",U17="Detectivo"),"Probabilidad",IF(U17="Correctivo","Impacto",""))</f>
        <v/>
      </c>
      <c r="U17" s="114"/>
      <c r="V17" s="114"/>
      <c r="W17" s="115" t="str">
        <f t="shared" ref="W17:W21" si="12">IF(AND(U17="Preventivo",V17="Automático"),"50%",IF(AND(U17="Preventivo",V17="Manual"),"40%",IF(AND(U17="Detectivo",V17="Automático"),"40%",IF(AND(U17="Detectivo",V17="Manual"),"30%",IF(AND(U17="Correctivo",V17="Automático"),"35%",IF(AND(U17="Correctivo",V17="Manual"),"25%",""))))))</f>
        <v/>
      </c>
      <c r="X17" s="114"/>
      <c r="Y17" s="114"/>
      <c r="Z17" s="114"/>
      <c r="AA17" s="108" t="str">
        <f>IFERROR(IF(AND(T16="Probabilidad",T17="Probabilidad"),(AC16-(+AC16*W17)),IF(AND(T16="Impacto",T17="Probabilidad"),(L16-(+L16*W17)),IF(T17="Impacto",AC16,""))),"")</f>
        <v/>
      </c>
      <c r="AB17" s="116" t="str">
        <f t="shared" ref="AB17:AB21" si="13">IFERROR(IF(AA17="","",IF(AA17&lt;=0.2,"Muy Baja",IF(AA17&lt;=0.4,"Baja",IF(AA17&lt;=0.6,"Media",IF(AA17&lt;=0.8,"Alta","Muy Alta"))))),"")</f>
        <v/>
      </c>
      <c r="AC17" s="117" t="str">
        <f>+AA17</f>
        <v/>
      </c>
      <c r="AD17" s="116" t="str">
        <f t="shared" ref="AD17:AD21" si="14">IFERROR(IF(AE17="","",IF(AE17&lt;=0.2,"Leve",IF(AE17&lt;=0.4,"Menor",IF(AE17&lt;=0.6,"Moderado",IF(AE17&lt;=0.8,"Mayor","Catastrófico"))))),"")</f>
        <v/>
      </c>
      <c r="AE17" s="117" t="str">
        <f>IFERROR(IF(AND(T16="Impacto",T17="Impacto"),(AE16-(+AE16*W17)),IF(AND(T16="Probabilidad",T17="Impacto"),(P16-(+P16*W17)),IF(T17="Probabilidad",AE16,""))),"")</f>
        <v/>
      </c>
      <c r="AF17" s="118" t="str">
        <f t="shared" ref="AF17:AF21" si="15">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19"/>
      <c r="AH17" s="109"/>
      <c r="AI17" s="110"/>
      <c r="AJ17" s="111"/>
      <c r="AK17" s="111"/>
      <c r="AL17" s="109"/>
      <c r="AM17" s="110"/>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25.5" customHeight="1" x14ac:dyDescent="0.25">
      <c r="A18" s="431"/>
      <c r="B18" s="434"/>
      <c r="C18" s="434"/>
      <c r="D18" s="449"/>
      <c r="E18" s="139"/>
      <c r="F18" s="451"/>
      <c r="G18" s="491"/>
      <c r="H18" s="140"/>
      <c r="I18" s="453"/>
      <c r="J18" s="440"/>
      <c r="K18" s="443"/>
      <c r="L18" s="425"/>
      <c r="M18" s="446"/>
      <c r="N18" s="425">
        <f>IF(NOT(ISERROR(MATCH(M18,_xlfn.ANCHORARRAY(F29),0))),L31&amp;"Por favor no seleccionar los criterios de impacto",M18)</f>
        <v>0</v>
      </c>
      <c r="O18" s="443"/>
      <c r="P18" s="425"/>
      <c r="Q18" s="428"/>
      <c r="R18" s="105">
        <v>3</v>
      </c>
      <c r="S18" s="112"/>
      <c r="T18" s="107" t="str">
        <f t="shared" ref="T18:T21" si="16">IF(OR(U18="Preventivo",U18="Detectivo"),"Probabilidad",IF(U18="Correctivo","Impacto",""))</f>
        <v/>
      </c>
      <c r="U18" s="114"/>
      <c r="V18" s="114"/>
      <c r="W18" s="115" t="str">
        <f t="shared" si="12"/>
        <v/>
      </c>
      <c r="X18" s="114"/>
      <c r="Y18" s="114"/>
      <c r="Z18" s="114"/>
      <c r="AA18" s="108" t="str">
        <f>IFERROR(IF(AND(T17="Probabilidad",T18="Probabilidad"),(AC17-(+AC17*W18)),IF(AND(T17="Impacto",T18="Probabilidad"),(AC16-(+AC16*W18)),IF(T18="Impacto",AC17,""))),"")</f>
        <v/>
      </c>
      <c r="AB18" s="116" t="str">
        <f t="shared" si="13"/>
        <v/>
      </c>
      <c r="AC18" s="117" t="str">
        <f t="shared" ref="AC18:AC21" si="17">+AA18</f>
        <v/>
      </c>
      <c r="AD18" s="116" t="str">
        <f t="shared" si="14"/>
        <v/>
      </c>
      <c r="AE18" s="117" t="str">
        <f t="shared" ref="AE18:AE21" si="18">IFERROR(IF(AND(T17="Impacto",T18="Impacto"),(AE17-(+AE17*W18)),IF(AND(T17="Probabilidad",T18="Impacto"),(AE16-(+AE16*W18)),IF(T18="Probabilidad",AE17,""))),"")</f>
        <v/>
      </c>
      <c r="AF18" s="118" t="str">
        <f t="shared" si="15"/>
        <v/>
      </c>
      <c r="AG18" s="119"/>
      <c r="AH18" s="109"/>
      <c r="AI18" s="110"/>
      <c r="AJ18" s="111"/>
      <c r="AK18" s="111"/>
      <c r="AL18" s="109"/>
      <c r="AM18" s="11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5.5" customHeight="1" x14ac:dyDescent="0.25">
      <c r="A19" s="431"/>
      <c r="B19" s="434"/>
      <c r="C19" s="434"/>
      <c r="D19" s="449"/>
      <c r="E19" s="139"/>
      <c r="F19" s="451"/>
      <c r="G19" s="491"/>
      <c r="H19" s="140"/>
      <c r="I19" s="453"/>
      <c r="J19" s="440"/>
      <c r="K19" s="443"/>
      <c r="L19" s="425"/>
      <c r="M19" s="446"/>
      <c r="N19" s="425">
        <f>IF(NOT(ISERROR(MATCH(M19,_xlfn.ANCHORARRAY(F30),0))),L32&amp;"Por favor no seleccionar los criterios de impacto",M19)</f>
        <v>0</v>
      </c>
      <c r="O19" s="443"/>
      <c r="P19" s="425"/>
      <c r="Q19" s="428"/>
      <c r="R19" s="105">
        <v>4</v>
      </c>
      <c r="S19" s="106"/>
      <c r="T19" s="107" t="str">
        <f t="shared" si="16"/>
        <v/>
      </c>
      <c r="U19" s="114"/>
      <c r="V19" s="114"/>
      <c r="W19" s="115" t="str">
        <f t="shared" si="12"/>
        <v/>
      </c>
      <c r="X19" s="114"/>
      <c r="Y19" s="114"/>
      <c r="Z19" s="114"/>
      <c r="AA19" s="108" t="str">
        <f t="shared" ref="AA19:AA21" si="19">IFERROR(IF(AND(T18="Probabilidad",T19="Probabilidad"),(AC18-(+AC18*W19)),IF(AND(T18="Impacto",T19="Probabilidad"),(AC17-(+AC17*W19)),IF(T19="Impacto",AC18,""))),"")</f>
        <v/>
      </c>
      <c r="AB19" s="116" t="str">
        <f t="shared" si="13"/>
        <v/>
      </c>
      <c r="AC19" s="117" t="str">
        <f t="shared" si="17"/>
        <v/>
      </c>
      <c r="AD19" s="116" t="str">
        <f t="shared" si="14"/>
        <v/>
      </c>
      <c r="AE19" s="117" t="str">
        <f t="shared" si="18"/>
        <v/>
      </c>
      <c r="AF19" s="118" t="str">
        <f t="shared" si="15"/>
        <v/>
      </c>
      <c r="AG19" s="119"/>
      <c r="AH19" s="109"/>
      <c r="AI19" s="110"/>
      <c r="AJ19" s="111"/>
      <c r="AK19" s="111"/>
      <c r="AL19" s="109"/>
      <c r="AM19" s="110"/>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4" customHeight="1" x14ac:dyDescent="0.25">
      <c r="A20" s="431"/>
      <c r="B20" s="434"/>
      <c r="C20" s="434"/>
      <c r="D20" s="449"/>
      <c r="E20" s="139"/>
      <c r="F20" s="451"/>
      <c r="G20" s="491"/>
      <c r="H20" s="140"/>
      <c r="I20" s="453"/>
      <c r="J20" s="440"/>
      <c r="K20" s="443"/>
      <c r="L20" s="425"/>
      <c r="M20" s="446"/>
      <c r="N20" s="425">
        <f>IF(NOT(ISERROR(MATCH(M20,_xlfn.ANCHORARRAY(F31),0))),L33&amp;"Por favor no seleccionar los criterios de impacto",M20)</f>
        <v>0</v>
      </c>
      <c r="O20" s="443"/>
      <c r="P20" s="425"/>
      <c r="Q20" s="428"/>
      <c r="R20" s="105">
        <v>5</v>
      </c>
      <c r="S20" s="106"/>
      <c r="T20" s="107" t="str">
        <f t="shared" si="16"/>
        <v/>
      </c>
      <c r="U20" s="114"/>
      <c r="V20" s="114"/>
      <c r="W20" s="115" t="str">
        <f t="shared" si="12"/>
        <v/>
      </c>
      <c r="X20" s="114"/>
      <c r="Y20" s="114"/>
      <c r="Z20" s="114"/>
      <c r="AA20" s="108" t="str">
        <f t="shared" si="19"/>
        <v/>
      </c>
      <c r="AB20" s="116" t="str">
        <f t="shared" si="13"/>
        <v/>
      </c>
      <c r="AC20" s="117" t="str">
        <f t="shared" si="17"/>
        <v/>
      </c>
      <c r="AD20" s="116" t="str">
        <f t="shared" si="14"/>
        <v/>
      </c>
      <c r="AE20" s="117" t="str">
        <f t="shared" si="18"/>
        <v/>
      </c>
      <c r="AF20" s="118" t="str">
        <f t="shared" si="15"/>
        <v/>
      </c>
      <c r="AG20" s="119"/>
      <c r="AH20" s="109"/>
      <c r="AI20" s="110"/>
      <c r="AJ20" s="111"/>
      <c r="AK20" s="111"/>
      <c r="AL20" s="109"/>
      <c r="AM20" s="11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5.5" customHeight="1" x14ac:dyDescent="0.25">
      <c r="A21" s="432"/>
      <c r="B21" s="435"/>
      <c r="C21" s="435"/>
      <c r="D21" s="450"/>
      <c r="E21" s="139"/>
      <c r="F21" s="451"/>
      <c r="G21" s="492"/>
      <c r="H21" s="140"/>
      <c r="I21" s="454"/>
      <c r="J21" s="441"/>
      <c r="K21" s="444"/>
      <c r="L21" s="426"/>
      <c r="M21" s="447"/>
      <c r="N21" s="426">
        <f>IF(NOT(ISERROR(MATCH(M21,_xlfn.ANCHORARRAY(F32),0))),L34&amp;"Por favor no seleccionar los criterios de impacto",M21)</f>
        <v>0</v>
      </c>
      <c r="O21" s="444"/>
      <c r="P21" s="426"/>
      <c r="Q21" s="429"/>
      <c r="R21" s="105">
        <v>6</v>
      </c>
      <c r="S21" s="106"/>
      <c r="T21" s="107" t="str">
        <f t="shared" si="16"/>
        <v/>
      </c>
      <c r="U21" s="114"/>
      <c r="V21" s="114"/>
      <c r="W21" s="115" t="str">
        <f t="shared" si="12"/>
        <v/>
      </c>
      <c r="X21" s="114"/>
      <c r="Y21" s="114"/>
      <c r="Z21" s="114"/>
      <c r="AA21" s="108" t="str">
        <f t="shared" si="19"/>
        <v/>
      </c>
      <c r="AB21" s="116" t="str">
        <f t="shared" si="13"/>
        <v/>
      </c>
      <c r="AC21" s="117" t="str">
        <f t="shared" si="17"/>
        <v/>
      </c>
      <c r="AD21" s="116" t="str">
        <f t="shared" si="14"/>
        <v/>
      </c>
      <c r="AE21" s="117" t="str">
        <f t="shared" si="18"/>
        <v/>
      </c>
      <c r="AF21" s="118" t="str">
        <f t="shared" si="15"/>
        <v/>
      </c>
      <c r="AG21" s="119"/>
      <c r="AH21" s="109"/>
      <c r="AI21" s="110"/>
      <c r="AJ21" s="111"/>
      <c r="AK21" s="111"/>
      <c r="AL21" s="109"/>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30.75" customHeight="1" x14ac:dyDescent="0.25">
      <c r="A22" s="430">
        <v>3</v>
      </c>
      <c r="B22" s="433"/>
      <c r="C22" s="433"/>
      <c r="D22" s="448"/>
      <c r="E22" s="139"/>
      <c r="F22" s="451"/>
      <c r="G22" s="490"/>
      <c r="H22" s="140"/>
      <c r="I22" s="452"/>
      <c r="J22" s="439"/>
      <c r="K22" s="442" t="str">
        <f t="shared" ref="K22" si="20">IF(J22&lt;=0,"",IF(J22&lt;=2,"Muy Baja",IF(J22&lt;=24,"Baja",IF(J22&lt;=500,"Media",IF(J22&lt;=5000,"Alta","Muy Alta")))))</f>
        <v/>
      </c>
      <c r="L22" s="424" t="str">
        <f t="shared" ref="L22" si="21">IF(K22="","",IF(K22="Muy Baja",0.2,IF(K22="Baja",0.4,IF(K22="Media",0.6,IF(K22="Alta",0.8,IF(K22="Muy Alta",1,))))))</f>
        <v/>
      </c>
      <c r="M22" s="445"/>
      <c r="N22" s="424">
        <f>IF(NOT(ISERROR(MATCH(M22,'Tabla Impacto'!$B$221:$B$223,0))),'Tabla Impacto'!$F$223&amp;"Por favor no seleccionar los criterios de impacto(Afectación Económica o presupuestal y Pérdida Reputacional)",M22)</f>
        <v>0</v>
      </c>
      <c r="O22" s="442" t="str">
        <f>IF(OR(N22='Tabla Impacto'!$C$11,N22='Tabla Impacto'!$D$11),"Leve",IF(OR(N22='Tabla Impacto'!$C$12,N22='Tabla Impacto'!$D$12),"Menor",IF(OR(N22='Tabla Impacto'!$C$13,N22='Tabla Impacto'!$D$13),"Moderado",IF(OR(N22='Tabla Impacto'!$C$14,N22='Tabla Impacto'!$D$14),"Mayor",IF(OR(N22='Tabla Impacto'!$C$15,N22='Tabla Impacto'!$D$15),"Catastrófico","")))))</f>
        <v/>
      </c>
      <c r="P22" s="424" t="str">
        <f t="shared" ref="P22" si="22">IF(O22="","",IF(O22="Leve",0.2,IF(O22="Menor",0.4,IF(O22="Moderado",0.6,IF(O22="Mayor",0.8,IF(O22="Catastrófico",1,))))))</f>
        <v/>
      </c>
      <c r="Q22" s="427" t="str">
        <f t="shared" ref="Q22" si="23">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05">
        <v>1</v>
      </c>
      <c r="S22" s="106"/>
      <c r="T22" s="107" t="str">
        <f>IF(OR(U22="Preventivo",U22="Detectivo"),"Probabilidad",IF(U22="Correctivo","Impacto",""))</f>
        <v/>
      </c>
      <c r="U22" s="114"/>
      <c r="V22" s="114"/>
      <c r="W22" s="115" t="str">
        <f>IF(AND(U22="Preventivo",V22="Automático"),"50%",IF(AND(U22="Preventivo",V22="Manual"),"40%",IF(AND(U22="Detectivo",V22="Automático"),"40%",IF(AND(U22="Detectivo",V22="Manual"),"30%",IF(AND(U22="Correctivo",V22="Automático"),"35%",IF(AND(U22="Correctivo",V22="Manual"),"25%",""))))))</f>
        <v/>
      </c>
      <c r="X22" s="114"/>
      <c r="Y22" s="114"/>
      <c r="Z22" s="114"/>
      <c r="AA22" s="108" t="str">
        <f>IFERROR(IF(T22="Probabilidad",(L22-(+L22*W22)),IF(T22="Impacto",L22,"")),"")</f>
        <v/>
      </c>
      <c r="AB22" s="116" t="str">
        <f>IFERROR(IF(AA22="","",IF(AA22&lt;=0.2,"Muy Baja",IF(AA22&lt;=0.4,"Baja",IF(AA22&lt;=0.6,"Media",IF(AA22&lt;=0.8,"Alta","Muy Alta"))))),"")</f>
        <v/>
      </c>
      <c r="AC22" s="117" t="str">
        <f>+AA22</f>
        <v/>
      </c>
      <c r="AD22" s="116" t="str">
        <f>IFERROR(IF(AE22="","",IF(AE22&lt;=0.2,"Leve",IF(AE22&lt;=0.4,"Menor",IF(AE22&lt;=0.6,"Moderado",IF(AE22&lt;=0.8,"Mayor","Catastrófico"))))),"")</f>
        <v/>
      </c>
      <c r="AE22" s="117" t="str">
        <f>IFERROR(IF(T22="Impacto",(P22-(+P22*W22)),IF(T22="Probabilidad",P22,"")),"")</f>
        <v/>
      </c>
      <c r="AF22" s="118"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9"/>
      <c r="AH22" s="109"/>
      <c r="AI22" s="110"/>
      <c r="AJ22" s="111"/>
      <c r="AK22" s="111"/>
      <c r="AL22" s="109"/>
      <c r="AM22" s="110"/>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431"/>
      <c r="B23" s="434"/>
      <c r="C23" s="434"/>
      <c r="D23" s="449"/>
      <c r="E23" s="139"/>
      <c r="F23" s="451"/>
      <c r="G23" s="491"/>
      <c r="H23" s="140"/>
      <c r="I23" s="453"/>
      <c r="J23" s="440"/>
      <c r="K23" s="443"/>
      <c r="L23" s="425"/>
      <c r="M23" s="446"/>
      <c r="N23" s="425">
        <f>IF(NOT(ISERROR(MATCH(M23,_xlfn.ANCHORARRAY(F34),0))),L36&amp;"Por favor no seleccionar los criterios de impacto",M23)</f>
        <v>0</v>
      </c>
      <c r="O23" s="443"/>
      <c r="P23" s="425"/>
      <c r="Q23" s="428"/>
      <c r="R23" s="105">
        <v>2</v>
      </c>
      <c r="S23" s="106"/>
      <c r="T23" s="107" t="str">
        <f>IF(OR(U23="Preventivo",U23="Detectivo"),"Probabilidad",IF(U23="Correctivo","Impacto",""))</f>
        <v/>
      </c>
      <c r="U23" s="114"/>
      <c r="V23" s="114"/>
      <c r="W23" s="115" t="str">
        <f t="shared" ref="W23:W27" si="24">IF(AND(U23="Preventivo",V23="Automático"),"50%",IF(AND(U23="Preventivo",V23="Manual"),"40%",IF(AND(U23="Detectivo",V23="Automático"),"40%",IF(AND(U23="Detectivo",V23="Manual"),"30%",IF(AND(U23="Correctivo",V23="Automático"),"35%",IF(AND(U23="Correctivo",V23="Manual"),"25%",""))))))</f>
        <v/>
      </c>
      <c r="X23" s="114"/>
      <c r="Y23" s="114"/>
      <c r="Z23" s="114"/>
      <c r="AA23" s="108" t="str">
        <f>IFERROR(IF(AND(T22="Probabilidad",T23="Probabilidad"),(AC22-(+AC22*W23)),IF(AND(T22="Impacto",T23="Probabilidad"),(L22-(+L22*W23)),IF(T23="Impacto",AC22,""))),"")</f>
        <v/>
      </c>
      <c r="AB23" s="116" t="str">
        <f t="shared" ref="AB23:AB27" si="25">IFERROR(IF(AA23="","",IF(AA23&lt;=0.2,"Muy Baja",IF(AA23&lt;=0.4,"Baja",IF(AA23&lt;=0.6,"Media",IF(AA23&lt;=0.8,"Alta","Muy Alta"))))),"")</f>
        <v/>
      </c>
      <c r="AC23" s="117" t="str">
        <f>+AA23</f>
        <v/>
      </c>
      <c r="AD23" s="116" t="str">
        <f t="shared" ref="AD23:AD27" si="26">IFERROR(IF(AE23="","",IF(AE23&lt;=0.2,"Leve",IF(AE23&lt;=0.4,"Menor",IF(AE23&lt;=0.6,"Moderado",IF(AE23&lt;=0.8,"Mayor","Catastrófico"))))),"")</f>
        <v/>
      </c>
      <c r="AE23" s="117" t="str">
        <f>IFERROR(IF(AND(T22="Impacto",T23="Impacto"),(AE22-(+AE22*W23)),IF(AND(T22="Probabilidad",T23="Impacto"),(P22-(+P22*W23)),IF(T23="Probabilidad",AE22,""))),"")</f>
        <v/>
      </c>
      <c r="AF23" s="118" t="str">
        <f t="shared" ref="AF23:AF27" si="27">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19"/>
      <c r="AH23" s="109"/>
      <c r="AI23" s="110"/>
      <c r="AJ23" s="111"/>
      <c r="AK23" s="111"/>
      <c r="AL23" s="109"/>
      <c r="AM23" s="110"/>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431"/>
      <c r="B24" s="434"/>
      <c r="C24" s="434"/>
      <c r="D24" s="449"/>
      <c r="E24" s="139"/>
      <c r="F24" s="451"/>
      <c r="G24" s="491"/>
      <c r="H24" s="140"/>
      <c r="I24" s="453"/>
      <c r="J24" s="440"/>
      <c r="K24" s="443"/>
      <c r="L24" s="425"/>
      <c r="M24" s="446"/>
      <c r="N24" s="425">
        <f>IF(NOT(ISERROR(MATCH(M24,_xlfn.ANCHORARRAY(F35),0))),L37&amp;"Por favor no seleccionar los criterios de impacto",M24)</f>
        <v>0</v>
      </c>
      <c r="O24" s="443"/>
      <c r="P24" s="425"/>
      <c r="Q24" s="428"/>
      <c r="R24" s="105">
        <v>3</v>
      </c>
      <c r="S24" s="112"/>
      <c r="T24" s="107" t="str">
        <f t="shared" ref="T24:T27" si="28">IF(OR(U24="Preventivo",U24="Detectivo"),"Probabilidad",IF(U24="Correctivo","Impacto",""))</f>
        <v/>
      </c>
      <c r="U24" s="114"/>
      <c r="V24" s="114"/>
      <c r="W24" s="115" t="str">
        <f t="shared" si="24"/>
        <v/>
      </c>
      <c r="X24" s="114"/>
      <c r="Y24" s="114"/>
      <c r="Z24" s="114"/>
      <c r="AA24" s="108" t="str">
        <f>IFERROR(IF(AND(T23="Probabilidad",T24="Probabilidad"),(AC23-(+AC23*W24)),IF(AND(T23="Impacto",T24="Probabilidad"),(AC22-(+AC22*W24)),IF(T24="Impacto",AC23,""))),"")</f>
        <v/>
      </c>
      <c r="AB24" s="116" t="str">
        <f t="shared" si="25"/>
        <v/>
      </c>
      <c r="AC24" s="117" t="str">
        <f t="shared" ref="AC24:AC27" si="29">+AA24</f>
        <v/>
      </c>
      <c r="AD24" s="116" t="str">
        <f t="shared" si="26"/>
        <v/>
      </c>
      <c r="AE24" s="117" t="str">
        <f t="shared" ref="AE24:AE27" si="30">IFERROR(IF(AND(T23="Impacto",T24="Impacto"),(AE23-(+AE23*W24)),IF(AND(T23="Probabilidad",T24="Impacto"),(AE22-(+AE22*W24)),IF(T24="Probabilidad",AE23,""))),"")</f>
        <v/>
      </c>
      <c r="AF24" s="118" t="str">
        <f t="shared" si="27"/>
        <v/>
      </c>
      <c r="AG24" s="119"/>
      <c r="AH24" s="109"/>
      <c r="AI24" s="110"/>
      <c r="AJ24" s="111"/>
      <c r="AK24" s="111"/>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431"/>
      <c r="B25" s="434"/>
      <c r="C25" s="434"/>
      <c r="D25" s="449"/>
      <c r="E25" s="139"/>
      <c r="F25" s="451"/>
      <c r="G25" s="491"/>
      <c r="H25" s="140"/>
      <c r="I25" s="453"/>
      <c r="J25" s="440"/>
      <c r="K25" s="443"/>
      <c r="L25" s="425"/>
      <c r="M25" s="446"/>
      <c r="N25" s="425">
        <f>IF(NOT(ISERROR(MATCH(M25,_xlfn.ANCHORARRAY(F36),0))),L38&amp;"Por favor no seleccionar los criterios de impacto",M25)</f>
        <v>0</v>
      </c>
      <c r="O25" s="443"/>
      <c r="P25" s="425"/>
      <c r="Q25" s="428"/>
      <c r="R25" s="105">
        <v>4</v>
      </c>
      <c r="S25" s="106"/>
      <c r="T25" s="107" t="str">
        <f t="shared" si="28"/>
        <v/>
      </c>
      <c r="U25" s="114"/>
      <c r="V25" s="114"/>
      <c r="W25" s="115" t="str">
        <f t="shared" si="24"/>
        <v/>
      </c>
      <c r="X25" s="114"/>
      <c r="Y25" s="114"/>
      <c r="Z25" s="114"/>
      <c r="AA25" s="108" t="str">
        <f t="shared" ref="AA25:AA27" si="31">IFERROR(IF(AND(T24="Probabilidad",T25="Probabilidad"),(AC24-(+AC24*W25)),IF(AND(T24="Impacto",T25="Probabilidad"),(AC23-(+AC23*W25)),IF(T25="Impacto",AC24,""))),"")</f>
        <v/>
      </c>
      <c r="AB25" s="116" t="str">
        <f t="shared" si="25"/>
        <v/>
      </c>
      <c r="AC25" s="117" t="str">
        <f t="shared" si="29"/>
        <v/>
      </c>
      <c r="AD25" s="116" t="str">
        <f t="shared" si="26"/>
        <v/>
      </c>
      <c r="AE25" s="117" t="str">
        <f t="shared" si="30"/>
        <v/>
      </c>
      <c r="AF25" s="118" t="str">
        <f t="shared" si="27"/>
        <v/>
      </c>
      <c r="AG25" s="119"/>
      <c r="AH25" s="109"/>
      <c r="AI25" s="110"/>
      <c r="AJ25" s="111"/>
      <c r="AK25" s="111"/>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431"/>
      <c r="B26" s="434"/>
      <c r="C26" s="434"/>
      <c r="D26" s="449"/>
      <c r="E26" s="139"/>
      <c r="F26" s="451"/>
      <c r="G26" s="491"/>
      <c r="H26" s="140"/>
      <c r="I26" s="453"/>
      <c r="J26" s="440"/>
      <c r="K26" s="443"/>
      <c r="L26" s="425"/>
      <c r="M26" s="446"/>
      <c r="N26" s="425">
        <f>IF(NOT(ISERROR(MATCH(M26,_xlfn.ANCHORARRAY(F37),0))),L39&amp;"Por favor no seleccionar los criterios de impacto",M26)</f>
        <v>0</v>
      </c>
      <c r="O26" s="443"/>
      <c r="P26" s="425"/>
      <c r="Q26" s="428"/>
      <c r="R26" s="105">
        <v>5</v>
      </c>
      <c r="S26" s="106"/>
      <c r="T26" s="107" t="str">
        <f t="shared" si="28"/>
        <v/>
      </c>
      <c r="U26" s="114"/>
      <c r="V26" s="114"/>
      <c r="W26" s="115" t="str">
        <f t="shared" si="24"/>
        <v/>
      </c>
      <c r="X26" s="114"/>
      <c r="Y26" s="114"/>
      <c r="Z26" s="114"/>
      <c r="AA26" s="108" t="str">
        <f t="shared" si="31"/>
        <v/>
      </c>
      <c r="AB26" s="116" t="str">
        <f t="shared" si="25"/>
        <v/>
      </c>
      <c r="AC26" s="117" t="str">
        <f t="shared" si="29"/>
        <v/>
      </c>
      <c r="AD26" s="116" t="str">
        <f t="shared" si="26"/>
        <v/>
      </c>
      <c r="AE26" s="117" t="str">
        <f t="shared" si="30"/>
        <v/>
      </c>
      <c r="AF26" s="118" t="str">
        <f t="shared" si="27"/>
        <v/>
      </c>
      <c r="AG26" s="119"/>
      <c r="AH26" s="109"/>
      <c r="AI26" s="110"/>
      <c r="AJ26" s="111"/>
      <c r="AK26" s="111"/>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432"/>
      <c r="B27" s="435"/>
      <c r="C27" s="435"/>
      <c r="D27" s="450"/>
      <c r="E27" s="139"/>
      <c r="F27" s="451"/>
      <c r="G27" s="492"/>
      <c r="H27" s="140"/>
      <c r="I27" s="454"/>
      <c r="J27" s="441"/>
      <c r="K27" s="444"/>
      <c r="L27" s="426"/>
      <c r="M27" s="447"/>
      <c r="N27" s="426">
        <f>IF(NOT(ISERROR(MATCH(M27,_xlfn.ANCHORARRAY(F38),0))),L40&amp;"Por favor no seleccionar los criterios de impacto",M27)</f>
        <v>0</v>
      </c>
      <c r="O27" s="444"/>
      <c r="P27" s="426"/>
      <c r="Q27" s="429"/>
      <c r="R27" s="105">
        <v>6</v>
      </c>
      <c r="S27" s="106"/>
      <c r="T27" s="107" t="str">
        <f t="shared" si="28"/>
        <v/>
      </c>
      <c r="U27" s="114"/>
      <c r="V27" s="114"/>
      <c r="W27" s="115" t="str">
        <f t="shared" si="24"/>
        <v/>
      </c>
      <c r="X27" s="114"/>
      <c r="Y27" s="114"/>
      <c r="Z27" s="114"/>
      <c r="AA27" s="108" t="str">
        <f t="shared" si="31"/>
        <v/>
      </c>
      <c r="AB27" s="116" t="str">
        <f t="shared" si="25"/>
        <v/>
      </c>
      <c r="AC27" s="117" t="str">
        <f t="shared" si="29"/>
        <v/>
      </c>
      <c r="AD27" s="116" t="str">
        <f t="shared" si="26"/>
        <v/>
      </c>
      <c r="AE27" s="117" t="str">
        <f t="shared" si="30"/>
        <v/>
      </c>
      <c r="AF27" s="118" t="str">
        <f t="shared" si="27"/>
        <v/>
      </c>
      <c r="AG27" s="119"/>
      <c r="AH27" s="109"/>
      <c r="AI27" s="110"/>
      <c r="AJ27" s="111"/>
      <c r="AK27" s="111"/>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430">
        <v>4</v>
      </c>
      <c r="B28" s="433"/>
      <c r="C28" s="433"/>
      <c r="D28" s="448"/>
      <c r="E28" s="139"/>
      <c r="F28" s="451"/>
      <c r="G28" s="490"/>
      <c r="H28" s="140"/>
      <c r="I28" s="452"/>
      <c r="J28" s="439"/>
      <c r="K28" s="442" t="str">
        <f t="shared" ref="K28" si="32">IF(J28&lt;=0,"",IF(J28&lt;=2,"Muy Baja",IF(J28&lt;=24,"Baja",IF(J28&lt;=500,"Media",IF(J28&lt;=5000,"Alta","Muy Alta")))))</f>
        <v/>
      </c>
      <c r="L28" s="424" t="str">
        <f t="shared" ref="L28" si="33">IF(K28="","",IF(K28="Muy Baja",0.2,IF(K28="Baja",0.4,IF(K28="Media",0.6,IF(K28="Alta",0.8,IF(K28="Muy Alta",1,))))))</f>
        <v/>
      </c>
      <c r="M28" s="445"/>
      <c r="N28" s="424">
        <f>IF(NOT(ISERROR(MATCH(M28,'Tabla Impacto'!$B$221:$B$223,0))),'Tabla Impacto'!$F$223&amp;"Por favor no seleccionar los criterios de impacto(Afectación Económica o presupuestal y Pérdida Reputacional)",M28)</f>
        <v>0</v>
      </c>
      <c r="O28" s="442" t="str">
        <f>IF(OR(N28='Tabla Impacto'!$C$11,N28='Tabla Impacto'!$D$11),"Leve",IF(OR(N28='Tabla Impacto'!$C$12,N28='Tabla Impacto'!$D$12),"Menor",IF(OR(N28='Tabla Impacto'!$C$13,N28='Tabla Impacto'!$D$13),"Moderado",IF(OR(N28='Tabla Impacto'!$C$14,N28='Tabla Impacto'!$D$14),"Mayor",IF(OR(N28='Tabla Impacto'!$C$15,N28='Tabla Impacto'!$D$15),"Catastrófico","")))))</f>
        <v/>
      </c>
      <c r="P28" s="424" t="str">
        <f t="shared" ref="P28" si="34">IF(O28="","",IF(O28="Leve",0.2,IF(O28="Menor",0.4,IF(O28="Moderado",0.6,IF(O28="Mayor",0.8,IF(O28="Catastrófico",1,))))))</f>
        <v/>
      </c>
      <c r="Q28" s="427" t="str">
        <f t="shared" ref="Q28" si="35">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14"/>
      <c r="V28" s="114"/>
      <c r="W28" s="115" t="str">
        <f>IF(AND(U28="Preventivo",V28="Automático"),"50%",IF(AND(U28="Preventivo",V28="Manual"),"40%",IF(AND(U28="Detectivo",V28="Automático"),"40%",IF(AND(U28="Detectivo",V28="Manual"),"30%",IF(AND(U28="Correctivo",V28="Automático"),"35%",IF(AND(U28="Correctivo",V28="Manual"),"25%",""))))))</f>
        <v/>
      </c>
      <c r="X28" s="114"/>
      <c r="Y28" s="114"/>
      <c r="Z28" s="114"/>
      <c r="AA28" s="108" t="str">
        <f>IFERROR(IF(T28="Probabilidad",(L28-(+L28*W28)),IF(T28="Impacto",L28,"")),"")</f>
        <v/>
      </c>
      <c r="AB28" s="116" t="str">
        <f>IFERROR(IF(AA28="","",IF(AA28&lt;=0.2,"Muy Baja",IF(AA28&lt;=0.4,"Baja",IF(AA28&lt;=0.6,"Media",IF(AA28&lt;=0.8,"Alta","Muy Alta"))))),"")</f>
        <v/>
      </c>
      <c r="AC28" s="117" t="str">
        <f>+AA28</f>
        <v/>
      </c>
      <c r="AD28" s="116" t="str">
        <f>IFERROR(IF(AE28="","",IF(AE28&lt;=0.2,"Leve",IF(AE28&lt;=0.4,"Menor",IF(AE28&lt;=0.6,"Moderado",IF(AE28&lt;=0.8,"Mayor","Catastrófico"))))),"")</f>
        <v/>
      </c>
      <c r="AE28" s="117" t="str">
        <f>IFERROR(IF(T28="Impacto",(P28-(+P28*W28)),IF(T28="Probabilidad",P28,"")),"")</f>
        <v/>
      </c>
      <c r="AF28" s="118"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9"/>
      <c r="AH28" s="109"/>
      <c r="AI28" s="110"/>
      <c r="AJ28" s="111"/>
      <c r="AK28" s="111"/>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431"/>
      <c r="B29" s="434"/>
      <c r="C29" s="434"/>
      <c r="D29" s="449"/>
      <c r="E29" s="139"/>
      <c r="F29" s="451"/>
      <c r="G29" s="491"/>
      <c r="H29" s="140"/>
      <c r="I29" s="453"/>
      <c r="J29" s="440"/>
      <c r="K29" s="443"/>
      <c r="L29" s="425"/>
      <c r="M29" s="446"/>
      <c r="N29" s="425">
        <f>IF(NOT(ISERROR(MATCH(M29,_xlfn.ANCHORARRAY(F40),0))),L42&amp;"Por favor no seleccionar los criterios de impacto",M29)</f>
        <v>0</v>
      </c>
      <c r="O29" s="443"/>
      <c r="P29" s="425"/>
      <c r="Q29" s="428"/>
      <c r="R29" s="105">
        <v>2</v>
      </c>
      <c r="S29" s="106"/>
      <c r="T29" s="107" t="str">
        <f>IF(OR(U29="Preventivo",U29="Detectivo"),"Probabilidad",IF(U29="Correctivo","Impacto",""))</f>
        <v/>
      </c>
      <c r="U29" s="114"/>
      <c r="V29" s="114"/>
      <c r="W29" s="115" t="str">
        <f t="shared" ref="W29:W33" si="36">IF(AND(U29="Preventivo",V29="Automático"),"50%",IF(AND(U29="Preventivo",V29="Manual"),"40%",IF(AND(U29="Detectivo",V29="Automático"),"40%",IF(AND(U29="Detectivo",V29="Manual"),"30%",IF(AND(U29="Correctivo",V29="Automático"),"35%",IF(AND(U29="Correctivo",V29="Manual"),"25%",""))))))</f>
        <v/>
      </c>
      <c r="X29" s="114"/>
      <c r="Y29" s="114"/>
      <c r="Z29" s="114"/>
      <c r="AA29" s="108" t="str">
        <f>IFERROR(IF(AND(T28="Probabilidad",T29="Probabilidad"),(AC28-(+AC28*W29)),IF(AND(T28="Impacto",T29="Probabilidad"),(L28-(+L28*W29)),IF(T29="Impacto",AC28,""))),"")</f>
        <v/>
      </c>
      <c r="AB29" s="116" t="str">
        <f t="shared" ref="AB29:AB33" si="37">IFERROR(IF(AA29="","",IF(AA29&lt;=0.2,"Muy Baja",IF(AA29&lt;=0.4,"Baja",IF(AA29&lt;=0.6,"Media",IF(AA29&lt;=0.8,"Alta","Muy Alta"))))),"")</f>
        <v/>
      </c>
      <c r="AC29" s="117" t="str">
        <f>+AA29</f>
        <v/>
      </c>
      <c r="AD29" s="116" t="str">
        <f t="shared" ref="AD29:AD33" si="38">IFERROR(IF(AE29="","",IF(AE29&lt;=0.2,"Leve",IF(AE29&lt;=0.4,"Menor",IF(AE29&lt;=0.6,"Moderado",IF(AE29&lt;=0.8,"Mayor","Catastrófico"))))),"")</f>
        <v/>
      </c>
      <c r="AE29" s="117" t="str">
        <f>IFERROR(IF(AND(T28="Impacto",T29="Impacto"),(AE28-(+AE28*W29)),IF(AND(T28="Probabilidad",T29="Impacto"),(P28-(+P28*W29)),IF(T29="Probabilidad",AE28,""))),"")</f>
        <v/>
      </c>
      <c r="AF29" s="118" t="str">
        <f t="shared" ref="AF29:AF33" si="39">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19"/>
      <c r="AH29" s="109"/>
      <c r="AI29" s="110"/>
      <c r="AJ29" s="111"/>
      <c r="AK29" s="111"/>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431"/>
      <c r="B30" s="434"/>
      <c r="C30" s="434"/>
      <c r="D30" s="449"/>
      <c r="E30" s="139"/>
      <c r="F30" s="451"/>
      <c r="G30" s="491"/>
      <c r="H30" s="140"/>
      <c r="I30" s="453"/>
      <c r="J30" s="440"/>
      <c r="K30" s="443"/>
      <c r="L30" s="425"/>
      <c r="M30" s="446"/>
      <c r="N30" s="425">
        <f>IF(NOT(ISERROR(MATCH(M30,_xlfn.ANCHORARRAY(F41),0))),L43&amp;"Por favor no seleccionar los criterios de impacto",M30)</f>
        <v>0</v>
      </c>
      <c r="O30" s="443"/>
      <c r="P30" s="425"/>
      <c r="Q30" s="428"/>
      <c r="R30" s="105">
        <v>3</v>
      </c>
      <c r="S30" s="112"/>
      <c r="T30" s="107" t="str">
        <f t="shared" ref="T30:T33" si="40">IF(OR(U30="Preventivo",U30="Detectivo"),"Probabilidad",IF(U30="Correctivo","Impacto",""))</f>
        <v/>
      </c>
      <c r="U30" s="114"/>
      <c r="V30" s="114"/>
      <c r="W30" s="115" t="str">
        <f t="shared" si="36"/>
        <v/>
      </c>
      <c r="X30" s="114"/>
      <c r="Y30" s="114"/>
      <c r="Z30" s="114"/>
      <c r="AA30" s="108" t="str">
        <f>IFERROR(IF(AND(T29="Probabilidad",T30="Probabilidad"),(AC29-(+AC29*W30)),IF(AND(T29="Impacto",T30="Probabilidad"),(AC28-(+AC28*W30)),IF(T30="Impacto",AC29,""))),"")</f>
        <v/>
      </c>
      <c r="AB30" s="116" t="str">
        <f t="shared" si="37"/>
        <v/>
      </c>
      <c r="AC30" s="117" t="str">
        <f t="shared" ref="AC30:AC33" si="41">+AA30</f>
        <v/>
      </c>
      <c r="AD30" s="116" t="str">
        <f t="shared" si="38"/>
        <v/>
      </c>
      <c r="AE30" s="117" t="str">
        <f t="shared" ref="AE30:AE33" si="42">IFERROR(IF(AND(T29="Impacto",T30="Impacto"),(AE29-(+AE29*W30)),IF(AND(T29="Probabilidad",T30="Impacto"),(AE28-(+AE28*W30)),IF(T30="Probabilidad",AE29,""))),"")</f>
        <v/>
      </c>
      <c r="AF30" s="118" t="str">
        <f t="shared" si="39"/>
        <v/>
      </c>
      <c r="AG30" s="119"/>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431"/>
      <c r="B31" s="434"/>
      <c r="C31" s="434"/>
      <c r="D31" s="449"/>
      <c r="E31" s="139"/>
      <c r="F31" s="451"/>
      <c r="G31" s="491"/>
      <c r="H31" s="140"/>
      <c r="I31" s="453"/>
      <c r="J31" s="440"/>
      <c r="K31" s="443"/>
      <c r="L31" s="425"/>
      <c r="M31" s="446"/>
      <c r="N31" s="425">
        <f>IF(NOT(ISERROR(MATCH(M31,_xlfn.ANCHORARRAY(F42),0))),L44&amp;"Por favor no seleccionar los criterios de impacto",M31)</f>
        <v>0</v>
      </c>
      <c r="O31" s="443"/>
      <c r="P31" s="425"/>
      <c r="Q31" s="428"/>
      <c r="R31" s="105">
        <v>4</v>
      </c>
      <c r="S31" s="106"/>
      <c r="T31" s="107" t="str">
        <f t="shared" si="40"/>
        <v/>
      </c>
      <c r="U31" s="114"/>
      <c r="V31" s="114"/>
      <c r="W31" s="115" t="str">
        <f t="shared" si="36"/>
        <v/>
      </c>
      <c r="X31" s="114"/>
      <c r="Y31" s="114"/>
      <c r="Z31" s="114"/>
      <c r="AA31" s="108" t="str">
        <f t="shared" ref="AA31:AA33" si="43">IFERROR(IF(AND(T30="Probabilidad",T31="Probabilidad"),(AC30-(+AC30*W31)),IF(AND(T30="Impacto",T31="Probabilidad"),(AC29-(+AC29*W31)),IF(T31="Impacto",AC30,""))),"")</f>
        <v/>
      </c>
      <c r="AB31" s="116" t="str">
        <f t="shared" si="37"/>
        <v/>
      </c>
      <c r="AC31" s="117" t="str">
        <f t="shared" si="41"/>
        <v/>
      </c>
      <c r="AD31" s="116" t="str">
        <f t="shared" si="38"/>
        <v/>
      </c>
      <c r="AE31" s="117" t="str">
        <f t="shared" si="42"/>
        <v/>
      </c>
      <c r="AF31" s="118" t="str">
        <f t="shared" si="39"/>
        <v/>
      </c>
      <c r="AG31" s="119"/>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431"/>
      <c r="B32" s="434"/>
      <c r="C32" s="434"/>
      <c r="D32" s="449"/>
      <c r="E32" s="139"/>
      <c r="F32" s="451"/>
      <c r="G32" s="491"/>
      <c r="H32" s="140"/>
      <c r="I32" s="453"/>
      <c r="J32" s="440"/>
      <c r="K32" s="443"/>
      <c r="L32" s="425"/>
      <c r="M32" s="446"/>
      <c r="N32" s="425">
        <f>IF(NOT(ISERROR(MATCH(M32,_xlfn.ANCHORARRAY(F43),0))),L45&amp;"Por favor no seleccionar los criterios de impacto",M32)</f>
        <v>0</v>
      </c>
      <c r="O32" s="443"/>
      <c r="P32" s="425"/>
      <c r="Q32" s="428"/>
      <c r="R32" s="105">
        <v>5</v>
      </c>
      <c r="S32" s="106"/>
      <c r="T32" s="107" t="str">
        <f t="shared" si="40"/>
        <v/>
      </c>
      <c r="U32" s="114"/>
      <c r="V32" s="114"/>
      <c r="W32" s="115" t="str">
        <f t="shared" si="36"/>
        <v/>
      </c>
      <c r="X32" s="114"/>
      <c r="Y32" s="114"/>
      <c r="Z32" s="114"/>
      <c r="AA32" s="108" t="str">
        <f t="shared" si="43"/>
        <v/>
      </c>
      <c r="AB32" s="116" t="str">
        <f t="shared" si="37"/>
        <v/>
      </c>
      <c r="AC32" s="117" t="str">
        <f t="shared" si="41"/>
        <v/>
      </c>
      <c r="AD32" s="116" t="str">
        <f t="shared" si="38"/>
        <v/>
      </c>
      <c r="AE32" s="117" t="str">
        <f t="shared" si="42"/>
        <v/>
      </c>
      <c r="AF32" s="118" t="str">
        <f t="shared" si="39"/>
        <v/>
      </c>
      <c r="AG32" s="119"/>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432"/>
      <c r="B33" s="435"/>
      <c r="C33" s="435"/>
      <c r="D33" s="450"/>
      <c r="E33" s="139"/>
      <c r="F33" s="451"/>
      <c r="G33" s="492"/>
      <c r="H33" s="140"/>
      <c r="I33" s="454"/>
      <c r="J33" s="441"/>
      <c r="K33" s="444"/>
      <c r="L33" s="426"/>
      <c r="M33" s="447"/>
      <c r="N33" s="426">
        <f>IF(NOT(ISERROR(MATCH(M33,_xlfn.ANCHORARRAY(F44),0))),L46&amp;"Por favor no seleccionar los criterios de impacto",M33)</f>
        <v>0</v>
      </c>
      <c r="O33" s="444"/>
      <c r="P33" s="426"/>
      <c r="Q33" s="429"/>
      <c r="R33" s="105">
        <v>6</v>
      </c>
      <c r="S33" s="106"/>
      <c r="T33" s="107" t="str">
        <f t="shared" si="40"/>
        <v/>
      </c>
      <c r="U33" s="114"/>
      <c r="V33" s="114"/>
      <c r="W33" s="115" t="str">
        <f t="shared" si="36"/>
        <v/>
      </c>
      <c r="X33" s="114"/>
      <c r="Y33" s="114"/>
      <c r="Z33" s="114"/>
      <c r="AA33" s="108" t="str">
        <f t="shared" si="43"/>
        <v/>
      </c>
      <c r="AB33" s="116" t="str">
        <f t="shared" si="37"/>
        <v/>
      </c>
      <c r="AC33" s="117" t="str">
        <f t="shared" si="41"/>
        <v/>
      </c>
      <c r="AD33" s="116" t="str">
        <f t="shared" si="38"/>
        <v/>
      </c>
      <c r="AE33" s="117" t="str">
        <f t="shared" si="42"/>
        <v/>
      </c>
      <c r="AF33" s="118" t="str">
        <f t="shared" si="39"/>
        <v/>
      </c>
      <c r="AG33" s="119"/>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430">
        <v>5</v>
      </c>
      <c r="B34" s="433"/>
      <c r="C34" s="433"/>
      <c r="D34" s="448"/>
      <c r="E34" s="139"/>
      <c r="F34" s="451"/>
      <c r="G34" s="490"/>
      <c r="H34" s="140"/>
      <c r="I34" s="452"/>
      <c r="J34" s="439"/>
      <c r="K34" s="442" t="str">
        <f t="shared" ref="K34" si="44">IF(J34&lt;=0,"",IF(J34&lt;=2,"Muy Baja",IF(J34&lt;=24,"Baja",IF(J34&lt;=500,"Media",IF(J34&lt;=5000,"Alta","Muy Alta")))))</f>
        <v/>
      </c>
      <c r="L34" s="424" t="str">
        <f t="shared" ref="L34" si="45">IF(K34="","",IF(K34="Muy Baja",0.2,IF(K34="Baja",0.4,IF(K34="Media",0.6,IF(K34="Alta",0.8,IF(K34="Muy Alta",1,))))))</f>
        <v/>
      </c>
      <c r="M34" s="445"/>
      <c r="N34" s="424">
        <f>IF(NOT(ISERROR(MATCH(M34,'Tabla Impacto'!$B$221:$B$223,0))),'Tabla Impacto'!$F$223&amp;"Por favor no seleccionar los criterios de impacto(Afectación Económica o presupuestal y Pérdida Reputacional)",M34)</f>
        <v>0</v>
      </c>
      <c r="O34" s="442" t="str">
        <f>IF(OR(N34='Tabla Impacto'!$C$11,N34='Tabla Impacto'!$D$11),"Leve",IF(OR(N34='Tabla Impacto'!$C$12,N34='Tabla Impacto'!$D$12),"Menor",IF(OR(N34='Tabla Impacto'!$C$13,N34='Tabla Impacto'!$D$13),"Moderado",IF(OR(N34='Tabla Impacto'!$C$14,N34='Tabla Impacto'!$D$14),"Mayor",IF(OR(N34='Tabla Impacto'!$C$15,N34='Tabla Impacto'!$D$15),"Catastrófico","")))))</f>
        <v/>
      </c>
      <c r="P34" s="424" t="str">
        <f t="shared" ref="P34" si="46">IF(O34="","",IF(O34="Leve",0.2,IF(O34="Menor",0.4,IF(O34="Moderado",0.6,IF(O34="Mayor",0.8,IF(O34="Catastrófico",1,))))))</f>
        <v/>
      </c>
      <c r="Q34" s="427" t="str">
        <f t="shared" ref="Q34" si="47">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tr">
        <f>IF(OR(U34="Preventivo",U34="Detectivo"),"Probabilidad",IF(U34="Correctivo","Impacto",""))</f>
        <v/>
      </c>
      <c r="U34" s="114"/>
      <c r="V34" s="114"/>
      <c r="W34" s="115" t="str">
        <f>IF(AND(U34="Preventivo",V34="Automático"),"50%",IF(AND(U34="Preventivo",V34="Manual"),"40%",IF(AND(U34="Detectivo",V34="Automático"),"40%",IF(AND(U34="Detectivo",V34="Manual"),"30%",IF(AND(U34="Correctivo",V34="Automático"),"35%",IF(AND(U34="Correctivo",V34="Manual"),"25%",""))))))</f>
        <v/>
      </c>
      <c r="X34" s="114"/>
      <c r="Y34" s="114"/>
      <c r="Z34" s="114"/>
      <c r="AA34" s="108" t="str">
        <f>IFERROR(IF(T34="Probabilidad",(L34-(+L34*W34)),IF(T34="Impacto",L34,"")),"")</f>
        <v/>
      </c>
      <c r="AB34" s="116" t="str">
        <f>IFERROR(IF(AA34="","",IF(AA34&lt;=0.2,"Muy Baja",IF(AA34&lt;=0.4,"Baja",IF(AA34&lt;=0.6,"Media",IF(AA34&lt;=0.8,"Alta","Muy Alta"))))),"")</f>
        <v/>
      </c>
      <c r="AC34" s="117" t="str">
        <f>+AA34</f>
        <v/>
      </c>
      <c r="AD34" s="116" t="str">
        <f>IFERROR(IF(AE34="","",IF(AE34&lt;=0.2,"Leve",IF(AE34&lt;=0.4,"Menor",IF(AE34&lt;=0.6,"Moderado",IF(AE34&lt;=0.8,"Mayor","Catastrófico"))))),"")</f>
        <v/>
      </c>
      <c r="AE34" s="117" t="str">
        <f>IFERROR(IF(T34="Impacto",(P34-(+P34*W34)),IF(T34="Probabilidad",P34,"")),"")</f>
        <v/>
      </c>
      <c r="AF34" s="118"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19"/>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431"/>
      <c r="B35" s="434"/>
      <c r="C35" s="434"/>
      <c r="D35" s="449"/>
      <c r="E35" s="139"/>
      <c r="F35" s="451"/>
      <c r="G35" s="491"/>
      <c r="H35" s="140"/>
      <c r="I35" s="453"/>
      <c r="J35" s="440"/>
      <c r="K35" s="443"/>
      <c r="L35" s="425"/>
      <c r="M35" s="446"/>
      <c r="N35" s="425">
        <f>IF(NOT(ISERROR(MATCH(M35,_xlfn.ANCHORARRAY(F46),0))),L48&amp;"Por favor no seleccionar los criterios de impacto",M35)</f>
        <v>0</v>
      </c>
      <c r="O35" s="443"/>
      <c r="P35" s="425"/>
      <c r="Q35" s="428"/>
      <c r="R35" s="105">
        <v>2</v>
      </c>
      <c r="S35" s="106"/>
      <c r="T35" s="107" t="str">
        <f>IF(OR(U35="Preventivo",U35="Detectivo"),"Probabilidad",IF(U35="Correctivo","Impacto",""))</f>
        <v/>
      </c>
      <c r="U35" s="114"/>
      <c r="V35" s="114"/>
      <c r="W35" s="115" t="str">
        <f t="shared" ref="W35:W39" si="48">IF(AND(U35="Preventivo",V35="Automático"),"50%",IF(AND(U35="Preventivo",V35="Manual"),"40%",IF(AND(U35="Detectivo",V35="Automático"),"40%",IF(AND(U35="Detectivo",V35="Manual"),"30%",IF(AND(U35="Correctivo",V35="Automático"),"35%",IF(AND(U35="Correctivo",V35="Manual"),"25%",""))))))</f>
        <v/>
      </c>
      <c r="X35" s="114"/>
      <c r="Y35" s="114"/>
      <c r="Z35" s="114"/>
      <c r="AA35" s="108" t="str">
        <f>IFERROR(IF(AND(T34="Probabilidad",T35="Probabilidad"),(AC34-(+AC34*W35)),IF(AND(T34="Impacto",T35="Probabilidad"),(L34-(+L34*W35)),IF(T35="Impacto",AC34,""))),"")</f>
        <v/>
      </c>
      <c r="AB35" s="116" t="str">
        <f t="shared" ref="AB35:AB39" si="49">IFERROR(IF(AA35="","",IF(AA35&lt;=0.2,"Muy Baja",IF(AA35&lt;=0.4,"Baja",IF(AA35&lt;=0.6,"Media",IF(AA35&lt;=0.8,"Alta","Muy Alta"))))),"")</f>
        <v/>
      </c>
      <c r="AC35" s="117" t="str">
        <f>+AA35</f>
        <v/>
      </c>
      <c r="AD35" s="116" t="str">
        <f t="shared" ref="AD35:AD39" si="50">IFERROR(IF(AE35="","",IF(AE35&lt;=0.2,"Leve",IF(AE35&lt;=0.4,"Menor",IF(AE35&lt;=0.6,"Moderado",IF(AE35&lt;=0.8,"Mayor","Catastrófico"))))),"")</f>
        <v/>
      </c>
      <c r="AE35" s="117" t="str">
        <f>IFERROR(IF(AND(T34="Impacto",T35="Impacto"),(AE34-(+AE34*W35)),IF(AND(T34="Probabilidad",T35="Impacto"),(P34-(+P34*W35)),IF(T35="Probabilidad",AE34,""))),"")</f>
        <v/>
      </c>
      <c r="AF35" s="118" t="str">
        <f t="shared" ref="AF35:AF39" si="51">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19"/>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431"/>
      <c r="B36" s="434"/>
      <c r="C36" s="434"/>
      <c r="D36" s="449"/>
      <c r="E36" s="139"/>
      <c r="F36" s="451"/>
      <c r="G36" s="491"/>
      <c r="H36" s="140"/>
      <c r="I36" s="453"/>
      <c r="J36" s="440"/>
      <c r="K36" s="443"/>
      <c r="L36" s="425"/>
      <c r="M36" s="446"/>
      <c r="N36" s="425">
        <f>IF(NOT(ISERROR(MATCH(M36,_xlfn.ANCHORARRAY(F47),0))),L49&amp;"Por favor no seleccionar los criterios de impacto",M36)</f>
        <v>0</v>
      </c>
      <c r="O36" s="443"/>
      <c r="P36" s="425"/>
      <c r="Q36" s="428"/>
      <c r="R36" s="105">
        <v>3</v>
      </c>
      <c r="S36" s="112"/>
      <c r="T36" s="107" t="str">
        <f t="shared" ref="T36:T39" si="52">IF(OR(U36="Preventivo",U36="Detectivo"),"Probabilidad",IF(U36="Correctivo","Impacto",""))</f>
        <v/>
      </c>
      <c r="U36" s="114"/>
      <c r="V36" s="114"/>
      <c r="W36" s="115" t="str">
        <f t="shared" si="48"/>
        <v/>
      </c>
      <c r="X36" s="114"/>
      <c r="Y36" s="114"/>
      <c r="Z36" s="114"/>
      <c r="AA36" s="108" t="str">
        <f>IFERROR(IF(AND(T35="Probabilidad",T36="Probabilidad"),(AC35-(+AC35*W36)),IF(AND(T35="Impacto",T36="Probabilidad"),(AC34-(+AC34*W36)),IF(T36="Impacto",AC35,""))),"")</f>
        <v/>
      </c>
      <c r="AB36" s="116" t="str">
        <f t="shared" si="49"/>
        <v/>
      </c>
      <c r="AC36" s="117" t="str">
        <f t="shared" ref="AC36:AC39" si="53">+AA36</f>
        <v/>
      </c>
      <c r="AD36" s="116" t="str">
        <f t="shared" si="50"/>
        <v/>
      </c>
      <c r="AE36" s="117" t="str">
        <f t="shared" ref="AE36:AE39" si="54">IFERROR(IF(AND(T35="Impacto",T36="Impacto"),(AE35-(+AE35*W36)),IF(AND(T35="Probabilidad",T36="Impacto"),(AE34-(+AE34*W36)),IF(T36="Probabilidad",AE35,""))),"")</f>
        <v/>
      </c>
      <c r="AF36" s="118" t="str">
        <f t="shared" si="51"/>
        <v/>
      </c>
      <c r="AG36" s="119"/>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431"/>
      <c r="B37" s="434"/>
      <c r="C37" s="434"/>
      <c r="D37" s="449"/>
      <c r="E37" s="139"/>
      <c r="F37" s="451"/>
      <c r="G37" s="491"/>
      <c r="H37" s="140"/>
      <c r="I37" s="453"/>
      <c r="J37" s="440"/>
      <c r="K37" s="443"/>
      <c r="L37" s="425"/>
      <c r="M37" s="446"/>
      <c r="N37" s="425">
        <f>IF(NOT(ISERROR(MATCH(M37,_xlfn.ANCHORARRAY(F48),0))),L50&amp;"Por favor no seleccionar los criterios de impacto",M37)</f>
        <v>0</v>
      </c>
      <c r="O37" s="443"/>
      <c r="P37" s="425"/>
      <c r="Q37" s="428"/>
      <c r="R37" s="105">
        <v>4</v>
      </c>
      <c r="S37" s="106"/>
      <c r="T37" s="107" t="str">
        <f t="shared" si="52"/>
        <v/>
      </c>
      <c r="U37" s="114"/>
      <c r="V37" s="114"/>
      <c r="W37" s="115" t="str">
        <f t="shared" si="48"/>
        <v/>
      </c>
      <c r="X37" s="114"/>
      <c r="Y37" s="114"/>
      <c r="Z37" s="114"/>
      <c r="AA37" s="108" t="str">
        <f t="shared" ref="AA37:AA39" si="55">IFERROR(IF(AND(T36="Probabilidad",T37="Probabilidad"),(AC36-(+AC36*W37)),IF(AND(T36="Impacto",T37="Probabilidad"),(AC35-(+AC35*W37)),IF(T37="Impacto",AC36,""))),"")</f>
        <v/>
      </c>
      <c r="AB37" s="116" t="str">
        <f t="shared" si="49"/>
        <v/>
      </c>
      <c r="AC37" s="117" t="str">
        <f t="shared" si="53"/>
        <v/>
      </c>
      <c r="AD37" s="116" t="str">
        <f t="shared" si="50"/>
        <v/>
      </c>
      <c r="AE37" s="117" t="str">
        <f t="shared" si="54"/>
        <v/>
      </c>
      <c r="AF37" s="118" t="str">
        <f t="shared" si="51"/>
        <v/>
      </c>
      <c r="AG37" s="119"/>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431"/>
      <c r="B38" s="434"/>
      <c r="C38" s="434"/>
      <c r="D38" s="449"/>
      <c r="E38" s="139"/>
      <c r="F38" s="451"/>
      <c r="G38" s="491"/>
      <c r="H38" s="140"/>
      <c r="I38" s="453"/>
      <c r="J38" s="440"/>
      <c r="K38" s="443"/>
      <c r="L38" s="425"/>
      <c r="M38" s="446"/>
      <c r="N38" s="425">
        <f>IF(NOT(ISERROR(MATCH(M38,_xlfn.ANCHORARRAY(F49),0))),L51&amp;"Por favor no seleccionar los criterios de impacto",M38)</f>
        <v>0</v>
      </c>
      <c r="O38" s="443"/>
      <c r="P38" s="425"/>
      <c r="Q38" s="428"/>
      <c r="R38" s="105">
        <v>5</v>
      </c>
      <c r="S38" s="106"/>
      <c r="T38" s="107" t="str">
        <f t="shared" si="52"/>
        <v/>
      </c>
      <c r="U38" s="114"/>
      <c r="V38" s="114"/>
      <c r="W38" s="115" t="str">
        <f t="shared" si="48"/>
        <v/>
      </c>
      <c r="X38" s="114"/>
      <c r="Y38" s="114"/>
      <c r="Z38" s="114"/>
      <c r="AA38" s="108" t="str">
        <f t="shared" si="55"/>
        <v/>
      </c>
      <c r="AB38" s="116" t="str">
        <f t="shared" si="49"/>
        <v/>
      </c>
      <c r="AC38" s="117" t="str">
        <f t="shared" si="53"/>
        <v/>
      </c>
      <c r="AD38" s="116" t="str">
        <f t="shared" si="50"/>
        <v/>
      </c>
      <c r="AE38" s="117" t="str">
        <f t="shared" si="54"/>
        <v/>
      </c>
      <c r="AF38" s="118" t="str">
        <f t="shared" si="51"/>
        <v/>
      </c>
      <c r="AG38" s="119"/>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432"/>
      <c r="B39" s="435"/>
      <c r="C39" s="435"/>
      <c r="D39" s="450"/>
      <c r="E39" s="139"/>
      <c r="F39" s="451"/>
      <c r="G39" s="492"/>
      <c r="H39" s="140"/>
      <c r="I39" s="454"/>
      <c r="J39" s="441"/>
      <c r="K39" s="444"/>
      <c r="L39" s="426"/>
      <c r="M39" s="447"/>
      <c r="N39" s="426">
        <f>IF(NOT(ISERROR(MATCH(M39,_xlfn.ANCHORARRAY(F50),0))),L52&amp;"Por favor no seleccionar los criterios de impacto",M39)</f>
        <v>0</v>
      </c>
      <c r="O39" s="444"/>
      <c r="P39" s="426"/>
      <c r="Q39" s="429"/>
      <c r="R39" s="105">
        <v>6</v>
      </c>
      <c r="S39" s="106"/>
      <c r="T39" s="107" t="str">
        <f t="shared" si="52"/>
        <v/>
      </c>
      <c r="U39" s="114"/>
      <c r="V39" s="114"/>
      <c r="W39" s="115" t="str">
        <f t="shared" si="48"/>
        <v/>
      </c>
      <c r="X39" s="114"/>
      <c r="Y39" s="114"/>
      <c r="Z39" s="114"/>
      <c r="AA39" s="108" t="str">
        <f t="shared" si="55"/>
        <v/>
      </c>
      <c r="AB39" s="116" t="str">
        <f t="shared" si="49"/>
        <v/>
      </c>
      <c r="AC39" s="117" t="str">
        <f t="shared" si="53"/>
        <v/>
      </c>
      <c r="AD39" s="116" t="str">
        <f t="shared" si="50"/>
        <v/>
      </c>
      <c r="AE39" s="117" t="str">
        <f t="shared" si="54"/>
        <v/>
      </c>
      <c r="AF39" s="118" t="str">
        <f t="shared" si="51"/>
        <v/>
      </c>
      <c r="AG39" s="119"/>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430">
        <v>6</v>
      </c>
      <c r="B40" s="433"/>
      <c r="C40" s="433"/>
      <c r="D40" s="448"/>
      <c r="E40" s="139"/>
      <c r="F40" s="451"/>
      <c r="G40" s="490"/>
      <c r="H40" s="140"/>
      <c r="I40" s="452"/>
      <c r="J40" s="439"/>
      <c r="K40" s="442" t="str">
        <f t="shared" ref="K40" si="56">IF(J40&lt;=0,"",IF(J40&lt;=2,"Muy Baja",IF(J40&lt;=24,"Baja",IF(J40&lt;=500,"Media",IF(J40&lt;=5000,"Alta","Muy Alta")))))</f>
        <v/>
      </c>
      <c r="L40" s="424" t="str">
        <f t="shared" ref="L40" si="57">IF(K40="","",IF(K40="Muy Baja",0.2,IF(K40="Baja",0.4,IF(K40="Media",0.6,IF(K40="Alta",0.8,IF(K40="Muy Alta",1,))))))</f>
        <v/>
      </c>
      <c r="M40" s="445"/>
      <c r="N40" s="424">
        <f>IF(NOT(ISERROR(MATCH(M40,'Tabla Impacto'!$B$221:$B$223,0))),'Tabla Impacto'!$F$223&amp;"Por favor no seleccionar los criterios de impacto(Afectación Económica o presupuestal y Pérdida Reputacional)",M40)</f>
        <v>0</v>
      </c>
      <c r="O40" s="442" t="str">
        <f>IF(OR(N40='Tabla Impacto'!$C$11,N40='Tabla Impacto'!$D$11),"Leve",IF(OR(N40='Tabla Impacto'!$C$12,N40='Tabla Impacto'!$D$12),"Menor",IF(OR(N40='Tabla Impacto'!$C$13,N40='Tabla Impacto'!$D$13),"Moderado",IF(OR(N40='Tabla Impacto'!$C$14,N40='Tabla Impacto'!$D$14),"Mayor",IF(OR(N40='Tabla Impacto'!$C$15,N40='Tabla Impacto'!$D$15),"Catastrófico","")))))</f>
        <v/>
      </c>
      <c r="P40" s="424" t="str">
        <f t="shared" ref="P40" si="58">IF(O40="","",IF(O40="Leve",0.2,IF(O40="Menor",0.4,IF(O40="Moderado",0.6,IF(O40="Mayor",0.8,IF(O40="Catastrófico",1,))))))</f>
        <v/>
      </c>
      <c r="Q40" s="427" t="str">
        <f t="shared" ref="Q40" si="59">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tr">
        <f>IF(OR(U40="Preventivo",U40="Detectivo"),"Probabilidad",IF(U40="Correctivo","Impacto",""))</f>
        <v/>
      </c>
      <c r="U40" s="114"/>
      <c r="V40" s="114"/>
      <c r="W40" s="115" t="str">
        <f>IF(AND(U40="Preventivo",V40="Automático"),"50%",IF(AND(U40="Preventivo",V40="Manual"),"40%",IF(AND(U40="Detectivo",V40="Automático"),"40%",IF(AND(U40="Detectivo",V40="Manual"),"30%",IF(AND(U40="Correctivo",V40="Automático"),"35%",IF(AND(U40="Correctivo",V40="Manual"),"25%",""))))))</f>
        <v/>
      </c>
      <c r="X40" s="114"/>
      <c r="Y40" s="114"/>
      <c r="Z40" s="114"/>
      <c r="AA40" s="108" t="str">
        <f>IFERROR(IF(T40="Probabilidad",(L40-(+L40*W40)),IF(T40="Impacto",L40,"")),"")</f>
        <v/>
      </c>
      <c r="AB40" s="116" t="str">
        <f>IFERROR(IF(AA40="","",IF(AA40&lt;=0.2,"Muy Baja",IF(AA40&lt;=0.4,"Baja",IF(AA40&lt;=0.6,"Media",IF(AA40&lt;=0.8,"Alta","Muy Alta"))))),"")</f>
        <v/>
      </c>
      <c r="AC40" s="117" t="str">
        <f>+AA40</f>
        <v/>
      </c>
      <c r="AD40" s="116" t="str">
        <f>IFERROR(IF(AE40="","",IF(AE40&lt;=0.2,"Leve",IF(AE40&lt;=0.4,"Menor",IF(AE40&lt;=0.6,"Moderado",IF(AE40&lt;=0.8,"Mayor","Catastrófico"))))),"")</f>
        <v/>
      </c>
      <c r="AE40" s="117" t="str">
        <f>IFERROR(IF(T40="Impacto",(P40-(+P40*W40)),IF(T40="Probabilidad",P40,"")),"")</f>
        <v/>
      </c>
      <c r="AF40" s="118"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19"/>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431"/>
      <c r="B41" s="434"/>
      <c r="C41" s="434"/>
      <c r="D41" s="449"/>
      <c r="E41" s="139"/>
      <c r="F41" s="451"/>
      <c r="G41" s="491"/>
      <c r="H41" s="140"/>
      <c r="I41" s="453"/>
      <c r="J41" s="440"/>
      <c r="K41" s="443"/>
      <c r="L41" s="425"/>
      <c r="M41" s="446"/>
      <c r="N41" s="425">
        <f>IF(NOT(ISERROR(MATCH(M41,_xlfn.ANCHORARRAY(F52),0))),L54&amp;"Por favor no seleccionar los criterios de impacto",M41)</f>
        <v>0</v>
      </c>
      <c r="O41" s="443"/>
      <c r="P41" s="425"/>
      <c r="Q41" s="428"/>
      <c r="R41" s="105">
        <v>2</v>
      </c>
      <c r="S41" s="106"/>
      <c r="T41" s="107" t="str">
        <f>IF(OR(U41="Preventivo",U41="Detectivo"),"Probabilidad",IF(U41="Correctivo","Impacto",""))</f>
        <v/>
      </c>
      <c r="U41" s="114"/>
      <c r="V41" s="114"/>
      <c r="W41" s="115" t="str">
        <f t="shared" ref="W41:W45" si="60">IF(AND(U41="Preventivo",V41="Automático"),"50%",IF(AND(U41="Preventivo",V41="Manual"),"40%",IF(AND(U41="Detectivo",V41="Automático"),"40%",IF(AND(U41="Detectivo",V41="Manual"),"30%",IF(AND(U41="Correctivo",V41="Automático"),"35%",IF(AND(U41="Correctivo",V41="Manual"),"25%",""))))))</f>
        <v/>
      </c>
      <c r="X41" s="114"/>
      <c r="Y41" s="114"/>
      <c r="Z41" s="114"/>
      <c r="AA41" s="108" t="str">
        <f>IFERROR(IF(AND(T40="Probabilidad",T41="Probabilidad"),(AC40-(+AC40*W41)),IF(AND(T40="Impacto",T41="Probabilidad"),(L40-(+L40*W41)),IF(T41="Impacto",AC40,""))),"")</f>
        <v/>
      </c>
      <c r="AB41" s="116" t="str">
        <f t="shared" ref="AB41:AB45" si="61">IFERROR(IF(AA41="","",IF(AA41&lt;=0.2,"Muy Baja",IF(AA41&lt;=0.4,"Baja",IF(AA41&lt;=0.6,"Media",IF(AA41&lt;=0.8,"Alta","Muy Alta"))))),"")</f>
        <v/>
      </c>
      <c r="AC41" s="117" t="str">
        <f>+AA41</f>
        <v/>
      </c>
      <c r="AD41" s="116" t="str">
        <f t="shared" ref="AD41:AD45" si="62">IFERROR(IF(AE41="","",IF(AE41&lt;=0.2,"Leve",IF(AE41&lt;=0.4,"Menor",IF(AE41&lt;=0.6,"Moderado",IF(AE41&lt;=0.8,"Mayor","Catastrófico"))))),"")</f>
        <v/>
      </c>
      <c r="AE41" s="117" t="str">
        <f>IFERROR(IF(AND(T40="Impacto",T41="Impacto"),(AE40-(+AE40*W41)),IF(AND(T40="Probabilidad",T41="Impacto"),(P40-(+P40*W41)),IF(T41="Probabilidad",AE40,""))),"")</f>
        <v/>
      </c>
      <c r="AF41" s="118" t="str">
        <f t="shared" ref="AF41:AF45" si="63">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9"/>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431"/>
      <c r="B42" s="434"/>
      <c r="C42" s="434"/>
      <c r="D42" s="449"/>
      <c r="E42" s="139"/>
      <c r="F42" s="451"/>
      <c r="G42" s="491"/>
      <c r="H42" s="140"/>
      <c r="I42" s="453"/>
      <c r="J42" s="440"/>
      <c r="K42" s="443"/>
      <c r="L42" s="425"/>
      <c r="M42" s="446"/>
      <c r="N42" s="425">
        <f>IF(NOT(ISERROR(MATCH(M42,_xlfn.ANCHORARRAY(F53),0))),L55&amp;"Por favor no seleccionar los criterios de impacto",M42)</f>
        <v>0</v>
      </c>
      <c r="O42" s="443"/>
      <c r="P42" s="425"/>
      <c r="Q42" s="428"/>
      <c r="R42" s="105">
        <v>3</v>
      </c>
      <c r="S42" s="112"/>
      <c r="T42" s="107" t="str">
        <f t="shared" ref="T42:T45" si="64">IF(OR(U42="Preventivo",U42="Detectivo"),"Probabilidad",IF(U42="Correctivo","Impacto",""))</f>
        <v/>
      </c>
      <c r="U42" s="114"/>
      <c r="V42" s="114"/>
      <c r="W42" s="115" t="str">
        <f t="shared" si="60"/>
        <v/>
      </c>
      <c r="X42" s="114"/>
      <c r="Y42" s="114"/>
      <c r="Z42" s="114"/>
      <c r="AA42" s="108" t="str">
        <f>IFERROR(IF(AND(T41="Probabilidad",T42="Probabilidad"),(AC41-(+AC41*W42)),IF(AND(T41="Impacto",T42="Probabilidad"),(AC40-(+AC40*W42)),IF(T42="Impacto",AC41,""))),"")</f>
        <v/>
      </c>
      <c r="AB42" s="116" t="str">
        <f t="shared" si="61"/>
        <v/>
      </c>
      <c r="AC42" s="117" t="str">
        <f t="shared" ref="AC42:AC45" si="65">+AA42</f>
        <v/>
      </c>
      <c r="AD42" s="116" t="str">
        <f t="shared" si="62"/>
        <v/>
      </c>
      <c r="AE42" s="117" t="str">
        <f t="shared" ref="AE42:AE45" si="66">IFERROR(IF(AND(T41="Impacto",T42="Impacto"),(AE41-(+AE41*W42)),IF(AND(T41="Probabilidad",T42="Impacto"),(AE40-(+AE40*W42)),IF(T42="Probabilidad",AE41,""))),"")</f>
        <v/>
      </c>
      <c r="AF42" s="118" t="str">
        <f t="shared" si="63"/>
        <v/>
      </c>
      <c r="AG42" s="119"/>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431"/>
      <c r="B43" s="434"/>
      <c r="C43" s="434"/>
      <c r="D43" s="449"/>
      <c r="E43" s="139"/>
      <c r="F43" s="451"/>
      <c r="G43" s="491"/>
      <c r="H43" s="140"/>
      <c r="I43" s="453"/>
      <c r="J43" s="440"/>
      <c r="K43" s="443"/>
      <c r="L43" s="425"/>
      <c r="M43" s="446"/>
      <c r="N43" s="425">
        <f>IF(NOT(ISERROR(MATCH(M43,_xlfn.ANCHORARRAY(F54),0))),L56&amp;"Por favor no seleccionar los criterios de impacto",M43)</f>
        <v>0</v>
      </c>
      <c r="O43" s="443"/>
      <c r="P43" s="425"/>
      <c r="Q43" s="428"/>
      <c r="R43" s="105">
        <v>4</v>
      </c>
      <c r="S43" s="106"/>
      <c r="T43" s="107" t="str">
        <f t="shared" si="64"/>
        <v/>
      </c>
      <c r="U43" s="114"/>
      <c r="V43" s="114"/>
      <c r="W43" s="115" t="str">
        <f t="shared" si="60"/>
        <v/>
      </c>
      <c r="X43" s="114"/>
      <c r="Y43" s="114"/>
      <c r="Z43" s="114"/>
      <c r="AA43" s="108" t="str">
        <f t="shared" ref="AA43:AA45" si="67">IFERROR(IF(AND(T42="Probabilidad",T43="Probabilidad"),(AC42-(+AC42*W43)),IF(AND(T42="Impacto",T43="Probabilidad"),(AC41-(+AC41*W43)),IF(T43="Impacto",AC42,""))),"")</f>
        <v/>
      </c>
      <c r="AB43" s="116" t="str">
        <f t="shared" si="61"/>
        <v/>
      </c>
      <c r="AC43" s="117" t="str">
        <f t="shared" si="65"/>
        <v/>
      </c>
      <c r="AD43" s="116" t="str">
        <f t="shared" si="62"/>
        <v/>
      </c>
      <c r="AE43" s="117" t="str">
        <f t="shared" si="66"/>
        <v/>
      </c>
      <c r="AF43" s="118" t="str">
        <f t="shared" si="63"/>
        <v/>
      </c>
      <c r="AG43" s="119"/>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431"/>
      <c r="B44" s="434"/>
      <c r="C44" s="434"/>
      <c r="D44" s="449"/>
      <c r="E44" s="139"/>
      <c r="F44" s="451"/>
      <c r="G44" s="491"/>
      <c r="H44" s="140"/>
      <c r="I44" s="453"/>
      <c r="J44" s="440"/>
      <c r="K44" s="443"/>
      <c r="L44" s="425"/>
      <c r="M44" s="446"/>
      <c r="N44" s="425">
        <f>IF(NOT(ISERROR(MATCH(M44,_xlfn.ANCHORARRAY(F55),0))),L57&amp;"Por favor no seleccionar los criterios de impacto",M44)</f>
        <v>0</v>
      </c>
      <c r="O44" s="443"/>
      <c r="P44" s="425"/>
      <c r="Q44" s="428"/>
      <c r="R44" s="105">
        <v>5</v>
      </c>
      <c r="S44" s="106"/>
      <c r="T44" s="107" t="str">
        <f t="shared" si="64"/>
        <v/>
      </c>
      <c r="U44" s="114"/>
      <c r="V44" s="114"/>
      <c r="W44" s="115" t="str">
        <f t="shared" si="60"/>
        <v/>
      </c>
      <c r="X44" s="114"/>
      <c r="Y44" s="114"/>
      <c r="Z44" s="114"/>
      <c r="AA44" s="108" t="str">
        <f t="shared" si="67"/>
        <v/>
      </c>
      <c r="AB44" s="116" t="str">
        <f t="shared" si="61"/>
        <v/>
      </c>
      <c r="AC44" s="117" t="str">
        <f t="shared" si="65"/>
        <v/>
      </c>
      <c r="AD44" s="116" t="str">
        <f t="shared" si="62"/>
        <v/>
      </c>
      <c r="AE44" s="117" t="str">
        <f t="shared" si="66"/>
        <v/>
      </c>
      <c r="AF44" s="118" t="str">
        <f t="shared" si="63"/>
        <v/>
      </c>
      <c r="AG44" s="119"/>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432"/>
      <c r="B45" s="435"/>
      <c r="C45" s="435"/>
      <c r="D45" s="450"/>
      <c r="E45" s="139"/>
      <c r="F45" s="451"/>
      <c r="G45" s="492"/>
      <c r="H45" s="140"/>
      <c r="I45" s="454"/>
      <c r="J45" s="441"/>
      <c r="K45" s="444"/>
      <c r="L45" s="426"/>
      <c r="M45" s="447"/>
      <c r="N45" s="426">
        <f>IF(NOT(ISERROR(MATCH(M45,_xlfn.ANCHORARRAY(F56),0))),L58&amp;"Por favor no seleccionar los criterios de impacto",M45)</f>
        <v>0</v>
      </c>
      <c r="O45" s="444"/>
      <c r="P45" s="426"/>
      <c r="Q45" s="429"/>
      <c r="R45" s="105">
        <v>6</v>
      </c>
      <c r="S45" s="106"/>
      <c r="T45" s="107" t="str">
        <f t="shared" si="64"/>
        <v/>
      </c>
      <c r="U45" s="114"/>
      <c r="V45" s="114"/>
      <c r="W45" s="115" t="str">
        <f t="shared" si="60"/>
        <v/>
      </c>
      <c r="X45" s="114"/>
      <c r="Y45" s="114"/>
      <c r="Z45" s="114"/>
      <c r="AA45" s="108" t="str">
        <f t="shared" si="67"/>
        <v/>
      </c>
      <c r="AB45" s="116" t="str">
        <f t="shared" si="61"/>
        <v/>
      </c>
      <c r="AC45" s="117" t="str">
        <f t="shared" si="65"/>
        <v/>
      </c>
      <c r="AD45" s="116" t="str">
        <f t="shared" si="62"/>
        <v/>
      </c>
      <c r="AE45" s="117" t="str">
        <f t="shared" si="66"/>
        <v/>
      </c>
      <c r="AF45" s="118" t="str">
        <f t="shared" si="63"/>
        <v/>
      </c>
      <c r="AG45" s="119"/>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430">
        <v>7</v>
      </c>
      <c r="B46" s="433"/>
      <c r="C46" s="433"/>
      <c r="D46" s="433"/>
      <c r="E46" s="121"/>
      <c r="F46" s="437"/>
      <c r="G46" s="490"/>
      <c r="H46" s="124"/>
      <c r="I46" s="433"/>
      <c r="J46" s="439"/>
      <c r="K46" s="442" t="str">
        <f t="shared" ref="K46" si="68">IF(J46&lt;=0,"",IF(J46&lt;=2,"Muy Baja",IF(J46&lt;=24,"Baja",IF(J46&lt;=500,"Media",IF(J46&lt;=5000,"Alta","Muy Alta")))))</f>
        <v/>
      </c>
      <c r="L46" s="424" t="str">
        <f t="shared" ref="L46" si="69">IF(K46="","",IF(K46="Muy Baja",0.2,IF(K46="Baja",0.4,IF(K46="Media",0.6,IF(K46="Alta",0.8,IF(K46="Muy Alta",1,))))))</f>
        <v/>
      </c>
      <c r="M46" s="445"/>
      <c r="N46" s="424">
        <f>IF(NOT(ISERROR(MATCH(M46,'Tabla Impacto'!$B$221:$B$223,0))),'Tabla Impacto'!$F$223&amp;"Por favor no seleccionar los criterios de impacto(Afectación Económica o presupuestal y Pérdida Reputacional)",M46)</f>
        <v>0</v>
      </c>
      <c r="O46" s="442" t="str">
        <f>IF(OR(N46='Tabla Impacto'!$C$11,N46='Tabla Impacto'!$D$11),"Leve",IF(OR(N46='Tabla Impacto'!$C$12,N46='Tabla Impacto'!$D$12),"Menor",IF(OR(N46='Tabla Impacto'!$C$13,N46='Tabla Impacto'!$D$13),"Moderado",IF(OR(N46='Tabla Impacto'!$C$14,N46='Tabla Impacto'!$D$14),"Mayor",IF(OR(N46='Tabla Impacto'!$C$15,N46='Tabla Impacto'!$D$15),"Catastrófico","")))))</f>
        <v/>
      </c>
      <c r="P46" s="424" t="str">
        <f t="shared" ref="P46" si="70">IF(O46="","",IF(O46="Leve",0.2,IF(O46="Menor",0.4,IF(O46="Moderado",0.6,IF(O46="Mayor",0.8,IF(O46="Catastrófico",1,))))))</f>
        <v/>
      </c>
      <c r="Q46" s="427" t="str">
        <f t="shared" ref="Q46" si="7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tr">
        <f>IF(OR(U46="Preventivo",U46="Detectivo"),"Probabilidad",IF(U46="Correctivo","Impacto",""))</f>
        <v/>
      </c>
      <c r="U46" s="114"/>
      <c r="V46" s="114"/>
      <c r="W46" s="115" t="str">
        <f>IF(AND(U46="Preventivo",V46="Automático"),"50%",IF(AND(U46="Preventivo",V46="Manual"),"40%",IF(AND(U46="Detectivo",V46="Automático"),"40%",IF(AND(U46="Detectivo",V46="Manual"),"30%",IF(AND(U46="Correctivo",V46="Automático"),"35%",IF(AND(U46="Correctivo",V46="Manual"),"25%",""))))))</f>
        <v/>
      </c>
      <c r="X46" s="114"/>
      <c r="Y46" s="114"/>
      <c r="Z46" s="114"/>
      <c r="AA46" s="108" t="str">
        <f>IFERROR(IF(T46="Probabilidad",(L46-(+L46*W46)),IF(T46="Impacto",L46,"")),"")</f>
        <v/>
      </c>
      <c r="AB46" s="116" t="str">
        <f>IFERROR(IF(AA46="","",IF(AA46&lt;=0.2,"Muy Baja",IF(AA46&lt;=0.4,"Baja",IF(AA46&lt;=0.6,"Media",IF(AA46&lt;=0.8,"Alta","Muy Alta"))))),"")</f>
        <v/>
      </c>
      <c r="AC46" s="117" t="str">
        <f>+AA46</f>
        <v/>
      </c>
      <c r="AD46" s="116" t="str">
        <f>IFERROR(IF(AE46="","",IF(AE46&lt;=0.2,"Leve",IF(AE46&lt;=0.4,"Menor",IF(AE46&lt;=0.6,"Moderado",IF(AE46&lt;=0.8,"Mayor","Catastrófico"))))),"")</f>
        <v/>
      </c>
      <c r="AE46" s="117" t="str">
        <f>IFERROR(IF(T46="Impacto",(P46-(+P46*W46)),IF(T46="Probabilidad",P46,"")),"")</f>
        <v/>
      </c>
      <c r="AF46" s="118"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19"/>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431"/>
      <c r="B47" s="434"/>
      <c r="C47" s="434"/>
      <c r="D47" s="434"/>
      <c r="E47" s="121"/>
      <c r="F47" s="437"/>
      <c r="G47" s="491"/>
      <c r="H47" s="124"/>
      <c r="I47" s="434"/>
      <c r="J47" s="440"/>
      <c r="K47" s="443"/>
      <c r="L47" s="425"/>
      <c r="M47" s="446"/>
      <c r="N47" s="425">
        <f>IF(NOT(ISERROR(MATCH(M47,_xlfn.ANCHORARRAY(F58),0))),L60&amp;"Por favor no seleccionar los criterios de impacto",M47)</f>
        <v>0</v>
      </c>
      <c r="O47" s="443"/>
      <c r="P47" s="425"/>
      <c r="Q47" s="428"/>
      <c r="R47" s="105">
        <v>2</v>
      </c>
      <c r="S47" s="106"/>
      <c r="T47" s="107" t="str">
        <f>IF(OR(U47="Preventivo",U47="Detectivo"),"Probabilidad",IF(U47="Correctivo","Impacto",""))</f>
        <v/>
      </c>
      <c r="U47" s="114"/>
      <c r="V47" s="114"/>
      <c r="W47" s="115" t="str">
        <f t="shared" ref="W47:W51" si="72">IF(AND(U47="Preventivo",V47="Automático"),"50%",IF(AND(U47="Preventivo",V47="Manual"),"40%",IF(AND(U47="Detectivo",V47="Automático"),"40%",IF(AND(U47="Detectivo",V47="Manual"),"30%",IF(AND(U47="Correctivo",V47="Automático"),"35%",IF(AND(U47="Correctivo",V47="Manual"),"25%",""))))))</f>
        <v/>
      </c>
      <c r="X47" s="114"/>
      <c r="Y47" s="114"/>
      <c r="Z47" s="114"/>
      <c r="AA47" s="108" t="str">
        <f>IFERROR(IF(AND(T46="Probabilidad",T47="Probabilidad"),(AC46-(+AC46*W47)),IF(AND(T46="Impacto",T47="Probabilidad"),(L46-(+L46*W47)),IF(T47="Impacto",AC46,""))),"")</f>
        <v/>
      </c>
      <c r="AB47" s="116" t="str">
        <f t="shared" ref="AB47:AB51" si="73">IFERROR(IF(AA47="","",IF(AA47&lt;=0.2,"Muy Baja",IF(AA47&lt;=0.4,"Baja",IF(AA47&lt;=0.6,"Media",IF(AA47&lt;=0.8,"Alta","Muy Alta"))))),"")</f>
        <v/>
      </c>
      <c r="AC47" s="117" t="str">
        <f>+AA47</f>
        <v/>
      </c>
      <c r="AD47" s="116" t="str">
        <f t="shared" ref="AD47:AD51" si="74">IFERROR(IF(AE47="","",IF(AE47&lt;=0.2,"Leve",IF(AE47&lt;=0.4,"Menor",IF(AE47&lt;=0.6,"Moderado",IF(AE47&lt;=0.8,"Mayor","Catastrófico"))))),"")</f>
        <v/>
      </c>
      <c r="AE47" s="117" t="str">
        <f>IFERROR(IF(AND(T46="Impacto",T47="Impacto"),(AE46-(+AE46*W47)),IF(AND(T46="Probabilidad",T47="Impacto"),(P46-(+P46*W47)),IF(T47="Probabilidad",AE46,""))),"")</f>
        <v/>
      </c>
      <c r="AF47" s="118" t="str">
        <f t="shared" ref="AF47:AF51" si="75">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9"/>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431"/>
      <c r="B48" s="434"/>
      <c r="C48" s="434"/>
      <c r="D48" s="434"/>
      <c r="E48" s="121"/>
      <c r="F48" s="437"/>
      <c r="G48" s="491"/>
      <c r="H48" s="124"/>
      <c r="I48" s="434"/>
      <c r="J48" s="440"/>
      <c r="K48" s="443"/>
      <c r="L48" s="425"/>
      <c r="M48" s="446"/>
      <c r="N48" s="425">
        <f>IF(NOT(ISERROR(MATCH(M48,_xlfn.ANCHORARRAY(F59),0))),L61&amp;"Por favor no seleccionar los criterios de impacto",M48)</f>
        <v>0</v>
      </c>
      <c r="O48" s="443"/>
      <c r="P48" s="425"/>
      <c r="Q48" s="428"/>
      <c r="R48" s="105">
        <v>3</v>
      </c>
      <c r="S48" s="112"/>
      <c r="T48" s="107" t="str">
        <f t="shared" ref="T48:T51" si="76">IF(OR(U48="Preventivo",U48="Detectivo"),"Probabilidad",IF(U48="Correctivo","Impacto",""))</f>
        <v/>
      </c>
      <c r="U48" s="114"/>
      <c r="V48" s="114"/>
      <c r="W48" s="115" t="str">
        <f t="shared" si="72"/>
        <v/>
      </c>
      <c r="X48" s="114"/>
      <c r="Y48" s="114"/>
      <c r="Z48" s="114"/>
      <c r="AA48" s="108" t="str">
        <f>IFERROR(IF(AND(T47="Probabilidad",T48="Probabilidad"),(AC47-(+AC47*W48)),IF(AND(T47="Impacto",T48="Probabilidad"),(AC46-(+AC46*W48)),IF(T48="Impacto",AC47,""))),"")</f>
        <v/>
      </c>
      <c r="AB48" s="116" t="str">
        <f t="shared" si="73"/>
        <v/>
      </c>
      <c r="AC48" s="117" t="str">
        <f t="shared" ref="AC48:AC51" si="77">+AA48</f>
        <v/>
      </c>
      <c r="AD48" s="116" t="str">
        <f t="shared" si="74"/>
        <v/>
      </c>
      <c r="AE48" s="117" t="str">
        <f t="shared" ref="AE48:AE51" si="78">IFERROR(IF(AND(T47="Impacto",T48="Impacto"),(AE47-(+AE47*W48)),IF(AND(T47="Probabilidad",T48="Impacto"),(AE46-(+AE46*W48)),IF(T48="Probabilidad",AE47,""))),"")</f>
        <v/>
      </c>
      <c r="AF48" s="118" t="str">
        <f t="shared" si="75"/>
        <v/>
      </c>
      <c r="AG48" s="119"/>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431"/>
      <c r="B49" s="434"/>
      <c r="C49" s="434"/>
      <c r="D49" s="434"/>
      <c r="E49" s="121"/>
      <c r="F49" s="437"/>
      <c r="G49" s="491"/>
      <c r="H49" s="124"/>
      <c r="I49" s="434"/>
      <c r="J49" s="440"/>
      <c r="K49" s="443"/>
      <c r="L49" s="425"/>
      <c r="M49" s="446"/>
      <c r="N49" s="425">
        <f>IF(NOT(ISERROR(MATCH(M49,_xlfn.ANCHORARRAY(F60),0))),L62&amp;"Por favor no seleccionar los criterios de impacto",M49)</f>
        <v>0</v>
      </c>
      <c r="O49" s="443"/>
      <c r="P49" s="425"/>
      <c r="Q49" s="428"/>
      <c r="R49" s="105">
        <v>4</v>
      </c>
      <c r="S49" s="106"/>
      <c r="T49" s="107" t="str">
        <f t="shared" si="76"/>
        <v/>
      </c>
      <c r="U49" s="114"/>
      <c r="V49" s="114"/>
      <c r="W49" s="115" t="str">
        <f t="shared" si="72"/>
        <v/>
      </c>
      <c r="X49" s="114"/>
      <c r="Y49" s="114"/>
      <c r="Z49" s="114"/>
      <c r="AA49" s="108" t="str">
        <f t="shared" ref="AA49:AA51" si="79">IFERROR(IF(AND(T48="Probabilidad",T49="Probabilidad"),(AC48-(+AC48*W49)),IF(AND(T48="Impacto",T49="Probabilidad"),(AC47-(+AC47*W49)),IF(T49="Impacto",AC48,""))),"")</f>
        <v/>
      </c>
      <c r="AB49" s="116" t="str">
        <f t="shared" si="73"/>
        <v/>
      </c>
      <c r="AC49" s="117" t="str">
        <f t="shared" si="77"/>
        <v/>
      </c>
      <c r="AD49" s="116" t="str">
        <f t="shared" si="74"/>
        <v/>
      </c>
      <c r="AE49" s="117" t="str">
        <f t="shared" si="78"/>
        <v/>
      </c>
      <c r="AF49" s="118" t="str">
        <f t="shared" si="75"/>
        <v/>
      </c>
      <c r="AG49" s="119"/>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431"/>
      <c r="B50" s="434"/>
      <c r="C50" s="434"/>
      <c r="D50" s="434"/>
      <c r="E50" s="121"/>
      <c r="F50" s="437"/>
      <c r="G50" s="491"/>
      <c r="H50" s="124"/>
      <c r="I50" s="434"/>
      <c r="J50" s="440"/>
      <c r="K50" s="443"/>
      <c r="L50" s="425"/>
      <c r="M50" s="446"/>
      <c r="N50" s="425">
        <f>IF(NOT(ISERROR(MATCH(M50,_xlfn.ANCHORARRAY(F61),0))),L63&amp;"Por favor no seleccionar los criterios de impacto",M50)</f>
        <v>0</v>
      </c>
      <c r="O50" s="443"/>
      <c r="P50" s="425"/>
      <c r="Q50" s="428"/>
      <c r="R50" s="105">
        <v>5</v>
      </c>
      <c r="S50" s="106"/>
      <c r="T50" s="107" t="str">
        <f t="shared" si="76"/>
        <v/>
      </c>
      <c r="U50" s="114"/>
      <c r="V50" s="114"/>
      <c r="W50" s="115" t="str">
        <f t="shared" si="72"/>
        <v/>
      </c>
      <c r="X50" s="114"/>
      <c r="Y50" s="114"/>
      <c r="Z50" s="114"/>
      <c r="AA50" s="108" t="str">
        <f t="shared" si="79"/>
        <v/>
      </c>
      <c r="AB50" s="116" t="str">
        <f t="shared" si="73"/>
        <v/>
      </c>
      <c r="AC50" s="117" t="str">
        <f t="shared" si="77"/>
        <v/>
      </c>
      <c r="AD50" s="116" t="str">
        <f t="shared" si="74"/>
        <v/>
      </c>
      <c r="AE50" s="117" t="str">
        <f t="shared" si="78"/>
        <v/>
      </c>
      <c r="AF50" s="118" t="str">
        <f t="shared" si="75"/>
        <v/>
      </c>
      <c r="AG50" s="119"/>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432"/>
      <c r="B51" s="435"/>
      <c r="C51" s="435"/>
      <c r="D51" s="435"/>
      <c r="E51" s="122"/>
      <c r="F51" s="438"/>
      <c r="G51" s="492"/>
      <c r="H51" s="125"/>
      <c r="I51" s="435"/>
      <c r="J51" s="441"/>
      <c r="K51" s="444"/>
      <c r="L51" s="426"/>
      <c r="M51" s="447"/>
      <c r="N51" s="426">
        <f>IF(NOT(ISERROR(MATCH(M51,_xlfn.ANCHORARRAY(F62),0))),L64&amp;"Por favor no seleccionar los criterios de impacto",M51)</f>
        <v>0</v>
      </c>
      <c r="O51" s="444"/>
      <c r="P51" s="426"/>
      <c r="Q51" s="429"/>
      <c r="R51" s="105">
        <v>6</v>
      </c>
      <c r="S51" s="106"/>
      <c r="T51" s="107" t="str">
        <f t="shared" si="76"/>
        <v/>
      </c>
      <c r="U51" s="114"/>
      <c r="V51" s="114"/>
      <c r="W51" s="115" t="str">
        <f t="shared" si="72"/>
        <v/>
      </c>
      <c r="X51" s="114"/>
      <c r="Y51" s="114"/>
      <c r="Z51" s="114"/>
      <c r="AA51" s="108" t="str">
        <f t="shared" si="79"/>
        <v/>
      </c>
      <c r="AB51" s="116" t="str">
        <f t="shared" si="73"/>
        <v/>
      </c>
      <c r="AC51" s="117" t="str">
        <f t="shared" si="77"/>
        <v/>
      </c>
      <c r="AD51" s="116" t="str">
        <f t="shared" si="74"/>
        <v/>
      </c>
      <c r="AE51" s="117" t="str">
        <f t="shared" si="78"/>
        <v/>
      </c>
      <c r="AF51" s="118" t="str">
        <f t="shared" si="75"/>
        <v/>
      </c>
      <c r="AG51" s="119"/>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430">
        <v>8</v>
      </c>
      <c r="B52" s="433"/>
      <c r="C52" s="433"/>
      <c r="D52" s="433"/>
      <c r="E52" s="120"/>
      <c r="F52" s="436"/>
      <c r="G52" s="490"/>
      <c r="H52" s="123"/>
      <c r="I52" s="433"/>
      <c r="J52" s="439"/>
      <c r="K52" s="442" t="str">
        <f t="shared" ref="K52" si="80">IF(J52&lt;=0,"",IF(J52&lt;=2,"Muy Baja",IF(J52&lt;=24,"Baja",IF(J52&lt;=500,"Media",IF(J52&lt;=5000,"Alta","Muy Alta")))))</f>
        <v/>
      </c>
      <c r="L52" s="424" t="str">
        <f t="shared" ref="L52" si="81">IF(K52="","",IF(K52="Muy Baja",0.2,IF(K52="Baja",0.4,IF(K52="Media",0.6,IF(K52="Alta",0.8,IF(K52="Muy Alta",1,))))))</f>
        <v/>
      </c>
      <c r="M52" s="445"/>
      <c r="N52" s="424">
        <f>IF(NOT(ISERROR(MATCH(M52,'Tabla Impacto'!$B$221:$B$223,0))),'Tabla Impacto'!$F$223&amp;"Por favor no seleccionar los criterios de impacto(Afectación Económica o presupuestal y Pérdida Reputacional)",M52)</f>
        <v>0</v>
      </c>
      <c r="O52" s="442" t="str">
        <f>IF(OR(N52='Tabla Impacto'!$C$11,N52='Tabla Impacto'!$D$11),"Leve",IF(OR(N52='Tabla Impacto'!$C$12,N52='Tabla Impacto'!$D$12),"Menor",IF(OR(N52='Tabla Impacto'!$C$13,N52='Tabla Impacto'!$D$13),"Moderado",IF(OR(N52='Tabla Impacto'!$C$14,N52='Tabla Impacto'!$D$14),"Mayor",IF(OR(N52='Tabla Impacto'!$C$15,N52='Tabla Impacto'!$D$15),"Catastrófico","")))))</f>
        <v/>
      </c>
      <c r="P52" s="424" t="str">
        <f t="shared" ref="P52" si="82">IF(O52="","",IF(O52="Leve",0.2,IF(O52="Menor",0.4,IF(O52="Moderado",0.6,IF(O52="Mayor",0.8,IF(O52="Catastrófico",1,))))))</f>
        <v/>
      </c>
      <c r="Q52" s="427" t="str">
        <f t="shared" ref="Q52" si="83">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14"/>
      <c r="V52" s="114"/>
      <c r="W52" s="115" t="str">
        <f>IF(AND(U52="Preventivo",V52="Automático"),"50%",IF(AND(U52="Preventivo",V52="Manual"),"40%",IF(AND(U52="Detectivo",V52="Automático"),"40%",IF(AND(U52="Detectivo",V52="Manual"),"30%",IF(AND(U52="Correctivo",V52="Automático"),"35%",IF(AND(U52="Correctivo",V52="Manual"),"25%",""))))))</f>
        <v/>
      </c>
      <c r="X52" s="114"/>
      <c r="Y52" s="114"/>
      <c r="Z52" s="114"/>
      <c r="AA52" s="108" t="str">
        <f>IFERROR(IF(T52="Probabilidad",(L52-(+L52*W52)),IF(T52="Impacto",L52,"")),"")</f>
        <v/>
      </c>
      <c r="AB52" s="116" t="str">
        <f>IFERROR(IF(AA52="","",IF(AA52&lt;=0.2,"Muy Baja",IF(AA52&lt;=0.4,"Baja",IF(AA52&lt;=0.6,"Media",IF(AA52&lt;=0.8,"Alta","Muy Alta"))))),"")</f>
        <v/>
      </c>
      <c r="AC52" s="117" t="str">
        <f>+AA52</f>
        <v/>
      </c>
      <c r="AD52" s="116" t="str">
        <f>IFERROR(IF(AE52="","",IF(AE52&lt;=0.2,"Leve",IF(AE52&lt;=0.4,"Menor",IF(AE52&lt;=0.6,"Moderado",IF(AE52&lt;=0.8,"Mayor","Catastrófico"))))),"")</f>
        <v/>
      </c>
      <c r="AE52" s="117" t="str">
        <f>IFERROR(IF(T52="Impacto",(P52-(+P52*W52)),IF(T52="Probabilidad",P52,"")),"")</f>
        <v/>
      </c>
      <c r="AF52" s="118"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9"/>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431"/>
      <c r="B53" s="434"/>
      <c r="C53" s="434"/>
      <c r="D53" s="434"/>
      <c r="E53" s="121"/>
      <c r="F53" s="437"/>
      <c r="G53" s="491"/>
      <c r="H53" s="124"/>
      <c r="I53" s="434"/>
      <c r="J53" s="440"/>
      <c r="K53" s="443"/>
      <c r="L53" s="425"/>
      <c r="M53" s="446"/>
      <c r="N53" s="425">
        <f>IF(NOT(ISERROR(MATCH(M53,_xlfn.ANCHORARRAY(F64),0))),L66&amp;"Por favor no seleccionar los criterios de impacto",M53)</f>
        <v>0</v>
      </c>
      <c r="O53" s="443"/>
      <c r="P53" s="425"/>
      <c r="Q53" s="428"/>
      <c r="R53" s="105">
        <v>2</v>
      </c>
      <c r="S53" s="106"/>
      <c r="T53" s="107" t="str">
        <f>IF(OR(U53="Preventivo",U53="Detectivo"),"Probabilidad",IF(U53="Correctivo","Impacto",""))</f>
        <v/>
      </c>
      <c r="U53" s="114"/>
      <c r="V53" s="114"/>
      <c r="W53" s="115" t="str">
        <f t="shared" ref="W53:W57" si="84">IF(AND(U53="Preventivo",V53="Automático"),"50%",IF(AND(U53="Preventivo",V53="Manual"),"40%",IF(AND(U53="Detectivo",V53="Automático"),"40%",IF(AND(U53="Detectivo",V53="Manual"),"30%",IF(AND(U53="Correctivo",V53="Automático"),"35%",IF(AND(U53="Correctivo",V53="Manual"),"25%",""))))))</f>
        <v/>
      </c>
      <c r="X53" s="114"/>
      <c r="Y53" s="114"/>
      <c r="Z53" s="114"/>
      <c r="AA53" s="108" t="str">
        <f>IFERROR(IF(AND(T52="Probabilidad",T53="Probabilidad"),(AC52-(+AC52*W53)),IF(AND(T52="Impacto",T53="Probabilidad"),(L52-(+L52*W53)),IF(T53="Impacto",AC52,""))),"")</f>
        <v/>
      </c>
      <c r="AB53" s="116" t="str">
        <f t="shared" ref="AB53:AB57" si="85">IFERROR(IF(AA53="","",IF(AA53&lt;=0.2,"Muy Baja",IF(AA53&lt;=0.4,"Baja",IF(AA53&lt;=0.6,"Media",IF(AA53&lt;=0.8,"Alta","Muy Alta"))))),"")</f>
        <v/>
      </c>
      <c r="AC53" s="117" t="str">
        <f>+AA53</f>
        <v/>
      </c>
      <c r="AD53" s="116" t="str">
        <f t="shared" ref="AD53:AD57" si="86">IFERROR(IF(AE53="","",IF(AE53&lt;=0.2,"Leve",IF(AE53&lt;=0.4,"Menor",IF(AE53&lt;=0.6,"Moderado",IF(AE53&lt;=0.8,"Mayor","Catastrófico"))))),"")</f>
        <v/>
      </c>
      <c r="AE53" s="117" t="str">
        <f>IFERROR(IF(AND(T52="Impacto",T53="Impacto"),(AE52-(+AE52*W53)),IF(AND(T52="Probabilidad",T53="Impacto"),(P52-(+P52*W53)),IF(T53="Probabilidad",AE52,""))),"")</f>
        <v/>
      </c>
      <c r="AF53" s="118" t="str">
        <f t="shared" ref="AF53:AF57" si="87">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19"/>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25">
      <c r="A54" s="431"/>
      <c r="B54" s="434"/>
      <c r="C54" s="434"/>
      <c r="D54" s="434"/>
      <c r="E54" s="121"/>
      <c r="F54" s="437"/>
      <c r="G54" s="491"/>
      <c r="H54" s="124"/>
      <c r="I54" s="434"/>
      <c r="J54" s="440"/>
      <c r="K54" s="443"/>
      <c r="L54" s="425"/>
      <c r="M54" s="446"/>
      <c r="N54" s="425">
        <f>IF(NOT(ISERROR(MATCH(M54,_xlfn.ANCHORARRAY(F65),0))),L67&amp;"Por favor no seleccionar los criterios de impacto",M54)</f>
        <v>0</v>
      </c>
      <c r="O54" s="443"/>
      <c r="P54" s="425"/>
      <c r="Q54" s="428"/>
      <c r="R54" s="105">
        <v>3</v>
      </c>
      <c r="S54" s="112"/>
      <c r="T54" s="107" t="str">
        <f t="shared" ref="T54:T57" si="88">IF(OR(U54="Preventivo",U54="Detectivo"),"Probabilidad",IF(U54="Correctivo","Impacto",""))</f>
        <v/>
      </c>
      <c r="U54" s="114"/>
      <c r="V54" s="114"/>
      <c r="W54" s="115" t="str">
        <f t="shared" si="84"/>
        <v/>
      </c>
      <c r="X54" s="114"/>
      <c r="Y54" s="114"/>
      <c r="Z54" s="114"/>
      <c r="AA54" s="108" t="str">
        <f>IFERROR(IF(AND(T53="Probabilidad",T54="Probabilidad"),(AC53-(+AC53*W54)),IF(AND(T53="Impacto",T54="Probabilidad"),(AC52-(+AC52*W54)),IF(T54="Impacto",AC53,""))),"")</f>
        <v/>
      </c>
      <c r="AB54" s="116" t="str">
        <f t="shared" si="85"/>
        <v/>
      </c>
      <c r="AC54" s="117" t="str">
        <f t="shared" ref="AC54:AC57" si="89">+AA54</f>
        <v/>
      </c>
      <c r="AD54" s="116" t="str">
        <f t="shared" si="86"/>
        <v/>
      </c>
      <c r="AE54" s="117" t="str">
        <f t="shared" ref="AE54:AE57" si="90">IFERROR(IF(AND(T53="Impacto",T54="Impacto"),(AE53-(+AE53*W54)),IF(AND(T53="Probabilidad",T54="Impacto"),(AE52-(+AE52*W54)),IF(T54="Probabilidad",AE53,""))),"")</f>
        <v/>
      </c>
      <c r="AF54" s="118" t="str">
        <f t="shared" si="87"/>
        <v/>
      </c>
      <c r="AG54" s="119"/>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25">
      <c r="A55" s="431"/>
      <c r="B55" s="434"/>
      <c r="C55" s="434"/>
      <c r="D55" s="434"/>
      <c r="E55" s="121"/>
      <c r="F55" s="437"/>
      <c r="G55" s="491"/>
      <c r="H55" s="124"/>
      <c r="I55" s="434"/>
      <c r="J55" s="440"/>
      <c r="K55" s="443"/>
      <c r="L55" s="425"/>
      <c r="M55" s="446"/>
      <c r="N55" s="425">
        <f>IF(NOT(ISERROR(MATCH(M55,_xlfn.ANCHORARRAY(F66),0))),L68&amp;"Por favor no seleccionar los criterios de impacto",M55)</f>
        <v>0</v>
      </c>
      <c r="O55" s="443"/>
      <c r="P55" s="425"/>
      <c r="Q55" s="428"/>
      <c r="R55" s="105">
        <v>4</v>
      </c>
      <c r="S55" s="106"/>
      <c r="T55" s="107" t="str">
        <f t="shared" si="88"/>
        <v/>
      </c>
      <c r="U55" s="114"/>
      <c r="V55" s="114"/>
      <c r="W55" s="115" t="str">
        <f t="shared" si="84"/>
        <v/>
      </c>
      <c r="X55" s="114"/>
      <c r="Y55" s="114"/>
      <c r="Z55" s="114"/>
      <c r="AA55" s="108" t="str">
        <f t="shared" ref="AA55:AA57" si="91">IFERROR(IF(AND(T54="Probabilidad",T55="Probabilidad"),(AC54-(+AC54*W55)),IF(AND(T54="Impacto",T55="Probabilidad"),(AC53-(+AC53*W55)),IF(T55="Impacto",AC54,""))),"")</f>
        <v/>
      </c>
      <c r="AB55" s="116" t="str">
        <f t="shared" si="85"/>
        <v/>
      </c>
      <c r="AC55" s="117" t="str">
        <f t="shared" si="89"/>
        <v/>
      </c>
      <c r="AD55" s="116" t="str">
        <f t="shared" si="86"/>
        <v/>
      </c>
      <c r="AE55" s="117" t="str">
        <f t="shared" si="90"/>
        <v/>
      </c>
      <c r="AF55" s="118" t="str">
        <f t="shared" si="87"/>
        <v/>
      </c>
      <c r="AG55" s="119"/>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25">
      <c r="A56" s="431"/>
      <c r="B56" s="434"/>
      <c r="C56" s="434"/>
      <c r="D56" s="434"/>
      <c r="E56" s="121"/>
      <c r="F56" s="437"/>
      <c r="G56" s="491"/>
      <c r="H56" s="124"/>
      <c r="I56" s="434"/>
      <c r="J56" s="440"/>
      <c r="K56" s="443"/>
      <c r="L56" s="425"/>
      <c r="M56" s="446"/>
      <c r="N56" s="425">
        <f>IF(NOT(ISERROR(MATCH(M56,_xlfn.ANCHORARRAY(F67),0))),L69&amp;"Por favor no seleccionar los criterios de impacto",M56)</f>
        <v>0</v>
      </c>
      <c r="O56" s="443"/>
      <c r="P56" s="425"/>
      <c r="Q56" s="428"/>
      <c r="R56" s="105">
        <v>5</v>
      </c>
      <c r="S56" s="106"/>
      <c r="T56" s="107" t="str">
        <f t="shared" si="88"/>
        <v/>
      </c>
      <c r="U56" s="114"/>
      <c r="V56" s="114"/>
      <c r="W56" s="115" t="str">
        <f t="shared" si="84"/>
        <v/>
      </c>
      <c r="X56" s="114"/>
      <c r="Y56" s="114"/>
      <c r="Z56" s="114"/>
      <c r="AA56" s="108" t="str">
        <f t="shared" si="91"/>
        <v/>
      </c>
      <c r="AB56" s="116" t="str">
        <f t="shared" si="85"/>
        <v/>
      </c>
      <c r="AC56" s="117" t="str">
        <f t="shared" si="89"/>
        <v/>
      </c>
      <c r="AD56" s="116" t="str">
        <f t="shared" si="86"/>
        <v/>
      </c>
      <c r="AE56" s="117" t="str">
        <f t="shared" si="90"/>
        <v/>
      </c>
      <c r="AF56" s="118" t="str">
        <f t="shared" si="87"/>
        <v/>
      </c>
      <c r="AG56" s="119"/>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25">
      <c r="A57" s="432"/>
      <c r="B57" s="435"/>
      <c r="C57" s="435"/>
      <c r="D57" s="435"/>
      <c r="E57" s="122"/>
      <c r="F57" s="438"/>
      <c r="G57" s="492"/>
      <c r="H57" s="125"/>
      <c r="I57" s="435"/>
      <c r="J57" s="441"/>
      <c r="K57" s="444"/>
      <c r="L57" s="426"/>
      <c r="M57" s="447"/>
      <c r="N57" s="426">
        <f>IF(NOT(ISERROR(MATCH(M57,_xlfn.ANCHORARRAY(F68),0))),L70&amp;"Por favor no seleccionar los criterios de impacto",M57)</f>
        <v>0</v>
      </c>
      <c r="O57" s="444"/>
      <c r="P57" s="426"/>
      <c r="Q57" s="429"/>
      <c r="R57" s="105">
        <v>6</v>
      </c>
      <c r="S57" s="106"/>
      <c r="T57" s="107" t="str">
        <f t="shared" si="88"/>
        <v/>
      </c>
      <c r="U57" s="114"/>
      <c r="V57" s="114"/>
      <c r="W57" s="115" t="str">
        <f t="shared" si="84"/>
        <v/>
      </c>
      <c r="X57" s="114"/>
      <c r="Y57" s="114"/>
      <c r="Z57" s="114"/>
      <c r="AA57" s="108" t="str">
        <f t="shared" si="91"/>
        <v/>
      </c>
      <c r="AB57" s="116" t="str">
        <f t="shared" si="85"/>
        <v/>
      </c>
      <c r="AC57" s="117" t="str">
        <f t="shared" si="89"/>
        <v/>
      </c>
      <c r="AD57" s="116" t="str">
        <f t="shared" si="86"/>
        <v/>
      </c>
      <c r="AE57" s="117" t="str">
        <f t="shared" si="90"/>
        <v/>
      </c>
      <c r="AF57" s="118" t="str">
        <f t="shared" si="87"/>
        <v/>
      </c>
      <c r="AG57" s="119"/>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25">
      <c r="A58" s="430">
        <v>9</v>
      </c>
      <c r="B58" s="433"/>
      <c r="C58" s="433"/>
      <c r="D58" s="433"/>
      <c r="E58" s="120"/>
      <c r="F58" s="436"/>
      <c r="G58" s="490"/>
      <c r="H58" s="123"/>
      <c r="I58" s="433"/>
      <c r="J58" s="439"/>
      <c r="K58" s="442" t="str">
        <f t="shared" ref="K58" si="92">IF(J58&lt;=0,"",IF(J58&lt;=2,"Muy Baja",IF(J58&lt;=24,"Baja",IF(J58&lt;=500,"Media",IF(J58&lt;=5000,"Alta","Muy Alta")))))</f>
        <v/>
      </c>
      <c r="L58" s="424" t="str">
        <f t="shared" ref="L58" si="93">IF(K58="","",IF(K58="Muy Baja",0.2,IF(K58="Baja",0.4,IF(K58="Media",0.6,IF(K58="Alta",0.8,IF(K58="Muy Alta",1,))))))</f>
        <v/>
      </c>
      <c r="M58" s="445"/>
      <c r="N58" s="424">
        <f>IF(NOT(ISERROR(MATCH(M58,'Tabla Impacto'!$B$221:$B$223,0))),'Tabla Impacto'!$F$223&amp;"Por favor no seleccionar los criterios de impacto(Afectación Económica o presupuestal y Pérdida Reputacional)",M58)</f>
        <v>0</v>
      </c>
      <c r="O58" s="442" t="str">
        <f>IF(OR(N58='Tabla Impacto'!$C$11,N58='Tabla Impacto'!$D$11),"Leve",IF(OR(N58='Tabla Impacto'!$C$12,N58='Tabla Impacto'!$D$12),"Menor",IF(OR(N58='Tabla Impacto'!$C$13,N58='Tabla Impacto'!$D$13),"Moderado",IF(OR(N58='Tabla Impacto'!$C$14,N58='Tabla Impacto'!$D$14),"Mayor",IF(OR(N58='Tabla Impacto'!$C$15,N58='Tabla Impacto'!$D$15),"Catastrófico","")))))</f>
        <v/>
      </c>
      <c r="P58" s="424" t="str">
        <f t="shared" ref="P58" si="94">IF(O58="","",IF(O58="Leve",0.2,IF(O58="Menor",0.4,IF(O58="Moderado",0.6,IF(O58="Mayor",0.8,IF(O58="Catastrófico",1,))))))</f>
        <v/>
      </c>
      <c r="Q58" s="427" t="str">
        <f t="shared" ref="Q58" si="95">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14"/>
      <c r="V58" s="114"/>
      <c r="W58" s="115" t="str">
        <f>IF(AND(U58="Preventivo",V58="Automático"),"50%",IF(AND(U58="Preventivo",V58="Manual"),"40%",IF(AND(U58="Detectivo",V58="Automático"),"40%",IF(AND(U58="Detectivo",V58="Manual"),"30%",IF(AND(U58="Correctivo",V58="Automático"),"35%",IF(AND(U58="Correctivo",V58="Manual"),"25%",""))))))</f>
        <v/>
      </c>
      <c r="X58" s="114"/>
      <c r="Y58" s="114"/>
      <c r="Z58" s="114"/>
      <c r="AA58" s="108" t="str">
        <f>IFERROR(IF(T58="Probabilidad",(L58-(+L58*W58)),IF(T58="Impacto",L58,"")),"")</f>
        <v/>
      </c>
      <c r="AB58" s="116" t="str">
        <f>IFERROR(IF(AA58="","",IF(AA58&lt;=0.2,"Muy Baja",IF(AA58&lt;=0.4,"Baja",IF(AA58&lt;=0.6,"Media",IF(AA58&lt;=0.8,"Alta","Muy Alta"))))),"")</f>
        <v/>
      </c>
      <c r="AC58" s="117" t="str">
        <f>+AA58</f>
        <v/>
      </c>
      <c r="AD58" s="116" t="str">
        <f>IFERROR(IF(AE58="","",IF(AE58&lt;=0.2,"Leve",IF(AE58&lt;=0.4,"Menor",IF(AE58&lt;=0.6,"Moderado",IF(AE58&lt;=0.8,"Mayor","Catastrófico"))))),"")</f>
        <v/>
      </c>
      <c r="AE58" s="117" t="str">
        <f>IFERROR(IF(T58="Impacto",(P58-(+P58*W58)),IF(T58="Probabilidad",P58,"")),"")</f>
        <v/>
      </c>
      <c r="AF58" s="118"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19"/>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x14ac:dyDescent="0.25">
      <c r="A59" s="431"/>
      <c r="B59" s="434"/>
      <c r="C59" s="434"/>
      <c r="D59" s="434"/>
      <c r="E59" s="121"/>
      <c r="F59" s="437"/>
      <c r="G59" s="491"/>
      <c r="H59" s="124"/>
      <c r="I59" s="434"/>
      <c r="J59" s="440"/>
      <c r="K59" s="443"/>
      <c r="L59" s="425"/>
      <c r="M59" s="446"/>
      <c r="N59" s="425">
        <f>IF(NOT(ISERROR(MATCH(M59,_xlfn.ANCHORARRAY(F70),0))),L72&amp;"Por favor no seleccionar los criterios de impacto",M59)</f>
        <v>0</v>
      </c>
      <c r="O59" s="443"/>
      <c r="P59" s="425"/>
      <c r="Q59" s="428"/>
      <c r="R59" s="105">
        <v>2</v>
      </c>
      <c r="S59" s="106"/>
      <c r="T59" s="107" t="str">
        <f>IF(OR(U59="Preventivo",U59="Detectivo"),"Probabilidad",IF(U59="Correctivo","Impacto",""))</f>
        <v/>
      </c>
      <c r="U59" s="114"/>
      <c r="V59" s="114"/>
      <c r="W59" s="115" t="str">
        <f t="shared" ref="W59:W63" si="96">IF(AND(U59="Preventivo",V59="Automático"),"50%",IF(AND(U59="Preventivo",V59="Manual"),"40%",IF(AND(U59="Detectivo",V59="Automático"),"40%",IF(AND(U59="Detectivo",V59="Manual"),"30%",IF(AND(U59="Correctivo",V59="Automático"),"35%",IF(AND(U59="Correctivo",V59="Manual"),"25%",""))))))</f>
        <v/>
      </c>
      <c r="X59" s="114"/>
      <c r="Y59" s="114"/>
      <c r="Z59" s="114"/>
      <c r="AA59" s="108" t="str">
        <f>IFERROR(IF(AND(T58="Probabilidad",T59="Probabilidad"),(AC58-(+AC58*W59)),IF(AND(T58="Impacto",T59="Probabilidad"),(L58-(+L58*W59)),IF(T59="Impacto",AC58,""))),"")</f>
        <v/>
      </c>
      <c r="AB59" s="116" t="str">
        <f t="shared" ref="AB59:AB63" si="97">IFERROR(IF(AA59="","",IF(AA59&lt;=0.2,"Muy Baja",IF(AA59&lt;=0.4,"Baja",IF(AA59&lt;=0.6,"Media",IF(AA59&lt;=0.8,"Alta","Muy Alta"))))),"")</f>
        <v/>
      </c>
      <c r="AC59" s="117" t="str">
        <f>+AA59</f>
        <v/>
      </c>
      <c r="AD59" s="116" t="str">
        <f t="shared" ref="AD59:AD63" si="98">IFERROR(IF(AE59="","",IF(AE59&lt;=0.2,"Leve",IF(AE59&lt;=0.4,"Menor",IF(AE59&lt;=0.6,"Moderado",IF(AE59&lt;=0.8,"Mayor","Catastrófico"))))),"")</f>
        <v/>
      </c>
      <c r="AE59" s="117" t="str">
        <f>IFERROR(IF(AND(T58="Impacto",T59="Impacto"),(AE58-(+AE58*W59)),IF(AND(T58="Probabilidad",T59="Impacto"),(P58-(+P58*W59)),IF(T59="Probabilidad",AE58,""))),"")</f>
        <v/>
      </c>
      <c r="AF59" s="118" t="str">
        <f t="shared" ref="AF59:AF63" si="99">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19"/>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26.25" customHeight="1" x14ac:dyDescent="0.25">
      <c r="A60" s="431"/>
      <c r="B60" s="434"/>
      <c r="C60" s="434"/>
      <c r="D60" s="434"/>
      <c r="E60" s="121"/>
      <c r="F60" s="437"/>
      <c r="G60" s="491"/>
      <c r="H60" s="124"/>
      <c r="I60" s="434"/>
      <c r="J60" s="440"/>
      <c r="K60" s="443"/>
      <c r="L60" s="425"/>
      <c r="M60" s="446"/>
      <c r="N60" s="425">
        <f>IF(NOT(ISERROR(MATCH(M60,_xlfn.ANCHORARRAY(F71),0))),L73&amp;"Por favor no seleccionar los criterios de impacto",M60)</f>
        <v>0</v>
      </c>
      <c r="O60" s="443"/>
      <c r="P60" s="425"/>
      <c r="Q60" s="428"/>
      <c r="R60" s="105">
        <v>3</v>
      </c>
      <c r="S60" s="112"/>
      <c r="T60" s="107" t="str">
        <f t="shared" ref="T60:T63" si="100">IF(OR(U60="Preventivo",U60="Detectivo"),"Probabilidad",IF(U60="Correctivo","Impacto",""))</f>
        <v/>
      </c>
      <c r="U60" s="114"/>
      <c r="V60" s="114"/>
      <c r="W60" s="115" t="str">
        <f t="shared" si="96"/>
        <v/>
      </c>
      <c r="X60" s="114"/>
      <c r="Y60" s="114"/>
      <c r="Z60" s="114"/>
      <c r="AA60" s="108" t="str">
        <f>IFERROR(IF(AND(T59="Probabilidad",T60="Probabilidad"),(AC59-(+AC59*W60)),IF(AND(T59="Impacto",T60="Probabilidad"),(AC58-(+AC58*W60)),IF(T60="Impacto",AC59,""))),"")</f>
        <v/>
      </c>
      <c r="AB60" s="116" t="str">
        <f t="shared" si="97"/>
        <v/>
      </c>
      <c r="AC60" s="117" t="str">
        <f t="shared" ref="AC60:AC63" si="101">+AA60</f>
        <v/>
      </c>
      <c r="AD60" s="116" t="str">
        <f t="shared" si="98"/>
        <v/>
      </c>
      <c r="AE60" s="117" t="str">
        <f t="shared" ref="AE60:AE63" si="102">IFERROR(IF(AND(T59="Impacto",T60="Impacto"),(AE59-(+AE59*W60)),IF(AND(T59="Probabilidad",T60="Impacto"),(AE58-(+AE58*W60)),IF(T60="Probabilidad",AE59,""))),"")</f>
        <v/>
      </c>
      <c r="AF60" s="118" t="str">
        <f t="shared" si="99"/>
        <v/>
      </c>
      <c r="AG60" s="119"/>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26.25" customHeight="1" x14ac:dyDescent="0.25">
      <c r="A61" s="431"/>
      <c r="B61" s="434"/>
      <c r="C61" s="434"/>
      <c r="D61" s="434"/>
      <c r="E61" s="121"/>
      <c r="F61" s="437"/>
      <c r="G61" s="491"/>
      <c r="H61" s="124"/>
      <c r="I61" s="434"/>
      <c r="J61" s="440"/>
      <c r="K61" s="443"/>
      <c r="L61" s="425"/>
      <c r="M61" s="446"/>
      <c r="N61" s="425">
        <f>IF(NOT(ISERROR(MATCH(M61,_xlfn.ANCHORARRAY(F72),0))),L74&amp;"Por favor no seleccionar los criterios de impacto",M61)</f>
        <v>0</v>
      </c>
      <c r="O61" s="443"/>
      <c r="P61" s="425"/>
      <c r="Q61" s="428"/>
      <c r="R61" s="105">
        <v>4</v>
      </c>
      <c r="S61" s="106"/>
      <c r="T61" s="107" t="str">
        <f t="shared" si="100"/>
        <v/>
      </c>
      <c r="U61" s="114"/>
      <c r="V61" s="114"/>
      <c r="W61" s="115" t="str">
        <f t="shared" si="96"/>
        <v/>
      </c>
      <c r="X61" s="114"/>
      <c r="Y61" s="114"/>
      <c r="Z61" s="114"/>
      <c r="AA61" s="108" t="str">
        <f t="shared" ref="AA61:AA63" si="103">IFERROR(IF(AND(T60="Probabilidad",T61="Probabilidad"),(AC60-(+AC60*W61)),IF(AND(T60="Impacto",T61="Probabilidad"),(AC59-(+AC59*W61)),IF(T61="Impacto",AC60,""))),"")</f>
        <v/>
      </c>
      <c r="AB61" s="116" t="str">
        <f t="shared" si="97"/>
        <v/>
      </c>
      <c r="AC61" s="117" t="str">
        <f t="shared" si="101"/>
        <v/>
      </c>
      <c r="AD61" s="116" t="str">
        <f t="shared" si="98"/>
        <v/>
      </c>
      <c r="AE61" s="117" t="str">
        <f t="shared" si="102"/>
        <v/>
      </c>
      <c r="AF61" s="118" t="str">
        <f t="shared" si="99"/>
        <v/>
      </c>
      <c r="AG61" s="119"/>
      <c r="AH61" s="109"/>
      <c r="AI61" s="110"/>
      <c r="AJ61" s="111"/>
      <c r="AK61" s="111"/>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ht="26.25" customHeight="1" x14ac:dyDescent="0.25">
      <c r="A62" s="431"/>
      <c r="B62" s="434"/>
      <c r="C62" s="434"/>
      <c r="D62" s="434"/>
      <c r="E62" s="121"/>
      <c r="F62" s="437"/>
      <c r="G62" s="491"/>
      <c r="H62" s="124"/>
      <c r="I62" s="434"/>
      <c r="J62" s="440"/>
      <c r="K62" s="443"/>
      <c r="L62" s="425"/>
      <c r="M62" s="446"/>
      <c r="N62" s="425">
        <f>IF(NOT(ISERROR(MATCH(M62,_xlfn.ANCHORARRAY(F73),0))),L75&amp;"Por favor no seleccionar los criterios de impacto",M62)</f>
        <v>0</v>
      </c>
      <c r="O62" s="443"/>
      <c r="P62" s="425"/>
      <c r="Q62" s="428"/>
      <c r="R62" s="105">
        <v>5</v>
      </c>
      <c r="S62" s="106"/>
      <c r="T62" s="107" t="str">
        <f t="shared" si="100"/>
        <v/>
      </c>
      <c r="U62" s="114"/>
      <c r="V62" s="114"/>
      <c r="W62" s="115" t="str">
        <f t="shared" si="96"/>
        <v/>
      </c>
      <c r="X62" s="114"/>
      <c r="Y62" s="114"/>
      <c r="Z62" s="114"/>
      <c r="AA62" s="108" t="str">
        <f t="shared" si="103"/>
        <v/>
      </c>
      <c r="AB62" s="116" t="str">
        <f t="shared" si="97"/>
        <v/>
      </c>
      <c r="AC62" s="117" t="str">
        <f t="shared" si="101"/>
        <v/>
      </c>
      <c r="AD62" s="116" t="str">
        <f t="shared" si="98"/>
        <v/>
      </c>
      <c r="AE62" s="117" t="str">
        <f t="shared" si="102"/>
        <v/>
      </c>
      <c r="AF62" s="118" t="str">
        <f t="shared" si="99"/>
        <v/>
      </c>
      <c r="AG62" s="119"/>
      <c r="AH62" s="109"/>
      <c r="AI62" s="110"/>
      <c r="AJ62" s="111"/>
      <c r="AK62" s="111"/>
      <c r="AL62" s="109"/>
      <c r="AM62" s="110"/>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26.25" customHeight="1" x14ac:dyDescent="0.25">
      <c r="A63" s="432"/>
      <c r="B63" s="435"/>
      <c r="C63" s="435"/>
      <c r="D63" s="435"/>
      <c r="E63" s="122"/>
      <c r="F63" s="438"/>
      <c r="G63" s="492"/>
      <c r="H63" s="125"/>
      <c r="I63" s="435"/>
      <c r="J63" s="441"/>
      <c r="K63" s="444"/>
      <c r="L63" s="426"/>
      <c r="M63" s="447"/>
      <c r="N63" s="426">
        <f>IF(NOT(ISERROR(MATCH(M63,_xlfn.ANCHORARRAY(F74),0))),L76&amp;"Por favor no seleccionar los criterios de impacto",M63)</f>
        <v>0</v>
      </c>
      <c r="O63" s="444"/>
      <c r="P63" s="426"/>
      <c r="Q63" s="429"/>
      <c r="R63" s="105">
        <v>6</v>
      </c>
      <c r="S63" s="106"/>
      <c r="T63" s="107" t="str">
        <f t="shared" si="100"/>
        <v/>
      </c>
      <c r="U63" s="114"/>
      <c r="V63" s="114"/>
      <c r="W63" s="115" t="str">
        <f t="shared" si="96"/>
        <v/>
      </c>
      <c r="X63" s="114"/>
      <c r="Y63" s="114"/>
      <c r="Z63" s="114"/>
      <c r="AA63" s="108" t="str">
        <f t="shared" si="103"/>
        <v/>
      </c>
      <c r="AB63" s="116" t="str">
        <f t="shared" si="97"/>
        <v/>
      </c>
      <c r="AC63" s="117" t="str">
        <f t="shared" si="101"/>
        <v/>
      </c>
      <c r="AD63" s="116" t="str">
        <f t="shared" si="98"/>
        <v/>
      </c>
      <c r="AE63" s="117" t="str">
        <f t="shared" si="102"/>
        <v/>
      </c>
      <c r="AF63" s="118" t="str">
        <f t="shared" si="99"/>
        <v/>
      </c>
      <c r="AG63" s="119"/>
      <c r="AH63" s="109"/>
      <c r="AI63" s="110"/>
      <c r="AJ63" s="111"/>
      <c r="AK63" s="111"/>
      <c r="AL63" s="109"/>
      <c r="AM63" s="110"/>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row>
    <row r="64" spans="1:71" ht="19.5" customHeight="1" x14ac:dyDescent="0.25">
      <c r="A64" s="430">
        <v>10</v>
      </c>
      <c r="B64" s="433"/>
      <c r="C64" s="433"/>
      <c r="D64" s="433"/>
      <c r="E64" s="120"/>
      <c r="F64" s="436"/>
      <c r="G64" s="490"/>
      <c r="H64" s="123"/>
      <c r="I64" s="433"/>
      <c r="J64" s="439"/>
      <c r="K64" s="442" t="str">
        <f t="shared" ref="K64" si="104">IF(J64&lt;=0,"",IF(J64&lt;=2,"Muy Baja",IF(J64&lt;=24,"Baja",IF(J64&lt;=500,"Media",IF(J64&lt;=5000,"Alta","Muy Alta")))))</f>
        <v/>
      </c>
      <c r="L64" s="424" t="str">
        <f t="shared" ref="L64" si="105">IF(K64="","",IF(K64="Muy Baja",0.2,IF(K64="Baja",0.4,IF(K64="Media",0.6,IF(K64="Alta",0.8,IF(K64="Muy Alta",1,))))))</f>
        <v/>
      </c>
      <c r="M64" s="445"/>
      <c r="N64" s="424">
        <f>IF(NOT(ISERROR(MATCH(M64,'Tabla Impacto'!$B$221:$B$223,0))),'Tabla Impacto'!$F$223&amp;"Por favor no seleccionar los criterios de impacto(Afectación Económica o presupuestal y Pérdida Reputacional)",M64)</f>
        <v>0</v>
      </c>
      <c r="O64" s="442" t="str">
        <f>IF(OR(N64='Tabla Impacto'!$C$11,N64='Tabla Impacto'!$D$11),"Leve",IF(OR(N64='Tabla Impacto'!$C$12,N64='Tabla Impacto'!$D$12),"Menor",IF(OR(N64='Tabla Impacto'!$C$13,N64='Tabla Impacto'!$D$13),"Moderado",IF(OR(N64='Tabla Impacto'!$C$14,N64='Tabla Impacto'!$D$14),"Mayor",IF(OR(N64='Tabla Impacto'!$C$15,N64='Tabla Impacto'!$D$15),"Catastrófico","")))))</f>
        <v/>
      </c>
      <c r="P64" s="424" t="str">
        <f t="shared" ref="P64" si="106">IF(O64="","",IF(O64="Leve",0.2,IF(O64="Menor",0.4,IF(O64="Moderado",0.6,IF(O64="Mayor",0.8,IF(O64="Catastrófico",1,))))))</f>
        <v/>
      </c>
      <c r="Q64" s="427" t="str">
        <f t="shared" ref="Q64" si="107">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5">
        <v>1</v>
      </c>
      <c r="S64" s="106"/>
      <c r="T64" s="107" t="str">
        <f>IF(OR(U64="Preventivo",U64="Detectivo"),"Probabilidad",IF(U64="Correctivo","Impacto",""))</f>
        <v/>
      </c>
      <c r="U64" s="114"/>
      <c r="V64" s="114"/>
      <c r="W64" s="115" t="str">
        <f>IF(AND(U64="Preventivo",V64="Automático"),"50%",IF(AND(U64="Preventivo",V64="Manual"),"40%",IF(AND(U64="Detectivo",V64="Automático"),"40%",IF(AND(U64="Detectivo",V64="Manual"),"30%",IF(AND(U64="Correctivo",V64="Automático"),"35%",IF(AND(U64="Correctivo",V64="Manual"),"25%",""))))))</f>
        <v/>
      </c>
      <c r="X64" s="114"/>
      <c r="Y64" s="114"/>
      <c r="Z64" s="114"/>
      <c r="AA64" s="108" t="str">
        <f>IFERROR(IF(T64="Probabilidad",(L64-(+L64*W64)),IF(T64="Impacto",L64,"")),"")</f>
        <v/>
      </c>
      <c r="AB64" s="116" t="str">
        <f>IFERROR(IF(AA64="","",IF(AA64&lt;=0.2,"Muy Baja",IF(AA64&lt;=0.4,"Baja",IF(AA64&lt;=0.6,"Media",IF(AA64&lt;=0.8,"Alta","Muy Alta"))))),"")</f>
        <v/>
      </c>
      <c r="AC64" s="117" t="str">
        <f>+AA64</f>
        <v/>
      </c>
      <c r="AD64" s="116" t="str">
        <f>IFERROR(IF(AE64="","",IF(AE64&lt;=0.2,"Leve",IF(AE64&lt;=0.4,"Menor",IF(AE64&lt;=0.6,"Moderado",IF(AE64&lt;=0.8,"Mayor","Catastrófico"))))),"")</f>
        <v/>
      </c>
      <c r="AE64" s="117" t="str">
        <f>IFERROR(IF(T64="Impacto",(P64-(+P64*W64)),IF(T64="Probabilidad",P64,"")),"")</f>
        <v/>
      </c>
      <c r="AF64" s="118"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19"/>
      <c r="AH64" s="109"/>
      <c r="AI64" s="110"/>
      <c r="AJ64" s="111"/>
      <c r="AK64" s="111"/>
      <c r="AL64" s="109"/>
      <c r="AM64" s="110"/>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row>
    <row r="65" spans="1:39" ht="19.5" customHeight="1" x14ac:dyDescent="0.25">
      <c r="A65" s="431"/>
      <c r="B65" s="434"/>
      <c r="C65" s="434"/>
      <c r="D65" s="434"/>
      <c r="E65" s="121"/>
      <c r="F65" s="437"/>
      <c r="G65" s="491"/>
      <c r="H65" s="124"/>
      <c r="I65" s="434"/>
      <c r="J65" s="440"/>
      <c r="K65" s="443"/>
      <c r="L65" s="425"/>
      <c r="M65" s="446"/>
      <c r="N65" s="425">
        <f>IF(NOT(ISERROR(MATCH(M65,_xlfn.ANCHORARRAY(F76),0))),L78&amp;"Por favor no seleccionar los criterios de impacto",M65)</f>
        <v>0</v>
      </c>
      <c r="O65" s="443"/>
      <c r="P65" s="425"/>
      <c r="Q65" s="428"/>
      <c r="R65" s="105">
        <v>2</v>
      </c>
      <c r="S65" s="106"/>
      <c r="T65" s="107" t="str">
        <f>IF(OR(U65="Preventivo",U65="Detectivo"),"Probabilidad",IF(U65="Correctivo","Impacto",""))</f>
        <v/>
      </c>
      <c r="U65" s="114"/>
      <c r="V65" s="114"/>
      <c r="W65" s="115" t="str">
        <f t="shared" ref="W65:W69" si="108">IF(AND(U65="Preventivo",V65="Automático"),"50%",IF(AND(U65="Preventivo",V65="Manual"),"40%",IF(AND(U65="Detectivo",V65="Automático"),"40%",IF(AND(U65="Detectivo",V65="Manual"),"30%",IF(AND(U65="Correctivo",V65="Automático"),"35%",IF(AND(U65="Correctivo",V65="Manual"),"25%",""))))))</f>
        <v/>
      </c>
      <c r="X65" s="114"/>
      <c r="Y65" s="114"/>
      <c r="Z65" s="114"/>
      <c r="AA65" s="108" t="str">
        <f>IFERROR(IF(AND(T64="Probabilidad",T65="Probabilidad"),(AC64-(+AC64*W65)),IF(AND(T64="Impacto",T65="Probabilidad"),(L64-(+L64*W65)),IF(T65="Impacto",AC64,""))),"")</f>
        <v/>
      </c>
      <c r="AB65" s="116" t="str">
        <f t="shared" ref="AB65:AB69" si="109">IFERROR(IF(AA65="","",IF(AA65&lt;=0.2,"Muy Baja",IF(AA65&lt;=0.4,"Baja",IF(AA65&lt;=0.6,"Media",IF(AA65&lt;=0.8,"Alta","Muy Alta"))))),"")</f>
        <v/>
      </c>
      <c r="AC65" s="117" t="str">
        <f>+AA65</f>
        <v/>
      </c>
      <c r="AD65" s="116" t="str">
        <f t="shared" ref="AD65:AD69" si="110">IFERROR(IF(AE65="","",IF(AE65&lt;=0.2,"Leve",IF(AE65&lt;=0.4,"Menor",IF(AE65&lt;=0.6,"Moderado",IF(AE65&lt;=0.8,"Mayor","Catastrófico"))))),"")</f>
        <v/>
      </c>
      <c r="AE65" s="117" t="str">
        <f>IFERROR(IF(AND(T64="Impacto",T65="Impacto"),(AE64-(+AE64*W65)),IF(AND(T64="Probabilidad",T65="Impacto"),(P64-(+P64*W65)),IF(T65="Probabilidad",AE64,""))),"")</f>
        <v/>
      </c>
      <c r="AF65" s="118" t="str">
        <f t="shared" ref="AF65:AF69" si="111">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19"/>
      <c r="AH65" s="109"/>
      <c r="AI65" s="110"/>
      <c r="AJ65" s="111"/>
      <c r="AK65" s="111"/>
      <c r="AL65" s="109"/>
      <c r="AM65" s="110"/>
    </row>
    <row r="66" spans="1:39" ht="19.5" customHeight="1" x14ac:dyDescent="0.25">
      <c r="A66" s="431"/>
      <c r="B66" s="434"/>
      <c r="C66" s="434"/>
      <c r="D66" s="434"/>
      <c r="E66" s="121"/>
      <c r="F66" s="437"/>
      <c r="G66" s="491"/>
      <c r="H66" s="124"/>
      <c r="I66" s="434"/>
      <c r="J66" s="440"/>
      <c r="K66" s="443"/>
      <c r="L66" s="425"/>
      <c r="M66" s="446"/>
      <c r="N66" s="425">
        <f>IF(NOT(ISERROR(MATCH(M66,_xlfn.ANCHORARRAY(F77),0))),L79&amp;"Por favor no seleccionar los criterios de impacto",M66)</f>
        <v>0</v>
      </c>
      <c r="O66" s="443"/>
      <c r="P66" s="425"/>
      <c r="Q66" s="428"/>
      <c r="R66" s="105">
        <v>3</v>
      </c>
      <c r="S66" s="112"/>
      <c r="T66" s="107" t="str">
        <f t="shared" ref="T66:T69" si="112">IF(OR(U66="Preventivo",U66="Detectivo"),"Probabilidad",IF(U66="Correctivo","Impacto",""))</f>
        <v/>
      </c>
      <c r="U66" s="114"/>
      <c r="V66" s="114"/>
      <c r="W66" s="115" t="str">
        <f t="shared" si="108"/>
        <v/>
      </c>
      <c r="X66" s="114"/>
      <c r="Y66" s="114"/>
      <c r="Z66" s="114"/>
      <c r="AA66" s="108" t="str">
        <f>IFERROR(IF(AND(T65="Probabilidad",T66="Probabilidad"),(AC65-(+AC65*W66)),IF(AND(T65="Impacto",T66="Probabilidad"),(AC64-(+AC64*W66)),IF(T66="Impacto",AC65,""))),"")</f>
        <v/>
      </c>
      <c r="AB66" s="116" t="str">
        <f t="shared" si="109"/>
        <v/>
      </c>
      <c r="AC66" s="117" t="str">
        <f t="shared" ref="AC66:AC69" si="113">+AA66</f>
        <v/>
      </c>
      <c r="AD66" s="116" t="str">
        <f t="shared" si="110"/>
        <v/>
      </c>
      <c r="AE66" s="117" t="str">
        <f t="shared" ref="AE66:AE69" si="114">IFERROR(IF(AND(T65="Impacto",T66="Impacto"),(AE65-(+AE65*W66)),IF(AND(T65="Probabilidad",T66="Impacto"),(AE64-(+AE64*W66)),IF(T66="Probabilidad",AE65,""))),"")</f>
        <v/>
      </c>
      <c r="AF66" s="118" t="str">
        <f t="shared" si="111"/>
        <v/>
      </c>
      <c r="AG66" s="119"/>
      <c r="AH66" s="109"/>
      <c r="AI66" s="110"/>
      <c r="AJ66" s="111"/>
      <c r="AK66" s="111"/>
      <c r="AL66" s="109"/>
      <c r="AM66" s="110"/>
    </row>
    <row r="67" spans="1:39" ht="19.5" customHeight="1" x14ac:dyDescent="0.25">
      <c r="A67" s="431"/>
      <c r="B67" s="434"/>
      <c r="C67" s="434"/>
      <c r="D67" s="434"/>
      <c r="E67" s="121"/>
      <c r="F67" s="437"/>
      <c r="G67" s="491"/>
      <c r="H67" s="124"/>
      <c r="I67" s="434"/>
      <c r="J67" s="440"/>
      <c r="K67" s="443"/>
      <c r="L67" s="425"/>
      <c r="M67" s="446"/>
      <c r="N67" s="425">
        <f>IF(NOT(ISERROR(MATCH(M67,_xlfn.ANCHORARRAY(F78),0))),L80&amp;"Por favor no seleccionar los criterios de impacto",M67)</f>
        <v>0</v>
      </c>
      <c r="O67" s="443"/>
      <c r="P67" s="425"/>
      <c r="Q67" s="428"/>
      <c r="R67" s="105">
        <v>4</v>
      </c>
      <c r="S67" s="106"/>
      <c r="T67" s="107" t="str">
        <f t="shared" si="112"/>
        <v/>
      </c>
      <c r="U67" s="114"/>
      <c r="V67" s="114"/>
      <c r="W67" s="115" t="str">
        <f t="shared" si="108"/>
        <v/>
      </c>
      <c r="X67" s="114"/>
      <c r="Y67" s="114"/>
      <c r="Z67" s="114"/>
      <c r="AA67" s="108" t="str">
        <f t="shared" ref="AA67:AA69" si="115">IFERROR(IF(AND(T66="Probabilidad",T67="Probabilidad"),(AC66-(+AC66*W67)),IF(AND(T66="Impacto",T67="Probabilidad"),(AC65-(+AC65*W67)),IF(T67="Impacto",AC66,""))),"")</f>
        <v/>
      </c>
      <c r="AB67" s="116" t="str">
        <f t="shared" si="109"/>
        <v/>
      </c>
      <c r="AC67" s="117" t="str">
        <f t="shared" si="113"/>
        <v/>
      </c>
      <c r="AD67" s="116" t="str">
        <f t="shared" si="110"/>
        <v/>
      </c>
      <c r="AE67" s="117" t="str">
        <f t="shared" si="114"/>
        <v/>
      </c>
      <c r="AF67" s="118" t="str">
        <f t="shared" si="111"/>
        <v/>
      </c>
      <c r="AG67" s="119"/>
      <c r="AH67" s="109"/>
      <c r="AI67" s="110"/>
      <c r="AJ67" s="111"/>
      <c r="AK67" s="111"/>
      <c r="AL67" s="109"/>
      <c r="AM67" s="110"/>
    </row>
    <row r="68" spans="1:39" ht="19.5" customHeight="1" x14ac:dyDescent="0.25">
      <c r="A68" s="431"/>
      <c r="B68" s="434"/>
      <c r="C68" s="434"/>
      <c r="D68" s="434"/>
      <c r="E68" s="121"/>
      <c r="F68" s="437"/>
      <c r="G68" s="491"/>
      <c r="H68" s="124"/>
      <c r="I68" s="434"/>
      <c r="J68" s="440"/>
      <c r="K68" s="443"/>
      <c r="L68" s="425"/>
      <c r="M68" s="446"/>
      <c r="N68" s="425">
        <f>IF(NOT(ISERROR(MATCH(M68,_xlfn.ANCHORARRAY(F79),0))),L81&amp;"Por favor no seleccionar los criterios de impacto",M68)</f>
        <v>0</v>
      </c>
      <c r="O68" s="443"/>
      <c r="P68" s="425"/>
      <c r="Q68" s="428"/>
      <c r="R68" s="105">
        <v>5</v>
      </c>
      <c r="S68" s="106"/>
      <c r="T68" s="107" t="str">
        <f t="shared" si="112"/>
        <v/>
      </c>
      <c r="U68" s="114"/>
      <c r="V68" s="114"/>
      <c r="W68" s="115" t="str">
        <f t="shared" si="108"/>
        <v/>
      </c>
      <c r="X68" s="114"/>
      <c r="Y68" s="114"/>
      <c r="Z68" s="114"/>
      <c r="AA68" s="108" t="str">
        <f t="shared" si="115"/>
        <v/>
      </c>
      <c r="AB68" s="116" t="str">
        <f t="shared" si="109"/>
        <v/>
      </c>
      <c r="AC68" s="117" t="str">
        <f t="shared" si="113"/>
        <v/>
      </c>
      <c r="AD68" s="116" t="str">
        <f t="shared" si="110"/>
        <v/>
      </c>
      <c r="AE68" s="117" t="str">
        <f t="shared" si="114"/>
        <v/>
      </c>
      <c r="AF68" s="118" t="str">
        <f t="shared" si="111"/>
        <v/>
      </c>
      <c r="AG68" s="119"/>
      <c r="AH68" s="109"/>
      <c r="AI68" s="110"/>
      <c r="AJ68" s="111"/>
      <c r="AK68" s="111"/>
      <c r="AL68" s="109"/>
      <c r="AM68" s="110"/>
    </row>
    <row r="69" spans="1:39" ht="19.5" customHeight="1" x14ac:dyDescent="0.25">
      <c r="A69" s="432"/>
      <c r="B69" s="435"/>
      <c r="C69" s="435"/>
      <c r="D69" s="435"/>
      <c r="E69" s="122"/>
      <c r="F69" s="438"/>
      <c r="G69" s="492"/>
      <c r="H69" s="125"/>
      <c r="I69" s="435"/>
      <c r="J69" s="441"/>
      <c r="K69" s="444"/>
      <c r="L69" s="426"/>
      <c r="M69" s="447"/>
      <c r="N69" s="426">
        <f>IF(NOT(ISERROR(MATCH(M69,_xlfn.ANCHORARRAY(F80),0))),L82&amp;"Por favor no seleccionar los criterios de impacto",M69)</f>
        <v>0</v>
      </c>
      <c r="O69" s="444"/>
      <c r="P69" s="426"/>
      <c r="Q69" s="429"/>
      <c r="R69" s="105">
        <v>6</v>
      </c>
      <c r="S69" s="106"/>
      <c r="T69" s="107" t="str">
        <f t="shared" si="112"/>
        <v/>
      </c>
      <c r="U69" s="114"/>
      <c r="V69" s="114"/>
      <c r="W69" s="115" t="str">
        <f t="shared" si="108"/>
        <v/>
      </c>
      <c r="X69" s="114"/>
      <c r="Y69" s="114"/>
      <c r="Z69" s="114"/>
      <c r="AA69" s="108" t="str">
        <f t="shared" si="115"/>
        <v/>
      </c>
      <c r="AB69" s="116" t="str">
        <f t="shared" si="109"/>
        <v/>
      </c>
      <c r="AC69" s="117" t="str">
        <f t="shared" si="113"/>
        <v/>
      </c>
      <c r="AD69" s="116" t="str">
        <f t="shared" si="110"/>
        <v/>
      </c>
      <c r="AE69" s="117" t="str">
        <f t="shared" si="114"/>
        <v/>
      </c>
      <c r="AF69" s="118" t="str">
        <f t="shared" si="111"/>
        <v/>
      </c>
      <c r="AG69" s="119"/>
      <c r="AH69" s="109"/>
      <c r="AI69" s="110"/>
      <c r="AJ69" s="111"/>
      <c r="AK69" s="111"/>
      <c r="AL69" s="109"/>
      <c r="AM69" s="110"/>
    </row>
    <row r="70" spans="1:39" ht="49.5" customHeight="1" x14ac:dyDescent="0.25">
      <c r="A70" s="6"/>
      <c r="B70" s="421" t="s">
        <v>126</v>
      </c>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3"/>
    </row>
    <row r="72" spans="1:39" x14ac:dyDescent="0.25">
      <c r="A72" s="1"/>
      <c r="B72" s="24" t="s">
        <v>138</v>
      </c>
      <c r="C72" s="1"/>
      <c r="D72" s="1"/>
      <c r="E72" s="1"/>
      <c r="I72" s="1"/>
    </row>
  </sheetData>
  <dataConsolidate/>
  <mergeCells count="202">
    <mergeCell ref="G64:G69"/>
    <mergeCell ref="I10:I15"/>
    <mergeCell ref="J10:J15"/>
    <mergeCell ref="K10:K15"/>
    <mergeCell ref="I16:I21"/>
    <mergeCell ref="J16:J21"/>
    <mergeCell ref="K16:K21"/>
    <mergeCell ref="AH10:AH11"/>
    <mergeCell ref="AI10:AI11"/>
    <mergeCell ref="G16:G21"/>
    <mergeCell ref="G22:G27"/>
    <mergeCell ref="G28:G33"/>
    <mergeCell ref="N16:N21"/>
    <mergeCell ref="O16:O21"/>
    <mergeCell ref="P16:P21"/>
    <mergeCell ref="Q16:Q21"/>
    <mergeCell ref="M22:M27"/>
    <mergeCell ref="N22:N27"/>
    <mergeCell ref="O22:O27"/>
    <mergeCell ref="L16:L21"/>
    <mergeCell ref="M16:M21"/>
    <mergeCell ref="A10:A15"/>
    <mergeCell ref="B10:B15"/>
    <mergeCell ref="C10:C15"/>
    <mergeCell ref="D10:D15"/>
    <mergeCell ref="F10:F15"/>
    <mergeCell ref="Q10:Q15"/>
    <mergeCell ref="L10:L15"/>
    <mergeCell ref="M10:M15"/>
    <mergeCell ref="N10:N15"/>
    <mergeCell ref="O10:O15"/>
    <mergeCell ref="P10:P15"/>
    <mergeCell ref="H10:H15"/>
    <mergeCell ref="G10:G15"/>
    <mergeCell ref="A8:A9"/>
    <mergeCell ref="I8:I9"/>
    <mergeCell ref="F8:F9"/>
    <mergeCell ref="D8:D9"/>
    <mergeCell ref="C8:C9"/>
    <mergeCell ref="AG8:AG9"/>
    <mergeCell ref="R8:R9"/>
    <mergeCell ref="AF8:AF9"/>
    <mergeCell ref="AE8:AE9"/>
    <mergeCell ref="AA8:AA9"/>
    <mergeCell ref="S8:S9"/>
    <mergeCell ref="AD8:AD9"/>
    <mergeCell ref="AB8:AB9"/>
    <mergeCell ref="AC8:AC9"/>
    <mergeCell ref="J8:J9"/>
    <mergeCell ref="K8:K9"/>
    <mergeCell ref="L8:L9"/>
    <mergeCell ref="O8:O9"/>
    <mergeCell ref="P8:P9"/>
    <mergeCell ref="B8:B9"/>
    <mergeCell ref="Q8:Q9"/>
    <mergeCell ref="M8:M9"/>
    <mergeCell ref="N8:N9"/>
    <mergeCell ref="T8:T9"/>
    <mergeCell ref="I22:I27"/>
    <mergeCell ref="J22:J27"/>
    <mergeCell ref="K22:K27"/>
    <mergeCell ref="L22:L27"/>
    <mergeCell ref="D16:D21"/>
    <mergeCell ref="F16:F21"/>
    <mergeCell ref="AH8:AH9"/>
    <mergeCell ref="AM8:AM9"/>
    <mergeCell ref="AL8:AL9"/>
    <mergeCell ref="AK8:AK9"/>
    <mergeCell ref="AJ8:AJ9"/>
    <mergeCell ref="AI8:AI9"/>
    <mergeCell ref="U8:Z8"/>
    <mergeCell ref="E8:E9"/>
    <mergeCell ref="AJ10:AJ11"/>
    <mergeCell ref="AK10:AK11"/>
    <mergeCell ref="AL10:AL11"/>
    <mergeCell ref="AM10:AM11"/>
    <mergeCell ref="A16:A21"/>
    <mergeCell ref="B16:B21"/>
    <mergeCell ref="C16:C21"/>
    <mergeCell ref="P22:P27"/>
    <mergeCell ref="Q22:Q27"/>
    <mergeCell ref="A28:A33"/>
    <mergeCell ref="B28:B33"/>
    <mergeCell ref="C28:C33"/>
    <mergeCell ref="D28:D33"/>
    <mergeCell ref="F28:F33"/>
    <mergeCell ref="I28:I33"/>
    <mergeCell ref="J28:J33"/>
    <mergeCell ref="K28:K33"/>
    <mergeCell ref="L28:L33"/>
    <mergeCell ref="M28:M33"/>
    <mergeCell ref="N28:N33"/>
    <mergeCell ref="O28:O33"/>
    <mergeCell ref="P28:P33"/>
    <mergeCell ref="Q28:Q33"/>
    <mergeCell ref="A22:A27"/>
    <mergeCell ref="B22:B27"/>
    <mergeCell ref="C22:C27"/>
    <mergeCell ref="D22:D27"/>
    <mergeCell ref="F22:F27"/>
    <mergeCell ref="P34:P39"/>
    <mergeCell ref="Q34:Q39"/>
    <mergeCell ref="P40:P45"/>
    <mergeCell ref="Q40:Q45"/>
    <mergeCell ref="M46:M51"/>
    <mergeCell ref="N46:N51"/>
    <mergeCell ref="O46:O51"/>
    <mergeCell ref="A34:A39"/>
    <mergeCell ref="B34:B39"/>
    <mergeCell ref="C34:C39"/>
    <mergeCell ref="A40:A45"/>
    <mergeCell ref="B40:B45"/>
    <mergeCell ref="C40:C45"/>
    <mergeCell ref="D40:D45"/>
    <mergeCell ref="F40:F45"/>
    <mergeCell ref="I40:I45"/>
    <mergeCell ref="D34:D39"/>
    <mergeCell ref="F34:F39"/>
    <mergeCell ref="M40:M45"/>
    <mergeCell ref="N40:N45"/>
    <mergeCell ref="O40:O45"/>
    <mergeCell ref="I34:I39"/>
    <mergeCell ref="J34:J39"/>
    <mergeCell ref="K34:K39"/>
    <mergeCell ref="L34:L39"/>
    <mergeCell ref="M34:M39"/>
    <mergeCell ref="J40:J45"/>
    <mergeCell ref="K40:K45"/>
    <mergeCell ref="L40:L45"/>
    <mergeCell ref="N34:N39"/>
    <mergeCell ref="O34:O39"/>
    <mergeCell ref="A52:A57"/>
    <mergeCell ref="B52:B57"/>
    <mergeCell ref="C52:C57"/>
    <mergeCell ref="D52:D57"/>
    <mergeCell ref="F52:F57"/>
    <mergeCell ref="A46:A51"/>
    <mergeCell ref="B46:B51"/>
    <mergeCell ref="C46:C51"/>
    <mergeCell ref="D46:D51"/>
    <mergeCell ref="F46:F51"/>
    <mergeCell ref="G34:G39"/>
    <mergeCell ref="G40:G45"/>
    <mergeCell ref="G46:G51"/>
    <mergeCell ref="G52:G57"/>
    <mergeCell ref="F58:F63"/>
    <mergeCell ref="I58:I63"/>
    <mergeCell ref="J58:J63"/>
    <mergeCell ref="K58:K63"/>
    <mergeCell ref="L58:L63"/>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G58:G63"/>
    <mergeCell ref="B70:AM70"/>
    <mergeCell ref="P58:P63"/>
    <mergeCell ref="Q58:Q63"/>
    <mergeCell ref="A64:A69"/>
    <mergeCell ref="B64:B69"/>
    <mergeCell ref="C64:C69"/>
    <mergeCell ref="D64:D69"/>
    <mergeCell ref="F64:F69"/>
    <mergeCell ref="I64:I69"/>
    <mergeCell ref="J64:J69"/>
    <mergeCell ref="K64:K69"/>
    <mergeCell ref="L64:L69"/>
    <mergeCell ref="M64:M69"/>
    <mergeCell ref="N64:N69"/>
    <mergeCell ref="O64:O69"/>
    <mergeCell ref="P64:P69"/>
    <mergeCell ref="Q64:Q69"/>
    <mergeCell ref="M58:M63"/>
    <mergeCell ref="N58:N63"/>
    <mergeCell ref="O58:O63"/>
    <mergeCell ref="A58:A63"/>
    <mergeCell ref="B58:B63"/>
    <mergeCell ref="C58:C63"/>
    <mergeCell ref="D58:D63"/>
    <mergeCell ref="C4:AM4"/>
    <mergeCell ref="C5:AM5"/>
    <mergeCell ref="C6:AM6"/>
    <mergeCell ref="A1:AM2"/>
    <mergeCell ref="A7:J7"/>
    <mergeCell ref="K7:Q7"/>
    <mergeCell ref="R7:Z7"/>
    <mergeCell ref="AA7:AG7"/>
    <mergeCell ref="AH7:AM7"/>
    <mergeCell ref="A4:B4"/>
    <mergeCell ref="A5:B5"/>
    <mergeCell ref="A6:B6"/>
  </mergeCells>
  <conditionalFormatting sqref="K10 K16 K22 K28 K34 K40 K46 K52 K58 K64">
    <cfRule type="cellIs" dxfId="32" priority="645" operator="equal">
      <formula>"Muy Baja"</formula>
    </cfRule>
    <cfRule type="cellIs" dxfId="31" priority="644" operator="equal">
      <formula>"Baja"</formula>
    </cfRule>
    <cfRule type="cellIs" dxfId="30" priority="643" operator="equal">
      <formula>"Media"</formula>
    </cfRule>
    <cfRule type="cellIs" dxfId="29" priority="642" operator="equal">
      <formula>"Alta"</formula>
    </cfRule>
    <cfRule type="cellIs" dxfId="28" priority="641" operator="equal">
      <formula>"Muy Alta"</formula>
    </cfRule>
  </conditionalFormatting>
  <conditionalFormatting sqref="N10:N69">
    <cfRule type="containsText" dxfId="27" priority="323" operator="containsText" text="❌">
      <formula>NOT(ISERROR(SEARCH("❌",N10)))</formula>
    </cfRule>
  </conditionalFormatting>
  <conditionalFormatting sqref="O10 O16 O22 O28 O34 O40 O46 O52 O58 O64">
    <cfRule type="cellIs" dxfId="26" priority="640" operator="equal">
      <formula>"Leve"</formula>
    </cfRule>
    <cfRule type="cellIs" dxfId="25" priority="639" operator="equal">
      <formula>"Menor"</formula>
    </cfRule>
    <cfRule type="cellIs" dxfId="24" priority="638" operator="equal">
      <formula>"Moderado"</formula>
    </cfRule>
    <cfRule type="cellIs" dxfId="23" priority="637" operator="equal">
      <formula>"Mayor"</formula>
    </cfRule>
    <cfRule type="cellIs" dxfId="22" priority="636" operator="equal">
      <formula>"Catastrófico"</formula>
    </cfRule>
  </conditionalFormatting>
  <conditionalFormatting sqref="Q10">
    <cfRule type="cellIs" dxfId="21" priority="635" operator="equal">
      <formula>"Bajo"</formula>
    </cfRule>
    <cfRule type="cellIs" dxfId="20" priority="634" operator="equal">
      <formula>"Moderado"</formula>
    </cfRule>
    <cfRule type="cellIs" dxfId="19" priority="633" operator="equal">
      <formula>"Alto"</formula>
    </cfRule>
    <cfRule type="cellIs" dxfId="18" priority="632" operator="equal">
      <formula>"Extremo"</formula>
    </cfRule>
  </conditionalFormatting>
  <conditionalFormatting sqref="Q16 Q22 Q28 Q34 Q40 Q46 Q52 Q58 Q64">
    <cfRule type="cellIs" dxfId="17" priority="562" operator="equal">
      <formula>"Extremo"</formula>
    </cfRule>
    <cfRule type="cellIs" dxfId="16" priority="563" operator="equal">
      <formula>"Alto"</formula>
    </cfRule>
    <cfRule type="cellIs" dxfId="15" priority="564" operator="equal">
      <formula>"Moderado"</formula>
    </cfRule>
    <cfRule type="cellIs" dxfId="14" priority="565" operator="equal">
      <formula>"Bajo"</formula>
    </cfRule>
  </conditionalFormatting>
  <conditionalFormatting sqref="AB10:AB69">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D10:AD69">
    <cfRule type="cellIs" dxfId="8" priority="9" operator="equal">
      <formula>"Leve"</formula>
    </cfRule>
    <cfRule type="cellIs" dxfId="7" priority="8" operator="equal">
      <formula>"Menor"</formula>
    </cfRule>
    <cfRule type="cellIs" dxfId="6" priority="7" operator="equal">
      <formula>"Moderado"</formula>
    </cfRule>
    <cfRule type="cellIs" dxfId="5" priority="6" operator="equal">
      <formula>"Mayor"</formula>
    </cfRule>
    <cfRule type="cellIs" dxfId="4" priority="5" operator="equal">
      <formula>"Catastrófico"</formula>
    </cfRule>
  </conditionalFormatting>
  <conditionalFormatting sqref="AF10:AF69">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dataValidations count="1">
    <dataValidation type="list" allowBlank="1" showInputMessage="1" showErrorMessage="1" sqref="G10:G69"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1000000}">
          <x14:formula1>
            <xm:f>'Tabla Valoración controles'!$D$4:$D$6</xm:f>
          </x14:formula1>
          <xm:sqref>U10:U69</xm:sqref>
        </x14:dataValidation>
        <x14:dataValidation type="list" allowBlank="1" showInputMessage="1" showErrorMessage="1" xr:uid="{00000000-0002-0000-0400-000002000000}">
          <x14:formula1>
            <xm:f>'Tabla Valoración controles'!$D$7:$D$8</xm:f>
          </x14:formula1>
          <xm:sqref>V10:V69</xm:sqref>
        </x14:dataValidation>
        <x14:dataValidation type="list" allowBlank="1" showInputMessage="1" showErrorMessage="1" xr:uid="{00000000-0002-0000-0400-000003000000}">
          <x14:formula1>
            <xm:f>'Tabla Valoración controles'!$D$9:$D$10</xm:f>
          </x14:formula1>
          <xm:sqref>X10:X69</xm:sqref>
        </x14:dataValidation>
        <x14:dataValidation type="list" allowBlank="1" showInputMessage="1" showErrorMessage="1" xr:uid="{00000000-0002-0000-0400-000004000000}">
          <x14:formula1>
            <xm:f>'Tabla Valoración controles'!$D$11:$D$12</xm:f>
          </x14:formula1>
          <xm:sqref>Y10:Y69</xm:sqref>
        </x14:dataValidation>
        <x14:dataValidation type="list" allowBlank="1" showInputMessage="1" showErrorMessage="1" xr:uid="{00000000-0002-0000-0400-000005000000}">
          <x14:formula1>
            <xm:f>'Opciones Tratamiento'!$B$9:$B$10</xm:f>
          </x14:formula1>
          <xm:sqref>AM67:AM68 AM13:AM14 AM16:AM17 AM19:AM20 AM22:AM23 AM25:AM26 AM28:AM29 AM31:AM32 AM34:AM35 AM37:AM38 AM40:AM41 AM43:AM44 AM46:AM47 AM49:AM50 AM52:AM53 AM55:AM56 AM58:AM59 AM61:AM62 AM64:AM65 AM10</xm:sqref>
        </x14:dataValidation>
        <x14:dataValidation type="list" allowBlank="1" showInputMessage="1" showErrorMessage="1" xr:uid="{00000000-0002-0000-0400-000006000000}">
          <x14:formula1>
            <xm:f>'Tabla Valoración controles'!$D$13:$D$14</xm:f>
          </x14:formula1>
          <xm:sqref>Z10:Z69</xm:sqref>
        </x14:dataValidation>
        <x14:dataValidation type="list" allowBlank="1" showInputMessage="1" showErrorMessage="1" xr:uid="{00000000-0002-0000-0400-000007000000}">
          <x14:formula1>
            <xm:f>'Opciones Tratamiento'!$B$13:$B$19</xm:f>
          </x14:formula1>
          <xm:sqref>I10:I69</xm:sqref>
        </x14:dataValidation>
        <x14:dataValidation type="list" allowBlank="1" showInputMessage="1" showErrorMessage="1" xr:uid="{00000000-0002-0000-0400-000008000000}">
          <x14:formula1>
            <xm:f>'Opciones Tratamiento'!$E$2:$E$4</xm:f>
          </x14:formula1>
          <xm:sqref>B16:B69</xm:sqref>
        </x14:dataValidation>
        <x14:dataValidation type="list" allowBlank="1" showInputMessage="1" showErrorMessage="1" xr:uid="{00000000-0002-0000-0400-000009000000}">
          <x14:formula1>
            <xm:f>'Opciones Tratamiento'!$B$2:$B$5</xm:f>
          </x14:formula1>
          <xm:sqref>AG10 AG12:AG16 AG18:AG22 AG24:AG28 AG30:AG34 AG36:AG40 AG42:AG46 AG48:AG52 AG54:AG58 AG60:AG64 AG66:AG69</xm:sqref>
        </x14:dataValidation>
        <x14:dataValidation type="list" allowBlank="1" showInputMessage="1" showErrorMessage="1" xr:uid="{00000000-0002-0000-0400-00000A000000}">
          <x14:formula1>
            <xm:f>'Tabla Impacto'!$F$210:$F$221</xm:f>
          </x14:formula1>
          <xm:sqref>M10:M69</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AH10 AH12:AH69</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AI10:AI69</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AJ10:AJ69</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AK10:AK69</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AL10 AL12:AL69</xm:sqref>
        </x14:dataValidation>
        <x14:dataValidation type="list" allowBlank="1" showInputMessage="1" showErrorMessage="1" xr:uid="{00000000-0002-0000-0400-000010000000}">
          <x14:formula1>
            <xm:f>'C:\Users\HOME\Downloads\[Formato Matriz de Riesgos 2021 (1).xlsx]Opciones Tratamiento'!#REF!</xm:f>
          </x14:formula1>
          <xm:sqref>AG11 AG17 AG23 AG29 AG35 AG41 AG47 AG53 AG59 AG65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5" zoomScaleNormal="55"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85" t="s">
        <v>150</v>
      </c>
      <c r="C2" s="585"/>
      <c r="D2" s="585"/>
      <c r="E2" s="585"/>
      <c r="F2" s="585"/>
      <c r="G2" s="585"/>
      <c r="H2" s="585"/>
      <c r="I2" s="585"/>
      <c r="J2" s="553" t="s">
        <v>2</v>
      </c>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85"/>
      <c r="C3" s="585"/>
      <c r="D3" s="585"/>
      <c r="E3" s="585"/>
      <c r="F3" s="585"/>
      <c r="G3" s="585"/>
      <c r="H3" s="585"/>
      <c r="I3" s="585"/>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85"/>
      <c r="C4" s="585"/>
      <c r="D4" s="585"/>
      <c r="E4" s="585"/>
      <c r="F4" s="585"/>
      <c r="G4" s="585"/>
      <c r="H4" s="585"/>
      <c r="I4" s="585"/>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00" t="s">
        <v>4</v>
      </c>
      <c r="C6" s="500"/>
      <c r="D6" s="501"/>
      <c r="E6" s="538" t="s">
        <v>111</v>
      </c>
      <c r="F6" s="539"/>
      <c r="G6" s="539"/>
      <c r="H6" s="539"/>
      <c r="I6" s="540"/>
      <c r="J6" s="549" t="str">
        <f>IF(AND('Mapa final'!$K$10="Muy Alta",'Mapa final'!$O$10="Leve"),CONCATENATE("R",'Mapa final'!$A$10),"")</f>
        <v/>
      </c>
      <c r="K6" s="550"/>
      <c r="L6" s="550" t="str">
        <f>IF(AND('Mapa final'!$K$16="Muy Alta",'Mapa final'!$O$16="Leve"),CONCATENATE("R",'Mapa final'!$A$16),"")</f>
        <v/>
      </c>
      <c r="M6" s="550"/>
      <c r="N6" s="550" t="str">
        <f>IF(AND('Mapa final'!$K$22="Muy Alta",'Mapa final'!$O$22="Leve"),CONCATENATE("R",'Mapa final'!$A$22),"")</f>
        <v/>
      </c>
      <c r="O6" s="552"/>
      <c r="P6" s="549" t="str">
        <f>IF(AND('Mapa final'!$K$10="Muy Alta",'Mapa final'!$O$10="Menor"),CONCATENATE("R",'Mapa final'!$A$10),"")</f>
        <v/>
      </c>
      <c r="Q6" s="550"/>
      <c r="R6" s="550" t="str">
        <f>IF(AND('Mapa final'!$K$16="Muy Alta",'Mapa final'!$O$16="Menor"),CONCATENATE("R",'Mapa final'!$A$16),"")</f>
        <v/>
      </c>
      <c r="S6" s="550"/>
      <c r="T6" s="550" t="str">
        <f>IF(AND('Mapa final'!$K$22="Muy Alta",'Mapa final'!$O$22="Menor"),CONCATENATE("R",'Mapa final'!$A$22),"")</f>
        <v/>
      </c>
      <c r="U6" s="552"/>
      <c r="V6" s="549" t="str">
        <f>IF(AND('Mapa final'!$K$10="Muy Alta",'Mapa final'!$O$10="Moderado"),CONCATENATE("R",'Mapa final'!$A$10),"")</f>
        <v/>
      </c>
      <c r="W6" s="550"/>
      <c r="X6" s="550" t="str">
        <f>IF(AND('Mapa final'!$K$16="Muy Alta",'Mapa final'!$O$16="Moderado"),CONCATENATE("R",'Mapa final'!$A$16),"")</f>
        <v/>
      </c>
      <c r="Y6" s="550"/>
      <c r="Z6" s="550" t="str">
        <f>IF(AND('Mapa final'!$K$22="Muy Alta",'Mapa final'!$O$22="Moderado"),CONCATENATE("R",'Mapa final'!$A$22),"")</f>
        <v/>
      </c>
      <c r="AA6" s="552"/>
      <c r="AB6" s="549" t="str">
        <f>IF(AND('Mapa final'!$K$10="Muy Alta",'Mapa final'!$O$10="Mayor"),CONCATENATE("R",'Mapa final'!$A$10),"")</f>
        <v/>
      </c>
      <c r="AC6" s="550"/>
      <c r="AD6" s="550" t="str">
        <f>IF(AND('Mapa final'!$K$16="Muy Alta",'Mapa final'!$O$16="Mayor"),CONCATENATE("R",'Mapa final'!$A$16),"")</f>
        <v/>
      </c>
      <c r="AE6" s="550"/>
      <c r="AF6" s="550" t="str">
        <f>IF(AND('Mapa final'!$K$22="Muy Alta",'Mapa final'!$O$22="Mayor"),CONCATENATE("R",'Mapa final'!$A$22),"")</f>
        <v/>
      </c>
      <c r="AG6" s="552"/>
      <c r="AH6" s="564" t="str">
        <f>IF(AND('Mapa final'!$K$10="Muy Alta",'Mapa final'!$O$10="Catastrófico"),CONCATENATE("R",'Mapa final'!$A$10),"")</f>
        <v/>
      </c>
      <c r="AI6" s="565"/>
      <c r="AJ6" s="565" t="str">
        <f>IF(AND('Mapa final'!$K$16="Muy Alta",'Mapa final'!$O$16="Catastrófico"),CONCATENATE("R",'Mapa final'!$A$16),"")</f>
        <v/>
      </c>
      <c r="AK6" s="565"/>
      <c r="AL6" s="565" t="str">
        <f>IF(AND('Mapa final'!$K$22="Muy Alta",'Mapa final'!$O$22="Catastrófico"),CONCATENATE("R",'Mapa final'!$A$22),"")</f>
        <v/>
      </c>
      <c r="AM6" s="566"/>
      <c r="AO6" s="502" t="s">
        <v>78</v>
      </c>
      <c r="AP6" s="503"/>
      <c r="AQ6" s="503"/>
      <c r="AR6" s="503"/>
      <c r="AS6" s="503"/>
      <c r="AT6" s="50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00"/>
      <c r="C7" s="500"/>
      <c r="D7" s="501"/>
      <c r="E7" s="541"/>
      <c r="F7" s="542"/>
      <c r="G7" s="542"/>
      <c r="H7" s="542"/>
      <c r="I7" s="543"/>
      <c r="J7" s="551"/>
      <c r="K7" s="547"/>
      <c r="L7" s="547"/>
      <c r="M7" s="547"/>
      <c r="N7" s="547"/>
      <c r="O7" s="548"/>
      <c r="P7" s="551"/>
      <c r="Q7" s="547"/>
      <c r="R7" s="547"/>
      <c r="S7" s="547"/>
      <c r="T7" s="547"/>
      <c r="U7" s="548"/>
      <c r="V7" s="551"/>
      <c r="W7" s="547"/>
      <c r="X7" s="547"/>
      <c r="Y7" s="547"/>
      <c r="Z7" s="547"/>
      <c r="AA7" s="548"/>
      <c r="AB7" s="551"/>
      <c r="AC7" s="547"/>
      <c r="AD7" s="547"/>
      <c r="AE7" s="547"/>
      <c r="AF7" s="547"/>
      <c r="AG7" s="548"/>
      <c r="AH7" s="558"/>
      <c r="AI7" s="559"/>
      <c r="AJ7" s="559"/>
      <c r="AK7" s="559"/>
      <c r="AL7" s="559"/>
      <c r="AM7" s="560"/>
      <c r="AN7" s="67"/>
      <c r="AO7" s="505"/>
      <c r="AP7" s="506"/>
      <c r="AQ7" s="506"/>
      <c r="AR7" s="506"/>
      <c r="AS7" s="506"/>
      <c r="AT7" s="50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00"/>
      <c r="C8" s="500"/>
      <c r="D8" s="501"/>
      <c r="E8" s="541"/>
      <c r="F8" s="542"/>
      <c r="G8" s="542"/>
      <c r="H8" s="542"/>
      <c r="I8" s="543"/>
      <c r="J8" s="551" t="str">
        <f>IF(AND('Mapa final'!$K$28="Muy Alta",'Mapa final'!$O$28="Leve"),CONCATENATE("R",'Mapa final'!$A$28),"")</f>
        <v/>
      </c>
      <c r="K8" s="547"/>
      <c r="L8" s="547" t="str">
        <f>IF(AND('Mapa final'!$K$34="Muy Alta",'Mapa final'!$O$34="Leve"),CONCATENATE("R",'Mapa final'!$A$34),"")</f>
        <v/>
      </c>
      <c r="M8" s="547"/>
      <c r="N8" s="547" t="str">
        <f>IF(AND('Mapa final'!$K$40="Muy Alta",'Mapa final'!$O$40="Leve"),CONCATENATE("R",'Mapa final'!$A$40),"")</f>
        <v/>
      </c>
      <c r="O8" s="548"/>
      <c r="P8" s="551" t="str">
        <f>IF(AND('Mapa final'!$K$28="Muy Alta",'Mapa final'!$O$28="Menor"),CONCATENATE("R",'Mapa final'!$A$28),"")</f>
        <v/>
      </c>
      <c r="Q8" s="547"/>
      <c r="R8" s="547" t="str">
        <f>IF(AND('Mapa final'!$K$34="Muy Alta",'Mapa final'!$O$34="Menor"),CONCATENATE("R",'Mapa final'!$A$34),"")</f>
        <v/>
      </c>
      <c r="S8" s="547"/>
      <c r="T8" s="547" t="str">
        <f>IF(AND('Mapa final'!$K$40="Muy Alta",'Mapa final'!$O$40="Menor"),CONCATENATE("R",'Mapa final'!$A$40),"")</f>
        <v/>
      </c>
      <c r="U8" s="548"/>
      <c r="V8" s="551" t="str">
        <f>IF(AND('Mapa final'!$K$28="Muy Alta",'Mapa final'!$O$28="Moderado"),CONCATENATE("R",'Mapa final'!$A$28),"")</f>
        <v/>
      </c>
      <c r="W8" s="547"/>
      <c r="X8" s="547" t="str">
        <f>IF(AND('Mapa final'!$K$34="Muy Alta",'Mapa final'!$O$34="Moderado"),CONCATENATE("R",'Mapa final'!$A$34),"")</f>
        <v/>
      </c>
      <c r="Y8" s="547"/>
      <c r="Z8" s="547" t="str">
        <f>IF(AND('Mapa final'!$K$40="Muy Alta",'Mapa final'!$O$40="Moderado"),CONCATENATE("R",'Mapa final'!$A$40),"")</f>
        <v/>
      </c>
      <c r="AA8" s="548"/>
      <c r="AB8" s="551" t="str">
        <f>IF(AND('Mapa final'!$K$28="Muy Alta",'Mapa final'!$O$28="Mayor"),CONCATENATE("R",'Mapa final'!$A$28),"")</f>
        <v/>
      </c>
      <c r="AC8" s="547"/>
      <c r="AD8" s="547" t="str">
        <f>IF(AND('Mapa final'!$K$34="Muy Alta",'Mapa final'!$O$34="Mayor"),CONCATENATE("R",'Mapa final'!$A$34),"")</f>
        <v/>
      </c>
      <c r="AE8" s="547"/>
      <c r="AF8" s="547" t="str">
        <f>IF(AND('Mapa final'!$K$40="Muy Alta",'Mapa final'!$O$40="Mayor"),CONCATENATE("R",'Mapa final'!$A$40),"")</f>
        <v/>
      </c>
      <c r="AG8" s="548"/>
      <c r="AH8" s="558" t="str">
        <f>IF(AND('Mapa final'!$K$28="Muy Alta",'Mapa final'!$O$28="Catastrófico"),CONCATENATE("R",'Mapa final'!$A$28),"")</f>
        <v/>
      </c>
      <c r="AI8" s="559"/>
      <c r="AJ8" s="559" t="str">
        <f>IF(AND('Mapa final'!$K$34="Muy Alta",'Mapa final'!$O$34="Catastrófico"),CONCATENATE("R",'Mapa final'!$A$34),"")</f>
        <v/>
      </c>
      <c r="AK8" s="559"/>
      <c r="AL8" s="559" t="str">
        <f>IF(AND('Mapa final'!$K$40="Muy Alta",'Mapa final'!$O$40="Catastrófico"),CONCATENATE("R",'Mapa final'!$A$40),"")</f>
        <v/>
      </c>
      <c r="AM8" s="560"/>
      <c r="AN8" s="67"/>
      <c r="AO8" s="505"/>
      <c r="AP8" s="506"/>
      <c r="AQ8" s="506"/>
      <c r="AR8" s="506"/>
      <c r="AS8" s="506"/>
      <c r="AT8" s="50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00"/>
      <c r="C9" s="500"/>
      <c r="D9" s="501"/>
      <c r="E9" s="541"/>
      <c r="F9" s="542"/>
      <c r="G9" s="542"/>
      <c r="H9" s="542"/>
      <c r="I9" s="543"/>
      <c r="J9" s="551"/>
      <c r="K9" s="547"/>
      <c r="L9" s="547"/>
      <c r="M9" s="547"/>
      <c r="N9" s="547"/>
      <c r="O9" s="548"/>
      <c r="P9" s="551"/>
      <c r="Q9" s="547"/>
      <c r="R9" s="547"/>
      <c r="S9" s="547"/>
      <c r="T9" s="547"/>
      <c r="U9" s="548"/>
      <c r="V9" s="551"/>
      <c r="W9" s="547"/>
      <c r="X9" s="547"/>
      <c r="Y9" s="547"/>
      <c r="Z9" s="547"/>
      <c r="AA9" s="548"/>
      <c r="AB9" s="551"/>
      <c r="AC9" s="547"/>
      <c r="AD9" s="547"/>
      <c r="AE9" s="547"/>
      <c r="AF9" s="547"/>
      <c r="AG9" s="548"/>
      <c r="AH9" s="558"/>
      <c r="AI9" s="559"/>
      <c r="AJ9" s="559"/>
      <c r="AK9" s="559"/>
      <c r="AL9" s="559"/>
      <c r="AM9" s="560"/>
      <c r="AN9" s="67"/>
      <c r="AO9" s="505"/>
      <c r="AP9" s="506"/>
      <c r="AQ9" s="506"/>
      <c r="AR9" s="506"/>
      <c r="AS9" s="506"/>
      <c r="AT9" s="50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00"/>
      <c r="C10" s="500"/>
      <c r="D10" s="501"/>
      <c r="E10" s="541"/>
      <c r="F10" s="542"/>
      <c r="G10" s="542"/>
      <c r="H10" s="542"/>
      <c r="I10" s="543"/>
      <c r="J10" s="551" t="str">
        <f>IF(AND('Mapa final'!$K$46="Muy Alta",'Mapa final'!$O$46="Leve"),CONCATENATE("R",'Mapa final'!$A$46),"")</f>
        <v/>
      </c>
      <c r="K10" s="547"/>
      <c r="L10" s="547" t="str">
        <f>IF(AND('Mapa final'!$K$52="Muy Alta",'Mapa final'!$O$52="Leve"),CONCATENATE("R",'Mapa final'!$A$52),"")</f>
        <v/>
      </c>
      <c r="M10" s="547"/>
      <c r="N10" s="547" t="str">
        <f>IF(AND('Mapa final'!$K$58="Muy Alta",'Mapa final'!$O$58="Leve"),CONCATENATE("R",'Mapa final'!$A$58),"")</f>
        <v/>
      </c>
      <c r="O10" s="548"/>
      <c r="P10" s="551" t="str">
        <f>IF(AND('Mapa final'!$K$46="Muy Alta",'Mapa final'!$O$46="Menor"),CONCATENATE("R",'Mapa final'!$A$46),"")</f>
        <v/>
      </c>
      <c r="Q10" s="547"/>
      <c r="R10" s="547" t="str">
        <f>IF(AND('Mapa final'!$K$52="Muy Alta",'Mapa final'!$O$52="Menor"),CONCATENATE("R",'Mapa final'!$A$52),"")</f>
        <v/>
      </c>
      <c r="S10" s="547"/>
      <c r="T10" s="547" t="str">
        <f>IF(AND('Mapa final'!$K$58="Muy Alta",'Mapa final'!$O$58="Menor"),CONCATENATE("R",'Mapa final'!$A$58),"")</f>
        <v/>
      </c>
      <c r="U10" s="548"/>
      <c r="V10" s="551" t="str">
        <f>IF(AND('Mapa final'!$K$46="Muy Alta",'Mapa final'!$O$46="Moderado"),CONCATENATE("R",'Mapa final'!$A$46),"")</f>
        <v/>
      </c>
      <c r="W10" s="547"/>
      <c r="X10" s="547" t="str">
        <f>IF(AND('Mapa final'!$K$52="Muy Alta",'Mapa final'!$O$52="Moderado"),CONCATENATE("R",'Mapa final'!$A$52),"")</f>
        <v/>
      </c>
      <c r="Y10" s="547"/>
      <c r="Z10" s="547" t="str">
        <f>IF(AND('Mapa final'!$K$58="Muy Alta",'Mapa final'!$O$58="Moderado"),CONCATENATE("R",'Mapa final'!$A$58),"")</f>
        <v/>
      </c>
      <c r="AA10" s="548"/>
      <c r="AB10" s="551" t="str">
        <f>IF(AND('Mapa final'!$K$46="Muy Alta",'Mapa final'!$O$46="Mayor"),CONCATENATE("R",'Mapa final'!$A$46),"")</f>
        <v/>
      </c>
      <c r="AC10" s="547"/>
      <c r="AD10" s="547" t="str">
        <f>IF(AND('Mapa final'!$K$52="Muy Alta",'Mapa final'!$O$52="Mayor"),CONCATENATE("R",'Mapa final'!$A$52),"")</f>
        <v/>
      </c>
      <c r="AE10" s="547"/>
      <c r="AF10" s="547" t="str">
        <f>IF(AND('Mapa final'!$K$58="Muy Alta",'Mapa final'!$O$58="Mayor"),CONCATENATE("R",'Mapa final'!$A$58),"")</f>
        <v/>
      </c>
      <c r="AG10" s="548"/>
      <c r="AH10" s="558" t="str">
        <f>IF(AND('Mapa final'!$K$46="Muy Alta",'Mapa final'!$O$46="Catastrófico"),CONCATENATE("R",'Mapa final'!$A$46),"")</f>
        <v/>
      </c>
      <c r="AI10" s="559"/>
      <c r="AJ10" s="559" t="str">
        <f>IF(AND('Mapa final'!$K$52="Muy Alta",'Mapa final'!$O$52="Catastrófico"),CONCATENATE("R",'Mapa final'!$A$52),"")</f>
        <v/>
      </c>
      <c r="AK10" s="559"/>
      <c r="AL10" s="559" t="str">
        <f>IF(AND('Mapa final'!$K$58="Muy Alta",'Mapa final'!$O$58="Catastrófico"),CONCATENATE("R",'Mapa final'!$A$58),"")</f>
        <v/>
      </c>
      <c r="AM10" s="560"/>
      <c r="AN10" s="67"/>
      <c r="AO10" s="505"/>
      <c r="AP10" s="506"/>
      <c r="AQ10" s="506"/>
      <c r="AR10" s="506"/>
      <c r="AS10" s="506"/>
      <c r="AT10" s="50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00"/>
      <c r="C11" s="500"/>
      <c r="D11" s="501"/>
      <c r="E11" s="541"/>
      <c r="F11" s="542"/>
      <c r="G11" s="542"/>
      <c r="H11" s="542"/>
      <c r="I11" s="543"/>
      <c r="J11" s="551"/>
      <c r="K11" s="547"/>
      <c r="L11" s="547"/>
      <c r="M11" s="547"/>
      <c r="N11" s="547"/>
      <c r="O11" s="548"/>
      <c r="P11" s="551"/>
      <c r="Q11" s="547"/>
      <c r="R11" s="547"/>
      <c r="S11" s="547"/>
      <c r="T11" s="547"/>
      <c r="U11" s="548"/>
      <c r="V11" s="551"/>
      <c r="W11" s="547"/>
      <c r="X11" s="547"/>
      <c r="Y11" s="547"/>
      <c r="Z11" s="547"/>
      <c r="AA11" s="548"/>
      <c r="AB11" s="551"/>
      <c r="AC11" s="547"/>
      <c r="AD11" s="547"/>
      <c r="AE11" s="547"/>
      <c r="AF11" s="547"/>
      <c r="AG11" s="548"/>
      <c r="AH11" s="558"/>
      <c r="AI11" s="559"/>
      <c r="AJ11" s="559"/>
      <c r="AK11" s="559"/>
      <c r="AL11" s="559"/>
      <c r="AM11" s="560"/>
      <c r="AN11" s="67"/>
      <c r="AO11" s="505"/>
      <c r="AP11" s="506"/>
      <c r="AQ11" s="506"/>
      <c r="AR11" s="506"/>
      <c r="AS11" s="506"/>
      <c r="AT11" s="50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00"/>
      <c r="C12" s="500"/>
      <c r="D12" s="501"/>
      <c r="E12" s="541"/>
      <c r="F12" s="542"/>
      <c r="G12" s="542"/>
      <c r="H12" s="542"/>
      <c r="I12" s="543"/>
      <c r="J12" s="551" t="str">
        <f>IF(AND('Mapa final'!$K$64="Muy Alta",'Mapa final'!$O$64="Leve"),CONCATENATE("R",'Mapa final'!$A$64),"")</f>
        <v/>
      </c>
      <c r="K12" s="547"/>
      <c r="L12" s="547" t="str">
        <f>IF(AND('Mapa final'!$K$70="Muy Alta",'Mapa final'!$O$70="Leve"),CONCATENATE("R",'Mapa final'!$A$70),"")</f>
        <v/>
      </c>
      <c r="M12" s="547"/>
      <c r="N12" s="547" t="str">
        <f>IF(AND('Mapa final'!$K$76="Muy Alta",'Mapa final'!$O$76="Leve"),CONCATENATE("R",'Mapa final'!$A$76),"")</f>
        <v/>
      </c>
      <c r="O12" s="548"/>
      <c r="P12" s="551" t="str">
        <f>IF(AND('Mapa final'!$K$64="Muy Alta",'Mapa final'!$O$64="Menor"),CONCATENATE("R",'Mapa final'!$A$64),"")</f>
        <v/>
      </c>
      <c r="Q12" s="547"/>
      <c r="R12" s="547" t="str">
        <f>IF(AND('Mapa final'!$K$70="Muy Alta",'Mapa final'!$O$70="Menor"),CONCATENATE("R",'Mapa final'!$A$70),"")</f>
        <v/>
      </c>
      <c r="S12" s="547"/>
      <c r="T12" s="547" t="str">
        <f>IF(AND('Mapa final'!$K$76="Muy Alta",'Mapa final'!$O$76="Menor"),CONCATENATE("R",'Mapa final'!$A$76),"")</f>
        <v/>
      </c>
      <c r="U12" s="548"/>
      <c r="V12" s="551" t="str">
        <f>IF(AND('Mapa final'!$K$64="Muy Alta",'Mapa final'!$O$64="Moderado"),CONCATENATE("R",'Mapa final'!$A$64),"")</f>
        <v/>
      </c>
      <c r="W12" s="547"/>
      <c r="X12" s="547" t="str">
        <f>IF(AND('Mapa final'!$K$70="Muy Alta",'Mapa final'!$O$70="Moderado"),CONCATENATE("R",'Mapa final'!$A$70),"")</f>
        <v/>
      </c>
      <c r="Y12" s="547"/>
      <c r="Z12" s="547" t="str">
        <f>IF(AND('Mapa final'!$K$76="Muy Alta",'Mapa final'!$O$76="Moderado"),CONCATENATE("R",'Mapa final'!$A$76),"")</f>
        <v/>
      </c>
      <c r="AA12" s="548"/>
      <c r="AB12" s="551" t="str">
        <f>IF(AND('Mapa final'!$K$64="Muy Alta",'Mapa final'!$O$64="Mayor"),CONCATENATE("R",'Mapa final'!$A$64),"")</f>
        <v/>
      </c>
      <c r="AC12" s="547"/>
      <c r="AD12" s="547" t="str">
        <f>IF(AND('Mapa final'!$K$70="Muy Alta",'Mapa final'!$O$70="Mayor"),CONCATENATE("R",'Mapa final'!$A$70),"")</f>
        <v/>
      </c>
      <c r="AE12" s="547"/>
      <c r="AF12" s="547" t="str">
        <f>IF(AND('Mapa final'!$K$76="Muy Alta",'Mapa final'!$O$76="Mayor"),CONCATENATE("R",'Mapa final'!$A$76),"")</f>
        <v/>
      </c>
      <c r="AG12" s="548"/>
      <c r="AH12" s="558" t="str">
        <f>IF(AND('Mapa final'!$K$64="Muy Alta",'Mapa final'!$O$64="Catastrófico"),CONCATENATE("R",'Mapa final'!$A$64),"")</f>
        <v/>
      </c>
      <c r="AI12" s="559"/>
      <c r="AJ12" s="559" t="str">
        <f>IF(AND('Mapa final'!$K$70="Muy Alta",'Mapa final'!$O$70="Catastrófico"),CONCATENATE("R",'Mapa final'!$A$70),"")</f>
        <v/>
      </c>
      <c r="AK12" s="559"/>
      <c r="AL12" s="559" t="str">
        <f>IF(AND('Mapa final'!$K$76="Muy Alta",'Mapa final'!$O$76="Catastrófico"),CONCATENATE("R",'Mapa final'!$A$76),"")</f>
        <v/>
      </c>
      <c r="AM12" s="560"/>
      <c r="AN12" s="67"/>
      <c r="AO12" s="505"/>
      <c r="AP12" s="506"/>
      <c r="AQ12" s="506"/>
      <c r="AR12" s="506"/>
      <c r="AS12" s="506"/>
      <c r="AT12" s="50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00"/>
      <c r="C13" s="500"/>
      <c r="D13" s="501"/>
      <c r="E13" s="544"/>
      <c r="F13" s="545"/>
      <c r="G13" s="545"/>
      <c r="H13" s="545"/>
      <c r="I13" s="546"/>
      <c r="J13" s="551"/>
      <c r="K13" s="547"/>
      <c r="L13" s="547"/>
      <c r="M13" s="547"/>
      <c r="N13" s="547"/>
      <c r="O13" s="548"/>
      <c r="P13" s="551"/>
      <c r="Q13" s="547"/>
      <c r="R13" s="547"/>
      <c r="S13" s="547"/>
      <c r="T13" s="547"/>
      <c r="U13" s="548"/>
      <c r="V13" s="551"/>
      <c r="W13" s="547"/>
      <c r="X13" s="547"/>
      <c r="Y13" s="547"/>
      <c r="Z13" s="547"/>
      <c r="AA13" s="548"/>
      <c r="AB13" s="551"/>
      <c r="AC13" s="547"/>
      <c r="AD13" s="547"/>
      <c r="AE13" s="547"/>
      <c r="AF13" s="547"/>
      <c r="AG13" s="548"/>
      <c r="AH13" s="561"/>
      <c r="AI13" s="562"/>
      <c r="AJ13" s="562"/>
      <c r="AK13" s="562"/>
      <c r="AL13" s="562"/>
      <c r="AM13" s="563"/>
      <c r="AN13" s="67"/>
      <c r="AO13" s="508"/>
      <c r="AP13" s="509"/>
      <c r="AQ13" s="509"/>
      <c r="AR13" s="509"/>
      <c r="AS13" s="509"/>
      <c r="AT13" s="51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00"/>
      <c r="C14" s="500"/>
      <c r="D14" s="501"/>
      <c r="E14" s="538" t="s">
        <v>110</v>
      </c>
      <c r="F14" s="539"/>
      <c r="G14" s="539"/>
      <c r="H14" s="539"/>
      <c r="I14" s="539"/>
      <c r="J14" s="573" t="str">
        <f>IF(AND('Mapa final'!$K$10="Alta",'Mapa final'!$O$10="Leve"),CONCATENATE("R",'Mapa final'!$A$10),"")</f>
        <v/>
      </c>
      <c r="K14" s="574"/>
      <c r="L14" s="574" t="str">
        <f>IF(AND('Mapa final'!$K$16="Alta",'Mapa final'!$O$16="Leve"),CONCATENATE("R",'Mapa final'!$A$16),"")</f>
        <v/>
      </c>
      <c r="M14" s="574"/>
      <c r="N14" s="574" t="str">
        <f>IF(AND('Mapa final'!$K$22="Alta",'Mapa final'!$O$22="Leve"),CONCATENATE("R",'Mapa final'!$A$22),"")</f>
        <v/>
      </c>
      <c r="O14" s="575"/>
      <c r="P14" s="573" t="str">
        <f>IF(AND('Mapa final'!$K$10="Alta",'Mapa final'!$O$10="Menor"),CONCATENATE("R",'Mapa final'!$A$10),"")</f>
        <v/>
      </c>
      <c r="Q14" s="574"/>
      <c r="R14" s="574" t="str">
        <f>IF(AND('Mapa final'!$K$16="Alta",'Mapa final'!$O$16="Menor"),CONCATENATE("R",'Mapa final'!$A$16),"")</f>
        <v/>
      </c>
      <c r="S14" s="574"/>
      <c r="T14" s="574" t="str">
        <f>IF(AND('Mapa final'!$K$22="Alta",'Mapa final'!$O$22="Menor"),CONCATENATE("R",'Mapa final'!$A$22),"")</f>
        <v/>
      </c>
      <c r="U14" s="575"/>
      <c r="V14" s="549" t="str">
        <f>IF(AND('Mapa final'!$K$10="Alta",'Mapa final'!$O$10="Moderado"),CONCATENATE("R",'Mapa final'!$A$10),"")</f>
        <v/>
      </c>
      <c r="W14" s="550"/>
      <c r="X14" s="550" t="str">
        <f>IF(AND('Mapa final'!$K$16="Alta",'Mapa final'!$O$16="Moderado"),CONCATENATE("R",'Mapa final'!$A$16),"")</f>
        <v/>
      </c>
      <c r="Y14" s="550"/>
      <c r="Z14" s="550" t="str">
        <f>IF(AND('Mapa final'!$K$22="Alta",'Mapa final'!$O$22="Moderado"),CONCATENATE("R",'Mapa final'!$A$22),"")</f>
        <v/>
      </c>
      <c r="AA14" s="552"/>
      <c r="AB14" s="549" t="str">
        <f>IF(AND('Mapa final'!$K$10="Alta",'Mapa final'!$O$10="Mayor"),CONCATENATE("R",'Mapa final'!$A$10),"")</f>
        <v/>
      </c>
      <c r="AC14" s="550"/>
      <c r="AD14" s="550" t="str">
        <f>IF(AND('Mapa final'!$K$16="Alta",'Mapa final'!$O$16="Mayor"),CONCATENATE("R",'Mapa final'!$A$16),"")</f>
        <v/>
      </c>
      <c r="AE14" s="550"/>
      <c r="AF14" s="550" t="str">
        <f>IF(AND('Mapa final'!$K$22="Alta",'Mapa final'!$O$22="Mayor"),CONCATENATE("R",'Mapa final'!$A$22),"")</f>
        <v/>
      </c>
      <c r="AG14" s="552"/>
      <c r="AH14" s="564" t="str">
        <f>IF(AND('Mapa final'!$K$10="Alta",'Mapa final'!$O$10="Catastrófico"),CONCATENATE("R",'Mapa final'!$A$10),"")</f>
        <v/>
      </c>
      <c r="AI14" s="565"/>
      <c r="AJ14" s="565" t="str">
        <f>IF(AND('Mapa final'!$K$16="Alta",'Mapa final'!$O$16="Catastrófico"),CONCATENATE("R",'Mapa final'!$A$16),"")</f>
        <v/>
      </c>
      <c r="AK14" s="565"/>
      <c r="AL14" s="565" t="str">
        <f>IF(AND('Mapa final'!$K$22="Alta",'Mapa final'!$O$22="Catastrófico"),CONCATENATE("R",'Mapa final'!$A$22),"")</f>
        <v/>
      </c>
      <c r="AM14" s="566"/>
      <c r="AN14" s="67"/>
      <c r="AO14" s="511" t="s">
        <v>79</v>
      </c>
      <c r="AP14" s="512"/>
      <c r="AQ14" s="512"/>
      <c r="AR14" s="512"/>
      <c r="AS14" s="512"/>
      <c r="AT14" s="513"/>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00"/>
      <c r="C15" s="500"/>
      <c r="D15" s="501"/>
      <c r="E15" s="541"/>
      <c r="F15" s="542"/>
      <c r="G15" s="542"/>
      <c r="H15" s="542"/>
      <c r="I15" s="542"/>
      <c r="J15" s="567"/>
      <c r="K15" s="568"/>
      <c r="L15" s="568"/>
      <c r="M15" s="568"/>
      <c r="N15" s="568"/>
      <c r="O15" s="569"/>
      <c r="P15" s="567"/>
      <c r="Q15" s="568"/>
      <c r="R15" s="568"/>
      <c r="S15" s="568"/>
      <c r="T15" s="568"/>
      <c r="U15" s="569"/>
      <c r="V15" s="551"/>
      <c r="W15" s="547"/>
      <c r="X15" s="547"/>
      <c r="Y15" s="547"/>
      <c r="Z15" s="547"/>
      <c r="AA15" s="548"/>
      <c r="AB15" s="551"/>
      <c r="AC15" s="547"/>
      <c r="AD15" s="547"/>
      <c r="AE15" s="547"/>
      <c r="AF15" s="547"/>
      <c r="AG15" s="548"/>
      <c r="AH15" s="558"/>
      <c r="AI15" s="559"/>
      <c r="AJ15" s="559"/>
      <c r="AK15" s="559"/>
      <c r="AL15" s="559"/>
      <c r="AM15" s="560"/>
      <c r="AN15" s="67"/>
      <c r="AO15" s="514"/>
      <c r="AP15" s="515"/>
      <c r="AQ15" s="515"/>
      <c r="AR15" s="515"/>
      <c r="AS15" s="515"/>
      <c r="AT15" s="516"/>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00"/>
      <c r="C16" s="500"/>
      <c r="D16" s="501"/>
      <c r="E16" s="541"/>
      <c r="F16" s="542"/>
      <c r="G16" s="542"/>
      <c r="H16" s="542"/>
      <c r="I16" s="542"/>
      <c r="J16" s="567" t="str">
        <f>IF(AND('Mapa final'!$K$28="Alta",'Mapa final'!$O$28="Leve"),CONCATENATE("R",'Mapa final'!$A$28),"")</f>
        <v/>
      </c>
      <c r="K16" s="568"/>
      <c r="L16" s="568" t="str">
        <f>IF(AND('Mapa final'!$K$34="Alta",'Mapa final'!$O$34="Leve"),CONCATENATE("R",'Mapa final'!$A$34),"")</f>
        <v/>
      </c>
      <c r="M16" s="568"/>
      <c r="N16" s="568" t="str">
        <f>IF(AND('Mapa final'!$K$40="Alta",'Mapa final'!$O$40="Leve"),CONCATENATE("R",'Mapa final'!$A$40),"")</f>
        <v/>
      </c>
      <c r="O16" s="569"/>
      <c r="P16" s="567" t="str">
        <f>IF(AND('Mapa final'!$K$28="Alta",'Mapa final'!$O$28="Menor"),CONCATENATE("R",'Mapa final'!$A$28),"")</f>
        <v/>
      </c>
      <c r="Q16" s="568"/>
      <c r="R16" s="568" t="str">
        <f>IF(AND('Mapa final'!$K$34="Alta",'Mapa final'!$O$34="Menor"),CONCATENATE("R",'Mapa final'!$A$34),"")</f>
        <v/>
      </c>
      <c r="S16" s="568"/>
      <c r="T16" s="568" t="str">
        <f>IF(AND('Mapa final'!$K$40="Alta",'Mapa final'!$O$40="Menor"),CONCATENATE("R",'Mapa final'!$A$40),"")</f>
        <v/>
      </c>
      <c r="U16" s="569"/>
      <c r="V16" s="551" t="str">
        <f>IF(AND('Mapa final'!$K$28="Alta",'Mapa final'!$O$28="Moderado"),CONCATENATE("R",'Mapa final'!$A$28),"")</f>
        <v/>
      </c>
      <c r="W16" s="547"/>
      <c r="X16" s="547" t="str">
        <f>IF(AND('Mapa final'!$K$34="Alta",'Mapa final'!$O$34="Moderado"),CONCATENATE("R",'Mapa final'!$A$34),"")</f>
        <v/>
      </c>
      <c r="Y16" s="547"/>
      <c r="Z16" s="547" t="str">
        <f>IF(AND('Mapa final'!$K$40="Alta",'Mapa final'!$O$40="Moderado"),CONCATENATE("R",'Mapa final'!$A$40),"")</f>
        <v/>
      </c>
      <c r="AA16" s="548"/>
      <c r="AB16" s="551" t="str">
        <f>IF(AND('Mapa final'!$K$28="Alta",'Mapa final'!$O$28="Mayor"),CONCATENATE("R",'Mapa final'!$A$28),"")</f>
        <v/>
      </c>
      <c r="AC16" s="547"/>
      <c r="AD16" s="547" t="str">
        <f>IF(AND('Mapa final'!$K$34="Alta",'Mapa final'!$O$34="Mayor"),CONCATENATE("R",'Mapa final'!$A$34),"")</f>
        <v/>
      </c>
      <c r="AE16" s="547"/>
      <c r="AF16" s="547" t="str">
        <f>IF(AND('Mapa final'!$K$40="Alta",'Mapa final'!$O$40="Mayor"),CONCATENATE("R",'Mapa final'!$A$40),"")</f>
        <v/>
      </c>
      <c r="AG16" s="548"/>
      <c r="AH16" s="558" t="str">
        <f>IF(AND('Mapa final'!$K$28="Alta",'Mapa final'!$O$28="Catastrófico"),CONCATENATE("R",'Mapa final'!$A$28),"")</f>
        <v/>
      </c>
      <c r="AI16" s="559"/>
      <c r="AJ16" s="559" t="str">
        <f>IF(AND('Mapa final'!$K$34="Alta",'Mapa final'!$O$34="Catastrófico"),CONCATENATE("R",'Mapa final'!$A$34),"")</f>
        <v/>
      </c>
      <c r="AK16" s="559"/>
      <c r="AL16" s="559" t="str">
        <f>IF(AND('Mapa final'!$K$40="Alta",'Mapa final'!$O$40="Catastrófico"),CONCATENATE("R",'Mapa final'!$A$40),"")</f>
        <v/>
      </c>
      <c r="AM16" s="560"/>
      <c r="AN16" s="67"/>
      <c r="AO16" s="514"/>
      <c r="AP16" s="515"/>
      <c r="AQ16" s="515"/>
      <c r="AR16" s="515"/>
      <c r="AS16" s="515"/>
      <c r="AT16" s="51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00"/>
      <c r="C17" s="500"/>
      <c r="D17" s="501"/>
      <c r="E17" s="541"/>
      <c r="F17" s="542"/>
      <c r="G17" s="542"/>
      <c r="H17" s="542"/>
      <c r="I17" s="542"/>
      <c r="J17" s="567"/>
      <c r="K17" s="568"/>
      <c r="L17" s="568"/>
      <c r="M17" s="568"/>
      <c r="N17" s="568"/>
      <c r="O17" s="569"/>
      <c r="P17" s="567"/>
      <c r="Q17" s="568"/>
      <c r="R17" s="568"/>
      <c r="S17" s="568"/>
      <c r="T17" s="568"/>
      <c r="U17" s="569"/>
      <c r="V17" s="551"/>
      <c r="W17" s="547"/>
      <c r="X17" s="547"/>
      <c r="Y17" s="547"/>
      <c r="Z17" s="547"/>
      <c r="AA17" s="548"/>
      <c r="AB17" s="551"/>
      <c r="AC17" s="547"/>
      <c r="AD17" s="547"/>
      <c r="AE17" s="547"/>
      <c r="AF17" s="547"/>
      <c r="AG17" s="548"/>
      <c r="AH17" s="558"/>
      <c r="AI17" s="559"/>
      <c r="AJ17" s="559"/>
      <c r="AK17" s="559"/>
      <c r="AL17" s="559"/>
      <c r="AM17" s="560"/>
      <c r="AN17" s="67"/>
      <c r="AO17" s="514"/>
      <c r="AP17" s="515"/>
      <c r="AQ17" s="515"/>
      <c r="AR17" s="515"/>
      <c r="AS17" s="515"/>
      <c r="AT17" s="516"/>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00"/>
      <c r="C18" s="500"/>
      <c r="D18" s="501"/>
      <c r="E18" s="541"/>
      <c r="F18" s="542"/>
      <c r="G18" s="542"/>
      <c r="H18" s="542"/>
      <c r="I18" s="542"/>
      <c r="J18" s="567" t="str">
        <f>IF(AND('Mapa final'!$K$46="Alta",'Mapa final'!$O$46="Leve"),CONCATENATE("R",'Mapa final'!$A$46),"")</f>
        <v/>
      </c>
      <c r="K18" s="568"/>
      <c r="L18" s="568" t="str">
        <f>IF(AND('Mapa final'!$K$52="Alta",'Mapa final'!$O$52="Leve"),CONCATENATE("R",'Mapa final'!$A$52),"")</f>
        <v/>
      </c>
      <c r="M18" s="568"/>
      <c r="N18" s="568" t="str">
        <f>IF(AND('Mapa final'!$K$58="Alta",'Mapa final'!$O$58="Leve"),CONCATENATE("R",'Mapa final'!$A$58),"")</f>
        <v/>
      </c>
      <c r="O18" s="569"/>
      <c r="P18" s="567" t="str">
        <f>IF(AND('Mapa final'!$K$46="Alta",'Mapa final'!$O$46="Menor"),CONCATENATE("R",'Mapa final'!$A$46),"")</f>
        <v/>
      </c>
      <c r="Q18" s="568"/>
      <c r="R18" s="568" t="str">
        <f>IF(AND('Mapa final'!$K$52="Alta",'Mapa final'!$O$52="Menor"),CONCATENATE("R",'Mapa final'!$A$52),"")</f>
        <v/>
      </c>
      <c r="S18" s="568"/>
      <c r="T18" s="568" t="str">
        <f>IF(AND('Mapa final'!$K$58="Alta",'Mapa final'!$O$58="Menor"),CONCATENATE("R",'Mapa final'!$A$58),"")</f>
        <v/>
      </c>
      <c r="U18" s="569"/>
      <c r="V18" s="551" t="str">
        <f>IF(AND('Mapa final'!$K$46="Alta",'Mapa final'!$O$46="Moderado"),CONCATENATE("R",'Mapa final'!$A$46),"")</f>
        <v/>
      </c>
      <c r="W18" s="547"/>
      <c r="X18" s="547" t="str">
        <f>IF(AND('Mapa final'!$K$52="Alta",'Mapa final'!$O$52="Moderado"),CONCATENATE("R",'Mapa final'!$A$52),"")</f>
        <v/>
      </c>
      <c r="Y18" s="547"/>
      <c r="Z18" s="547" t="str">
        <f>IF(AND('Mapa final'!$K$58="Alta",'Mapa final'!$O$58="Moderado"),CONCATENATE("R",'Mapa final'!$A$58),"")</f>
        <v/>
      </c>
      <c r="AA18" s="548"/>
      <c r="AB18" s="551" t="str">
        <f>IF(AND('Mapa final'!$K$46="Alta",'Mapa final'!$O$46="Mayor"),CONCATENATE("R",'Mapa final'!$A$46),"")</f>
        <v/>
      </c>
      <c r="AC18" s="547"/>
      <c r="AD18" s="547" t="str">
        <f>IF(AND('Mapa final'!$K$52="Alta",'Mapa final'!$O$52="Mayor"),CONCATENATE("R",'Mapa final'!$A$52),"")</f>
        <v/>
      </c>
      <c r="AE18" s="547"/>
      <c r="AF18" s="547" t="str">
        <f>IF(AND('Mapa final'!$K$58="Alta",'Mapa final'!$O$58="Mayor"),CONCATENATE("R",'Mapa final'!$A$58),"")</f>
        <v/>
      </c>
      <c r="AG18" s="548"/>
      <c r="AH18" s="558" t="str">
        <f>IF(AND('Mapa final'!$K$46="Alta",'Mapa final'!$O$46="Catastrófico"),CONCATENATE("R",'Mapa final'!$A$46),"")</f>
        <v/>
      </c>
      <c r="AI18" s="559"/>
      <c r="AJ18" s="559" t="str">
        <f>IF(AND('Mapa final'!$K$52="Alta",'Mapa final'!$O$52="Catastrófico"),CONCATENATE("R",'Mapa final'!$A$52),"")</f>
        <v/>
      </c>
      <c r="AK18" s="559"/>
      <c r="AL18" s="559" t="str">
        <f>IF(AND('Mapa final'!$K$58="Alta",'Mapa final'!$O$58="Catastrófico"),CONCATENATE("R",'Mapa final'!$A$58),"")</f>
        <v/>
      </c>
      <c r="AM18" s="560"/>
      <c r="AN18" s="67"/>
      <c r="AO18" s="514"/>
      <c r="AP18" s="515"/>
      <c r="AQ18" s="515"/>
      <c r="AR18" s="515"/>
      <c r="AS18" s="515"/>
      <c r="AT18" s="516"/>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00"/>
      <c r="C19" s="500"/>
      <c r="D19" s="501"/>
      <c r="E19" s="541"/>
      <c r="F19" s="542"/>
      <c r="G19" s="542"/>
      <c r="H19" s="542"/>
      <c r="I19" s="542"/>
      <c r="J19" s="567"/>
      <c r="K19" s="568"/>
      <c r="L19" s="568"/>
      <c r="M19" s="568"/>
      <c r="N19" s="568"/>
      <c r="O19" s="569"/>
      <c r="P19" s="567"/>
      <c r="Q19" s="568"/>
      <c r="R19" s="568"/>
      <c r="S19" s="568"/>
      <c r="T19" s="568"/>
      <c r="U19" s="569"/>
      <c r="V19" s="551"/>
      <c r="W19" s="547"/>
      <c r="X19" s="547"/>
      <c r="Y19" s="547"/>
      <c r="Z19" s="547"/>
      <c r="AA19" s="548"/>
      <c r="AB19" s="551"/>
      <c r="AC19" s="547"/>
      <c r="AD19" s="547"/>
      <c r="AE19" s="547"/>
      <c r="AF19" s="547"/>
      <c r="AG19" s="548"/>
      <c r="AH19" s="558"/>
      <c r="AI19" s="559"/>
      <c r="AJ19" s="559"/>
      <c r="AK19" s="559"/>
      <c r="AL19" s="559"/>
      <c r="AM19" s="560"/>
      <c r="AN19" s="67"/>
      <c r="AO19" s="514"/>
      <c r="AP19" s="515"/>
      <c r="AQ19" s="515"/>
      <c r="AR19" s="515"/>
      <c r="AS19" s="515"/>
      <c r="AT19" s="516"/>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00"/>
      <c r="C20" s="500"/>
      <c r="D20" s="501"/>
      <c r="E20" s="541"/>
      <c r="F20" s="542"/>
      <c r="G20" s="542"/>
      <c r="H20" s="542"/>
      <c r="I20" s="542"/>
      <c r="J20" s="567" t="str">
        <f>IF(AND('Mapa final'!$K$64="Alta",'Mapa final'!$O$64="Leve"),CONCATENATE("R",'Mapa final'!$A$64),"")</f>
        <v/>
      </c>
      <c r="K20" s="568"/>
      <c r="L20" s="568" t="str">
        <f>IF(AND('Mapa final'!$K$70="Alta",'Mapa final'!$O$70="Leve"),CONCATENATE("R",'Mapa final'!$A$70),"")</f>
        <v/>
      </c>
      <c r="M20" s="568"/>
      <c r="N20" s="568" t="str">
        <f>IF(AND('Mapa final'!$K$76="Alta",'Mapa final'!$O$76="Leve"),CONCATENATE("R",'Mapa final'!$A$76),"")</f>
        <v/>
      </c>
      <c r="O20" s="569"/>
      <c r="P20" s="567" t="str">
        <f>IF(AND('Mapa final'!$K$64="Alta",'Mapa final'!$O$64="Menor"),CONCATENATE("R",'Mapa final'!$A$64),"")</f>
        <v/>
      </c>
      <c r="Q20" s="568"/>
      <c r="R20" s="568" t="str">
        <f>IF(AND('Mapa final'!$K$70="Alta",'Mapa final'!$O$70="Menor"),CONCATENATE("R",'Mapa final'!$A$70),"")</f>
        <v/>
      </c>
      <c r="S20" s="568"/>
      <c r="T20" s="568" t="str">
        <f>IF(AND('Mapa final'!$K$76="Alta",'Mapa final'!$O$76="Menor"),CONCATENATE("R",'Mapa final'!$A$76),"")</f>
        <v/>
      </c>
      <c r="U20" s="569"/>
      <c r="V20" s="551" t="str">
        <f>IF(AND('Mapa final'!$K$64="Alta",'Mapa final'!$O$64="Moderado"),CONCATENATE("R",'Mapa final'!$A$64),"")</f>
        <v/>
      </c>
      <c r="W20" s="547"/>
      <c r="X20" s="547" t="str">
        <f>IF(AND('Mapa final'!$K$70="Alta",'Mapa final'!$O$70="Moderado"),CONCATENATE("R",'Mapa final'!$A$70),"")</f>
        <v/>
      </c>
      <c r="Y20" s="547"/>
      <c r="Z20" s="547" t="str">
        <f>IF(AND('Mapa final'!$K$76="Alta",'Mapa final'!$O$76="Moderado"),CONCATENATE("R",'Mapa final'!$A$76),"")</f>
        <v/>
      </c>
      <c r="AA20" s="548"/>
      <c r="AB20" s="551" t="str">
        <f>IF(AND('Mapa final'!$K$64="Alta",'Mapa final'!$O$64="Mayor"),CONCATENATE("R",'Mapa final'!$A$64),"")</f>
        <v/>
      </c>
      <c r="AC20" s="547"/>
      <c r="AD20" s="547" t="str">
        <f>IF(AND('Mapa final'!$K$70="Alta",'Mapa final'!$O$70="Mayor"),CONCATENATE("R",'Mapa final'!$A$70),"")</f>
        <v/>
      </c>
      <c r="AE20" s="547"/>
      <c r="AF20" s="547" t="str">
        <f>IF(AND('Mapa final'!$K$76="Alta",'Mapa final'!$O$76="Mayor"),CONCATENATE("R",'Mapa final'!$A$76),"")</f>
        <v/>
      </c>
      <c r="AG20" s="548"/>
      <c r="AH20" s="558" t="str">
        <f>IF(AND('Mapa final'!$K$64="Alta",'Mapa final'!$O$64="Catastrófico"),CONCATENATE("R",'Mapa final'!$A$64),"")</f>
        <v/>
      </c>
      <c r="AI20" s="559"/>
      <c r="AJ20" s="559" t="str">
        <f>IF(AND('Mapa final'!$K$70="Alta",'Mapa final'!$O$70="Catastrófico"),CONCATENATE("R",'Mapa final'!$A$70),"")</f>
        <v/>
      </c>
      <c r="AK20" s="559"/>
      <c r="AL20" s="559" t="str">
        <f>IF(AND('Mapa final'!$K$76="Alta",'Mapa final'!$O$76="Catastrófico"),CONCATENATE("R",'Mapa final'!$A$76),"")</f>
        <v/>
      </c>
      <c r="AM20" s="560"/>
      <c r="AN20" s="67"/>
      <c r="AO20" s="514"/>
      <c r="AP20" s="515"/>
      <c r="AQ20" s="515"/>
      <c r="AR20" s="515"/>
      <c r="AS20" s="515"/>
      <c r="AT20" s="516"/>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00"/>
      <c r="C21" s="500"/>
      <c r="D21" s="501"/>
      <c r="E21" s="544"/>
      <c r="F21" s="545"/>
      <c r="G21" s="545"/>
      <c r="H21" s="545"/>
      <c r="I21" s="545"/>
      <c r="J21" s="570"/>
      <c r="K21" s="571"/>
      <c r="L21" s="571"/>
      <c r="M21" s="571"/>
      <c r="N21" s="571"/>
      <c r="O21" s="572"/>
      <c r="P21" s="570"/>
      <c r="Q21" s="571"/>
      <c r="R21" s="571"/>
      <c r="S21" s="571"/>
      <c r="T21" s="571"/>
      <c r="U21" s="572"/>
      <c r="V21" s="555"/>
      <c r="W21" s="556"/>
      <c r="X21" s="556"/>
      <c r="Y21" s="556"/>
      <c r="Z21" s="556"/>
      <c r="AA21" s="557"/>
      <c r="AB21" s="555"/>
      <c r="AC21" s="556"/>
      <c r="AD21" s="556"/>
      <c r="AE21" s="556"/>
      <c r="AF21" s="556"/>
      <c r="AG21" s="557"/>
      <c r="AH21" s="561"/>
      <c r="AI21" s="562"/>
      <c r="AJ21" s="562"/>
      <c r="AK21" s="562"/>
      <c r="AL21" s="562"/>
      <c r="AM21" s="563"/>
      <c r="AN21" s="67"/>
      <c r="AO21" s="517"/>
      <c r="AP21" s="518"/>
      <c r="AQ21" s="518"/>
      <c r="AR21" s="518"/>
      <c r="AS21" s="518"/>
      <c r="AT21" s="519"/>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00"/>
      <c r="C22" s="500"/>
      <c r="D22" s="501"/>
      <c r="E22" s="538" t="s">
        <v>112</v>
      </c>
      <c r="F22" s="539"/>
      <c r="G22" s="539"/>
      <c r="H22" s="539"/>
      <c r="I22" s="540"/>
      <c r="J22" s="573" t="str">
        <f>IF(AND('Mapa final'!$K$10="Media",'Mapa final'!$O$10="Leve"),CONCATENATE("R",'Mapa final'!$A$10),"")</f>
        <v/>
      </c>
      <c r="K22" s="574"/>
      <c r="L22" s="574" t="str">
        <f>IF(AND('Mapa final'!$K$16="Media",'Mapa final'!$O$16="Leve"),CONCATENATE("R",'Mapa final'!$A$16),"")</f>
        <v/>
      </c>
      <c r="M22" s="574"/>
      <c r="N22" s="574" t="str">
        <f>IF(AND('Mapa final'!$K$22="Media",'Mapa final'!$O$22="Leve"),CONCATENATE("R",'Mapa final'!$A$22),"")</f>
        <v/>
      </c>
      <c r="O22" s="575"/>
      <c r="P22" s="573" t="str">
        <f>IF(AND('Mapa final'!$K$10="Media",'Mapa final'!$O$10="Menor"),CONCATENATE("R",'Mapa final'!$A$10),"")</f>
        <v/>
      </c>
      <c r="Q22" s="574"/>
      <c r="R22" s="574" t="str">
        <f>IF(AND('Mapa final'!$K$16="Media",'Mapa final'!$O$16="Menor"),CONCATENATE("R",'Mapa final'!$A$16),"")</f>
        <v/>
      </c>
      <c r="S22" s="574"/>
      <c r="T22" s="574" t="str">
        <f>IF(AND('Mapa final'!$K$22="Media",'Mapa final'!$O$22="Menor"),CONCATENATE("R",'Mapa final'!$A$22),"")</f>
        <v/>
      </c>
      <c r="U22" s="575"/>
      <c r="V22" s="573" t="str">
        <f>IF(AND('Mapa final'!$K$10="Media",'Mapa final'!$O$10="Moderado"),CONCATENATE("R",'Mapa final'!$A$10),"")</f>
        <v/>
      </c>
      <c r="W22" s="574"/>
      <c r="X22" s="574" t="str">
        <f>IF(AND('Mapa final'!$K$16="Media",'Mapa final'!$O$16="Moderado"),CONCATENATE("R",'Mapa final'!$A$16),"")</f>
        <v/>
      </c>
      <c r="Y22" s="574"/>
      <c r="Z22" s="574" t="str">
        <f>IF(AND('Mapa final'!$K$22="Media",'Mapa final'!$O$22="Moderado"),CONCATENATE("R",'Mapa final'!$A$22),"")</f>
        <v/>
      </c>
      <c r="AA22" s="575"/>
      <c r="AB22" s="549" t="str">
        <f>IF(AND('Mapa final'!$K$10="Media",'Mapa final'!$O$10="Mayor"),CONCATENATE("R",'Mapa final'!$A$10),"")</f>
        <v>R1</v>
      </c>
      <c r="AC22" s="550"/>
      <c r="AD22" s="550" t="str">
        <f>IF(AND('Mapa final'!$K$16="Media",'Mapa final'!$O$16="Mayor"),CONCATENATE("R",'Mapa final'!$A$16),"")</f>
        <v/>
      </c>
      <c r="AE22" s="550"/>
      <c r="AF22" s="550" t="str">
        <f>IF(AND('Mapa final'!$K$22="Media",'Mapa final'!$O$22="Mayor"),CONCATENATE("R",'Mapa final'!$A$22),"")</f>
        <v/>
      </c>
      <c r="AG22" s="552"/>
      <c r="AH22" s="564" t="str">
        <f>IF(AND('Mapa final'!$K$10="Media",'Mapa final'!$O$10="Catastrófico"),CONCATENATE("R",'Mapa final'!$A$10),"")</f>
        <v/>
      </c>
      <c r="AI22" s="565"/>
      <c r="AJ22" s="565" t="str">
        <f>IF(AND('Mapa final'!$K$16="Media",'Mapa final'!$O$16="Catastrófico"),CONCATENATE("R",'Mapa final'!$A$16),"")</f>
        <v/>
      </c>
      <c r="AK22" s="565"/>
      <c r="AL22" s="565" t="str">
        <f>IF(AND('Mapa final'!$K$22="Media",'Mapa final'!$O$22="Catastrófico"),CONCATENATE("R",'Mapa final'!$A$22),"")</f>
        <v/>
      </c>
      <c r="AM22" s="566"/>
      <c r="AN22" s="67"/>
      <c r="AO22" s="520" t="s">
        <v>80</v>
      </c>
      <c r="AP22" s="521"/>
      <c r="AQ22" s="521"/>
      <c r="AR22" s="521"/>
      <c r="AS22" s="521"/>
      <c r="AT22" s="52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00"/>
      <c r="C23" s="500"/>
      <c r="D23" s="501"/>
      <c r="E23" s="541"/>
      <c r="F23" s="542"/>
      <c r="G23" s="542"/>
      <c r="H23" s="542"/>
      <c r="I23" s="543"/>
      <c r="J23" s="567"/>
      <c r="K23" s="568"/>
      <c r="L23" s="568"/>
      <c r="M23" s="568"/>
      <c r="N23" s="568"/>
      <c r="O23" s="569"/>
      <c r="P23" s="567"/>
      <c r="Q23" s="568"/>
      <c r="R23" s="568"/>
      <c r="S23" s="568"/>
      <c r="T23" s="568"/>
      <c r="U23" s="569"/>
      <c r="V23" s="567"/>
      <c r="W23" s="568"/>
      <c r="X23" s="568"/>
      <c r="Y23" s="568"/>
      <c r="Z23" s="568"/>
      <c r="AA23" s="569"/>
      <c r="AB23" s="551"/>
      <c r="AC23" s="547"/>
      <c r="AD23" s="547"/>
      <c r="AE23" s="547"/>
      <c r="AF23" s="547"/>
      <c r="AG23" s="548"/>
      <c r="AH23" s="558"/>
      <c r="AI23" s="559"/>
      <c r="AJ23" s="559"/>
      <c r="AK23" s="559"/>
      <c r="AL23" s="559"/>
      <c r="AM23" s="560"/>
      <c r="AN23" s="67"/>
      <c r="AO23" s="523"/>
      <c r="AP23" s="524"/>
      <c r="AQ23" s="524"/>
      <c r="AR23" s="524"/>
      <c r="AS23" s="524"/>
      <c r="AT23" s="52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00"/>
      <c r="C24" s="500"/>
      <c r="D24" s="501"/>
      <c r="E24" s="541"/>
      <c r="F24" s="542"/>
      <c r="G24" s="542"/>
      <c r="H24" s="542"/>
      <c r="I24" s="543"/>
      <c r="J24" s="567" t="str">
        <f>IF(AND('Mapa final'!$K$28="Media",'Mapa final'!$O$28="Leve"),CONCATENATE("R",'Mapa final'!$A$28),"")</f>
        <v/>
      </c>
      <c r="K24" s="568"/>
      <c r="L24" s="568" t="str">
        <f>IF(AND('Mapa final'!$K$34="Media",'Mapa final'!$O$34="Leve"),CONCATENATE("R",'Mapa final'!$A$34),"")</f>
        <v/>
      </c>
      <c r="M24" s="568"/>
      <c r="N24" s="568" t="str">
        <f>IF(AND('Mapa final'!$K$40="Media",'Mapa final'!$O$40="Leve"),CONCATENATE("R",'Mapa final'!$A$40),"")</f>
        <v/>
      </c>
      <c r="O24" s="569"/>
      <c r="P24" s="567" t="str">
        <f>IF(AND('Mapa final'!$K$28="Media",'Mapa final'!$O$28="Menor"),CONCATENATE("R",'Mapa final'!$A$28),"")</f>
        <v/>
      </c>
      <c r="Q24" s="568"/>
      <c r="R24" s="568" t="str">
        <f>IF(AND('Mapa final'!$K$34="Media",'Mapa final'!$O$34="Menor"),CONCATENATE("R",'Mapa final'!$A$34),"")</f>
        <v/>
      </c>
      <c r="S24" s="568"/>
      <c r="T24" s="568" t="str">
        <f>IF(AND('Mapa final'!$K$40="Media",'Mapa final'!$O$40="Menor"),CONCATENATE("R",'Mapa final'!$A$40),"")</f>
        <v/>
      </c>
      <c r="U24" s="569"/>
      <c r="V24" s="567" t="str">
        <f>IF(AND('Mapa final'!$K$28="Media",'Mapa final'!$O$28="Moderado"),CONCATENATE("R",'Mapa final'!$A$28),"")</f>
        <v/>
      </c>
      <c r="W24" s="568"/>
      <c r="X24" s="568" t="str">
        <f>IF(AND('Mapa final'!$K$34="Media",'Mapa final'!$O$34="Moderado"),CONCATENATE("R",'Mapa final'!$A$34),"")</f>
        <v/>
      </c>
      <c r="Y24" s="568"/>
      <c r="Z24" s="568" t="str">
        <f>IF(AND('Mapa final'!$K$40="Media",'Mapa final'!$O$40="Moderado"),CONCATENATE("R",'Mapa final'!$A$40),"")</f>
        <v/>
      </c>
      <c r="AA24" s="569"/>
      <c r="AB24" s="551" t="str">
        <f>IF(AND('Mapa final'!$K$28="Media",'Mapa final'!$O$28="Mayor"),CONCATENATE("R",'Mapa final'!$A$28),"")</f>
        <v/>
      </c>
      <c r="AC24" s="547"/>
      <c r="AD24" s="547" t="str">
        <f>IF(AND('Mapa final'!$K$34="Media",'Mapa final'!$O$34="Mayor"),CONCATENATE("R",'Mapa final'!$A$34),"")</f>
        <v/>
      </c>
      <c r="AE24" s="547"/>
      <c r="AF24" s="547" t="str">
        <f>IF(AND('Mapa final'!$K$40="Media",'Mapa final'!$O$40="Mayor"),CONCATENATE("R",'Mapa final'!$A$40),"")</f>
        <v/>
      </c>
      <c r="AG24" s="548"/>
      <c r="AH24" s="558" t="str">
        <f>IF(AND('Mapa final'!$K$28="Media",'Mapa final'!$O$28="Catastrófico"),CONCATENATE("R",'Mapa final'!$A$28),"")</f>
        <v/>
      </c>
      <c r="AI24" s="559"/>
      <c r="AJ24" s="559" t="str">
        <f>IF(AND('Mapa final'!$K$34="Media",'Mapa final'!$O$34="Catastrófico"),CONCATENATE("R",'Mapa final'!$A$34),"")</f>
        <v/>
      </c>
      <c r="AK24" s="559"/>
      <c r="AL24" s="559" t="str">
        <f>IF(AND('Mapa final'!$K$40="Media",'Mapa final'!$O$40="Catastrófico"),CONCATENATE("R",'Mapa final'!$A$40),"")</f>
        <v/>
      </c>
      <c r="AM24" s="560"/>
      <c r="AN24" s="67"/>
      <c r="AO24" s="523"/>
      <c r="AP24" s="524"/>
      <c r="AQ24" s="524"/>
      <c r="AR24" s="524"/>
      <c r="AS24" s="524"/>
      <c r="AT24" s="52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00"/>
      <c r="C25" s="500"/>
      <c r="D25" s="501"/>
      <c r="E25" s="541"/>
      <c r="F25" s="542"/>
      <c r="G25" s="542"/>
      <c r="H25" s="542"/>
      <c r="I25" s="543"/>
      <c r="J25" s="567"/>
      <c r="K25" s="568"/>
      <c r="L25" s="568"/>
      <c r="M25" s="568"/>
      <c r="N25" s="568"/>
      <c r="O25" s="569"/>
      <c r="P25" s="567"/>
      <c r="Q25" s="568"/>
      <c r="R25" s="568"/>
      <c r="S25" s="568"/>
      <c r="T25" s="568"/>
      <c r="U25" s="569"/>
      <c r="V25" s="567"/>
      <c r="W25" s="568"/>
      <c r="X25" s="568"/>
      <c r="Y25" s="568"/>
      <c r="Z25" s="568"/>
      <c r="AA25" s="569"/>
      <c r="AB25" s="551"/>
      <c r="AC25" s="547"/>
      <c r="AD25" s="547"/>
      <c r="AE25" s="547"/>
      <c r="AF25" s="547"/>
      <c r="AG25" s="548"/>
      <c r="AH25" s="558"/>
      <c r="AI25" s="559"/>
      <c r="AJ25" s="559"/>
      <c r="AK25" s="559"/>
      <c r="AL25" s="559"/>
      <c r="AM25" s="560"/>
      <c r="AN25" s="67"/>
      <c r="AO25" s="523"/>
      <c r="AP25" s="524"/>
      <c r="AQ25" s="524"/>
      <c r="AR25" s="524"/>
      <c r="AS25" s="524"/>
      <c r="AT25" s="52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00"/>
      <c r="C26" s="500"/>
      <c r="D26" s="501"/>
      <c r="E26" s="541"/>
      <c r="F26" s="542"/>
      <c r="G26" s="542"/>
      <c r="H26" s="542"/>
      <c r="I26" s="543"/>
      <c r="J26" s="567" t="str">
        <f>IF(AND('Mapa final'!$K$46="Media",'Mapa final'!$O$46="Leve"),CONCATENATE("R",'Mapa final'!$A$46),"")</f>
        <v/>
      </c>
      <c r="K26" s="568"/>
      <c r="L26" s="568" t="str">
        <f>IF(AND('Mapa final'!$K$52="Media",'Mapa final'!$O$52="Leve"),CONCATENATE("R",'Mapa final'!$A$52),"")</f>
        <v/>
      </c>
      <c r="M26" s="568"/>
      <c r="N26" s="568" t="str">
        <f>IF(AND('Mapa final'!$K$58="Media",'Mapa final'!$O$58="Leve"),CONCATENATE("R",'Mapa final'!$A$58),"")</f>
        <v/>
      </c>
      <c r="O26" s="569"/>
      <c r="P26" s="567" t="str">
        <f>IF(AND('Mapa final'!$K$46="Media",'Mapa final'!$O$46="Menor"),CONCATENATE("R",'Mapa final'!$A$46),"")</f>
        <v/>
      </c>
      <c r="Q26" s="568"/>
      <c r="R26" s="568" t="str">
        <f>IF(AND('Mapa final'!$K$52="Media",'Mapa final'!$O$52="Menor"),CONCATENATE("R",'Mapa final'!$A$52),"")</f>
        <v/>
      </c>
      <c r="S26" s="568"/>
      <c r="T26" s="568" t="str">
        <f>IF(AND('Mapa final'!$K$58="Media",'Mapa final'!$O$58="Menor"),CONCATENATE("R",'Mapa final'!$A$58),"")</f>
        <v/>
      </c>
      <c r="U26" s="569"/>
      <c r="V26" s="567" t="str">
        <f>IF(AND('Mapa final'!$K$46="Media",'Mapa final'!$O$46="Moderado"),CONCATENATE("R",'Mapa final'!$A$46),"")</f>
        <v/>
      </c>
      <c r="W26" s="568"/>
      <c r="X26" s="568" t="str">
        <f>IF(AND('Mapa final'!$K$52="Media",'Mapa final'!$O$52="Moderado"),CONCATENATE("R",'Mapa final'!$A$52),"")</f>
        <v/>
      </c>
      <c r="Y26" s="568"/>
      <c r="Z26" s="568" t="str">
        <f>IF(AND('Mapa final'!$K$58="Media",'Mapa final'!$O$58="Moderado"),CONCATENATE("R",'Mapa final'!$A$58),"")</f>
        <v/>
      </c>
      <c r="AA26" s="569"/>
      <c r="AB26" s="551" t="str">
        <f>IF(AND('Mapa final'!$K$46="Media",'Mapa final'!$O$46="Mayor"),CONCATENATE("R",'Mapa final'!$A$46),"")</f>
        <v/>
      </c>
      <c r="AC26" s="547"/>
      <c r="AD26" s="547" t="str">
        <f>IF(AND('Mapa final'!$K$52="Media",'Mapa final'!$O$52="Mayor"),CONCATENATE("R",'Mapa final'!$A$52),"")</f>
        <v/>
      </c>
      <c r="AE26" s="547"/>
      <c r="AF26" s="547" t="str">
        <f>IF(AND('Mapa final'!$K$58="Media",'Mapa final'!$O$58="Mayor"),CONCATENATE("R",'Mapa final'!$A$58),"")</f>
        <v/>
      </c>
      <c r="AG26" s="548"/>
      <c r="AH26" s="558" t="str">
        <f>IF(AND('Mapa final'!$K$46="Media",'Mapa final'!$O$46="Catastrófico"),CONCATENATE("R",'Mapa final'!$A$46),"")</f>
        <v/>
      </c>
      <c r="AI26" s="559"/>
      <c r="AJ26" s="559" t="str">
        <f>IF(AND('Mapa final'!$K$52="Media",'Mapa final'!$O$52="Catastrófico"),CONCATENATE("R",'Mapa final'!$A$52),"")</f>
        <v/>
      </c>
      <c r="AK26" s="559"/>
      <c r="AL26" s="559" t="str">
        <f>IF(AND('Mapa final'!$K$58="Media",'Mapa final'!$O$58="Catastrófico"),CONCATENATE("R",'Mapa final'!$A$58),"")</f>
        <v/>
      </c>
      <c r="AM26" s="560"/>
      <c r="AN26" s="67"/>
      <c r="AO26" s="523"/>
      <c r="AP26" s="524"/>
      <c r="AQ26" s="524"/>
      <c r="AR26" s="524"/>
      <c r="AS26" s="524"/>
      <c r="AT26" s="525"/>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00"/>
      <c r="C27" s="500"/>
      <c r="D27" s="501"/>
      <c r="E27" s="541"/>
      <c r="F27" s="542"/>
      <c r="G27" s="542"/>
      <c r="H27" s="542"/>
      <c r="I27" s="543"/>
      <c r="J27" s="567"/>
      <c r="K27" s="568"/>
      <c r="L27" s="568"/>
      <c r="M27" s="568"/>
      <c r="N27" s="568"/>
      <c r="O27" s="569"/>
      <c r="P27" s="567"/>
      <c r="Q27" s="568"/>
      <c r="R27" s="568"/>
      <c r="S27" s="568"/>
      <c r="T27" s="568"/>
      <c r="U27" s="569"/>
      <c r="V27" s="567"/>
      <c r="W27" s="568"/>
      <c r="X27" s="568"/>
      <c r="Y27" s="568"/>
      <c r="Z27" s="568"/>
      <c r="AA27" s="569"/>
      <c r="AB27" s="551"/>
      <c r="AC27" s="547"/>
      <c r="AD27" s="547"/>
      <c r="AE27" s="547"/>
      <c r="AF27" s="547"/>
      <c r="AG27" s="548"/>
      <c r="AH27" s="558"/>
      <c r="AI27" s="559"/>
      <c r="AJ27" s="559"/>
      <c r="AK27" s="559"/>
      <c r="AL27" s="559"/>
      <c r="AM27" s="560"/>
      <c r="AN27" s="67"/>
      <c r="AO27" s="523"/>
      <c r="AP27" s="524"/>
      <c r="AQ27" s="524"/>
      <c r="AR27" s="524"/>
      <c r="AS27" s="524"/>
      <c r="AT27" s="52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00"/>
      <c r="C28" s="500"/>
      <c r="D28" s="501"/>
      <c r="E28" s="541"/>
      <c r="F28" s="542"/>
      <c r="G28" s="542"/>
      <c r="H28" s="542"/>
      <c r="I28" s="543"/>
      <c r="J28" s="567" t="str">
        <f>IF(AND('Mapa final'!$K$64="Media",'Mapa final'!$O$64="Leve"),CONCATENATE("R",'Mapa final'!$A$64),"")</f>
        <v/>
      </c>
      <c r="K28" s="568"/>
      <c r="L28" s="568" t="str">
        <f>IF(AND('Mapa final'!$K$70="Media",'Mapa final'!$O$70="Leve"),CONCATENATE("R",'Mapa final'!$A$70),"")</f>
        <v/>
      </c>
      <c r="M28" s="568"/>
      <c r="N28" s="568" t="str">
        <f>IF(AND('Mapa final'!$K$76="Media",'Mapa final'!$O$76="Leve"),CONCATENATE("R",'Mapa final'!$A$76),"")</f>
        <v/>
      </c>
      <c r="O28" s="569"/>
      <c r="P28" s="567" t="str">
        <f>IF(AND('Mapa final'!$K$64="Media",'Mapa final'!$O$64="Menor"),CONCATENATE("R",'Mapa final'!$A$64),"")</f>
        <v/>
      </c>
      <c r="Q28" s="568"/>
      <c r="R28" s="568" t="str">
        <f>IF(AND('Mapa final'!$K$70="Media",'Mapa final'!$O$70="Menor"),CONCATENATE("R",'Mapa final'!$A$70),"")</f>
        <v/>
      </c>
      <c r="S28" s="568"/>
      <c r="T28" s="568" t="str">
        <f>IF(AND('Mapa final'!$K$76="Media",'Mapa final'!$O$76="Menor"),CONCATENATE("R",'Mapa final'!$A$76),"")</f>
        <v/>
      </c>
      <c r="U28" s="569"/>
      <c r="V28" s="567" t="str">
        <f>IF(AND('Mapa final'!$K$64="Media",'Mapa final'!$O$64="Moderado"),CONCATENATE("R",'Mapa final'!$A$64),"")</f>
        <v/>
      </c>
      <c r="W28" s="568"/>
      <c r="X28" s="568" t="str">
        <f>IF(AND('Mapa final'!$K$70="Media",'Mapa final'!$O$70="Moderado"),CONCATENATE("R",'Mapa final'!$A$70),"")</f>
        <v/>
      </c>
      <c r="Y28" s="568"/>
      <c r="Z28" s="568" t="str">
        <f>IF(AND('Mapa final'!$K$76="Media",'Mapa final'!$O$76="Moderado"),CONCATENATE("R",'Mapa final'!$A$76),"")</f>
        <v/>
      </c>
      <c r="AA28" s="569"/>
      <c r="AB28" s="551" t="str">
        <f>IF(AND('Mapa final'!$K$64="Media",'Mapa final'!$O$64="Mayor"),CONCATENATE("R",'Mapa final'!$A$64),"")</f>
        <v/>
      </c>
      <c r="AC28" s="547"/>
      <c r="AD28" s="547" t="str">
        <f>IF(AND('Mapa final'!$K$70="Media",'Mapa final'!$O$70="Mayor"),CONCATENATE("R",'Mapa final'!$A$70),"")</f>
        <v/>
      </c>
      <c r="AE28" s="547"/>
      <c r="AF28" s="547" t="str">
        <f>IF(AND('Mapa final'!$K$76="Media",'Mapa final'!$O$76="Mayor"),CONCATENATE("R",'Mapa final'!$A$76),"")</f>
        <v/>
      </c>
      <c r="AG28" s="548"/>
      <c r="AH28" s="558" t="str">
        <f>IF(AND('Mapa final'!$K$64="Media",'Mapa final'!$O$64="Catastrófico"),CONCATENATE("R",'Mapa final'!$A$64),"")</f>
        <v/>
      </c>
      <c r="AI28" s="559"/>
      <c r="AJ28" s="559" t="str">
        <f>IF(AND('Mapa final'!$K$70="Media",'Mapa final'!$O$70="Catastrófico"),CONCATENATE("R",'Mapa final'!$A$70),"")</f>
        <v/>
      </c>
      <c r="AK28" s="559"/>
      <c r="AL28" s="559" t="str">
        <f>IF(AND('Mapa final'!$K$76="Media",'Mapa final'!$O$76="Catastrófico"),CONCATENATE("R",'Mapa final'!$A$76),"")</f>
        <v/>
      </c>
      <c r="AM28" s="560"/>
      <c r="AN28" s="67"/>
      <c r="AO28" s="523"/>
      <c r="AP28" s="524"/>
      <c r="AQ28" s="524"/>
      <c r="AR28" s="524"/>
      <c r="AS28" s="524"/>
      <c r="AT28" s="52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00"/>
      <c r="C29" s="500"/>
      <c r="D29" s="501"/>
      <c r="E29" s="544"/>
      <c r="F29" s="545"/>
      <c r="G29" s="545"/>
      <c r="H29" s="545"/>
      <c r="I29" s="546"/>
      <c r="J29" s="567"/>
      <c r="K29" s="568"/>
      <c r="L29" s="568"/>
      <c r="M29" s="568"/>
      <c r="N29" s="568"/>
      <c r="O29" s="569"/>
      <c r="P29" s="570"/>
      <c r="Q29" s="571"/>
      <c r="R29" s="571"/>
      <c r="S29" s="571"/>
      <c r="T29" s="571"/>
      <c r="U29" s="572"/>
      <c r="V29" s="570"/>
      <c r="W29" s="571"/>
      <c r="X29" s="571"/>
      <c r="Y29" s="571"/>
      <c r="Z29" s="571"/>
      <c r="AA29" s="572"/>
      <c r="AB29" s="555"/>
      <c r="AC29" s="556"/>
      <c r="AD29" s="556"/>
      <c r="AE29" s="556"/>
      <c r="AF29" s="556"/>
      <c r="AG29" s="557"/>
      <c r="AH29" s="561"/>
      <c r="AI29" s="562"/>
      <c r="AJ29" s="562"/>
      <c r="AK29" s="562"/>
      <c r="AL29" s="562"/>
      <c r="AM29" s="563"/>
      <c r="AN29" s="67"/>
      <c r="AO29" s="526"/>
      <c r="AP29" s="527"/>
      <c r="AQ29" s="527"/>
      <c r="AR29" s="527"/>
      <c r="AS29" s="527"/>
      <c r="AT29" s="528"/>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00"/>
      <c r="C30" s="500"/>
      <c r="D30" s="501"/>
      <c r="E30" s="538" t="s">
        <v>109</v>
      </c>
      <c r="F30" s="539"/>
      <c r="G30" s="539"/>
      <c r="H30" s="539"/>
      <c r="I30" s="539"/>
      <c r="J30" s="582" t="str">
        <f>IF(AND('Mapa final'!$K$10="Baja",'Mapa final'!$O$10="Leve"),CONCATENATE("R",'Mapa final'!$A$10),"")</f>
        <v/>
      </c>
      <c r="K30" s="583"/>
      <c r="L30" s="583" t="str">
        <f>IF(AND('Mapa final'!$K$16="Baja",'Mapa final'!$O$16="Leve"),CONCATENATE("R",'Mapa final'!$A$16),"")</f>
        <v/>
      </c>
      <c r="M30" s="583"/>
      <c r="N30" s="583" t="str">
        <f>IF(AND('Mapa final'!$K$22="Baja",'Mapa final'!$O$22="Leve"),CONCATENATE("R",'Mapa final'!$A$22),"")</f>
        <v/>
      </c>
      <c r="O30" s="584"/>
      <c r="P30" s="574" t="str">
        <f>IF(AND('Mapa final'!$K$10="Baja",'Mapa final'!$O$10="Menor"),CONCATENATE("R",'Mapa final'!$A$10),"")</f>
        <v/>
      </c>
      <c r="Q30" s="574"/>
      <c r="R30" s="574" t="str">
        <f>IF(AND('Mapa final'!$K$16="Baja",'Mapa final'!$O$16="Menor"),CONCATENATE("R",'Mapa final'!$A$16),"")</f>
        <v/>
      </c>
      <c r="S30" s="574"/>
      <c r="T30" s="574" t="str">
        <f>IF(AND('Mapa final'!$K$22="Baja",'Mapa final'!$O$22="Menor"),CONCATENATE("R",'Mapa final'!$A$22),"")</f>
        <v/>
      </c>
      <c r="U30" s="575"/>
      <c r="V30" s="573" t="str">
        <f>IF(AND('Mapa final'!$K$10="Baja",'Mapa final'!$O$10="Moderado"),CONCATENATE("R",'Mapa final'!$A$10),"")</f>
        <v/>
      </c>
      <c r="W30" s="574"/>
      <c r="X30" s="574" t="str">
        <f>IF(AND('Mapa final'!$K$16="Baja",'Mapa final'!$O$16="Moderado"),CONCATENATE("R",'Mapa final'!$A$16),"")</f>
        <v/>
      </c>
      <c r="Y30" s="574"/>
      <c r="Z30" s="574" t="str">
        <f>IF(AND('Mapa final'!$K$22="Baja",'Mapa final'!$O$22="Moderado"),CONCATENATE("R",'Mapa final'!$A$22),"")</f>
        <v/>
      </c>
      <c r="AA30" s="575"/>
      <c r="AB30" s="549" t="str">
        <f>IF(AND('Mapa final'!$K$10="Baja",'Mapa final'!$O$10="Mayor"),CONCATENATE("R",'Mapa final'!$A$10),"")</f>
        <v/>
      </c>
      <c r="AC30" s="550"/>
      <c r="AD30" s="550" t="str">
        <f>IF(AND('Mapa final'!$K$16="Baja",'Mapa final'!$O$16="Mayor"),CONCATENATE("R",'Mapa final'!$A$16),"")</f>
        <v/>
      </c>
      <c r="AE30" s="550"/>
      <c r="AF30" s="550" t="str">
        <f>IF(AND('Mapa final'!$K$22="Baja",'Mapa final'!$O$22="Mayor"),CONCATENATE("R",'Mapa final'!$A$22),"")</f>
        <v/>
      </c>
      <c r="AG30" s="552"/>
      <c r="AH30" s="564" t="str">
        <f>IF(AND('Mapa final'!$K$10="Baja",'Mapa final'!$O$10="Catastrófico"),CONCATENATE("R",'Mapa final'!$A$10),"")</f>
        <v/>
      </c>
      <c r="AI30" s="565"/>
      <c r="AJ30" s="565" t="str">
        <f>IF(AND('Mapa final'!$K$16="Baja",'Mapa final'!$O$16="Catastrófico"),CONCATENATE("R",'Mapa final'!$A$16),"")</f>
        <v/>
      </c>
      <c r="AK30" s="565"/>
      <c r="AL30" s="565" t="str">
        <f>IF(AND('Mapa final'!$K$22="Baja",'Mapa final'!$O$22="Catastrófico"),CONCATENATE("R",'Mapa final'!$A$22),"")</f>
        <v/>
      </c>
      <c r="AM30" s="566"/>
      <c r="AN30" s="67"/>
      <c r="AO30" s="529" t="s">
        <v>81</v>
      </c>
      <c r="AP30" s="530"/>
      <c r="AQ30" s="530"/>
      <c r="AR30" s="530"/>
      <c r="AS30" s="530"/>
      <c r="AT30" s="531"/>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00"/>
      <c r="C31" s="500"/>
      <c r="D31" s="501"/>
      <c r="E31" s="541"/>
      <c r="F31" s="542"/>
      <c r="G31" s="542"/>
      <c r="H31" s="542"/>
      <c r="I31" s="542"/>
      <c r="J31" s="578"/>
      <c r="K31" s="576"/>
      <c r="L31" s="576"/>
      <c r="M31" s="576"/>
      <c r="N31" s="576"/>
      <c r="O31" s="577"/>
      <c r="P31" s="568"/>
      <c r="Q31" s="568"/>
      <c r="R31" s="568"/>
      <c r="S31" s="568"/>
      <c r="T31" s="568"/>
      <c r="U31" s="569"/>
      <c r="V31" s="567"/>
      <c r="W31" s="568"/>
      <c r="X31" s="568"/>
      <c r="Y31" s="568"/>
      <c r="Z31" s="568"/>
      <c r="AA31" s="569"/>
      <c r="AB31" s="551"/>
      <c r="AC31" s="547"/>
      <c r="AD31" s="547"/>
      <c r="AE31" s="547"/>
      <c r="AF31" s="547"/>
      <c r="AG31" s="548"/>
      <c r="AH31" s="558"/>
      <c r="AI31" s="559"/>
      <c r="AJ31" s="559"/>
      <c r="AK31" s="559"/>
      <c r="AL31" s="559"/>
      <c r="AM31" s="560"/>
      <c r="AN31" s="67"/>
      <c r="AO31" s="532"/>
      <c r="AP31" s="533"/>
      <c r="AQ31" s="533"/>
      <c r="AR31" s="533"/>
      <c r="AS31" s="533"/>
      <c r="AT31" s="534"/>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00"/>
      <c r="C32" s="500"/>
      <c r="D32" s="501"/>
      <c r="E32" s="541"/>
      <c r="F32" s="542"/>
      <c r="G32" s="542"/>
      <c r="H32" s="542"/>
      <c r="I32" s="542"/>
      <c r="J32" s="578" t="str">
        <f>IF(AND('Mapa final'!$K$28="Baja",'Mapa final'!$O$28="Leve"),CONCATENATE("R",'Mapa final'!$A$28),"")</f>
        <v/>
      </c>
      <c r="K32" s="576"/>
      <c r="L32" s="576" t="str">
        <f>IF(AND('Mapa final'!$K$34="Baja",'Mapa final'!$O$34="Leve"),CONCATENATE("R",'Mapa final'!$A$34),"")</f>
        <v/>
      </c>
      <c r="M32" s="576"/>
      <c r="N32" s="576" t="str">
        <f>IF(AND('Mapa final'!$K$40="Baja",'Mapa final'!$O$40="Leve"),CONCATENATE("R",'Mapa final'!$A$40),"")</f>
        <v/>
      </c>
      <c r="O32" s="577"/>
      <c r="P32" s="568" t="str">
        <f>IF(AND('Mapa final'!$K$28="Baja",'Mapa final'!$O$28="Menor"),CONCATENATE("R",'Mapa final'!$A$28),"")</f>
        <v/>
      </c>
      <c r="Q32" s="568"/>
      <c r="R32" s="568" t="str">
        <f>IF(AND('Mapa final'!$K$34="Baja",'Mapa final'!$O$34="Menor"),CONCATENATE("R",'Mapa final'!$A$34),"")</f>
        <v/>
      </c>
      <c r="S32" s="568"/>
      <c r="T32" s="568" t="str">
        <f>IF(AND('Mapa final'!$K$40="Baja",'Mapa final'!$O$40="Menor"),CONCATENATE("R",'Mapa final'!$A$40),"")</f>
        <v/>
      </c>
      <c r="U32" s="569"/>
      <c r="V32" s="567" t="str">
        <f>IF(AND('Mapa final'!$K$28="Baja",'Mapa final'!$O$28="Moderado"),CONCATENATE("R",'Mapa final'!$A$28),"")</f>
        <v/>
      </c>
      <c r="W32" s="568"/>
      <c r="X32" s="568" t="str">
        <f>IF(AND('Mapa final'!$K$34="Baja",'Mapa final'!$O$34="Moderado"),CONCATENATE("R",'Mapa final'!$A$34),"")</f>
        <v/>
      </c>
      <c r="Y32" s="568"/>
      <c r="Z32" s="568" t="str">
        <f>IF(AND('Mapa final'!$K$40="Baja",'Mapa final'!$O$40="Moderado"),CONCATENATE("R",'Mapa final'!$A$40),"")</f>
        <v/>
      </c>
      <c r="AA32" s="569"/>
      <c r="AB32" s="551" t="str">
        <f>IF(AND('Mapa final'!$K$28="Baja",'Mapa final'!$O$28="Mayor"),CONCATENATE("R",'Mapa final'!$A$28),"")</f>
        <v/>
      </c>
      <c r="AC32" s="547"/>
      <c r="AD32" s="547" t="str">
        <f>IF(AND('Mapa final'!$K$34="Baja",'Mapa final'!$O$34="Mayor"),CONCATENATE("R",'Mapa final'!$A$34),"")</f>
        <v/>
      </c>
      <c r="AE32" s="547"/>
      <c r="AF32" s="547" t="str">
        <f>IF(AND('Mapa final'!$K$40="Baja",'Mapa final'!$O$40="Mayor"),CONCATENATE("R",'Mapa final'!$A$40),"")</f>
        <v/>
      </c>
      <c r="AG32" s="548"/>
      <c r="AH32" s="558" t="str">
        <f>IF(AND('Mapa final'!$K$28="Baja",'Mapa final'!$O$28="Catastrófico"),CONCATENATE("R",'Mapa final'!$A$28),"")</f>
        <v/>
      </c>
      <c r="AI32" s="559"/>
      <c r="AJ32" s="559" t="str">
        <f>IF(AND('Mapa final'!$K$34="Baja",'Mapa final'!$O$34="Catastrófico"),CONCATENATE("R",'Mapa final'!$A$34),"")</f>
        <v/>
      </c>
      <c r="AK32" s="559"/>
      <c r="AL32" s="559" t="str">
        <f>IF(AND('Mapa final'!$K$40="Baja",'Mapa final'!$O$40="Catastrófico"),CONCATENATE("R",'Mapa final'!$A$40),"")</f>
        <v/>
      </c>
      <c r="AM32" s="560"/>
      <c r="AN32" s="67"/>
      <c r="AO32" s="532"/>
      <c r="AP32" s="533"/>
      <c r="AQ32" s="533"/>
      <c r="AR32" s="533"/>
      <c r="AS32" s="533"/>
      <c r="AT32" s="534"/>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00"/>
      <c r="C33" s="500"/>
      <c r="D33" s="501"/>
      <c r="E33" s="541"/>
      <c r="F33" s="542"/>
      <c r="G33" s="542"/>
      <c r="H33" s="542"/>
      <c r="I33" s="542"/>
      <c r="J33" s="578"/>
      <c r="K33" s="576"/>
      <c r="L33" s="576"/>
      <c r="M33" s="576"/>
      <c r="N33" s="576"/>
      <c r="O33" s="577"/>
      <c r="P33" s="568"/>
      <c r="Q33" s="568"/>
      <c r="R33" s="568"/>
      <c r="S33" s="568"/>
      <c r="T33" s="568"/>
      <c r="U33" s="569"/>
      <c r="V33" s="567"/>
      <c r="W33" s="568"/>
      <c r="X33" s="568"/>
      <c r="Y33" s="568"/>
      <c r="Z33" s="568"/>
      <c r="AA33" s="569"/>
      <c r="AB33" s="551"/>
      <c r="AC33" s="547"/>
      <c r="AD33" s="547"/>
      <c r="AE33" s="547"/>
      <c r="AF33" s="547"/>
      <c r="AG33" s="548"/>
      <c r="AH33" s="558"/>
      <c r="AI33" s="559"/>
      <c r="AJ33" s="559"/>
      <c r="AK33" s="559"/>
      <c r="AL33" s="559"/>
      <c r="AM33" s="560"/>
      <c r="AN33" s="67"/>
      <c r="AO33" s="532"/>
      <c r="AP33" s="533"/>
      <c r="AQ33" s="533"/>
      <c r="AR33" s="533"/>
      <c r="AS33" s="533"/>
      <c r="AT33" s="534"/>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00"/>
      <c r="C34" s="500"/>
      <c r="D34" s="501"/>
      <c r="E34" s="541"/>
      <c r="F34" s="542"/>
      <c r="G34" s="542"/>
      <c r="H34" s="542"/>
      <c r="I34" s="542"/>
      <c r="J34" s="578" t="str">
        <f>IF(AND('Mapa final'!$K$46="Baja",'Mapa final'!$O$46="Leve"),CONCATENATE("R",'Mapa final'!$A$46),"")</f>
        <v/>
      </c>
      <c r="K34" s="576"/>
      <c r="L34" s="576" t="str">
        <f>IF(AND('Mapa final'!$K$52="Baja",'Mapa final'!$O$52="Leve"),CONCATENATE("R",'Mapa final'!$A$52),"")</f>
        <v/>
      </c>
      <c r="M34" s="576"/>
      <c r="N34" s="576" t="str">
        <f>IF(AND('Mapa final'!$K$58="Baja",'Mapa final'!$O$58="Leve"),CONCATENATE("R",'Mapa final'!$A$58),"")</f>
        <v/>
      </c>
      <c r="O34" s="577"/>
      <c r="P34" s="568" t="str">
        <f>IF(AND('Mapa final'!$K$46="Baja",'Mapa final'!$O$46="Menor"),CONCATENATE("R",'Mapa final'!$A$46),"")</f>
        <v/>
      </c>
      <c r="Q34" s="568"/>
      <c r="R34" s="568" t="str">
        <f>IF(AND('Mapa final'!$K$52="Baja",'Mapa final'!$O$52="Menor"),CONCATENATE("R",'Mapa final'!$A$52),"")</f>
        <v/>
      </c>
      <c r="S34" s="568"/>
      <c r="T34" s="568" t="str">
        <f>IF(AND('Mapa final'!$K$58="Baja",'Mapa final'!$O$58="Menor"),CONCATENATE("R",'Mapa final'!$A$58),"")</f>
        <v/>
      </c>
      <c r="U34" s="569"/>
      <c r="V34" s="567" t="str">
        <f>IF(AND('Mapa final'!$K$46="Baja",'Mapa final'!$O$46="Moderado"),CONCATENATE("R",'Mapa final'!$A$46),"")</f>
        <v/>
      </c>
      <c r="W34" s="568"/>
      <c r="X34" s="568" t="str">
        <f>IF(AND('Mapa final'!$K$52="Baja",'Mapa final'!$O$52="Moderado"),CONCATENATE("R",'Mapa final'!$A$52),"")</f>
        <v/>
      </c>
      <c r="Y34" s="568"/>
      <c r="Z34" s="568" t="str">
        <f>IF(AND('Mapa final'!$K$58="Baja",'Mapa final'!$O$58="Moderado"),CONCATENATE("R",'Mapa final'!$A$58),"")</f>
        <v/>
      </c>
      <c r="AA34" s="569"/>
      <c r="AB34" s="551" t="str">
        <f>IF(AND('Mapa final'!$K$46="Baja",'Mapa final'!$O$46="Mayor"),CONCATENATE("R",'Mapa final'!$A$46),"")</f>
        <v/>
      </c>
      <c r="AC34" s="547"/>
      <c r="AD34" s="547" t="str">
        <f>IF(AND('Mapa final'!$K$52="Baja",'Mapa final'!$O$52="Mayor"),CONCATENATE("R",'Mapa final'!$A$52),"")</f>
        <v/>
      </c>
      <c r="AE34" s="547"/>
      <c r="AF34" s="547" t="str">
        <f>IF(AND('Mapa final'!$K$58="Baja",'Mapa final'!$O$58="Mayor"),CONCATENATE("R",'Mapa final'!$A$58),"")</f>
        <v/>
      </c>
      <c r="AG34" s="548"/>
      <c r="AH34" s="558" t="str">
        <f>IF(AND('Mapa final'!$K$46="Baja",'Mapa final'!$O$46="Catastrófico"),CONCATENATE("R",'Mapa final'!$A$46),"")</f>
        <v/>
      </c>
      <c r="AI34" s="559"/>
      <c r="AJ34" s="559" t="str">
        <f>IF(AND('Mapa final'!$K$52="Baja",'Mapa final'!$O$52="Catastrófico"),CONCATENATE("R",'Mapa final'!$A$52),"")</f>
        <v/>
      </c>
      <c r="AK34" s="559"/>
      <c r="AL34" s="559" t="str">
        <f>IF(AND('Mapa final'!$K$58="Baja",'Mapa final'!$O$58="Catastrófico"),CONCATENATE("R",'Mapa final'!$A$58),"")</f>
        <v/>
      </c>
      <c r="AM34" s="560"/>
      <c r="AN34" s="67"/>
      <c r="AO34" s="532"/>
      <c r="AP34" s="533"/>
      <c r="AQ34" s="533"/>
      <c r="AR34" s="533"/>
      <c r="AS34" s="533"/>
      <c r="AT34" s="534"/>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00"/>
      <c r="C35" s="500"/>
      <c r="D35" s="501"/>
      <c r="E35" s="541"/>
      <c r="F35" s="542"/>
      <c r="G35" s="542"/>
      <c r="H35" s="542"/>
      <c r="I35" s="542"/>
      <c r="J35" s="578"/>
      <c r="K35" s="576"/>
      <c r="L35" s="576"/>
      <c r="M35" s="576"/>
      <c r="N35" s="576"/>
      <c r="O35" s="577"/>
      <c r="P35" s="568"/>
      <c r="Q35" s="568"/>
      <c r="R35" s="568"/>
      <c r="S35" s="568"/>
      <c r="T35" s="568"/>
      <c r="U35" s="569"/>
      <c r="V35" s="567"/>
      <c r="W35" s="568"/>
      <c r="X35" s="568"/>
      <c r="Y35" s="568"/>
      <c r="Z35" s="568"/>
      <c r="AA35" s="569"/>
      <c r="AB35" s="551"/>
      <c r="AC35" s="547"/>
      <c r="AD35" s="547"/>
      <c r="AE35" s="547"/>
      <c r="AF35" s="547"/>
      <c r="AG35" s="548"/>
      <c r="AH35" s="558"/>
      <c r="AI35" s="559"/>
      <c r="AJ35" s="559"/>
      <c r="AK35" s="559"/>
      <c r="AL35" s="559"/>
      <c r="AM35" s="560"/>
      <c r="AN35" s="67"/>
      <c r="AO35" s="532"/>
      <c r="AP35" s="533"/>
      <c r="AQ35" s="533"/>
      <c r="AR35" s="533"/>
      <c r="AS35" s="533"/>
      <c r="AT35" s="534"/>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00"/>
      <c r="C36" s="500"/>
      <c r="D36" s="501"/>
      <c r="E36" s="541"/>
      <c r="F36" s="542"/>
      <c r="G36" s="542"/>
      <c r="H36" s="542"/>
      <c r="I36" s="542"/>
      <c r="J36" s="578" t="str">
        <f>IF(AND('Mapa final'!$K$64="Baja",'Mapa final'!$O$64="Leve"),CONCATENATE("R",'Mapa final'!$A$64),"")</f>
        <v/>
      </c>
      <c r="K36" s="576"/>
      <c r="L36" s="576" t="str">
        <f>IF(AND('Mapa final'!$K$70="Baja",'Mapa final'!$O$70="Leve"),CONCATENATE("R",'Mapa final'!$A$70),"")</f>
        <v/>
      </c>
      <c r="M36" s="576"/>
      <c r="N36" s="576" t="str">
        <f>IF(AND('Mapa final'!$K$76="Baja",'Mapa final'!$O$76="Leve"),CONCATENATE("R",'Mapa final'!$A$76),"")</f>
        <v/>
      </c>
      <c r="O36" s="577"/>
      <c r="P36" s="568" t="str">
        <f>IF(AND('Mapa final'!$K$64="Baja",'Mapa final'!$O$64="Menor"),CONCATENATE("R",'Mapa final'!$A$64),"")</f>
        <v/>
      </c>
      <c r="Q36" s="568"/>
      <c r="R36" s="568" t="str">
        <f>IF(AND('Mapa final'!$K$70="Baja",'Mapa final'!$O$70="Menor"),CONCATENATE("R",'Mapa final'!$A$70),"")</f>
        <v/>
      </c>
      <c r="S36" s="568"/>
      <c r="T36" s="568" t="str">
        <f>IF(AND('Mapa final'!$K$76="Baja",'Mapa final'!$O$76="Menor"),CONCATENATE("R",'Mapa final'!$A$76),"")</f>
        <v/>
      </c>
      <c r="U36" s="569"/>
      <c r="V36" s="567" t="str">
        <f>IF(AND('Mapa final'!$K$64="Baja",'Mapa final'!$O$64="Moderado"),CONCATENATE("R",'Mapa final'!$A$64),"")</f>
        <v/>
      </c>
      <c r="W36" s="568"/>
      <c r="X36" s="568" t="str">
        <f>IF(AND('Mapa final'!$K$70="Baja",'Mapa final'!$O$70="Moderado"),CONCATENATE("R",'Mapa final'!$A$70),"")</f>
        <v/>
      </c>
      <c r="Y36" s="568"/>
      <c r="Z36" s="568" t="str">
        <f>IF(AND('Mapa final'!$K$76="Baja",'Mapa final'!$O$76="Moderado"),CONCATENATE("R",'Mapa final'!$A$76),"")</f>
        <v/>
      </c>
      <c r="AA36" s="569"/>
      <c r="AB36" s="551" t="str">
        <f>IF(AND('Mapa final'!$K$64="Baja",'Mapa final'!$O$64="Mayor"),CONCATENATE("R",'Mapa final'!$A$64),"")</f>
        <v/>
      </c>
      <c r="AC36" s="547"/>
      <c r="AD36" s="547" t="str">
        <f>IF(AND('Mapa final'!$K$70="Baja",'Mapa final'!$O$70="Mayor"),CONCATENATE("R",'Mapa final'!$A$70),"")</f>
        <v/>
      </c>
      <c r="AE36" s="547"/>
      <c r="AF36" s="547" t="str">
        <f>IF(AND('Mapa final'!$K$76="Baja",'Mapa final'!$O$76="Mayor"),CONCATENATE("R",'Mapa final'!$A$76),"")</f>
        <v/>
      </c>
      <c r="AG36" s="548"/>
      <c r="AH36" s="558" t="str">
        <f>IF(AND('Mapa final'!$K$64="Baja",'Mapa final'!$O$64="Catastrófico"),CONCATENATE("R",'Mapa final'!$A$64),"")</f>
        <v/>
      </c>
      <c r="AI36" s="559"/>
      <c r="AJ36" s="559" t="str">
        <f>IF(AND('Mapa final'!$K$70="Baja",'Mapa final'!$O$70="Catastrófico"),CONCATENATE("R",'Mapa final'!$A$70),"")</f>
        <v/>
      </c>
      <c r="AK36" s="559"/>
      <c r="AL36" s="559" t="str">
        <f>IF(AND('Mapa final'!$K$76="Baja",'Mapa final'!$O$76="Catastrófico"),CONCATENATE("R",'Mapa final'!$A$76),"")</f>
        <v/>
      </c>
      <c r="AM36" s="560"/>
      <c r="AN36" s="67"/>
      <c r="AO36" s="532"/>
      <c r="AP36" s="533"/>
      <c r="AQ36" s="533"/>
      <c r="AR36" s="533"/>
      <c r="AS36" s="533"/>
      <c r="AT36" s="534"/>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00"/>
      <c r="C37" s="500"/>
      <c r="D37" s="501"/>
      <c r="E37" s="544"/>
      <c r="F37" s="545"/>
      <c r="G37" s="545"/>
      <c r="H37" s="545"/>
      <c r="I37" s="545"/>
      <c r="J37" s="579"/>
      <c r="K37" s="580"/>
      <c r="L37" s="580"/>
      <c r="M37" s="580"/>
      <c r="N37" s="580"/>
      <c r="O37" s="581"/>
      <c r="P37" s="571"/>
      <c r="Q37" s="571"/>
      <c r="R37" s="571"/>
      <c r="S37" s="571"/>
      <c r="T37" s="571"/>
      <c r="U37" s="572"/>
      <c r="V37" s="570"/>
      <c r="W37" s="571"/>
      <c r="X37" s="571"/>
      <c r="Y37" s="571"/>
      <c r="Z37" s="571"/>
      <c r="AA37" s="572"/>
      <c r="AB37" s="555"/>
      <c r="AC37" s="556"/>
      <c r="AD37" s="556"/>
      <c r="AE37" s="556"/>
      <c r="AF37" s="556"/>
      <c r="AG37" s="557"/>
      <c r="AH37" s="561"/>
      <c r="AI37" s="562"/>
      <c r="AJ37" s="562"/>
      <c r="AK37" s="562"/>
      <c r="AL37" s="562"/>
      <c r="AM37" s="563"/>
      <c r="AN37" s="67"/>
      <c r="AO37" s="535"/>
      <c r="AP37" s="536"/>
      <c r="AQ37" s="536"/>
      <c r="AR37" s="536"/>
      <c r="AS37" s="536"/>
      <c r="AT37" s="53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00"/>
      <c r="C38" s="500"/>
      <c r="D38" s="501"/>
      <c r="E38" s="538" t="s">
        <v>108</v>
      </c>
      <c r="F38" s="539"/>
      <c r="G38" s="539"/>
      <c r="H38" s="539"/>
      <c r="I38" s="540"/>
      <c r="J38" s="582" t="str">
        <f>IF(AND('Mapa final'!$K$10="Muy Baja",'Mapa final'!$O$10="Leve"),CONCATENATE("R",'Mapa final'!$A$10),"")</f>
        <v/>
      </c>
      <c r="K38" s="583"/>
      <c r="L38" s="583" t="str">
        <f>IF(AND('Mapa final'!$K$16="Muy Baja",'Mapa final'!$O$16="Leve"),CONCATENATE("R",'Mapa final'!$A$16),"")</f>
        <v/>
      </c>
      <c r="M38" s="583"/>
      <c r="N38" s="583" t="str">
        <f>IF(AND('Mapa final'!$K$22="Muy Baja",'Mapa final'!$O$22="Leve"),CONCATENATE("R",'Mapa final'!$A$22),"")</f>
        <v/>
      </c>
      <c r="O38" s="584"/>
      <c r="P38" s="582" t="str">
        <f>IF(AND('Mapa final'!$K$10="Muy Baja",'Mapa final'!$O$10="Menor"),CONCATENATE("R",'Mapa final'!$A$10),"")</f>
        <v/>
      </c>
      <c r="Q38" s="583"/>
      <c r="R38" s="583" t="str">
        <f>IF(AND('Mapa final'!$K$16="Muy Baja",'Mapa final'!$O$16="Menor"),CONCATENATE("R",'Mapa final'!$A$16),"")</f>
        <v/>
      </c>
      <c r="S38" s="583"/>
      <c r="T38" s="583" t="str">
        <f>IF(AND('Mapa final'!$K$22="Muy Baja",'Mapa final'!$O$22="Menor"),CONCATENATE("R",'Mapa final'!$A$22),"")</f>
        <v/>
      </c>
      <c r="U38" s="584"/>
      <c r="V38" s="573" t="str">
        <f>IF(AND('Mapa final'!$K$10="Muy Baja",'Mapa final'!$O$10="Moderado"),CONCATENATE("R",'Mapa final'!$A$10),"")</f>
        <v/>
      </c>
      <c r="W38" s="574"/>
      <c r="X38" s="574" t="str">
        <f>IF(AND('Mapa final'!$K$16="Muy Baja",'Mapa final'!$O$16="Moderado"),CONCATENATE("R",'Mapa final'!$A$16),"")</f>
        <v/>
      </c>
      <c r="Y38" s="574"/>
      <c r="Z38" s="574" t="str">
        <f>IF(AND('Mapa final'!$K$22="Muy Baja",'Mapa final'!$O$22="Moderado"),CONCATENATE("R",'Mapa final'!$A$22),"")</f>
        <v/>
      </c>
      <c r="AA38" s="575"/>
      <c r="AB38" s="549" t="str">
        <f>IF(AND('Mapa final'!$K$10="Muy Baja",'Mapa final'!$O$10="Mayor"),CONCATENATE("R",'Mapa final'!$A$10),"")</f>
        <v/>
      </c>
      <c r="AC38" s="550"/>
      <c r="AD38" s="550" t="str">
        <f>IF(AND('Mapa final'!$K$16="Muy Baja",'Mapa final'!$O$16="Mayor"),CONCATENATE("R",'Mapa final'!$A$16),"")</f>
        <v/>
      </c>
      <c r="AE38" s="550"/>
      <c r="AF38" s="550" t="str">
        <f>IF(AND('Mapa final'!$K$22="Muy Baja",'Mapa final'!$O$22="Mayor"),CONCATENATE("R",'Mapa final'!$A$22),"")</f>
        <v/>
      </c>
      <c r="AG38" s="552"/>
      <c r="AH38" s="564" t="str">
        <f>IF(AND('Mapa final'!$K$10="Muy Baja",'Mapa final'!$O$10="Catastrófico"),CONCATENATE("R",'Mapa final'!$A$10),"")</f>
        <v/>
      </c>
      <c r="AI38" s="565"/>
      <c r="AJ38" s="565" t="str">
        <f>IF(AND('Mapa final'!$K$16="Muy Baja",'Mapa final'!$O$16="Catastrófico"),CONCATENATE("R",'Mapa final'!$A$16),"")</f>
        <v/>
      </c>
      <c r="AK38" s="565"/>
      <c r="AL38" s="565" t="str">
        <f>IF(AND('Mapa final'!$K$22="Muy Baja",'Mapa final'!$O$22="Catastrófico"),CONCATENATE("R",'Mapa final'!$A$22),"")</f>
        <v/>
      </c>
      <c r="AM38" s="566"/>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00"/>
      <c r="C39" s="500"/>
      <c r="D39" s="501"/>
      <c r="E39" s="541"/>
      <c r="F39" s="542"/>
      <c r="G39" s="542"/>
      <c r="H39" s="542"/>
      <c r="I39" s="543"/>
      <c r="J39" s="578"/>
      <c r="K39" s="576"/>
      <c r="L39" s="576"/>
      <c r="M39" s="576"/>
      <c r="N39" s="576"/>
      <c r="O39" s="577"/>
      <c r="P39" s="578"/>
      <c r="Q39" s="576"/>
      <c r="R39" s="576"/>
      <c r="S39" s="576"/>
      <c r="T39" s="576"/>
      <c r="U39" s="577"/>
      <c r="V39" s="567"/>
      <c r="W39" s="568"/>
      <c r="X39" s="568"/>
      <c r="Y39" s="568"/>
      <c r="Z39" s="568"/>
      <c r="AA39" s="569"/>
      <c r="AB39" s="551"/>
      <c r="AC39" s="547"/>
      <c r="AD39" s="547"/>
      <c r="AE39" s="547"/>
      <c r="AF39" s="547"/>
      <c r="AG39" s="548"/>
      <c r="AH39" s="558"/>
      <c r="AI39" s="559"/>
      <c r="AJ39" s="559"/>
      <c r="AK39" s="559"/>
      <c r="AL39" s="559"/>
      <c r="AM39" s="560"/>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00"/>
      <c r="C40" s="500"/>
      <c r="D40" s="501"/>
      <c r="E40" s="541"/>
      <c r="F40" s="542"/>
      <c r="G40" s="542"/>
      <c r="H40" s="542"/>
      <c r="I40" s="543"/>
      <c r="J40" s="578" t="str">
        <f>IF(AND('Mapa final'!$K$28="Muy Baja",'Mapa final'!$O$28="Leve"),CONCATENATE("R",'Mapa final'!$A$28),"")</f>
        <v/>
      </c>
      <c r="K40" s="576"/>
      <c r="L40" s="576" t="str">
        <f>IF(AND('Mapa final'!$K$34="Muy Baja",'Mapa final'!$O$34="Leve"),CONCATENATE("R",'Mapa final'!$A$34),"")</f>
        <v/>
      </c>
      <c r="M40" s="576"/>
      <c r="N40" s="576" t="str">
        <f>IF(AND('Mapa final'!$K$40="Muy Baja",'Mapa final'!$O$40="Leve"),CONCATENATE("R",'Mapa final'!$A$40),"")</f>
        <v/>
      </c>
      <c r="O40" s="577"/>
      <c r="P40" s="578" t="str">
        <f>IF(AND('Mapa final'!$K$28="Muy Baja",'Mapa final'!$O$28="Menor"),CONCATENATE("R",'Mapa final'!$A$28),"")</f>
        <v/>
      </c>
      <c r="Q40" s="576"/>
      <c r="R40" s="576" t="str">
        <f>IF(AND('Mapa final'!$K$34="Muy Baja",'Mapa final'!$O$34="Menor"),CONCATENATE("R",'Mapa final'!$A$34),"")</f>
        <v/>
      </c>
      <c r="S40" s="576"/>
      <c r="T40" s="576" t="str">
        <f>IF(AND('Mapa final'!$K$40="Muy Baja",'Mapa final'!$O$40="Menor"),CONCATENATE("R",'Mapa final'!$A$40),"")</f>
        <v/>
      </c>
      <c r="U40" s="577"/>
      <c r="V40" s="567" t="str">
        <f>IF(AND('Mapa final'!$K$28="Muy Baja",'Mapa final'!$O$28="Moderado"),CONCATENATE("R",'Mapa final'!$A$28),"")</f>
        <v/>
      </c>
      <c r="W40" s="568"/>
      <c r="X40" s="568" t="str">
        <f>IF(AND('Mapa final'!$K$34="Muy Baja",'Mapa final'!$O$34="Moderado"),CONCATENATE("R",'Mapa final'!$A$34),"")</f>
        <v/>
      </c>
      <c r="Y40" s="568"/>
      <c r="Z40" s="568" t="str">
        <f>IF(AND('Mapa final'!$K$40="Muy Baja",'Mapa final'!$O$40="Moderado"),CONCATENATE("R",'Mapa final'!$A$40),"")</f>
        <v/>
      </c>
      <c r="AA40" s="569"/>
      <c r="AB40" s="551" t="str">
        <f>IF(AND('Mapa final'!$K$28="Muy Baja",'Mapa final'!$O$28="Mayor"),CONCATENATE("R",'Mapa final'!$A$28),"")</f>
        <v/>
      </c>
      <c r="AC40" s="547"/>
      <c r="AD40" s="547" t="str">
        <f>IF(AND('Mapa final'!$K$34="Muy Baja",'Mapa final'!$O$34="Mayor"),CONCATENATE("R",'Mapa final'!$A$34),"")</f>
        <v/>
      </c>
      <c r="AE40" s="547"/>
      <c r="AF40" s="547" t="str">
        <f>IF(AND('Mapa final'!$K$40="Muy Baja",'Mapa final'!$O$40="Mayor"),CONCATENATE("R",'Mapa final'!$A$40),"")</f>
        <v/>
      </c>
      <c r="AG40" s="548"/>
      <c r="AH40" s="558" t="str">
        <f>IF(AND('Mapa final'!$K$28="Muy Baja",'Mapa final'!$O$28="Catastrófico"),CONCATENATE("R",'Mapa final'!$A$28),"")</f>
        <v/>
      </c>
      <c r="AI40" s="559"/>
      <c r="AJ40" s="559" t="str">
        <f>IF(AND('Mapa final'!$K$34="Muy Baja",'Mapa final'!$O$34="Catastrófico"),CONCATENATE("R",'Mapa final'!$A$34),"")</f>
        <v/>
      </c>
      <c r="AK40" s="559"/>
      <c r="AL40" s="559" t="str">
        <f>IF(AND('Mapa final'!$K$40="Muy Baja",'Mapa final'!$O$40="Catastrófico"),CONCATENATE("R",'Mapa final'!$A$40),"")</f>
        <v/>
      </c>
      <c r="AM40" s="560"/>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00"/>
      <c r="C41" s="500"/>
      <c r="D41" s="501"/>
      <c r="E41" s="541"/>
      <c r="F41" s="542"/>
      <c r="G41" s="542"/>
      <c r="H41" s="542"/>
      <c r="I41" s="543"/>
      <c r="J41" s="578"/>
      <c r="K41" s="576"/>
      <c r="L41" s="576"/>
      <c r="M41" s="576"/>
      <c r="N41" s="576"/>
      <c r="O41" s="577"/>
      <c r="P41" s="578"/>
      <c r="Q41" s="576"/>
      <c r="R41" s="576"/>
      <c r="S41" s="576"/>
      <c r="T41" s="576"/>
      <c r="U41" s="577"/>
      <c r="V41" s="567"/>
      <c r="W41" s="568"/>
      <c r="X41" s="568"/>
      <c r="Y41" s="568"/>
      <c r="Z41" s="568"/>
      <c r="AA41" s="569"/>
      <c r="AB41" s="551"/>
      <c r="AC41" s="547"/>
      <c r="AD41" s="547"/>
      <c r="AE41" s="547"/>
      <c r="AF41" s="547"/>
      <c r="AG41" s="548"/>
      <c r="AH41" s="558"/>
      <c r="AI41" s="559"/>
      <c r="AJ41" s="559"/>
      <c r="AK41" s="559"/>
      <c r="AL41" s="559"/>
      <c r="AM41" s="560"/>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00"/>
      <c r="C42" s="500"/>
      <c r="D42" s="501"/>
      <c r="E42" s="541"/>
      <c r="F42" s="542"/>
      <c r="G42" s="542"/>
      <c r="H42" s="542"/>
      <c r="I42" s="543"/>
      <c r="J42" s="578" t="str">
        <f>IF(AND('Mapa final'!$K$46="Muy Baja",'Mapa final'!$O$46="Leve"),CONCATENATE("R",'Mapa final'!$A$46),"")</f>
        <v/>
      </c>
      <c r="K42" s="576"/>
      <c r="L42" s="576" t="str">
        <f>IF(AND('Mapa final'!$K$52="Muy Baja",'Mapa final'!$O$52="Leve"),CONCATENATE("R",'Mapa final'!$A$52),"")</f>
        <v/>
      </c>
      <c r="M42" s="576"/>
      <c r="N42" s="576" t="str">
        <f>IF(AND('Mapa final'!$K$58="Muy Baja",'Mapa final'!$O$58="Leve"),CONCATENATE("R",'Mapa final'!$A$58),"")</f>
        <v/>
      </c>
      <c r="O42" s="577"/>
      <c r="P42" s="578" t="str">
        <f>IF(AND('Mapa final'!$K$46="Muy Baja",'Mapa final'!$O$46="Menor"),CONCATENATE("R",'Mapa final'!$A$46),"")</f>
        <v/>
      </c>
      <c r="Q42" s="576"/>
      <c r="R42" s="576" t="str">
        <f>IF(AND('Mapa final'!$K$52="Muy Baja",'Mapa final'!$O$52="Menor"),CONCATENATE("R",'Mapa final'!$A$52),"")</f>
        <v/>
      </c>
      <c r="S42" s="576"/>
      <c r="T42" s="576" t="str">
        <f>IF(AND('Mapa final'!$K$58="Muy Baja",'Mapa final'!$O$58="Menor"),CONCATENATE("R",'Mapa final'!$A$58),"")</f>
        <v/>
      </c>
      <c r="U42" s="577"/>
      <c r="V42" s="567" t="str">
        <f>IF(AND('Mapa final'!$K$46="Muy Baja",'Mapa final'!$O$46="Moderado"),CONCATENATE("R",'Mapa final'!$A$46),"")</f>
        <v/>
      </c>
      <c r="W42" s="568"/>
      <c r="X42" s="568" t="str">
        <f>IF(AND('Mapa final'!$K$52="Muy Baja",'Mapa final'!$O$52="Moderado"),CONCATENATE("R",'Mapa final'!$A$52),"")</f>
        <v/>
      </c>
      <c r="Y42" s="568"/>
      <c r="Z42" s="568" t="str">
        <f>IF(AND('Mapa final'!$K$58="Muy Baja",'Mapa final'!$O$58="Moderado"),CONCATENATE("R",'Mapa final'!$A$58),"")</f>
        <v/>
      </c>
      <c r="AA42" s="569"/>
      <c r="AB42" s="551" t="str">
        <f>IF(AND('Mapa final'!$K$46="Muy Baja",'Mapa final'!$O$46="Mayor"),CONCATENATE("R",'Mapa final'!$A$46),"")</f>
        <v/>
      </c>
      <c r="AC42" s="547"/>
      <c r="AD42" s="547" t="str">
        <f>IF(AND('Mapa final'!$K$52="Muy Baja",'Mapa final'!$O$52="Mayor"),CONCATENATE("R",'Mapa final'!$A$52),"")</f>
        <v/>
      </c>
      <c r="AE42" s="547"/>
      <c r="AF42" s="547" t="str">
        <f>IF(AND('Mapa final'!$K$58="Muy Baja",'Mapa final'!$O$58="Mayor"),CONCATENATE("R",'Mapa final'!$A$58),"")</f>
        <v/>
      </c>
      <c r="AG42" s="548"/>
      <c r="AH42" s="558" t="str">
        <f>IF(AND('Mapa final'!$K$46="Muy Baja",'Mapa final'!$O$46="Catastrófico"),CONCATENATE("R",'Mapa final'!$A$46),"")</f>
        <v/>
      </c>
      <c r="AI42" s="559"/>
      <c r="AJ42" s="559" t="str">
        <f>IF(AND('Mapa final'!$K$52="Muy Baja",'Mapa final'!$O$52="Catastrófico"),CONCATENATE("R",'Mapa final'!$A$52),"")</f>
        <v/>
      </c>
      <c r="AK42" s="559"/>
      <c r="AL42" s="559" t="str">
        <f>IF(AND('Mapa final'!$K$58="Muy Baja",'Mapa final'!$O$58="Catastrófico"),CONCATENATE("R",'Mapa final'!$A$58),"")</f>
        <v/>
      </c>
      <c r="AM42" s="560"/>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00"/>
      <c r="C43" s="500"/>
      <c r="D43" s="501"/>
      <c r="E43" s="541"/>
      <c r="F43" s="542"/>
      <c r="G43" s="542"/>
      <c r="H43" s="542"/>
      <c r="I43" s="543"/>
      <c r="J43" s="578"/>
      <c r="K43" s="576"/>
      <c r="L43" s="576"/>
      <c r="M43" s="576"/>
      <c r="N43" s="576"/>
      <c r="O43" s="577"/>
      <c r="P43" s="578"/>
      <c r="Q43" s="576"/>
      <c r="R43" s="576"/>
      <c r="S43" s="576"/>
      <c r="T43" s="576"/>
      <c r="U43" s="577"/>
      <c r="V43" s="567"/>
      <c r="W43" s="568"/>
      <c r="X43" s="568"/>
      <c r="Y43" s="568"/>
      <c r="Z43" s="568"/>
      <c r="AA43" s="569"/>
      <c r="AB43" s="551"/>
      <c r="AC43" s="547"/>
      <c r="AD43" s="547"/>
      <c r="AE43" s="547"/>
      <c r="AF43" s="547"/>
      <c r="AG43" s="548"/>
      <c r="AH43" s="558"/>
      <c r="AI43" s="559"/>
      <c r="AJ43" s="559"/>
      <c r="AK43" s="559"/>
      <c r="AL43" s="559"/>
      <c r="AM43" s="560"/>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00"/>
      <c r="C44" s="500"/>
      <c r="D44" s="501"/>
      <c r="E44" s="541"/>
      <c r="F44" s="542"/>
      <c r="G44" s="542"/>
      <c r="H44" s="542"/>
      <c r="I44" s="543"/>
      <c r="J44" s="578" t="str">
        <f>IF(AND('Mapa final'!$K$64="Muy Baja",'Mapa final'!$O$64="Leve"),CONCATENATE("R",'Mapa final'!$A$64),"")</f>
        <v/>
      </c>
      <c r="K44" s="576"/>
      <c r="L44" s="576" t="str">
        <f>IF(AND('Mapa final'!$K$70="Muy Baja",'Mapa final'!$O$70="Leve"),CONCATENATE("R",'Mapa final'!$A$70),"")</f>
        <v/>
      </c>
      <c r="M44" s="576"/>
      <c r="N44" s="576" t="str">
        <f>IF(AND('Mapa final'!$K$76="Muy Baja",'Mapa final'!$O$76="Leve"),CONCATENATE("R",'Mapa final'!$A$76),"")</f>
        <v/>
      </c>
      <c r="O44" s="577"/>
      <c r="P44" s="578" t="str">
        <f>IF(AND('Mapa final'!$K$64="Muy Baja",'Mapa final'!$O$64="Menor"),CONCATENATE("R",'Mapa final'!$A$64),"")</f>
        <v/>
      </c>
      <c r="Q44" s="576"/>
      <c r="R44" s="576" t="str">
        <f>IF(AND('Mapa final'!$K$70="Muy Baja",'Mapa final'!$O$70="Menor"),CONCATENATE("R",'Mapa final'!$A$70),"")</f>
        <v/>
      </c>
      <c r="S44" s="576"/>
      <c r="T44" s="576" t="str">
        <f>IF(AND('Mapa final'!$K$76="Muy Baja",'Mapa final'!$O$76="Menor"),CONCATENATE("R",'Mapa final'!$A$76),"")</f>
        <v/>
      </c>
      <c r="U44" s="577"/>
      <c r="V44" s="567" t="str">
        <f>IF(AND('Mapa final'!$K$64="Muy Baja",'Mapa final'!$O$64="Moderado"),CONCATENATE("R",'Mapa final'!$A$64),"")</f>
        <v/>
      </c>
      <c r="W44" s="568"/>
      <c r="X44" s="568" t="str">
        <f>IF(AND('Mapa final'!$K$70="Muy Baja",'Mapa final'!$O$70="Moderado"),CONCATENATE("R",'Mapa final'!$A$70),"")</f>
        <v/>
      </c>
      <c r="Y44" s="568"/>
      <c r="Z44" s="568" t="str">
        <f>IF(AND('Mapa final'!$K$76="Muy Baja",'Mapa final'!$O$76="Moderado"),CONCATENATE("R",'Mapa final'!$A$76),"")</f>
        <v/>
      </c>
      <c r="AA44" s="569"/>
      <c r="AB44" s="551" t="str">
        <f>IF(AND('Mapa final'!$K$64="Muy Baja",'Mapa final'!$O$64="Mayor"),CONCATENATE("R",'Mapa final'!$A$64),"")</f>
        <v/>
      </c>
      <c r="AC44" s="547"/>
      <c r="AD44" s="547" t="str">
        <f>IF(AND('Mapa final'!$K$70="Muy Baja",'Mapa final'!$O$70="Mayor"),CONCATENATE("R",'Mapa final'!$A$70),"")</f>
        <v/>
      </c>
      <c r="AE44" s="547"/>
      <c r="AF44" s="547" t="str">
        <f>IF(AND('Mapa final'!$K$76="Muy Baja",'Mapa final'!$O$76="Mayor"),CONCATENATE("R",'Mapa final'!$A$76),"")</f>
        <v/>
      </c>
      <c r="AG44" s="548"/>
      <c r="AH44" s="558" t="str">
        <f>IF(AND('Mapa final'!$K$64="Muy Baja",'Mapa final'!$O$64="Catastrófico"),CONCATENATE("R",'Mapa final'!$A$64),"")</f>
        <v/>
      </c>
      <c r="AI44" s="559"/>
      <c r="AJ44" s="559" t="str">
        <f>IF(AND('Mapa final'!$K$70="Muy Baja",'Mapa final'!$O$70="Catastrófico"),CONCATENATE("R",'Mapa final'!$A$70),"")</f>
        <v/>
      </c>
      <c r="AK44" s="559"/>
      <c r="AL44" s="559" t="str">
        <f>IF(AND('Mapa final'!$K$76="Muy Baja",'Mapa final'!$O$76="Catastrófico"),CONCATENATE("R",'Mapa final'!$A$76),"")</f>
        <v/>
      </c>
      <c r="AM44" s="560"/>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00"/>
      <c r="C45" s="500"/>
      <c r="D45" s="501"/>
      <c r="E45" s="544"/>
      <c r="F45" s="545"/>
      <c r="G45" s="545"/>
      <c r="H45" s="545"/>
      <c r="I45" s="546"/>
      <c r="J45" s="579"/>
      <c r="K45" s="580"/>
      <c r="L45" s="580"/>
      <c r="M45" s="580"/>
      <c r="N45" s="580"/>
      <c r="O45" s="581"/>
      <c r="P45" s="579"/>
      <c r="Q45" s="580"/>
      <c r="R45" s="580"/>
      <c r="S45" s="580"/>
      <c r="T45" s="580"/>
      <c r="U45" s="581"/>
      <c r="V45" s="570"/>
      <c r="W45" s="571"/>
      <c r="X45" s="571"/>
      <c r="Y45" s="571"/>
      <c r="Z45" s="571"/>
      <c r="AA45" s="572"/>
      <c r="AB45" s="555"/>
      <c r="AC45" s="556"/>
      <c r="AD45" s="556"/>
      <c r="AE45" s="556"/>
      <c r="AF45" s="556"/>
      <c r="AG45" s="557"/>
      <c r="AH45" s="561"/>
      <c r="AI45" s="562"/>
      <c r="AJ45" s="562"/>
      <c r="AK45" s="562"/>
      <c r="AL45" s="562"/>
      <c r="AM45" s="563"/>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38" t="s">
        <v>107</v>
      </c>
      <c r="K46" s="539"/>
      <c r="L46" s="539"/>
      <c r="M46" s="539"/>
      <c r="N46" s="539"/>
      <c r="O46" s="540"/>
      <c r="P46" s="538" t="s">
        <v>106</v>
      </c>
      <c r="Q46" s="539"/>
      <c r="R46" s="539"/>
      <c r="S46" s="539"/>
      <c r="T46" s="539"/>
      <c r="U46" s="540"/>
      <c r="V46" s="538" t="s">
        <v>105</v>
      </c>
      <c r="W46" s="539"/>
      <c r="X46" s="539"/>
      <c r="Y46" s="539"/>
      <c r="Z46" s="539"/>
      <c r="AA46" s="540"/>
      <c r="AB46" s="538" t="s">
        <v>104</v>
      </c>
      <c r="AC46" s="554"/>
      <c r="AD46" s="539"/>
      <c r="AE46" s="539"/>
      <c r="AF46" s="539"/>
      <c r="AG46" s="540"/>
      <c r="AH46" s="538" t="s">
        <v>103</v>
      </c>
      <c r="AI46" s="539"/>
      <c r="AJ46" s="539"/>
      <c r="AK46" s="539"/>
      <c r="AL46" s="539"/>
      <c r="AM46" s="540"/>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41"/>
      <c r="K47" s="542"/>
      <c r="L47" s="542"/>
      <c r="M47" s="542"/>
      <c r="N47" s="542"/>
      <c r="O47" s="543"/>
      <c r="P47" s="541"/>
      <c r="Q47" s="542"/>
      <c r="R47" s="542"/>
      <c r="S47" s="542"/>
      <c r="T47" s="542"/>
      <c r="U47" s="543"/>
      <c r="V47" s="541"/>
      <c r="W47" s="542"/>
      <c r="X47" s="542"/>
      <c r="Y47" s="542"/>
      <c r="Z47" s="542"/>
      <c r="AA47" s="543"/>
      <c r="AB47" s="541"/>
      <c r="AC47" s="542"/>
      <c r="AD47" s="542"/>
      <c r="AE47" s="542"/>
      <c r="AF47" s="542"/>
      <c r="AG47" s="543"/>
      <c r="AH47" s="541"/>
      <c r="AI47" s="542"/>
      <c r="AJ47" s="542"/>
      <c r="AK47" s="542"/>
      <c r="AL47" s="542"/>
      <c r="AM47" s="543"/>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41"/>
      <c r="K48" s="542"/>
      <c r="L48" s="542"/>
      <c r="M48" s="542"/>
      <c r="N48" s="542"/>
      <c r="O48" s="543"/>
      <c r="P48" s="541"/>
      <c r="Q48" s="542"/>
      <c r="R48" s="542"/>
      <c r="S48" s="542"/>
      <c r="T48" s="542"/>
      <c r="U48" s="543"/>
      <c r="V48" s="541"/>
      <c r="W48" s="542"/>
      <c r="X48" s="542"/>
      <c r="Y48" s="542"/>
      <c r="Z48" s="542"/>
      <c r="AA48" s="543"/>
      <c r="AB48" s="541"/>
      <c r="AC48" s="542"/>
      <c r="AD48" s="542"/>
      <c r="AE48" s="542"/>
      <c r="AF48" s="542"/>
      <c r="AG48" s="543"/>
      <c r="AH48" s="541"/>
      <c r="AI48" s="542"/>
      <c r="AJ48" s="542"/>
      <c r="AK48" s="542"/>
      <c r="AL48" s="542"/>
      <c r="AM48" s="543"/>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41"/>
      <c r="K49" s="542"/>
      <c r="L49" s="542"/>
      <c r="M49" s="542"/>
      <c r="N49" s="542"/>
      <c r="O49" s="543"/>
      <c r="P49" s="541"/>
      <c r="Q49" s="542"/>
      <c r="R49" s="542"/>
      <c r="S49" s="542"/>
      <c r="T49" s="542"/>
      <c r="U49" s="543"/>
      <c r="V49" s="541"/>
      <c r="W49" s="542"/>
      <c r="X49" s="542"/>
      <c r="Y49" s="542"/>
      <c r="Z49" s="542"/>
      <c r="AA49" s="543"/>
      <c r="AB49" s="541"/>
      <c r="AC49" s="542"/>
      <c r="AD49" s="542"/>
      <c r="AE49" s="542"/>
      <c r="AF49" s="542"/>
      <c r="AG49" s="543"/>
      <c r="AH49" s="541"/>
      <c r="AI49" s="542"/>
      <c r="AJ49" s="542"/>
      <c r="AK49" s="542"/>
      <c r="AL49" s="542"/>
      <c r="AM49" s="543"/>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41"/>
      <c r="K50" s="542"/>
      <c r="L50" s="542"/>
      <c r="M50" s="542"/>
      <c r="N50" s="542"/>
      <c r="O50" s="543"/>
      <c r="P50" s="541"/>
      <c r="Q50" s="542"/>
      <c r="R50" s="542"/>
      <c r="S50" s="542"/>
      <c r="T50" s="542"/>
      <c r="U50" s="543"/>
      <c r="V50" s="541"/>
      <c r="W50" s="542"/>
      <c r="X50" s="542"/>
      <c r="Y50" s="542"/>
      <c r="Z50" s="542"/>
      <c r="AA50" s="543"/>
      <c r="AB50" s="541"/>
      <c r="AC50" s="542"/>
      <c r="AD50" s="542"/>
      <c r="AE50" s="542"/>
      <c r="AF50" s="542"/>
      <c r="AG50" s="543"/>
      <c r="AH50" s="541"/>
      <c r="AI50" s="542"/>
      <c r="AJ50" s="542"/>
      <c r="AK50" s="542"/>
      <c r="AL50" s="542"/>
      <c r="AM50" s="543"/>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44"/>
      <c r="K51" s="545"/>
      <c r="L51" s="545"/>
      <c r="M51" s="545"/>
      <c r="N51" s="545"/>
      <c r="O51" s="546"/>
      <c r="P51" s="544"/>
      <c r="Q51" s="545"/>
      <c r="R51" s="545"/>
      <c r="S51" s="545"/>
      <c r="T51" s="545"/>
      <c r="U51" s="546"/>
      <c r="V51" s="544"/>
      <c r="W51" s="545"/>
      <c r="X51" s="545"/>
      <c r="Y51" s="545"/>
      <c r="Z51" s="545"/>
      <c r="AA51" s="546"/>
      <c r="AB51" s="544"/>
      <c r="AC51" s="545"/>
      <c r="AD51" s="545"/>
      <c r="AE51" s="545"/>
      <c r="AF51" s="545"/>
      <c r="AG51" s="546"/>
      <c r="AH51" s="544"/>
      <c r="AI51" s="545"/>
      <c r="AJ51" s="545"/>
      <c r="AK51" s="545"/>
      <c r="AL51" s="545"/>
      <c r="AM51" s="546"/>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topLeftCell="A11" zoomScale="55" zoomScaleNormal="55"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11" t="s">
        <v>149</v>
      </c>
      <c r="C2" s="612"/>
      <c r="D2" s="612"/>
      <c r="E2" s="612"/>
      <c r="F2" s="612"/>
      <c r="G2" s="612"/>
      <c r="H2" s="612"/>
      <c r="I2" s="612"/>
      <c r="J2" s="553" t="s">
        <v>2</v>
      </c>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12"/>
      <c r="C3" s="612"/>
      <c r="D3" s="612"/>
      <c r="E3" s="612"/>
      <c r="F3" s="612"/>
      <c r="G3" s="612"/>
      <c r="H3" s="612"/>
      <c r="I3" s="612"/>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12"/>
      <c r="C4" s="612"/>
      <c r="D4" s="612"/>
      <c r="E4" s="612"/>
      <c r="F4" s="612"/>
      <c r="G4" s="612"/>
      <c r="H4" s="612"/>
      <c r="I4" s="612"/>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00" t="s">
        <v>4</v>
      </c>
      <c r="C6" s="500"/>
      <c r="D6" s="501"/>
      <c r="E6" s="595" t="s">
        <v>111</v>
      </c>
      <c r="F6" s="596"/>
      <c r="G6" s="596"/>
      <c r="H6" s="596"/>
      <c r="I6" s="613"/>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602" t="s">
        <v>78</v>
      </c>
      <c r="AP6" s="603"/>
      <c r="AQ6" s="603"/>
      <c r="AR6" s="603"/>
      <c r="AS6" s="603"/>
      <c r="AT6" s="60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00"/>
      <c r="C7" s="500"/>
      <c r="D7" s="501"/>
      <c r="E7" s="599"/>
      <c r="F7" s="598"/>
      <c r="G7" s="598"/>
      <c r="H7" s="598"/>
      <c r="I7" s="614"/>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str">
        <f>IF(AND('Mapa final'!$AB$19="Muy Alta",'Mapa final'!$AD$19="Leve"),CONCATENATE("R2C",'Mapa final'!$R$19),"")</f>
        <v/>
      </c>
      <c r="N7" s="37" t="str">
        <f>IF(AND('Mapa final'!$AB$20="Muy Alta",'Mapa final'!$AD$20="Leve"),CONCATENATE("R2C",'Mapa final'!$R$20),"")</f>
        <v/>
      </c>
      <c r="O7" s="38" t="str">
        <f>IF(AND('Mapa final'!$AB$21="Muy Alta",'Mapa final'!$AD$21="Leve"),CONCATENATE("R2C",'Mapa final'!$R$21),"")</f>
        <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str">
        <f>IF(AND('Mapa final'!$AB$19="Muy Alta",'Mapa final'!$AD$19="Menor"),CONCATENATE("R2C",'Mapa final'!$R$19),"")</f>
        <v/>
      </c>
      <c r="T7" s="37" t="str">
        <f>IF(AND('Mapa final'!$AB$20="Muy Alta",'Mapa final'!$AD$20="Menor"),CONCATENATE("R2C",'Mapa final'!$R$20),"")</f>
        <v/>
      </c>
      <c r="U7" s="38" t="str">
        <f>IF(AND('Mapa final'!$AB$21="Muy Alta",'Mapa final'!$AD$21="Menor"),CONCATENATE("R2C",'Mapa final'!$R$21),"")</f>
        <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str">
        <f>IF(AND('Mapa final'!$AB$19="Muy Alta",'Mapa final'!$AD$19="Moderado"),CONCATENATE("R2C",'Mapa final'!$R$19),"")</f>
        <v/>
      </c>
      <c r="Z7" s="37" t="str">
        <f>IF(AND('Mapa final'!$AB$20="Muy Alta",'Mapa final'!$AD$20="Moderado"),CONCATENATE("R2C",'Mapa final'!$R$20),"")</f>
        <v/>
      </c>
      <c r="AA7" s="38" t="str">
        <f>IF(AND('Mapa final'!$AB$21="Muy Alta",'Mapa final'!$AD$21="Moderado"),CONCATENATE("R2C",'Mapa final'!$R$21),"")</f>
        <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str">
        <f>IF(AND('Mapa final'!$AB$19="Muy Alta",'Mapa final'!$AD$19="Mayor"),CONCATENATE("R2C",'Mapa final'!$R$19),"")</f>
        <v/>
      </c>
      <c r="AF7" s="37" t="str">
        <f>IF(AND('Mapa final'!$AB$20="Muy Alta",'Mapa final'!$AD$20="Mayor"),CONCATENATE("R2C",'Mapa final'!$R$20),"")</f>
        <v/>
      </c>
      <c r="AG7" s="38" t="str">
        <f>IF(AND('Mapa final'!$AB$21="Muy Alta",'Mapa final'!$AD$21="Mayor"),CONCATENATE("R2C",'Mapa final'!$R$21),"")</f>
        <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str">
        <f>IF(AND('Mapa final'!$AB$19="Muy Alta",'Mapa final'!$AD$19="Catastrófico"),CONCATENATE("R2C",'Mapa final'!$R$19),"")</f>
        <v/>
      </c>
      <c r="AL7" s="40" t="str">
        <f>IF(AND('Mapa final'!$AB$20="Muy Alta",'Mapa final'!$AD$20="Catastrófico"),CONCATENATE("R2C",'Mapa final'!$R$20),"")</f>
        <v/>
      </c>
      <c r="AM7" s="41" t="str">
        <f>IF(AND('Mapa final'!$AB$21="Muy Alta",'Mapa final'!$AD$21="Catastrófico"),CONCATENATE("R2C",'Mapa final'!$R$21),"")</f>
        <v/>
      </c>
      <c r="AN7" s="67"/>
      <c r="AO7" s="605"/>
      <c r="AP7" s="606"/>
      <c r="AQ7" s="606"/>
      <c r="AR7" s="606"/>
      <c r="AS7" s="606"/>
      <c r="AT7" s="60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00"/>
      <c r="C8" s="500"/>
      <c r="D8" s="501"/>
      <c r="E8" s="599"/>
      <c r="F8" s="598"/>
      <c r="G8" s="598"/>
      <c r="H8" s="598"/>
      <c r="I8" s="614"/>
      <c r="J8" s="36" t="str">
        <f>IF(AND('Mapa final'!$AB$22="Muy Alta",'Mapa final'!$AD$22="Leve"),CONCATENATE("R3C",'Mapa final'!$R$22),"")</f>
        <v/>
      </c>
      <c r="K8" s="37" t="str">
        <f>IF(AND('Mapa final'!$AB$23="Muy Alta",'Mapa final'!$AD$23="Leve"),CONCATENATE("R3C",'Mapa final'!$R$23),"")</f>
        <v/>
      </c>
      <c r="L8" s="37" t="str">
        <f>IF(AND('Mapa final'!$AB$24="Muy Alta",'Mapa final'!$AD$24="Leve"),CONCATENATE("R3C",'Mapa final'!$R$24),"")</f>
        <v/>
      </c>
      <c r="M8" s="37" t="str">
        <f>IF(AND('Mapa final'!$AB$25="Muy Alta",'Mapa final'!$AD$25="Leve"),CONCATENATE("R3C",'Mapa final'!$R$25),"")</f>
        <v/>
      </c>
      <c r="N8" s="37" t="str">
        <f>IF(AND('Mapa final'!$AB$26="Muy Alta",'Mapa final'!$AD$26="Leve"),CONCATENATE("R3C",'Mapa final'!$R$26),"")</f>
        <v/>
      </c>
      <c r="O8" s="38" t="str">
        <f>IF(AND('Mapa final'!$AB$27="Muy Alta",'Mapa final'!$AD$27="Leve"),CONCATENATE("R3C",'Mapa final'!$R$27),"")</f>
        <v/>
      </c>
      <c r="P8" s="36" t="str">
        <f>IF(AND('Mapa final'!$AB$22="Muy Alta",'Mapa final'!$AD$22="Menor"),CONCATENATE("R3C",'Mapa final'!$R$22),"")</f>
        <v/>
      </c>
      <c r="Q8" s="37" t="str">
        <f>IF(AND('Mapa final'!$AB$23="Muy Alta",'Mapa final'!$AD$23="Menor"),CONCATENATE("R3C",'Mapa final'!$R$23),"")</f>
        <v/>
      </c>
      <c r="R8" s="37" t="str">
        <f>IF(AND('Mapa final'!$AB$24="Muy Alta",'Mapa final'!$AD$24="Menor"),CONCATENATE("R3C",'Mapa final'!$R$24),"")</f>
        <v/>
      </c>
      <c r="S8" s="37" t="str">
        <f>IF(AND('Mapa final'!$AB$25="Muy Alta",'Mapa final'!$AD$25="Menor"),CONCATENATE("R3C",'Mapa final'!$R$25),"")</f>
        <v/>
      </c>
      <c r="T8" s="37" t="str">
        <f>IF(AND('Mapa final'!$AB$26="Muy Alta",'Mapa final'!$AD$26="Menor"),CONCATENATE("R3C",'Mapa final'!$R$26),"")</f>
        <v/>
      </c>
      <c r="U8" s="38" t="str">
        <f>IF(AND('Mapa final'!$AB$27="Muy Alta",'Mapa final'!$AD$27="Menor"),CONCATENATE("R3C",'Mapa final'!$R$27),"")</f>
        <v/>
      </c>
      <c r="V8" s="36" t="str">
        <f>IF(AND('Mapa final'!$AB$22="Muy Alta",'Mapa final'!$AD$22="Moderado"),CONCATENATE("R3C",'Mapa final'!$R$22),"")</f>
        <v/>
      </c>
      <c r="W8" s="37" t="str">
        <f>IF(AND('Mapa final'!$AB$23="Muy Alta",'Mapa final'!$AD$23="Moderado"),CONCATENATE("R3C",'Mapa final'!$R$23),"")</f>
        <v/>
      </c>
      <c r="X8" s="37" t="str">
        <f>IF(AND('Mapa final'!$AB$24="Muy Alta",'Mapa final'!$AD$24="Moderado"),CONCATENATE("R3C",'Mapa final'!$R$24),"")</f>
        <v/>
      </c>
      <c r="Y8" s="37" t="str">
        <f>IF(AND('Mapa final'!$AB$25="Muy Alta",'Mapa final'!$AD$25="Moderado"),CONCATENATE("R3C",'Mapa final'!$R$25),"")</f>
        <v/>
      </c>
      <c r="Z8" s="37" t="str">
        <f>IF(AND('Mapa final'!$AB$26="Muy Alta",'Mapa final'!$AD$26="Moderado"),CONCATENATE("R3C",'Mapa final'!$R$26),"")</f>
        <v/>
      </c>
      <c r="AA8" s="38" t="str">
        <f>IF(AND('Mapa final'!$AB$27="Muy Alta",'Mapa final'!$AD$27="Moderado"),CONCATENATE("R3C",'Mapa final'!$R$27),"")</f>
        <v/>
      </c>
      <c r="AB8" s="36" t="str">
        <f>IF(AND('Mapa final'!$AB$22="Muy Alta",'Mapa final'!$AD$22="Mayor"),CONCATENATE("R3C",'Mapa final'!$R$22),"")</f>
        <v/>
      </c>
      <c r="AC8" s="37" t="str">
        <f>IF(AND('Mapa final'!$AB$23="Muy Alta",'Mapa final'!$AD$23="Mayor"),CONCATENATE("R3C",'Mapa final'!$R$23),"")</f>
        <v/>
      </c>
      <c r="AD8" s="37" t="str">
        <f>IF(AND('Mapa final'!$AB$24="Muy Alta",'Mapa final'!$AD$24="Mayor"),CONCATENATE("R3C",'Mapa final'!$R$24),"")</f>
        <v/>
      </c>
      <c r="AE8" s="37" t="str">
        <f>IF(AND('Mapa final'!$AB$25="Muy Alta",'Mapa final'!$AD$25="Mayor"),CONCATENATE("R3C",'Mapa final'!$R$25),"")</f>
        <v/>
      </c>
      <c r="AF8" s="37" t="str">
        <f>IF(AND('Mapa final'!$AB$26="Muy Alta",'Mapa final'!$AD$26="Mayor"),CONCATENATE("R3C",'Mapa final'!$R$26),"")</f>
        <v/>
      </c>
      <c r="AG8" s="38" t="str">
        <f>IF(AND('Mapa final'!$AB$27="Muy Alta",'Mapa final'!$AD$27="Mayor"),CONCATENATE("R3C",'Mapa final'!$R$27),"")</f>
        <v/>
      </c>
      <c r="AH8" s="39" t="str">
        <f>IF(AND('Mapa final'!$AB$22="Muy Alta",'Mapa final'!$AD$22="Catastrófico"),CONCATENATE("R3C",'Mapa final'!$R$22),"")</f>
        <v/>
      </c>
      <c r="AI8" s="40" t="str">
        <f>IF(AND('Mapa final'!$AB$23="Muy Alta",'Mapa final'!$AD$23="Catastrófico"),CONCATENATE("R3C",'Mapa final'!$R$23),"")</f>
        <v/>
      </c>
      <c r="AJ8" s="40" t="str">
        <f>IF(AND('Mapa final'!$AB$24="Muy Alta",'Mapa final'!$AD$24="Catastrófico"),CONCATENATE("R3C",'Mapa final'!$R$24),"")</f>
        <v/>
      </c>
      <c r="AK8" s="40" t="str">
        <f>IF(AND('Mapa final'!$AB$25="Muy Alta",'Mapa final'!$AD$25="Catastrófico"),CONCATENATE("R3C",'Mapa final'!$R$25),"")</f>
        <v/>
      </c>
      <c r="AL8" s="40" t="str">
        <f>IF(AND('Mapa final'!$AB$26="Muy Alta",'Mapa final'!$AD$26="Catastrófico"),CONCATENATE("R3C",'Mapa final'!$R$26),"")</f>
        <v/>
      </c>
      <c r="AM8" s="41" t="str">
        <f>IF(AND('Mapa final'!$AB$27="Muy Alta",'Mapa final'!$AD$27="Catastrófico"),CONCATENATE("R3C",'Mapa final'!$R$27),"")</f>
        <v/>
      </c>
      <c r="AN8" s="67"/>
      <c r="AO8" s="605"/>
      <c r="AP8" s="606"/>
      <c r="AQ8" s="606"/>
      <c r="AR8" s="606"/>
      <c r="AS8" s="606"/>
      <c r="AT8" s="60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00"/>
      <c r="C9" s="500"/>
      <c r="D9" s="501"/>
      <c r="E9" s="599"/>
      <c r="F9" s="598"/>
      <c r="G9" s="598"/>
      <c r="H9" s="598"/>
      <c r="I9" s="614"/>
      <c r="J9" s="36" t="str">
        <f>IF(AND('Mapa final'!$AB$28="Muy Alta",'Mapa final'!$AD$28="Leve"),CONCATENATE("R4C",'Mapa final'!$R$28),"")</f>
        <v/>
      </c>
      <c r="K9" s="37" t="str">
        <f>IF(AND('Mapa final'!$AB$29="Muy Alta",'Mapa final'!$AD$29="Leve"),CONCATENATE("R4C",'Mapa final'!$R$29),"")</f>
        <v/>
      </c>
      <c r="L9" s="37" t="str">
        <f>IF(AND('Mapa final'!$AB$30="Muy Alta",'Mapa final'!$AD$30="Leve"),CONCATENATE("R4C",'Mapa final'!$R$30),"")</f>
        <v/>
      </c>
      <c r="M9" s="37" t="str">
        <f>IF(AND('Mapa final'!$AB$31="Muy Alta",'Mapa final'!$AD$31="Leve"),CONCATENATE("R4C",'Mapa final'!$R$31),"")</f>
        <v/>
      </c>
      <c r="N9" s="37" t="str">
        <f>IF(AND('Mapa final'!$AB$32="Muy Alta",'Mapa final'!$AD$32="Leve"),CONCATENATE("R4C",'Mapa final'!$R$32),"")</f>
        <v/>
      </c>
      <c r="O9" s="38" t="str">
        <f>IF(AND('Mapa final'!$AB$33="Muy Alta",'Mapa final'!$AD$33="Leve"),CONCATENATE("R4C",'Mapa final'!$R$33),"")</f>
        <v/>
      </c>
      <c r="P9" s="36" t="str">
        <f>IF(AND('Mapa final'!$AB$28="Muy Alta",'Mapa final'!$AD$28="Menor"),CONCATENATE("R4C",'Mapa final'!$R$28),"")</f>
        <v/>
      </c>
      <c r="Q9" s="37" t="str">
        <f>IF(AND('Mapa final'!$AB$29="Muy Alta",'Mapa final'!$AD$29="Menor"),CONCATENATE("R4C",'Mapa final'!$R$29),"")</f>
        <v/>
      </c>
      <c r="R9" s="37" t="str">
        <f>IF(AND('Mapa final'!$AB$30="Muy Alta",'Mapa final'!$AD$30="Menor"),CONCATENATE("R4C",'Mapa final'!$R$30),"")</f>
        <v/>
      </c>
      <c r="S9" s="37" t="str">
        <f>IF(AND('Mapa final'!$AB$31="Muy Alta",'Mapa final'!$AD$31="Menor"),CONCATENATE("R4C",'Mapa final'!$R$31),"")</f>
        <v/>
      </c>
      <c r="T9" s="37" t="str">
        <f>IF(AND('Mapa final'!$AB$32="Muy Alta",'Mapa final'!$AD$32="Menor"),CONCATENATE("R4C",'Mapa final'!$R$32),"")</f>
        <v/>
      </c>
      <c r="U9" s="38" t="str">
        <f>IF(AND('Mapa final'!$AB$33="Muy Alta",'Mapa final'!$AD$33="Menor"),CONCATENATE("R4C",'Mapa final'!$R$33),"")</f>
        <v/>
      </c>
      <c r="V9" s="36" t="str">
        <f>IF(AND('Mapa final'!$AB$28="Muy Alta",'Mapa final'!$AD$28="Moderado"),CONCATENATE("R4C",'Mapa final'!$R$28),"")</f>
        <v/>
      </c>
      <c r="W9" s="37" t="str">
        <f>IF(AND('Mapa final'!$AB$29="Muy Alta",'Mapa final'!$AD$29="Moderado"),CONCATENATE("R4C",'Mapa final'!$R$29),"")</f>
        <v/>
      </c>
      <c r="X9" s="37" t="str">
        <f>IF(AND('Mapa final'!$AB$30="Muy Alta",'Mapa final'!$AD$30="Moderado"),CONCATENATE("R4C",'Mapa final'!$R$30),"")</f>
        <v/>
      </c>
      <c r="Y9" s="37" t="str">
        <f>IF(AND('Mapa final'!$AB$31="Muy Alta",'Mapa final'!$AD$31="Moderado"),CONCATENATE("R4C",'Mapa final'!$R$31),"")</f>
        <v/>
      </c>
      <c r="Z9" s="37" t="str">
        <f>IF(AND('Mapa final'!$AB$32="Muy Alta",'Mapa final'!$AD$32="Moderado"),CONCATENATE("R4C",'Mapa final'!$R$32),"")</f>
        <v/>
      </c>
      <c r="AA9" s="38" t="str">
        <f>IF(AND('Mapa final'!$AB$33="Muy Alta",'Mapa final'!$AD$33="Moderado"),CONCATENATE("R4C",'Mapa final'!$R$33),"")</f>
        <v/>
      </c>
      <c r="AB9" s="36" t="str">
        <f>IF(AND('Mapa final'!$AB$28="Muy Alta",'Mapa final'!$AD$28="Mayor"),CONCATENATE("R4C",'Mapa final'!$R$28),"")</f>
        <v/>
      </c>
      <c r="AC9" s="37" t="str">
        <f>IF(AND('Mapa final'!$AB$29="Muy Alta",'Mapa final'!$AD$29="Mayor"),CONCATENATE("R4C",'Mapa final'!$R$29),"")</f>
        <v/>
      </c>
      <c r="AD9" s="37" t="str">
        <f>IF(AND('Mapa final'!$AB$30="Muy Alta",'Mapa final'!$AD$30="Mayor"),CONCATENATE("R4C",'Mapa final'!$R$30),"")</f>
        <v/>
      </c>
      <c r="AE9" s="37" t="str">
        <f>IF(AND('Mapa final'!$AB$31="Muy Alta",'Mapa final'!$AD$31="Mayor"),CONCATENATE("R4C",'Mapa final'!$R$31),"")</f>
        <v/>
      </c>
      <c r="AF9" s="37" t="str">
        <f>IF(AND('Mapa final'!$AB$32="Muy Alta",'Mapa final'!$AD$32="Mayor"),CONCATENATE("R4C",'Mapa final'!$R$32),"")</f>
        <v/>
      </c>
      <c r="AG9" s="38" t="str">
        <f>IF(AND('Mapa final'!$AB$33="Muy Alta",'Mapa final'!$AD$33="Mayor"),CONCATENATE("R4C",'Mapa final'!$R$33),"")</f>
        <v/>
      </c>
      <c r="AH9" s="39" t="str">
        <f>IF(AND('Mapa final'!$AB$28="Muy Alta",'Mapa final'!$AD$28="Catastrófico"),CONCATENATE("R4C",'Mapa final'!$R$28),"")</f>
        <v/>
      </c>
      <c r="AI9" s="40" t="str">
        <f>IF(AND('Mapa final'!$AB$29="Muy Alta",'Mapa final'!$AD$29="Catastrófico"),CONCATENATE("R4C",'Mapa final'!$R$29),"")</f>
        <v/>
      </c>
      <c r="AJ9" s="40" t="str">
        <f>IF(AND('Mapa final'!$AB$30="Muy Alta",'Mapa final'!$AD$30="Catastrófico"),CONCATENATE("R4C",'Mapa final'!$R$30),"")</f>
        <v/>
      </c>
      <c r="AK9" s="40" t="str">
        <f>IF(AND('Mapa final'!$AB$31="Muy Alta",'Mapa final'!$AD$31="Catastrófico"),CONCATENATE("R4C",'Mapa final'!$R$31),"")</f>
        <v/>
      </c>
      <c r="AL9" s="40" t="str">
        <f>IF(AND('Mapa final'!$AB$32="Muy Alta",'Mapa final'!$AD$32="Catastrófico"),CONCATENATE("R4C",'Mapa final'!$R$32),"")</f>
        <v/>
      </c>
      <c r="AM9" s="41" t="str">
        <f>IF(AND('Mapa final'!$AB$33="Muy Alta",'Mapa final'!$AD$33="Catastrófico"),CONCATENATE("R4C",'Mapa final'!$R$33),"")</f>
        <v/>
      </c>
      <c r="AN9" s="67"/>
      <c r="AO9" s="605"/>
      <c r="AP9" s="606"/>
      <c r="AQ9" s="606"/>
      <c r="AR9" s="606"/>
      <c r="AS9" s="606"/>
      <c r="AT9" s="60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00"/>
      <c r="C10" s="500"/>
      <c r="D10" s="501"/>
      <c r="E10" s="599"/>
      <c r="F10" s="598"/>
      <c r="G10" s="598"/>
      <c r="H10" s="598"/>
      <c r="I10" s="614"/>
      <c r="J10" s="36" t="str">
        <f>IF(AND('Mapa final'!$AB$34="Muy Alta",'Mapa final'!$AD$34="Leve"),CONCATENATE("R5C",'Mapa final'!$R$34),"")</f>
        <v/>
      </c>
      <c r="K10" s="37" t="str">
        <f>IF(AND('Mapa final'!$AB$35="Muy Alta",'Mapa final'!$AD$35="Leve"),CONCATENATE("R5C",'Mapa final'!$R$35),"")</f>
        <v/>
      </c>
      <c r="L10" s="37" t="str">
        <f>IF(AND('Mapa final'!$AB$36="Muy Alta",'Mapa final'!$AD$36="Leve"),CONCATENATE("R5C",'Mapa final'!$R$36),"")</f>
        <v/>
      </c>
      <c r="M10" s="37" t="str">
        <f>IF(AND('Mapa final'!$AB$37="Muy Alta",'Mapa final'!$AD$37="Leve"),CONCATENATE("R5C",'Mapa final'!$R$37),"")</f>
        <v/>
      </c>
      <c r="N10" s="37" t="str">
        <f>IF(AND('Mapa final'!$AB$38="Muy Alta",'Mapa final'!$AD$38="Leve"),CONCATENATE("R5C",'Mapa final'!$R$38),"")</f>
        <v/>
      </c>
      <c r="O10" s="38" t="str">
        <f>IF(AND('Mapa final'!$AB$39="Muy Alta",'Mapa final'!$AD$39="Leve"),CONCATENATE("R5C",'Mapa final'!$R$39),"")</f>
        <v/>
      </c>
      <c r="P10" s="36" t="str">
        <f>IF(AND('Mapa final'!$AB$34="Muy Alta",'Mapa final'!$AD$34="Menor"),CONCATENATE("R5C",'Mapa final'!$R$34),"")</f>
        <v/>
      </c>
      <c r="Q10" s="37" t="str">
        <f>IF(AND('Mapa final'!$AB$35="Muy Alta",'Mapa final'!$AD$35="Menor"),CONCATENATE("R5C",'Mapa final'!$R$35),"")</f>
        <v/>
      </c>
      <c r="R10" s="37" t="str">
        <f>IF(AND('Mapa final'!$AB$36="Muy Alta",'Mapa final'!$AD$36="Menor"),CONCATENATE("R5C",'Mapa final'!$R$36),"")</f>
        <v/>
      </c>
      <c r="S10" s="37" t="str">
        <f>IF(AND('Mapa final'!$AB$37="Muy Alta",'Mapa final'!$AD$37="Menor"),CONCATENATE("R5C",'Mapa final'!$R$37),"")</f>
        <v/>
      </c>
      <c r="T10" s="37" t="str">
        <f>IF(AND('Mapa final'!$AB$38="Muy Alta",'Mapa final'!$AD$38="Menor"),CONCATENATE("R5C",'Mapa final'!$R$38),"")</f>
        <v/>
      </c>
      <c r="U10" s="38" t="str">
        <f>IF(AND('Mapa final'!$AB$39="Muy Alta",'Mapa final'!$AD$39="Menor"),CONCATENATE("R5C",'Mapa final'!$R$39),"")</f>
        <v/>
      </c>
      <c r="V10" s="36" t="str">
        <f>IF(AND('Mapa final'!$AB$34="Muy Alta",'Mapa final'!$AD$34="Moderado"),CONCATENATE("R5C",'Mapa final'!$R$34),"")</f>
        <v/>
      </c>
      <c r="W10" s="37" t="str">
        <f>IF(AND('Mapa final'!$AB$35="Muy Alta",'Mapa final'!$AD$35="Moderado"),CONCATENATE("R5C",'Mapa final'!$R$35),"")</f>
        <v/>
      </c>
      <c r="X10" s="37" t="str">
        <f>IF(AND('Mapa final'!$AB$36="Muy Alta",'Mapa final'!$AD$36="Moderado"),CONCATENATE("R5C",'Mapa final'!$R$36),"")</f>
        <v/>
      </c>
      <c r="Y10" s="37" t="str">
        <f>IF(AND('Mapa final'!$AB$37="Muy Alta",'Mapa final'!$AD$37="Moderado"),CONCATENATE("R5C",'Mapa final'!$R$37),"")</f>
        <v/>
      </c>
      <c r="Z10" s="37" t="str">
        <f>IF(AND('Mapa final'!$AB$38="Muy Alta",'Mapa final'!$AD$38="Moderado"),CONCATENATE("R5C",'Mapa final'!$R$38),"")</f>
        <v/>
      </c>
      <c r="AA10" s="38" t="str">
        <f>IF(AND('Mapa final'!$AB$39="Muy Alta",'Mapa final'!$AD$39="Moderado"),CONCATENATE("R5C",'Mapa final'!$R$39),"")</f>
        <v/>
      </c>
      <c r="AB10" s="36" t="str">
        <f>IF(AND('Mapa final'!$AB$34="Muy Alta",'Mapa final'!$AD$34="Mayor"),CONCATENATE("R5C",'Mapa final'!$R$34),"")</f>
        <v/>
      </c>
      <c r="AC10" s="37" t="str">
        <f>IF(AND('Mapa final'!$AB$35="Muy Alta",'Mapa final'!$AD$35="Mayor"),CONCATENATE("R5C",'Mapa final'!$R$35),"")</f>
        <v/>
      </c>
      <c r="AD10" s="37" t="str">
        <f>IF(AND('Mapa final'!$AB$36="Muy Alta",'Mapa final'!$AD$36="Mayor"),CONCATENATE("R5C",'Mapa final'!$R$36),"")</f>
        <v/>
      </c>
      <c r="AE10" s="37" t="str">
        <f>IF(AND('Mapa final'!$AB$37="Muy Alta",'Mapa final'!$AD$37="Mayor"),CONCATENATE("R5C",'Mapa final'!$R$37),"")</f>
        <v/>
      </c>
      <c r="AF10" s="37" t="str">
        <f>IF(AND('Mapa final'!$AB$38="Muy Alta",'Mapa final'!$AD$38="Mayor"),CONCATENATE("R5C",'Mapa final'!$R$38),"")</f>
        <v/>
      </c>
      <c r="AG10" s="38" t="str">
        <f>IF(AND('Mapa final'!$AB$39="Muy Alta",'Mapa final'!$AD$39="Mayor"),CONCATENATE("R5C",'Mapa final'!$R$39),"")</f>
        <v/>
      </c>
      <c r="AH10" s="39" t="str">
        <f>IF(AND('Mapa final'!$AB$34="Muy Alta",'Mapa final'!$AD$34="Catastrófico"),CONCATENATE("R5C",'Mapa final'!$R$34),"")</f>
        <v/>
      </c>
      <c r="AI10" s="40" t="str">
        <f>IF(AND('Mapa final'!$AB$35="Muy Alta",'Mapa final'!$AD$35="Catastrófico"),CONCATENATE("R5C",'Mapa final'!$R$35),"")</f>
        <v/>
      </c>
      <c r="AJ10" s="40" t="str">
        <f>IF(AND('Mapa final'!$AB$36="Muy Alta",'Mapa final'!$AD$36="Catastrófico"),CONCATENATE("R5C",'Mapa final'!$R$36),"")</f>
        <v/>
      </c>
      <c r="AK10" s="40" t="str">
        <f>IF(AND('Mapa final'!$AB$37="Muy Alta",'Mapa final'!$AD$37="Catastrófico"),CONCATENATE("R5C",'Mapa final'!$R$37),"")</f>
        <v/>
      </c>
      <c r="AL10" s="40" t="str">
        <f>IF(AND('Mapa final'!$AB$38="Muy Alta",'Mapa final'!$AD$38="Catastrófico"),CONCATENATE("R5C",'Mapa final'!$R$38),"")</f>
        <v/>
      </c>
      <c r="AM10" s="41" t="str">
        <f>IF(AND('Mapa final'!$AB$39="Muy Alta",'Mapa final'!$AD$39="Catastrófico"),CONCATENATE("R5C",'Mapa final'!$R$39),"")</f>
        <v/>
      </c>
      <c r="AN10" s="67"/>
      <c r="AO10" s="605"/>
      <c r="AP10" s="606"/>
      <c r="AQ10" s="606"/>
      <c r="AR10" s="606"/>
      <c r="AS10" s="606"/>
      <c r="AT10" s="60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00"/>
      <c r="C11" s="500"/>
      <c r="D11" s="501"/>
      <c r="E11" s="599"/>
      <c r="F11" s="598"/>
      <c r="G11" s="598"/>
      <c r="H11" s="598"/>
      <c r="I11" s="614"/>
      <c r="J11" s="36" t="str">
        <f>IF(AND('Mapa final'!$AB$40="Muy Alta",'Mapa final'!$AD$40="Leve"),CONCATENATE("R6C",'Mapa final'!$R$40),"")</f>
        <v/>
      </c>
      <c r="K11" s="37" t="str">
        <f>IF(AND('Mapa final'!$AB$41="Muy Alta",'Mapa final'!$AD$41="Leve"),CONCATENATE("R6C",'Mapa final'!$R$41),"")</f>
        <v/>
      </c>
      <c r="L11" s="37" t="str">
        <f>IF(AND('Mapa final'!$AB$42="Muy Alta",'Mapa final'!$AD$42="Leve"),CONCATENATE("R6C",'Mapa final'!$R$42),"")</f>
        <v/>
      </c>
      <c r="M11" s="37" t="str">
        <f>IF(AND('Mapa final'!$AB$43="Muy Alta",'Mapa final'!$AD$43="Leve"),CONCATENATE("R6C",'Mapa final'!$R$43),"")</f>
        <v/>
      </c>
      <c r="N11" s="37" t="str">
        <f>IF(AND('Mapa final'!$AB$44="Muy Alta",'Mapa final'!$AD$44="Leve"),CONCATENATE("R6C",'Mapa final'!$R$44),"")</f>
        <v/>
      </c>
      <c r="O11" s="38" t="str">
        <f>IF(AND('Mapa final'!$AB$45="Muy Alta",'Mapa final'!$AD$45="Leve"),CONCATENATE("R6C",'Mapa final'!$R$45),"")</f>
        <v/>
      </c>
      <c r="P11" s="36" t="str">
        <f>IF(AND('Mapa final'!$AB$40="Muy Alta",'Mapa final'!$AD$40="Menor"),CONCATENATE("R6C",'Mapa final'!$R$40),"")</f>
        <v/>
      </c>
      <c r="Q11" s="37" t="str">
        <f>IF(AND('Mapa final'!$AB$41="Muy Alta",'Mapa final'!$AD$41="Menor"),CONCATENATE("R6C",'Mapa final'!$R$41),"")</f>
        <v/>
      </c>
      <c r="R11" s="37" t="str">
        <f>IF(AND('Mapa final'!$AB$42="Muy Alta",'Mapa final'!$AD$42="Menor"),CONCATENATE("R6C",'Mapa final'!$R$42),"")</f>
        <v/>
      </c>
      <c r="S11" s="37" t="str">
        <f>IF(AND('Mapa final'!$AB$43="Muy Alta",'Mapa final'!$AD$43="Menor"),CONCATENATE("R6C",'Mapa final'!$R$43),"")</f>
        <v/>
      </c>
      <c r="T11" s="37" t="str">
        <f>IF(AND('Mapa final'!$AB$44="Muy Alta",'Mapa final'!$AD$44="Menor"),CONCATENATE("R6C",'Mapa final'!$R$44),"")</f>
        <v/>
      </c>
      <c r="U11" s="38" t="str">
        <f>IF(AND('Mapa final'!$AB$45="Muy Alta",'Mapa final'!$AD$45="Menor"),CONCATENATE("R6C",'Mapa final'!$R$45),"")</f>
        <v/>
      </c>
      <c r="V11" s="36" t="str">
        <f>IF(AND('Mapa final'!$AB$40="Muy Alta",'Mapa final'!$AD$40="Moderado"),CONCATENATE("R6C",'Mapa final'!$R$40),"")</f>
        <v/>
      </c>
      <c r="W11" s="37" t="str">
        <f>IF(AND('Mapa final'!$AB$41="Muy Alta",'Mapa final'!$AD$41="Moderado"),CONCATENATE("R6C",'Mapa final'!$R$41),"")</f>
        <v/>
      </c>
      <c r="X11" s="37" t="str">
        <f>IF(AND('Mapa final'!$AB$42="Muy Alta",'Mapa final'!$AD$42="Moderado"),CONCATENATE("R6C",'Mapa final'!$R$42),"")</f>
        <v/>
      </c>
      <c r="Y11" s="37" t="str">
        <f>IF(AND('Mapa final'!$AB$43="Muy Alta",'Mapa final'!$AD$43="Moderado"),CONCATENATE("R6C",'Mapa final'!$R$43),"")</f>
        <v/>
      </c>
      <c r="Z11" s="37" t="str">
        <f>IF(AND('Mapa final'!$AB$44="Muy Alta",'Mapa final'!$AD$44="Moderado"),CONCATENATE("R6C",'Mapa final'!$R$44),"")</f>
        <v/>
      </c>
      <c r="AA11" s="38" t="str">
        <f>IF(AND('Mapa final'!$AB$45="Muy Alta",'Mapa final'!$AD$45="Moderado"),CONCATENATE("R6C",'Mapa final'!$R$45),"")</f>
        <v/>
      </c>
      <c r="AB11" s="36" t="str">
        <f>IF(AND('Mapa final'!$AB$40="Muy Alta",'Mapa final'!$AD$40="Mayor"),CONCATENATE("R6C",'Mapa final'!$R$40),"")</f>
        <v/>
      </c>
      <c r="AC11" s="37" t="str">
        <f>IF(AND('Mapa final'!$AB$41="Muy Alta",'Mapa final'!$AD$41="Mayor"),CONCATENATE("R6C",'Mapa final'!$R$41),"")</f>
        <v/>
      </c>
      <c r="AD11" s="37" t="str">
        <f>IF(AND('Mapa final'!$AB$42="Muy Alta",'Mapa final'!$AD$42="Mayor"),CONCATENATE("R6C",'Mapa final'!$R$42),"")</f>
        <v/>
      </c>
      <c r="AE11" s="37" t="str">
        <f>IF(AND('Mapa final'!$AB$43="Muy Alta",'Mapa final'!$AD$43="Mayor"),CONCATENATE("R6C",'Mapa final'!$R$43),"")</f>
        <v/>
      </c>
      <c r="AF11" s="37" t="str">
        <f>IF(AND('Mapa final'!$AB$44="Muy Alta",'Mapa final'!$AD$44="Mayor"),CONCATENATE("R6C",'Mapa final'!$R$44),"")</f>
        <v/>
      </c>
      <c r="AG11" s="38" t="str">
        <f>IF(AND('Mapa final'!$AB$45="Muy Alta",'Mapa final'!$AD$45="Mayor"),CONCATENATE("R6C",'Mapa final'!$R$45),"")</f>
        <v/>
      </c>
      <c r="AH11" s="39" t="str">
        <f>IF(AND('Mapa final'!$AB$40="Muy Alta",'Mapa final'!$AD$40="Catastrófico"),CONCATENATE("R6C",'Mapa final'!$R$40),"")</f>
        <v/>
      </c>
      <c r="AI11" s="40" t="str">
        <f>IF(AND('Mapa final'!$AB$41="Muy Alta",'Mapa final'!$AD$41="Catastrófico"),CONCATENATE("R6C",'Mapa final'!$R$41),"")</f>
        <v/>
      </c>
      <c r="AJ11" s="40" t="str">
        <f>IF(AND('Mapa final'!$AB$42="Muy Alta",'Mapa final'!$AD$42="Catastrófico"),CONCATENATE("R6C",'Mapa final'!$R$42),"")</f>
        <v/>
      </c>
      <c r="AK11" s="40" t="str">
        <f>IF(AND('Mapa final'!$AB$43="Muy Alta",'Mapa final'!$AD$43="Catastrófico"),CONCATENATE("R6C",'Mapa final'!$R$43),"")</f>
        <v/>
      </c>
      <c r="AL11" s="40" t="str">
        <f>IF(AND('Mapa final'!$AB$44="Muy Alta",'Mapa final'!$AD$44="Catastrófico"),CONCATENATE("R6C",'Mapa final'!$R$44),"")</f>
        <v/>
      </c>
      <c r="AM11" s="41" t="str">
        <f>IF(AND('Mapa final'!$AB$45="Muy Alta",'Mapa final'!$AD$45="Catastrófico"),CONCATENATE("R6C",'Mapa final'!$R$45),"")</f>
        <v/>
      </c>
      <c r="AN11" s="67"/>
      <c r="AO11" s="605"/>
      <c r="AP11" s="606"/>
      <c r="AQ11" s="606"/>
      <c r="AR11" s="606"/>
      <c r="AS11" s="606"/>
      <c r="AT11" s="60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00"/>
      <c r="C12" s="500"/>
      <c r="D12" s="501"/>
      <c r="E12" s="599"/>
      <c r="F12" s="598"/>
      <c r="G12" s="598"/>
      <c r="H12" s="598"/>
      <c r="I12" s="614"/>
      <c r="J12" s="36" t="str">
        <f>IF(AND('Mapa final'!$AB$46="Muy Alta",'Mapa final'!$AD$46="Leve"),CONCATENATE("R7C",'Mapa final'!$R$46),"")</f>
        <v/>
      </c>
      <c r="K12" s="37" t="str">
        <f>IF(AND('Mapa final'!$AB$47="Muy Alta",'Mapa final'!$AD$47="Leve"),CONCATENATE("R7C",'Mapa final'!$R$47),"")</f>
        <v/>
      </c>
      <c r="L12" s="37" t="str">
        <f>IF(AND('Mapa final'!$AB$48="Muy Alta",'Mapa final'!$AD$48="Leve"),CONCATENATE("R7C",'Mapa final'!$R$48),"")</f>
        <v/>
      </c>
      <c r="M12" s="37" t="str">
        <f>IF(AND('Mapa final'!$AB$49="Muy Alta",'Mapa final'!$AD$49="Leve"),CONCATENATE("R7C",'Mapa final'!$R$49),"")</f>
        <v/>
      </c>
      <c r="N12" s="37" t="str">
        <f>IF(AND('Mapa final'!$AB$50="Muy Alta",'Mapa final'!$AD$50="Leve"),CONCATENATE("R7C",'Mapa final'!$R$50),"")</f>
        <v/>
      </c>
      <c r="O12" s="38" t="str">
        <f>IF(AND('Mapa final'!$AB$51="Muy Alta",'Mapa final'!$AD$51="Leve"),CONCATENATE("R7C",'Mapa final'!$R$51),"")</f>
        <v/>
      </c>
      <c r="P12" s="36" t="str">
        <f>IF(AND('Mapa final'!$AB$46="Muy Alta",'Mapa final'!$AD$46="Menor"),CONCATENATE("R7C",'Mapa final'!$R$46),"")</f>
        <v/>
      </c>
      <c r="Q12" s="37" t="str">
        <f>IF(AND('Mapa final'!$AB$47="Muy Alta",'Mapa final'!$AD$47="Menor"),CONCATENATE("R7C",'Mapa final'!$R$47),"")</f>
        <v/>
      </c>
      <c r="R12" s="37" t="str">
        <f>IF(AND('Mapa final'!$AB$48="Muy Alta",'Mapa final'!$AD$48="Menor"),CONCATENATE("R7C",'Mapa final'!$R$48),"")</f>
        <v/>
      </c>
      <c r="S12" s="37" t="str">
        <f>IF(AND('Mapa final'!$AB$49="Muy Alta",'Mapa final'!$AD$49="Menor"),CONCATENATE("R7C",'Mapa final'!$R$49),"")</f>
        <v/>
      </c>
      <c r="T12" s="37" t="str">
        <f>IF(AND('Mapa final'!$AB$50="Muy Alta",'Mapa final'!$AD$50="Menor"),CONCATENATE("R7C",'Mapa final'!$R$50),"")</f>
        <v/>
      </c>
      <c r="U12" s="38" t="str">
        <f>IF(AND('Mapa final'!$AB$51="Muy Alta",'Mapa final'!$AD$51="Menor"),CONCATENATE("R7C",'Mapa final'!$R$51),"")</f>
        <v/>
      </c>
      <c r="V12" s="36" t="str">
        <f>IF(AND('Mapa final'!$AB$46="Muy Alta",'Mapa final'!$AD$46="Moderado"),CONCATENATE("R7C",'Mapa final'!$R$46),"")</f>
        <v/>
      </c>
      <c r="W12" s="37" t="str">
        <f>IF(AND('Mapa final'!$AB$47="Muy Alta",'Mapa final'!$AD$47="Moderado"),CONCATENATE("R7C",'Mapa final'!$R$47),"")</f>
        <v/>
      </c>
      <c r="X12" s="37" t="str">
        <f>IF(AND('Mapa final'!$AB$48="Muy Alta",'Mapa final'!$AD$48="Moderado"),CONCATENATE("R7C",'Mapa final'!$R$48),"")</f>
        <v/>
      </c>
      <c r="Y12" s="37" t="str">
        <f>IF(AND('Mapa final'!$AB$49="Muy Alta",'Mapa final'!$AD$49="Moderado"),CONCATENATE("R7C",'Mapa final'!$R$49),"")</f>
        <v/>
      </c>
      <c r="Z12" s="37" t="str">
        <f>IF(AND('Mapa final'!$AB$50="Muy Alta",'Mapa final'!$AD$50="Moderado"),CONCATENATE("R7C",'Mapa final'!$R$50),"")</f>
        <v/>
      </c>
      <c r="AA12" s="38" t="str">
        <f>IF(AND('Mapa final'!$AB$51="Muy Alta",'Mapa final'!$AD$51="Moderado"),CONCATENATE("R7C",'Mapa final'!$R$51),"")</f>
        <v/>
      </c>
      <c r="AB12" s="36" t="str">
        <f>IF(AND('Mapa final'!$AB$46="Muy Alta",'Mapa final'!$AD$46="Mayor"),CONCATENATE("R7C",'Mapa final'!$R$46),"")</f>
        <v/>
      </c>
      <c r="AC12" s="37" t="str">
        <f>IF(AND('Mapa final'!$AB$47="Muy Alta",'Mapa final'!$AD$47="Mayor"),CONCATENATE("R7C",'Mapa final'!$R$47),"")</f>
        <v/>
      </c>
      <c r="AD12" s="37" t="str">
        <f>IF(AND('Mapa final'!$AB$48="Muy Alta",'Mapa final'!$AD$48="Mayor"),CONCATENATE("R7C",'Mapa final'!$R$48),"")</f>
        <v/>
      </c>
      <c r="AE12" s="37" t="str">
        <f>IF(AND('Mapa final'!$AB$49="Muy Alta",'Mapa final'!$AD$49="Mayor"),CONCATENATE("R7C",'Mapa final'!$R$49),"")</f>
        <v/>
      </c>
      <c r="AF12" s="37" t="str">
        <f>IF(AND('Mapa final'!$AB$50="Muy Alta",'Mapa final'!$AD$50="Mayor"),CONCATENATE("R7C",'Mapa final'!$R$50),"")</f>
        <v/>
      </c>
      <c r="AG12" s="38" t="str">
        <f>IF(AND('Mapa final'!$AB$51="Muy Alta",'Mapa final'!$AD$51="Mayor"),CONCATENATE("R7C",'Mapa final'!$R$51),"")</f>
        <v/>
      </c>
      <c r="AH12" s="39" t="str">
        <f>IF(AND('Mapa final'!$AB$46="Muy Alta",'Mapa final'!$AD$46="Catastrófico"),CONCATENATE("R7C",'Mapa final'!$R$46),"")</f>
        <v/>
      </c>
      <c r="AI12" s="40" t="str">
        <f>IF(AND('Mapa final'!$AB$47="Muy Alta",'Mapa final'!$AD$47="Catastrófico"),CONCATENATE("R7C",'Mapa final'!$R$47),"")</f>
        <v/>
      </c>
      <c r="AJ12" s="40" t="str">
        <f>IF(AND('Mapa final'!$AB$48="Muy Alta",'Mapa final'!$AD$48="Catastrófico"),CONCATENATE("R7C",'Mapa final'!$R$48),"")</f>
        <v/>
      </c>
      <c r="AK12" s="40" t="str">
        <f>IF(AND('Mapa final'!$AB$49="Muy Alta",'Mapa final'!$AD$49="Catastrófico"),CONCATENATE("R7C",'Mapa final'!$R$49),"")</f>
        <v/>
      </c>
      <c r="AL12" s="40" t="str">
        <f>IF(AND('Mapa final'!$AB$50="Muy Alta",'Mapa final'!$AD$50="Catastrófico"),CONCATENATE("R7C",'Mapa final'!$R$50),"")</f>
        <v/>
      </c>
      <c r="AM12" s="41" t="str">
        <f>IF(AND('Mapa final'!$AB$51="Muy Alta",'Mapa final'!$AD$51="Catastrófico"),CONCATENATE("R7C",'Mapa final'!$R$51),"")</f>
        <v/>
      </c>
      <c r="AN12" s="67"/>
      <c r="AO12" s="605"/>
      <c r="AP12" s="606"/>
      <c r="AQ12" s="606"/>
      <c r="AR12" s="606"/>
      <c r="AS12" s="606"/>
      <c r="AT12" s="60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00"/>
      <c r="C13" s="500"/>
      <c r="D13" s="501"/>
      <c r="E13" s="599"/>
      <c r="F13" s="598"/>
      <c r="G13" s="598"/>
      <c r="H13" s="598"/>
      <c r="I13" s="614"/>
      <c r="J13" s="36" t="str">
        <f>IF(AND('Mapa final'!$AB$52="Muy Alta",'Mapa final'!$AD$52="Leve"),CONCATENATE("R8C",'Mapa final'!$R$52),"")</f>
        <v/>
      </c>
      <c r="K13" s="37" t="str">
        <f>IF(AND('Mapa final'!$AB$53="Muy Alta",'Mapa final'!$AD$53="Leve"),CONCATENATE("R8C",'Mapa final'!$R$53),"")</f>
        <v/>
      </c>
      <c r="L13" s="37" t="str">
        <f>IF(AND('Mapa final'!$AB$54="Muy Alta",'Mapa final'!$AD$54="Leve"),CONCATENATE("R8C",'Mapa final'!$R$54),"")</f>
        <v/>
      </c>
      <c r="M13" s="37" t="str">
        <f>IF(AND('Mapa final'!$AB$55="Muy Alta",'Mapa final'!$AD$55="Leve"),CONCATENATE("R8C",'Mapa final'!$R$55),"")</f>
        <v/>
      </c>
      <c r="N13" s="37" t="str">
        <f>IF(AND('Mapa final'!$AB$56="Muy Alta",'Mapa final'!$AD$56="Leve"),CONCATENATE("R8C",'Mapa final'!$R$56),"")</f>
        <v/>
      </c>
      <c r="O13" s="38" t="str">
        <f>IF(AND('Mapa final'!$AB$57="Muy Alta",'Mapa final'!$AD$57="Leve"),CONCATENATE("R8C",'Mapa final'!$R$57),"")</f>
        <v/>
      </c>
      <c r="P13" s="36" t="str">
        <f>IF(AND('Mapa final'!$AB$52="Muy Alta",'Mapa final'!$AD$52="Menor"),CONCATENATE("R8C",'Mapa final'!$R$52),"")</f>
        <v/>
      </c>
      <c r="Q13" s="37" t="str">
        <f>IF(AND('Mapa final'!$AB$53="Muy Alta",'Mapa final'!$AD$53="Menor"),CONCATENATE("R8C",'Mapa final'!$R$53),"")</f>
        <v/>
      </c>
      <c r="R13" s="37" t="str">
        <f>IF(AND('Mapa final'!$AB$54="Muy Alta",'Mapa final'!$AD$54="Menor"),CONCATENATE("R8C",'Mapa final'!$R$54),"")</f>
        <v/>
      </c>
      <c r="S13" s="37" t="str">
        <f>IF(AND('Mapa final'!$AB$55="Muy Alta",'Mapa final'!$AD$55="Menor"),CONCATENATE("R8C",'Mapa final'!$R$55),"")</f>
        <v/>
      </c>
      <c r="T13" s="37" t="str">
        <f>IF(AND('Mapa final'!$AB$56="Muy Alta",'Mapa final'!$AD$56="Menor"),CONCATENATE("R8C",'Mapa final'!$R$56),"")</f>
        <v/>
      </c>
      <c r="U13" s="38" t="str">
        <f>IF(AND('Mapa final'!$AB$57="Muy Alta",'Mapa final'!$AD$57="Menor"),CONCATENATE("R8C",'Mapa final'!$R$57),"")</f>
        <v/>
      </c>
      <c r="V13" s="36" t="str">
        <f>IF(AND('Mapa final'!$AB$52="Muy Alta",'Mapa final'!$AD$52="Moderado"),CONCATENATE("R8C",'Mapa final'!$R$52),"")</f>
        <v/>
      </c>
      <c r="W13" s="37" t="str">
        <f>IF(AND('Mapa final'!$AB$53="Muy Alta",'Mapa final'!$AD$53="Moderado"),CONCATENATE("R8C",'Mapa final'!$R$53),"")</f>
        <v/>
      </c>
      <c r="X13" s="37" t="str">
        <f>IF(AND('Mapa final'!$AB$54="Muy Alta",'Mapa final'!$AD$54="Moderado"),CONCATENATE("R8C",'Mapa final'!$R$54),"")</f>
        <v/>
      </c>
      <c r="Y13" s="37" t="str">
        <f>IF(AND('Mapa final'!$AB$55="Muy Alta",'Mapa final'!$AD$55="Moderado"),CONCATENATE("R8C",'Mapa final'!$R$55),"")</f>
        <v/>
      </c>
      <c r="Z13" s="37" t="str">
        <f>IF(AND('Mapa final'!$AB$56="Muy Alta",'Mapa final'!$AD$56="Moderado"),CONCATENATE("R8C",'Mapa final'!$R$56),"")</f>
        <v/>
      </c>
      <c r="AA13" s="38" t="str">
        <f>IF(AND('Mapa final'!$AB$57="Muy Alta",'Mapa final'!$AD$57="Moderado"),CONCATENATE("R8C",'Mapa final'!$R$57),"")</f>
        <v/>
      </c>
      <c r="AB13" s="36" t="str">
        <f>IF(AND('Mapa final'!$AB$52="Muy Alta",'Mapa final'!$AD$52="Mayor"),CONCATENATE("R8C",'Mapa final'!$R$52),"")</f>
        <v/>
      </c>
      <c r="AC13" s="37" t="str">
        <f>IF(AND('Mapa final'!$AB$53="Muy Alta",'Mapa final'!$AD$53="Mayor"),CONCATENATE("R8C",'Mapa final'!$R$53),"")</f>
        <v/>
      </c>
      <c r="AD13" s="37" t="str">
        <f>IF(AND('Mapa final'!$AB$54="Muy Alta",'Mapa final'!$AD$54="Mayor"),CONCATENATE("R8C",'Mapa final'!$R$54),"")</f>
        <v/>
      </c>
      <c r="AE13" s="37" t="str">
        <f>IF(AND('Mapa final'!$AB$55="Muy Alta",'Mapa final'!$AD$55="Mayor"),CONCATENATE("R8C",'Mapa final'!$R$55),"")</f>
        <v/>
      </c>
      <c r="AF13" s="37" t="str">
        <f>IF(AND('Mapa final'!$AB$56="Muy Alta",'Mapa final'!$AD$56="Mayor"),CONCATENATE("R8C",'Mapa final'!$R$56),"")</f>
        <v/>
      </c>
      <c r="AG13" s="38" t="str">
        <f>IF(AND('Mapa final'!$AB$57="Muy Alta",'Mapa final'!$AD$57="Mayor"),CONCATENATE("R8C",'Mapa final'!$R$57),"")</f>
        <v/>
      </c>
      <c r="AH13" s="39" t="str">
        <f>IF(AND('Mapa final'!$AB$52="Muy Alta",'Mapa final'!$AD$52="Catastrófico"),CONCATENATE("R8C",'Mapa final'!$R$52),"")</f>
        <v/>
      </c>
      <c r="AI13" s="40" t="str">
        <f>IF(AND('Mapa final'!$AB$53="Muy Alta",'Mapa final'!$AD$53="Catastrófico"),CONCATENATE("R8C",'Mapa final'!$R$53),"")</f>
        <v/>
      </c>
      <c r="AJ13" s="40" t="str">
        <f>IF(AND('Mapa final'!$AB$54="Muy Alta",'Mapa final'!$AD$54="Catastrófico"),CONCATENATE("R8C",'Mapa final'!$R$54),"")</f>
        <v/>
      </c>
      <c r="AK13" s="40" t="str">
        <f>IF(AND('Mapa final'!$AB$55="Muy Alta",'Mapa final'!$AD$55="Catastrófico"),CONCATENATE("R8C",'Mapa final'!$R$55),"")</f>
        <v/>
      </c>
      <c r="AL13" s="40" t="str">
        <f>IF(AND('Mapa final'!$AB$56="Muy Alta",'Mapa final'!$AD$56="Catastrófico"),CONCATENATE("R8C",'Mapa final'!$R$56),"")</f>
        <v/>
      </c>
      <c r="AM13" s="41" t="str">
        <f>IF(AND('Mapa final'!$AB$57="Muy Alta",'Mapa final'!$AD$57="Catastrófico"),CONCATENATE("R8C",'Mapa final'!$R$57),"")</f>
        <v/>
      </c>
      <c r="AN13" s="67"/>
      <c r="AO13" s="605"/>
      <c r="AP13" s="606"/>
      <c r="AQ13" s="606"/>
      <c r="AR13" s="606"/>
      <c r="AS13" s="606"/>
      <c r="AT13" s="60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00"/>
      <c r="C14" s="500"/>
      <c r="D14" s="501"/>
      <c r="E14" s="599"/>
      <c r="F14" s="598"/>
      <c r="G14" s="598"/>
      <c r="H14" s="598"/>
      <c r="I14" s="614"/>
      <c r="J14" s="36" t="str">
        <f>IF(AND('Mapa final'!$AB$58="Muy Alta",'Mapa final'!$AD$58="Leve"),CONCATENATE("R9C",'Mapa final'!$R$58),"")</f>
        <v/>
      </c>
      <c r="K14" s="37" t="str">
        <f>IF(AND('Mapa final'!$AB$59="Muy Alta",'Mapa final'!$AD$59="Leve"),CONCATENATE("R9C",'Mapa final'!$R$59),"")</f>
        <v/>
      </c>
      <c r="L14" s="37" t="str">
        <f>IF(AND('Mapa final'!$AB$60="Muy Alta",'Mapa final'!$AD$60="Leve"),CONCATENATE("R9C",'Mapa final'!$R$60),"")</f>
        <v/>
      </c>
      <c r="M14" s="37" t="str">
        <f>IF(AND('Mapa final'!$AB$61="Muy Alta",'Mapa final'!$AD$61="Leve"),CONCATENATE("R9C",'Mapa final'!$R$61),"")</f>
        <v/>
      </c>
      <c r="N14" s="37" t="str">
        <f>IF(AND('Mapa final'!$AB$62="Muy Alta",'Mapa final'!$AD$62="Leve"),CONCATENATE("R9C",'Mapa final'!$R$62),"")</f>
        <v/>
      </c>
      <c r="O14" s="38" t="str">
        <f>IF(AND('Mapa final'!$AB$63="Muy Alta",'Mapa final'!$AD$63="Leve"),CONCATENATE("R9C",'Mapa final'!$R$63),"")</f>
        <v/>
      </c>
      <c r="P14" s="36" t="str">
        <f>IF(AND('Mapa final'!$AB$58="Muy Alta",'Mapa final'!$AD$58="Menor"),CONCATENATE("R9C",'Mapa final'!$R$58),"")</f>
        <v/>
      </c>
      <c r="Q14" s="37" t="str">
        <f>IF(AND('Mapa final'!$AB$59="Muy Alta",'Mapa final'!$AD$59="Menor"),CONCATENATE("R9C",'Mapa final'!$R$59),"")</f>
        <v/>
      </c>
      <c r="R14" s="37" t="str">
        <f>IF(AND('Mapa final'!$AB$60="Muy Alta",'Mapa final'!$AD$60="Menor"),CONCATENATE("R9C",'Mapa final'!$R$60),"")</f>
        <v/>
      </c>
      <c r="S14" s="37" t="str">
        <f>IF(AND('Mapa final'!$AB$61="Muy Alta",'Mapa final'!$AD$61="Menor"),CONCATENATE("R9C",'Mapa final'!$R$61),"")</f>
        <v/>
      </c>
      <c r="T14" s="37" t="str">
        <f>IF(AND('Mapa final'!$AB$62="Muy Alta",'Mapa final'!$AD$62="Menor"),CONCATENATE("R9C",'Mapa final'!$R$62),"")</f>
        <v/>
      </c>
      <c r="U14" s="38" t="str">
        <f>IF(AND('Mapa final'!$AB$63="Muy Alta",'Mapa final'!$AD$63="Menor"),CONCATENATE("R9C",'Mapa final'!$R$63),"")</f>
        <v/>
      </c>
      <c r="V14" s="36" t="str">
        <f>IF(AND('Mapa final'!$AB$58="Muy Alta",'Mapa final'!$AD$58="Moderado"),CONCATENATE("R9C",'Mapa final'!$R$58),"")</f>
        <v/>
      </c>
      <c r="W14" s="37" t="str">
        <f>IF(AND('Mapa final'!$AB$59="Muy Alta",'Mapa final'!$AD$59="Moderado"),CONCATENATE("R9C",'Mapa final'!$R$59),"")</f>
        <v/>
      </c>
      <c r="X14" s="37" t="str">
        <f>IF(AND('Mapa final'!$AB$60="Muy Alta",'Mapa final'!$AD$60="Moderado"),CONCATENATE("R9C",'Mapa final'!$R$60),"")</f>
        <v/>
      </c>
      <c r="Y14" s="37" t="str">
        <f>IF(AND('Mapa final'!$AB$61="Muy Alta",'Mapa final'!$AD$61="Moderado"),CONCATENATE("R9C",'Mapa final'!$R$61),"")</f>
        <v/>
      </c>
      <c r="Z14" s="37" t="str">
        <f>IF(AND('Mapa final'!$AB$62="Muy Alta",'Mapa final'!$AD$62="Moderado"),CONCATENATE("R9C",'Mapa final'!$R$62),"")</f>
        <v/>
      </c>
      <c r="AA14" s="38" t="str">
        <f>IF(AND('Mapa final'!$AB$63="Muy Alta",'Mapa final'!$AD$63="Moderado"),CONCATENATE("R9C",'Mapa final'!$R$63),"")</f>
        <v/>
      </c>
      <c r="AB14" s="36" t="str">
        <f>IF(AND('Mapa final'!$AB$58="Muy Alta",'Mapa final'!$AD$58="Mayor"),CONCATENATE("R9C",'Mapa final'!$R$58),"")</f>
        <v/>
      </c>
      <c r="AC14" s="37" t="str">
        <f>IF(AND('Mapa final'!$AB$59="Muy Alta",'Mapa final'!$AD$59="Mayor"),CONCATENATE("R9C",'Mapa final'!$R$59),"")</f>
        <v/>
      </c>
      <c r="AD14" s="37" t="str">
        <f>IF(AND('Mapa final'!$AB$60="Muy Alta",'Mapa final'!$AD$60="Mayor"),CONCATENATE("R9C",'Mapa final'!$R$60),"")</f>
        <v/>
      </c>
      <c r="AE14" s="37" t="str">
        <f>IF(AND('Mapa final'!$AB$61="Muy Alta",'Mapa final'!$AD$61="Mayor"),CONCATENATE("R9C",'Mapa final'!$R$61),"")</f>
        <v/>
      </c>
      <c r="AF14" s="37" t="str">
        <f>IF(AND('Mapa final'!$AB$62="Muy Alta",'Mapa final'!$AD$62="Mayor"),CONCATENATE("R9C",'Mapa final'!$R$62),"")</f>
        <v/>
      </c>
      <c r="AG14" s="38" t="str">
        <f>IF(AND('Mapa final'!$AB$63="Muy Alta",'Mapa final'!$AD$63="Mayor"),CONCATENATE("R9C",'Mapa final'!$R$63),"")</f>
        <v/>
      </c>
      <c r="AH14" s="39" t="str">
        <f>IF(AND('Mapa final'!$AB$58="Muy Alta",'Mapa final'!$AD$58="Catastrófico"),CONCATENATE("R9C",'Mapa final'!$R$58),"")</f>
        <v/>
      </c>
      <c r="AI14" s="40" t="str">
        <f>IF(AND('Mapa final'!$AB$59="Muy Alta",'Mapa final'!$AD$59="Catastrófico"),CONCATENATE("R9C",'Mapa final'!$R$59),"")</f>
        <v/>
      </c>
      <c r="AJ14" s="40" t="str">
        <f>IF(AND('Mapa final'!$AB$60="Muy Alta",'Mapa final'!$AD$60="Catastrófico"),CONCATENATE("R9C",'Mapa final'!$R$60),"")</f>
        <v/>
      </c>
      <c r="AK14" s="40" t="str">
        <f>IF(AND('Mapa final'!$AB$61="Muy Alta",'Mapa final'!$AD$61="Catastrófico"),CONCATENATE("R9C",'Mapa final'!$R$61),"")</f>
        <v/>
      </c>
      <c r="AL14" s="40" t="str">
        <f>IF(AND('Mapa final'!$AB$62="Muy Alta",'Mapa final'!$AD$62="Catastrófico"),CONCATENATE("R9C",'Mapa final'!$R$62),"")</f>
        <v/>
      </c>
      <c r="AM14" s="41" t="str">
        <f>IF(AND('Mapa final'!$AB$63="Muy Alta",'Mapa final'!$AD$63="Catastrófico"),CONCATENATE("R9C",'Mapa final'!$R$63),"")</f>
        <v/>
      </c>
      <c r="AN14" s="67"/>
      <c r="AO14" s="605"/>
      <c r="AP14" s="606"/>
      <c r="AQ14" s="606"/>
      <c r="AR14" s="606"/>
      <c r="AS14" s="606"/>
      <c r="AT14" s="60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00"/>
      <c r="C15" s="500"/>
      <c r="D15" s="501"/>
      <c r="E15" s="600"/>
      <c r="F15" s="601"/>
      <c r="G15" s="601"/>
      <c r="H15" s="601"/>
      <c r="I15" s="615"/>
      <c r="J15" s="42" t="str">
        <f>IF(AND('Mapa final'!$AB$64="Muy Alta",'Mapa final'!$AD$64="Leve"),CONCATENATE("R10C",'Mapa final'!$R$64),"")</f>
        <v/>
      </c>
      <c r="K15" s="43" t="str">
        <f>IF(AND('Mapa final'!$AB$65="Muy Alta",'Mapa final'!$AD$65="Leve"),CONCATENATE("R10C",'Mapa final'!$R$65),"")</f>
        <v/>
      </c>
      <c r="L15" s="43" t="str">
        <f>IF(AND('Mapa final'!$AB$66="Muy Alta",'Mapa final'!$AD$66="Leve"),CONCATENATE("R10C",'Mapa final'!$R$66),"")</f>
        <v/>
      </c>
      <c r="M15" s="43" t="str">
        <f>IF(AND('Mapa final'!$AB$67="Muy Alta",'Mapa final'!$AD$67="Leve"),CONCATENATE("R10C",'Mapa final'!$R$67),"")</f>
        <v/>
      </c>
      <c r="N15" s="43" t="str">
        <f>IF(AND('Mapa final'!$AB$68="Muy Alta",'Mapa final'!$AD$68="Leve"),CONCATENATE("R10C",'Mapa final'!$R$68),"")</f>
        <v/>
      </c>
      <c r="O15" s="44" t="str">
        <f>IF(AND('Mapa final'!$AB$69="Muy Alta",'Mapa final'!$AD$69="Leve"),CONCATENATE("R10C",'Mapa final'!$R$69),"")</f>
        <v/>
      </c>
      <c r="P15" s="36" t="str">
        <f>IF(AND('Mapa final'!$AB$64="Muy Alta",'Mapa final'!$AD$64="Menor"),CONCATENATE("R10C",'Mapa final'!$R$64),"")</f>
        <v/>
      </c>
      <c r="Q15" s="37" t="str">
        <f>IF(AND('Mapa final'!$AB$65="Muy Alta",'Mapa final'!$AD$65="Menor"),CONCATENATE("R10C",'Mapa final'!$R$65),"")</f>
        <v/>
      </c>
      <c r="R15" s="37" t="str">
        <f>IF(AND('Mapa final'!$AB$66="Muy Alta",'Mapa final'!$AD$66="Menor"),CONCATENATE("R10C",'Mapa final'!$R$66),"")</f>
        <v/>
      </c>
      <c r="S15" s="37" t="str">
        <f>IF(AND('Mapa final'!$AB$67="Muy Alta",'Mapa final'!$AD$67="Menor"),CONCATENATE("R10C",'Mapa final'!$R$67),"")</f>
        <v/>
      </c>
      <c r="T15" s="37" t="str">
        <f>IF(AND('Mapa final'!$AB$68="Muy Alta",'Mapa final'!$AD$68="Menor"),CONCATENATE("R10C",'Mapa final'!$R$68),"")</f>
        <v/>
      </c>
      <c r="U15" s="38" t="str">
        <f>IF(AND('Mapa final'!$AB$69="Muy Alta",'Mapa final'!$AD$69="Menor"),CONCATENATE("R10C",'Mapa final'!$R$69),"")</f>
        <v/>
      </c>
      <c r="V15" s="42" t="str">
        <f>IF(AND('Mapa final'!$AB$64="Muy Alta",'Mapa final'!$AD$64="Moderado"),CONCATENATE("R10C",'Mapa final'!$R$64),"")</f>
        <v/>
      </c>
      <c r="W15" s="43" t="str">
        <f>IF(AND('Mapa final'!$AB$65="Muy Alta",'Mapa final'!$AD$65="Moderado"),CONCATENATE("R10C",'Mapa final'!$R$65),"")</f>
        <v/>
      </c>
      <c r="X15" s="43" t="str">
        <f>IF(AND('Mapa final'!$AB$66="Muy Alta",'Mapa final'!$AD$66="Moderado"),CONCATENATE("R10C",'Mapa final'!$R$66),"")</f>
        <v/>
      </c>
      <c r="Y15" s="43" t="str">
        <f>IF(AND('Mapa final'!$AB$67="Muy Alta",'Mapa final'!$AD$67="Moderado"),CONCATENATE("R10C",'Mapa final'!$R$67),"")</f>
        <v/>
      </c>
      <c r="Z15" s="43" t="str">
        <f>IF(AND('Mapa final'!$AB$68="Muy Alta",'Mapa final'!$AD$68="Moderado"),CONCATENATE("R10C",'Mapa final'!$R$68),"")</f>
        <v/>
      </c>
      <c r="AA15" s="44" t="str">
        <f>IF(AND('Mapa final'!$AB$69="Muy Alta",'Mapa final'!$AD$69="Moderado"),CONCATENATE("R10C",'Mapa final'!$R$69),"")</f>
        <v/>
      </c>
      <c r="AB15" s="36" t="str">
        <f>IF(AND('Mapa final'!$AB$64="Muy Alta",'Mapa final'!$AD$64="Mayor"),CONCATENATE("R10C",'Mapa final'!$R$64),"")</f>
        <v/>
      </c>
      <c r="AC15" s="37" t="str">
        <f>IF(AND('Mapa final'!$AB$65="Muy Alta",'Mapa final'!$AD$65="Mayor"),CONCATENATE("R10C",'Mapa final'!$R$65),"")</f>
        <v/>
      </c>
      <c r="AD15" s="37" t="str">
        <f>IF(AND('Mapa final'!$AB$66="Muy Alta",'Mapa final'!$AD$66="Mayor"),CONCATENATE("R10C",'Mapa final'!$R$66),"")</f>
        <v/>
      </c>
      <c r="AE15" s="37" t="str">
        <f>IF(AND('Mapa final'!$AB$67="Muy Alta",'Mapa final'!$AD$67="Mayor"),CONCATENATE("R10C",'Mapa final'!$R$67),"")</f>
        <v/>
      </c>
      <c r="AF15" s="37" t="str">
        <f>IF(AND('Mapa final'!$AB$68="Muy Alta",'Mapa final'!$AD$68="Mayor"),CONCATENATE("R10C",'Mapa final'!$R$68),"")</f>
        <v/>
      </c>
      <c r="AG15" s="38" t="str">
        <f>IF(AND('Mapa final'!$AB$69="Muy Alta",'Mapa final'!$AD$69="Mayor"),CONCATENATE("R10C",'Mapa final'!$R$69),"")</f>
        <v/>
      </c>
      <c r="AH15" s="45" t="str">
        <f>IF(AND('Mapa final'!$AB$64="Muy Alta",'Mapa final'!$AD$64="Catastrófico"),CONCATENATE("R10C",'Mapa final'!$R$64),"")</f>
        <v/>
      </c>
      <c r="AI15" s="46" t="str">
        <f>IF(AND('Mapa final'!$AB$65="Muy Alta",'Mapa final'!$AD$65="Catastrófico"),CONCATENATE("R10C",'Mapa final'!$R$65),"")</f>
        <v/>
      </c>
      <c r="AJ15" s="46" t="str">
        <f>IF(AND('Mapa final'!$AB$66="Muy Alta",'Mapa final'!$AD$66="Catastrófico"),CONCATENATE("R10C",'Mapa final'!$R$66),"")</f>
        <v/>
      </c>
      <c r="AK15" s="46" t="str">
        <f>IF(AND('Mapa final'!$AB$67="Muy Alta",'Mapa final'!$AD$67="Catastrófico"),CONCATENATE("R10C",'Mapa final'!$R$67),"")</f>
        <v/>
      </c>
      <c r="AL15" s="46" t="str">
        <f>IF(AND('Mapa final'!$AB$68="Muy Alta",'Mapa final'!$AD$68="Catastrófico"),CONCATENATE("R10C",'Mapa final'!$R$68),"")</f>
        <v/>
      </c>
      <c r="AM15" s="47" t="str">
        <f>IF(AND('Mapa final'!$AB$69="Muy Alta",'Mapa final'!$AD$69="Catastrófico"),CONCATENATE("R10C",'Mapa final'!$R$69),"")</f>
        <v/>
      </c>
      <c r="AN15" s="67"/>
      <c r="AO15" s="608"/>
      <c r="AP15" s="609"/>
      <c r="AQ15" s="609"/>
      <c r="AR15" s="609"/>
      <c r="AS15" s="609"/>
      <c r="AT15" s="610"/>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00"/>
      <c r="C16" s="500"/>
      <c r="D16" s="501"/>
      <c r="E16" s="595" t="s">
        <v>110</v>
      </c>
      <c r="F16" s="596"/>
      <c r="G16" s="596"/>
      <c r="H16" s="596"/>
      <c r="I16" s="596"/>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586" t="s">
        <v>79</v>
      </c>
      <c r="AP16" s="587"/>
      <c r="AQ16" s="587"/>
      <c r="AR16" s="587"/>
      <c r="AS16" s="587"/>
      <c r="AT16" s="58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00"/>
      <c r="C17" s="500"/>
      <c r="D17" s="501"/>
      <c r="E17" s="597"/>
      <c r="F17" s="598"/>
      <c r="G17" s="598"/>
      <c r="H17" s="598"/>
      <c r="I17" s="598"/>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str">
        <f>IF(AND('Mapa final'!$AB$19="Alta",'Mapa final'!$AD$19="Leve"),CONCATENATE("R2C",'Mapa final'!$R$19),"")</f>
        <v/>
      </c>
      <c r="N17" s="52" t="str">
        <f>IF(AND('Mapa final'!$AB$20="Alta",'Mapa final'!$AD$20="Leve"),CONCATENATE("R2C",'Mapa final'!$R$20),"")</f>
        <v/>
      </c>
      <c r="O17" s="53" t="str">
        <f>IF(AND('Mapa final'!$AB$21="Alta",'Mapa final'!$AD$21="Leve"),CONCATENATE("R2C",'Mapa final'!$R$21),"")</f>
        <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str">
        <f>IF(AND('Mapa final'!$AB$19="Alta",'Mapa final'!$AD$19="Menor"),CONCATENATE("R2C",'Mapa final'!$R$19),"")</f>
        <v/>
      </c>
      <c r="T17" s="52" t="str">
        <f>IF(AND('Mapa final'!$AB$20="Alta",'Mapa final'!$AD$20="Menor"),CONCATENATE("R2C",'Mapa final'!$R$20),"")</f>
        <v/>
      </c>
      <c r="U17" s="53" t="str">
        <f>IF(AND('Mapa final'!$AB$21="Alta",'Mapa final'!$AD$21="Menor"),CONCATENATE("R2C",'Mapa final'!$R$21),"")</f>
        <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str">
        <f>IF(AND('Mapa final'!$AB$19="Alta",'Mapa final'!$AD$19="Moderado"),CONCATENATE("R2C",'Mapa final'!$R$19),"")</f>
        <v/>
      </c>
      <c r="Z17" s="37" t="str">
        <f>IF(AND('Mapa final'!$AB$20="Alta",'Mapa final'!$AD$20="Moderado"),CONCATENATE("R2C",'Mapa final'!$R$20),"")</f>
        <v/>
      </c>
      <c r="AA17" s="38" t="str">
        <f>IF(AND('Mapa final'!$AB$21="Alta",'Mapa final'!$AD$21="Moderado"),CONCATENATE("R2C",'Mapa final'!$R$21),"")</f>
        <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str">
        <f>IF(AND('Mapa final'!$AB$19="Alta",'Mapa final'!$AD$19="Mayor"),CONCATENATE("R2C",'Mapa final'!$R$19),"")</f>
        <v/>
      </c>
      <c r="AF17" s="37" t="str">
        <f>IF(AND('Mapa final'!$AB$20="Alta",'Mapa final'!$AD$20="Mayor"),CONCATENATE("R2C",'Mapa final'!$R$20),"")</f>
        <v/>
      </c>
      <c r="AG17" s="38" t="str">
        <f>IF(AND('Mapa final'!$AB$21="Alta",'Mapa final'!$AD$21="Mayor"),CONCATENATE("R2C",'Mapa final'!$R$21),"")</f>
        <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str">
        <f>IF(AND('Mapa final'!$AB$19="Alta",'Mapa final'!$AD$19="Catastrófico"),CONCATENATE("R2C",'Mapa final'!$R$19),"")</f>
        <v/>
      </c>
      <c r="AL17" s="40" t="str">
        <f>IF(AND('Mapa final'!$AB$20="Alta",'Mapa final'!$AD$20="Catastrófico"),CONCATENATE("R2C",'Mapa final'!$R$20),"")</f>
        <v/>
      </c>
      <c r="AM17" s="41" t="str">
        <f>IF(AND('Mapa final'!$AB$21="Alta",'Mapa final'!$AD$21="Catastrófico"),CONCATENATE("R2C",'Mapa final'!$R$21),"")</f>
        <v/>
      </c>
      <c r="AN17" s="67"/>
      <c r="AO17" s="589"/>
      <c r="AP17" s="590"/>
      <c r="AQ17" s="590"/>
      <c r="AR17" s="590"/>
      <c r="AS17" s="590"/>
      <c r="AT17" s="591"/>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00"/>
      <c r="C18" s="500"/>
      <c r="D18" s="501"/>
      <c r="E18" s="599"/>
      <c r="F18" s="598"/>
      <c r="G18" s="598"/>
      <c r="H18" s="598"/>
      <c r="I18" s="598"/>
      <c r="J18" s="51" t="str">
        <f>IF(AND('Mapa final'!$AB$22="Alta",'Mapa final'!$AD$22="Leve"),CONCATENATE("R3C",'Mapa final'!$R$22),"")</f>
        <v/>
      </c>
      <c r="K18" s="52" t="str">
        <f>IF(AND('Mapa final'!$AB$23="Alta",'Mapa final'!$AD$23="Leve"),CONCATENATE("R3C",'Mapa final'!$R$23),"")</f>
        <v/>
      </c>
      <c r="L18" s="52" t="str">
        <f>IF(AND('Mapa final'!$AB$24="Alta",'Mapa final'!$AD$24="Leve"),CONCATENATE("R3C",'Mapa final'!$R$24),"")</f>
        <v/>
      </c>
      <c r="M18" s="52" t="str">
        <f>IF(AND('Mapa final'!$AB$25="Alta",'Mapa final'!$AD$25="Leve"),CONCATENATE("R3C",'Mapa final'!$R$25),"")</f>
        <v/>
      </c>
      <c r="N18" s="52" t="str">
        <f>IF(AND('Mapa final'!$AB$26="Alta",'Mapa final'!$AD$26="Leve"),CONCATENATE("R3C",'Mapa final'!$R$26),"")</f>
        <v/>
      </c>
      <c r="O18" s="53" t="str">
        <f>IF(AND('Mapa final'!$AB$27="Alta",'Mapa final'!$AD$27="Leve"),CONCATENATE("R3C",'Mapa final'!$R$27),"")</f>
        <v/>
      </c>
      <c r="P18" s="51" t="str">
        <f>IF(AND('Mapa final'!$AB$22="Alta",'Mapa final'!$AD$22="Menor"),CONCATENATE("R3C",'Mapa final'!$R$22),"")</f>
        <v/>
      </c>
      <c r="Q18" s="52" t="str">
        <f>IF(AND('Mapa final'!$AB$23="Alta",'Mapa final'!$AD$23="Menor"),CONCATENATE("R3C",'Mapa final'!$R$23),"")</f>
        <v/>
      </c>
      <c r="R18" s="52" t="str">
        <f>IF(AND('Mapa final'!$AB$24="Alta",'Mapa final'!$AD$24="Menor"),CONCATENATE("R3C",'Mapa final'!$R$24),"")</f>
        <v/>
      </c>
      <c r="S18" s="52" t="str">
        <f>IF(AND('Mapa final'!$AB$25="Alta",'Mapa final'!$AD$25="Menor"),CONCATENATE("R3C",'Mapa final'!$R$25),"")</f>
        <v/>
      </c>
      <c r="T18" s="52" t="str">
        <f>IF(AND('Mapa final'!$AB$26="Alta",'Mapa final'!$AD$26="Menor"),CONCATENATE("R3C",'Mapa final'!$R$26),"")</f>
        <v/>
      </c>
      <c r="U18" s="53" t="str">
        <f>IF(AND('Mapa final'!$AB$27="Alta",'Mapa final'!$AD$27="Menor"),CONCATENATE("R3C",'Mapa final'!$R$27),"")</f>
        <v/>
      </c>
      <c r="V18" s="36" t="str">
        <f>IF(AND('Mapa final'!$AB$22="Alta",'Mapa final'!$AD$22="Moderado"),CONCATENATE("R3C",'Mapa final'!$R$22),"")</f>
        <v/>
      </c>
      <c r="W18" s="37" t="str">
        <f>IF(AND('Mapa final'!$AB$23="Alta",'Mapa final'!$AD$23="Moderado"),CONCATENATE("R3C",'Mapa final'!$R$23),"")</f>
        <v/>
      </c>
      <c r="X18" s="37" t="str">
        <f>IF(AND('Mapa final'!$AB$24="Alta",'Mapa final'!$AD$24="Moderado"),CONCATENATE("R3C",'Mapa final'!$R$24),"")</f>
        <v/>
      </c>
      <c r="Y18" s="37" t="str">
        <f>IF(AND('Mapa final'!$AB$25="Alta",'Mapa final'!$AD$25="Moderado"),CONCATENATE("R3C",'Mapa final'!$R$25),"")</f>
        <v/>
      </c>
      <c r="Z18" s="37" t="str">
        <f>IF(AND('Mapa final'!$AB$26="Alta",'Mapa final'!$AD$26="Moderado"),CONCATENATE("R3C",'Mapa final'!$R$26),"")</f>
        <v/>
      </c>
      <c r="AA18" s="38" t="str">
        <f>IF(AND('Mapa final'!$AB$27="Alta",'Mapa final'!$AD$27="Moderado"),CONCATENATE("R3C",'Mapa final'!$R$27),"")</f>
        <v/>
      </c>
      <c r="AB18" s="36" t="str">
        <f>IF(AND('Mapa final'!$AB$22="Alta",'Mapa final'!$AD$22="Mayor"),CONCATENATE("R3C",'Mapa final'!$R$22),"")</f>
        <v/>
      </c>
      <c r="AC18" s="37" t="str">
        <f>IF(AND('Mapa final'!$AB$23="Alta",'Mapa final'!$AD$23="Mayor"),CONCATENATE("R3C",'Mapa final'!$R$23),"")</f>
        <v/>
      </c>
      <c r="AD18" s="37" t="str">
        <f>IF(AND('Mapa final'!$AB$24="Alta",'Mapa final'!$AD$24="Mayor"),CONCATENATE("R3C",'Mapa final'!$R$24),"")</f>
        <v/>
      </c>
      <c r="AE18" s="37" t="str">
        <f>IF(AND('Mapa final'!$AB$25="Alta",'Mapa final'!$AD$25="Mayor"),CONCATENATE("R3C",'Mapa final'!$R$25),"")</f>
        <v/>
      </c>
      <c r="AF18" s="37" t="str">
        <f>IF(AND('Mapa final'!$AB$26="Alta",'Mapa final'!$AD$26="Mayor"),CONCATENATE("R3C",'Mapa final'!$R$26),"")</f>
        <v/>
      </c>
      <c r="AG18" s="38" t="str">
        <f>IF(AND('Mapa final'!$AB$27="Alta",'Mapa final'!$AD$27="Mayor"),CONCATENATE("R3C",'Mapa final'!$R$27),"")</f>
        <v/>
      </c>
      <c r="AH18" s="39" t="str">
        <f>IF(AND('Mapa final'!$AB$22="Alta",'Mapa final'!$AD$22="Catastrófico"),CONCATENATE("R3C",'Mapa final'!$R$22),"")</f>
        <v/>
      </c>
      <c r="AI18" s="40" t="str">
        <f>IF(AND('Mapa final'!$AB$23="Alta",'Mapa final'!$AD$23="Catastrófico"),CONCATENATE("R3C",'Mapa final'!$R$23),"")</f>
        <v/>
      </c>
      <c r="AJ18" s="40" t="str">
        <f>IF(AND('Mapa final'!$AB$24="Alta",'Mapa final'!$AD$24="Catastrófico"),CONCATENATE("R3C",'Mapa final'!$R$24),"")</f>
        <v/>
      </c>
      <c r="AK18" s="40" t="str">
        <f>IF(AND('Mapa final'!$AB$25="Alta",'Mapa final'!$AD$25="Catastrófico"),CONCATENATE("R3C",'Mapa final'!$R$25),"")</f>
        <v/>
      </c>
      <c r="AL18" s="40" t="str">
        <f>IF(AND('Mapa final'!$AB$26="Alta",'Mapa final'!$AD$26="Catastrófico"),CONCATENATE("R3C",'Mapa final'!$R$26),"")</f>
        <v/>
      </c>
      <c r="AM18" s="41" t="str">
        <f>IF(AND('Mapa final'!$AB$27="Alta",'Mapa final'!$AD$27="Catastrófico"),CONCATENATE("R3C",'Mapa final'!$R$27),"")</f>
        <v/>
      </c>
      <c r="AN18" s="67"/>
      <c r="AO18" s="589"/>
      <c r="AP18" s="590"/>
      <c r="AQ18" s="590"/>
      <c r="AR18" s="590"/>
      <c r="AS18" s="590"/>
      <c r="AT18" s="591"/>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00"/>
      <c r="C19" s="500"/>
      <c r="D19" s="501"/>
      <c r="E19" s="599"/>
      <c r="F19" s="598"/>
      <c r="G19" s="598"/>
      <c r="H19" s="598"/>
      <c r="I19" s="598"/>
      <c r="J19" s="51" t="str">
        <f>IF(AND('Mapa final'!$AB$28="Alta",'Mapa final'!$AD$28="Leve"),CONCATENATE("R4C",'Mapa final'!$R$28),"")</f>
        <v/>
      </c>
      <c r="K19" s="52" t="str">
        <f>IF(AND('Mapa final'!$AB$29="Alta",'Mapa final'!$AD$29="Leve"),CONCATENATE("R4C",'Mapa final'!$R$29),"")</f>
        <v/>
      </c>
      <c r="L19" s="52" t="str">
        <f>IF(AND('Mapa final'!$AB$30="Alta",'Mapa final'!$AD$30="Leve"),CONCATENATE("R4C",'Mapa final'!$R$30),"")</f>
        <v/>
      </c>
      <c r="M19" s="52" t="str">
        <f>IF(AND('Mapa final'!$AB$31="Alta",'Mapa final'!$AD$31="Leve"),CONCATENATE("R4C",'Mapa final'!$R$31),"")</f>
        <v/>
      </c>
      <c r="N19" s="52" t="str">
        <f>IF(AND('Mapa final'!$AB$32="Alta",'Mapa final'!$AD$32="Leve"),CONCATENATE("R4C",'Mapa final'!$R$32),"")</f>
        <v/>
      </c>
      <c r="O19" s="53" t="str">
        <f>IF(AND('Mapa final'!$AB$33="Alta",'Mapa final'!$AD$33="Leve"),CONCATENATE("R4C",'Mapa final'!$R$33),"")</f>
        <v/>
      </c>
      <c r="P19" s="51" t="str">
        <f>IF(AND('Mapa final'!$AB$28="Alta",'Mapa final'!$AD$28="Menor"),CONCATENATE("R4C",'Mapa final'!$R$28),"")</f>
        <v/>
      </c>
      <c r="Q19" s="52" t="str">
        <f>IF(AND('Mapa final'!$AB$29="Alta",'Mapa final'!$AD$29="Menor"),CONCATENATE("R4C",'Mapa final'!$R$29),"")</f>
        <v/>
      </c>
      <c r="R19" s="52" t="str">
        <f>IF(AND('Mapa final'!$AB$30="Alta",'Mapa final'!$AD$30="Menor"),CONCATENATE("R4C",'Mapa final'!$R$30),"")</f>
        <v/>
      </c>
      <c r="S19" s="52" t="str">
        <f>IF(AND('Mapa final'!$AB$31="Alta",'Mapa final'!$AD$31="Menor"),CONCATENATE("R4C",'Mapa final'!$R$31),"")</f>
        <v/>
      </c>
      <c r="T19" s="52" t="str">
        <f>IF(AND('Mapa final'!$AB$32="Alta",'Mapa final'!$AD$32="Menor"),CONCATENATE("R4C",'Mapa final'!$R$32),"")</f>
        <v/>
      </c>
      <c r="U19" s="53" t="str">
        <f>IF(AND('Mapa final'!$AB$33="Alta",'Mapa final'!$AD$33="Menor"),CONCATENATE("R4C",'Mapa final'!$R$33),"")</f>
        <v/>
      </c>
      <c r="V19" s="36" t="str">
        <f>IF(AND('Mapa final'!$AB$28="Alta",'Mapa final'!$AD$28="Moderado"),CONCATENATE("R4C",'Mapa final'!$R$28),"")</f>
        <v/>
      </c>
      <c r="W19" s="37" t="str">
        <f>IF(AND('Mapa final'!$AB$29="Alta",'Mapa final'!$AD$29="Moderado"),CONCATENATE("R4C",'Mapa final'!$R$29),"")</f>
        <v/>
      </c>
      <c r="X19" s="37" t="str">
        <f>IF(AND('Mapa final'!$AB$30="Alta",'Mapa final'!$AD$30="Moderado"),CONCATENATE("R4C",'Mapa final'!$R$30),"")</f>
        <v/>
      </c>
      <c r="Y19" s="37" t="str">
        <f>IF(AND('Mapa final'!$AB$31="Alta",'Mapa final'!$AD$31="Moderado"),CONCATENATE("R4C",'Mapa final'!$R$31),"")</f>
        <v/>
      </c>
      <c r="Z19" s="37" t="str">
        <f>IF(AND('Mapa final'!$AB$32="Alta",'Mapa final'!$AD$32="Moderado"),CONCATENATE("R4C",'Mapa final'!$R$32),"")</f>
        <v/>
      </c>
      <c r="AA19" s="38" t="str">
        <f>IF(AND('Mapa final'!$AB$33="Alta",'Mapa final'!$AD$33="Moderado"),CONCATENATE("R4C",'Mapa final'!$R$33),"")</f>
        <v/>
      </c>
      <c r="AB19" s="36" t="str">
        <f>IF(AND('Mapa final'!$AB$28="Alta",'Mapa final'!$AD$28="Mayor"),CONCATENATE("R4C",'Mapa final'!$R$28),"")</f>
        <v/>
      </c>
      <c r="AC19" s="37" t="str">
        <f>IF(AND('Mapa final'!$AB$29="Alta",'Mapa final'!$AD$29="Mayor"),CONCATENATE("R4C",'Mapa final'!$R$29),"")</f>
        <v/>
      </c>
      <c r="AD19" s="37" t="str">
        <f>IF(AND('Mapa final'!$AB$30="Alta",'Mapa final'!$AD$30="Mayor"),CONCATENATE("R4C",'Mapa final'!$R$30),"")</f>
        <v/>
      </c>
      <c r="AE19" s="37" t="str">
        <f>IF(AND('Mapa final'!$AB$31="Alta",'Mapa final'!$AD$31="Mayor"),CONCATENATE("R4C",'Mapa final'!$R$31),"")</f>
        <v/>
      </c>
      <c r="AF19" s="37" t="str">
        <f>IF(AND('Mapa final'!$AB$32="Alta",'Mapa final'!$AD$32="Mayor"),CONCATENATE("R4C",'Mapa final'!$R$32),"")</f>
        <v/>
      </c>
      <c r="AG19" s="38" t="str">
        <f>IF(AND('Mapa final'!$AB$33="Alta",'Mapa final'!$AD$33="Mayor"),CONCATENATE("R4C",'Mapa final'!$R$33),"")</f>
        <v/>
      </c>
      <c r="AH19" s="39" t="str">
        <f>IF(AND('Mapa final'!$AB$28="Alta",'Mapa final'!$AD$28="Catastrófico"),CONCATENATE("R4C",'Mapa final'!$R$28),"")</f>
        <v/>
      </c>
      <c r="AI19" s="40" t="str">
        <f>IF(AND('Mapa final'!$AB$29="Alta",'Mapa final'!$AD$29="Catastrófico"),CONCATENATE("R4C",'Mapa final'!$R$29),"")</f>
        <v/>
      </c>
      <c r="AJ19" s="40" t="str">
        <f>IF(AND('Mapa final'!$AB$30="Alta",'Mapa final'!$AD$30="Catastrófico"),CONCATENATE("R4C",'Mapa final'!$R$30),"")</f>
        <v/>
      </c>
      <c r="AK19" s="40" t="str">
        <f>IF(AND('Mapa final'!$AB$31="Alta",'Mapa final'!$AD$31="Catastrófico"),CONCATENATE("R4C",'Mapa final'!$R$31),"")</f>
        <v/>
      </c>
      <c r="AL19" s="40" t="str">
        <f>IF(AND('Mapa final'!$AB$32="Alta",'Mapa final'!$AD$32="Catastrófico"),CONCATENATE("R4C",'Mapa final'!$R$32),"")</f>
        <v/>
      </c>
      <c r="AM19" s="41" t="str">
        <f>IF(AND('Mapa final'!$AB$33="Alta",'Mapa final'!$AD$33="Catastrófico"),CONCATENATE("R4C",'Mapa final'!$R$33),"")</f>
        <v/>
      </c>
      <c r="AN19" s="67"/>
      <c r="AO19" s="589"/>
      <c r="AP19" s="590"/>
      <c r="AQ19" s="590"/>
      <c r="AR19" s="590"/>
      <c r="AS19" s="590"/>
      <c r="AT19" s="591"/>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00"/>
      <c r="C20" s="500"/>
      <c r="D20" s="501"/>
      <c r="E20" s="599"/>
      <c r="F20" s="598"/>
      <c r="G20" s="598"/>
      <c r="H20" s="598"/>
      <c r="I20" s="598"/>
      <c r="J20" s="51" t="str">
        <f>IF(AND('Mapa final'!$AB$34="Alta",'Mapa final'!$AD$34="Leve"),CONCATENATE("R5C",'Mapa final'!$R$34),"")</f>
        <v/>
      </c>
      <c r="K20" s="52" t="str">
        <f>IF(AND('Mapa final'!$AB$35="Alta",'Mapa final'!$AD$35="Leve"),CONCATENATE("R5C",'Mapa final'!$R$35),"")</f>
        <v/>
      </c>
      <c r="L20" s="52" t="str">
        <f>IF(AND('Mapa final'!$AB$36="Alta",'Mapa final'!$AD$36="Leve"),CONCATENATE("R5C",'Mapa final'!$R$36),"")</f>
        <v/>
      </c>
      <c r="M20" s="52" t="str">
        <f>IF(AND('Mapa final'!$AB$37="Alta",'Mapa final'!$AD$37="Leve"),CONCATENATE("R5C",'Mapa final'!$R$37),"")</f>
        <v/>
      </c>
      <c r="N20" s="52" t="str">
        <f>IF(AND('Mapa final'!$AB$38="Alta",'Mapa final'!$AD$38="Leve"),CONCATENATE("R5C",'Mapa final'!$R$38),"")</f>
        <v/>
      </c>
      <c r="O20" s="53" t="str">
        <f>IF(AND('Mapa final'!$AB$39="Alta",'Mapa final'!$AD$39="Leve"),CONCATENATE("R5C",'Mapa final'!$R$39),"")</f>
        <v/>
      </c>
      <c r="P20" s="51" t="str">
        <f>IF(AND('Mapa final'!$AB$34="Alta",'Mapa final'!$AD$34="Menor"),CONCATENATE("R5C",'Mapa final'!$R$34),"")</f>
        <v/>
      </c>
      <c r="Q20" s="52" t="str">
        <f>IF(AND('Mapa final'!$AB$35="Alta",'Mapa final'!$AD$35="Menor"),CONCATENATE("R5C",'Mapa final'!$R$35),"")</f>
        <v/>
      </c>
      <c r="R20" s="52" t="str">
        <f>IF(AND('Mapa final'!$AB$36="Alta",'Mapa final'!$AD$36="Menor"),CONCATENATE("R5C",'Mapa final'!$R$36),"")</f>
        <v/>
      </c>
      <c r="S20" s="52" t="str">
        <f>IF(AND('Mapa final'!$AB$37="Alta",'Mapa final'!$AD$37="Menor"),CONCATENATE("R5C",'Mapa final'!$R$37),"")</f>
        <v/>
      </c>
      <c r="T20" s="52" t="str">
        <f>IF(AND('Mapa final'!$AB$38="Alta",'Mapa final'!$AD$38="Menor"),CONCATENATE("R5C",'Mapa final'!$R$38),"")</f>
        <v/>
      </c>
      <c r="U20" s="53" t="str">
        <f>IF(AND('Mapa final'!$AB$39="Alta",'Mapa final'!$AD$39="Menor"),CONCATENATE("R5C",'Mapa final'!$R$39),"")</f>
        <v/>
      </c>
      <c r="V20" s="36" t="str">
        <f>IF(AND('Mapa final'!$AB$34="Alta",'Mapa final'!$AD$34="Moderado"),CONCATENATE("R5C",'Mapa final'!$R$34),"")</f>
        <v/>
      </c>
      <c r="W20" s="37" t="str">
        <f>IF(AND('Mapa final'!$AB$35="Alta",'Mapa final'!$AD$35="Moderado"),CONCATENATE("R5C",'Mapa final'!$R$35),"")</f>
        <v/>
      </c>
      <c r="X20" s="37" t="str">
        <f>IF(AND('Mapa final'!$AB$36="Alta",'Mapa final'!$AD$36="Moderado"),CONCATENATE("R5C",'Mapa final'!$R$36),"")</f>
        <v/>
      </c>
      <c r="Y20" s="37" t="str">
        <f>IF(AND('Mapa final'!$AB$37="Alta",'Mapa final'!$AD$37="Moderado"),CONCATENATE("R5C",'Mapa final'!$R$37),"")</f>
        <v/>
      </c>
      <c r="Z20" s="37" t="str">
        <f>IF(AND('Mapa final'!$AB$38="Alta",'Mapa final'!$AD$38="Moderado"),CONCATENATE("R5C",'Mapa final'!$R$38),"")</f>
        <v/>
      </c>
      <c r="AA20" s="38" t="str">
        <f>IF(AND('Mapa final'!$AB$39="Alta",'Mapa final'!$AD$39="Moderado"),CONCATENATE("R5C",'Mapa final'!$R$39),"")</f>
        <v/>
      </c>
      <c r="AB20" s="36" t="str">
        <f>IF(AND('Mapa final'!$AB$34="Alta",'Mapa final'!$AD$34="Mayor"),CONCATENATE("R5C",'Mapa final'!$R$34),"")</f>
        <v/>
      </c>
      <c r="AC20" s="37" t="str">
        <f>IF(AND('Mapa final'!$AB$35="Alta",'Mapa final'!$AD$35="Mayor"),CONCATENATE("R5C",'Mapa final'!$R$35),"")</f>
        <v/>
      </c>
      <c r="AD20" s="37" t="str">
        <f>IF(AND('Mapa final'!$AB$36="Alta",'Mapa final'!$AD$36="Mayor"),CONCATENATE("R5C",'Mapa final'!$R$36),"")</f>
        <v/>
      </c>
      <c r="AE20" s="37" t="str">
        <f>IF(AND('Mapa final'!$AB$37="Alta",'Mapa final'!$AD$37="Mayor"),CONCATENATE("R5C",'Mapa final'!$R$37),"")</f>
        <v/>
      </c>
      <c r="AF20" s="37" t="str">
        <f>IF(AND('Mapa final'!$AB$38="Alta",'Mapa final'!$AD$38="Mayor"),CONCATENATE("R5C",'Mapa final'!$R$38),"")</f>
        <v/>
      </c>
      <c r="AG20" s="38" t="str">
        <f>IF(AND('Mapa final'!$AB$39="Alta",'Mapa final'!$AD$39="Mayor"),CONCATENATE("R5C",'Mapa final'!$R$39),"")</f>
        <v/>
      </c>
      <c r="AH20" s="39" t="str">
        <f>IF(AND('Mapa final'!$AB$34="Alta",'Mapa final'!$AD$34="Catastrófico"),CONCATENATE("R5C",'Mapa final'!$R$34),"")</f>
        <v/>
      </c>
      <c r="AI20" s="40" t="str">
        <f>IF(AND('Mapa final'!$AB$35="Alta",'Mapa final'!$AD$35="Catastrófico"),CONCATENATE("R5C",'Mapa final'!$R$35),"")</f>
        <v/>
      </c>
      <c r="AJ20" s="40" t="str">
        <f>IF(AND('Mapa final'!$AB$36="Alta",'Mapa final'!$AD$36="Catastrófico"),CONCATENATE("R5C",'Mapa final'!$R$36),"")</f>
        <v/>
      </c>
      <c r="AK20" s="40" t="str">
        <f>IF(AND('Mapa final'!$AB$37="Alta",'Mapa final'!$AD$37="Catastrófico"),CONCATENATE("R5C",'Mapa final'!$R$37),"")</f>
        <v/>
      </c>
      <c r="AL20" s="40" t="str">
        <f>IF(AND('Mapa final'!$AB$38="Alta",'Mapa final'!$AD$38="Catastrófico"),CONCATENATE("R5C",'Mapa final'!$R$38),"")</f>
        <v/>
      </c>
      <c r="AM20" s="41" t="str">
        <f>IF(AND('Mapa final'!$AB$39="Alta",'Mapa final'!$AD$39="Catastrófico"),CONCATENATE("R5C",'Mapa final'!$R$39),"")</f>
        <v/>
      </c>
      <c r="AN20" s="67"/>
      <c r="AO20" s="589"/>
      <c r="AP20" s="590"/>
      <c r="AQ20" s="590"/>
      <c r="AR20" s="590"/>
      <c r="AS20" s="590"/>
      <c r="AT20" s="591"/>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00"/>
      <c r="C21" s="500"/>
      <c r="D21" s="501"/>
      <c r="E21" s="599"/>
      <c r="F21" s="598"/>
      <c r="G21" s="598"/>
      <c r="H21" s="598"/>
      <c r="I21" s="598"/>
      <c r="J21" s="51" t="str">
        <f>IF(AND('Mapa final'!$AB$40="Alta",'Mapa final'!$AD$40="Leve"),CONCATENATE("R6C",'Mapa final'!$R$40),"")</f>
        <v/>
      </c>
      <c r="K21" s="52" t="str">
        <f>IF(AND('Mapa final'!$AB$41="Alta",'Mapa final'!$AD$41="Leve"),CONCATENATE("R6C",'Mapa final'!$R$41),"")</f>
        <v/>
      </c>
      <c r="L21" s="52" t="str">
        <f>IF(AND('Mapa final'!$AB$42="Alta",'Mapa final'!$AD$42="Leve"),CONCATENATE("R6C",'Mapa final'!$R$42),"")</f>
        <v/>
      </c>
      <c r="M21" s="52" t="str">
        <f>IF(AND('Mapa final'!$AB$43="Alta",'Mapa final'!$AD$43="Leve"),CONCATENATE("R6C",'Mapa final'!$R$43),"")</f>
        <v/>
      </c>
      <c r="N21" s="52" t="str">
        <f>IF(AND('Mapa final'!$AB$44="Alta",'Mapa final'!$AD$44="Leve"),CONCATENATE("R6C",'Mapa final'!$R$44),"")</f>
        <v/>
      </c>
      <c r="O21" s="53" t="str">
        <f>IF(AND('Mapa final'!$AB$45="Alta",'Mapa final'!$AD$45="Leve"),CONCATENATE("R6C",'Mapa final'!$R$45),"")</f>
        <v/>
      </c>
      <c r="P21" s="51" t="str">
        <f>IF(AND('Mapa final'!$AB$40="Alta",'Mapa final'!$AD$40="Menor"),CONCATENATE("R6C",'Mapa final'!$R$40),"")</f>
        <v/>
      </c>
      <c r="Q21" s="52" t="str">
        <f>IF(AND('Mapa final'!$AB$41="Alta",'Mapa final'!$AD$41="Menor"),CONCATENATE("R6C",'Mapa final'!$R$41),"")</f>
        <v/>
      </c>
      <c r="R21" s="52" t="str">
        <f>IF(AND('Mapa final'!$AB$42="Alta",'Mapa final'!$AD$42="Menor"),CONCATENATE("R6C",'Mapa final'!$R$42),"")</f>
        <v/>
      </c>
      <c r="S21" s="52" t="str">
        <f>IF(AND('Mapa final'!$AB$43="Alta",'Mapa final'!$AD$43="Menor"),CONCATENATE("R6C",'Mapa final'!$R$43),"")</f>
        <v/>
      </c>
      <c r="T21" s="52" t="str">
        <f>IF(AND('Mapa final'!$AB$44="Alta",'Mapa final'!$AD$44="Menor"),CONCATENATE("R6C",'Mapa final'!$R$44),"")</f>
        <v/>
      </c>
      <c r="U21" s="53" t="str">
        <f>IF(AND('Mapa final'!$AB$45="Alta",'Mapa final'!$AD$45="Menor"),CONCATENATE("R6C",'Mapa final'!$R$45),"")</f>
        <v/>
      </c>
      <c r="V21" s="36" t="str">
        <f>IF(AND('Mapa final'!$AB$40="Alta",'Mapa final'!$AD$40="Moderado"),CONCATENATE("R6C",'Mapa final'!$R$40),"")</f>
        <v/>
      </c>
      <c r="W21" s="37" t="str">
        <f>IF(AND('Mapa final'!$AB$41="Alta",'Mapa final'!$AD$41="Moderado"),CONCATENATE("R6C",'Mapa final'!$R$41),"")</f>
        <v/>
      </c>
      <c r="X21" s="37" t="str">
        <f>IF(AND('Mapa final'!$AB$42="Alta",'Mapa final'!$AD$42="Moderado"),CONCATENATE("R6C",'Mapa final'!$R$42),"")</f>
        <v/>
      </c>
      <c r="Y21" s="37" t="str">
        <f>IF(AND('Mapa final'!$AB$43="Alta",'Mapa final'!$AD$43="Moderado"),CONCATENATE("R6C",'Mapa final'!$R$43),"")</f>
        <v/>
      </c>
      <c r="Z21" s="37" t="str">
        <f>IF(AND('Mapa final'!$AB$44="Alta",'Mapa final'!$AD$44="Moderado"),CONCATENATE("R6C",'Mapa final'!$R$44),"")</f>
        <v/>
      </c>
      <c r="AA21" s="38" t="str">
        <f>IF(AND('Mapa final'!$AB$45="Alta",'Mapa final'!$AD$45="Moderado"),CONCATENATE("R6C",'Mapa final'!$R$45),"")</f>
        <v/>
      </c>
      <c r="AB21" s="36" t="str">
        <f>IF(AND('Mapa final'!$AB$40="Alta",'Mapa final'!$AD$40="Mayor"),CONCATENATE("R6C",'Mapa final'!$R$40),"")</f>
        <v/>
      </c>
      <c r="AC21" s="37" t="str">
        <f>IF(AND('Mapa final'!$AB$41="Alta",'Mapa final'!$AD$41="Mayor"),CONCATENATE("R6C",'Mapa final'!$R$41),"")</f>
        <v/>
      </c>
      <c r="AD21" s="37" t="str">
        <f>IF(AND('Mapa final'!$AB$42="Alta",'Mapa final'!$AD$42="Mayor"),CONCATENATE("R6C",'Mapa final'!$R$42),"")</f>
        <v/>
      </c>
      <c r="AE21" s="37" t="str">
        <f>IF(AND('Mapa final'!$AB$43="Alta",'Mapa final'!$AD$43="Mayor"),CONCATENATE("R6C",'Mapa final'!$R$43),"")</f>
        <v/>
      </c>
      <c r="AF21" s="37" t="str">
        <f>IF(AND('Mapa final'!$AB$44="Alta",'Mapa final'!$AD$44="Mayor"),CONCATENATE("R6C",'Mapa final'!$R$44),"")</f>
        <v/>
      </c>
      <c r="AG21" s="38" t="str">
        <f>IF(AND('Mapa final'!$AB$45="Alta",'Mapa final'!$AD$45="Mayor"),CONCATENATE("R6C",'Mapa final'!$R$45),"")</f>
        <v/>
      </c>
      <c r="AH21" s="39" t="str">
        <f>IF(AND('Mapa final'!$AB$40="Alta",'Mapa final'!$AD$40="Catastrófico"),CONCATENATE("R6C",'Mapa final'!$R$40),"")</f>
        <v/>
      </c>
      <c r="AI21" s="40" t="str">
        <f>IF(AND('Mapa final'!$AB$41="Alta",'Mapa final'!$AD$41="Catastrófico"),CONCATENATE("R6C",'Mapa final'!$R$41),"")</f>
        <v/>
      </c>
      <c r="AJ21" s="40" t="str">
        <f>IF(AND('Mapa final'!$AB$42="Alta",'Mapa final'!$AD$42="Catastrófico"),CONCATENATE("R6C",'Mapa final'!$R$42),"")</f>
        <v/>
      </c>
      <c r="AK21" s="40" t="str">
        <f>IF(AND('Mapa final'!$AB$43="Alta",'Mapa final'!$AD$43="Catastrófico"),CONCATENATE("R6C",'Mapa final'!$R$43),"")</f>
        <v/>
      </c>
      <c r="AL21" s="40" t="str">
        <f>IF(AND('Mapa final'!$AB$44="Alta",'Mapa final'!$AD$44="Catastrófico"),CONCATENATE("R6C",'Mapa final'!$R$44),"")</f>
        <v/>
      </c>
      <c r="AM21" s="41" t="str">
        <f>IF(AND('Mapa final'!$AB$45="Alta",'Mapa final'!$AD$45="Catastrófico"),CONCATENATE("R6C",'Mapa final'!$R$45),"")</f>
        <v/>
      </c>
      <c r="AN21" s="67"/>
      <c r="AO21" s="589"/>
      <c r="AP21" s="590"/>
      <c r="AQ21" s="590"/>
      <c r="AR21" s="590"/>
      <c r="AS21" s="590"/>
      <c r="AT21" s="59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00"/>
      <c r="C22" s="500"/>
      <c r="D22" s="501"/>
      <c r="E22" s="599"/>
      <c r="F22" s="598"/>
      <c r="G22" s="598"/>
      <c r="H22" s="598"/>
      <c r="I22" s="598"/>
      <c r="J22" s="51" t="str">
        <f>IF(AND('Mapa final'!$AB$46="Alta",'Mapa final'!$AD$46="Leve"),CONCATENATE("R7C",'Mapa final'!$R$46),"")</f>
        <v/>
      </c>
      <c r="K22" s="52" t="str">
        <f>IF(AND('Mapa final'!$AB$47="Alta",'Mapa final'!$AD$47="Leve"),CONCATENATE("R7C",'Mapa final'!$R$47),"")</f>
        <v/>
      </c>
      <c r="L22" s="52" t="str">
        <f>IF(AND('Mapa final'!$AB$48="Alta",'Mapa final'!$AD$48="Leve"),CONCATENATE("R7C",'Mapa final'!$R$48),"")</f>
        <v/>
      </c>
      <c r="M22" s="52" t="str">
        <f>IF(AND('Mapa final'!$AB$49="Alta",'Mapa final'!$AD$49="Leve"),CONCATENATE("R7C",'Mapa final'!$R$49),"")</f>
        <v/>
      </c>
      <c r="N22" s="52" t="str">
        <f>IF(AND('Mapa final'!$AB$50="Alta",'Mapa final'!$AD$50="Leve"),CONCATENATE("R7C",'Mapa final'!$R$50),"")</f>
        <v/>
      </c>
      <c r="O22" s="53" t="str">
        <f>IF(AND('Mapa final'!$AB$51="Alta",'Mapa final'!$AD$51="Leve"),CONCATENATE("R7C",'Mapa final'!$R$51),"")</f>
        <v/>
      </c>
      <c r="P22" s="51" t="str">
        <f>IF(AND('Mapa final'!$AB$46="Alta",'Mapa final'!$AD$46="Menor"),CONCATENATE("R7C",'Mapa final'!$R$46),"")</f>
        <v/>
      </c>
      <c r="Q22" s="52" t="str">
        <f>IF(AND('Mapa final'!$AB$47="Alta",'Mapa final'!$AD$47="Menor"),CONCATENATE("R7C",'Mapa final'!$R$47),"")</f>
        <v/>
      </c>
      <c r="R22" s="52" t="str">
        <f>IF(AND('Mapa final'!$AB$48="Alta",'Mapa final'!$AD$48="Menor"),CONCATENATE("R7C",'Mapa final'!$R$48),"")</f>
        <v/>
      </c>
      <c r="S22" s="52" t="str">
        <f>IF(AND('Mapa final'!$AB$49="Alta",'Mapa final'!$AD$49="Menor"),CONCATENATE("R7C",'Mapa final'!$R$49),"")</f>
        <v/>
      </c>
      <c r="T22" s="52" t="str">
        <f>IF(AND('Mapa final'!$AB$50="Alta",'Mapa final'!$AD$50="Menor"),CONCATENATE("R7C",'Mapa final'!$R$50),"")</f>
        <v/>
      </c>
      <c r="U22" s="53" t="str">
        <f>IF(AND('Mapa final'!$AB$51="Alta",'Mapa final'!$AD$51="Menor"),CONCATENATE("R7C",'Mapa final'!$R$51),"")</f>
        <v/>
      </c>
      <c r="V22" s="36" t="str">
        <f>IF(AND('Mapa final'!$AB$46="Alta",'Mapa final'!$AD$46="Moderado"),CONCATENATE("R7C",'Mapa final'!$R$46),"")</f>
        <v/>
      </c>
      <c r="W22" s="37" t="str">
        <f>IF(AND('Mapa final'!$AB$47="Alta",'Mapa final'!$AD$47="Moderado"),CONCATENATE("R7C",'Mapa final'!$R$47),"")</f>
        <v/>
      </c>
      <c r="X22" s="37" t="str">
        <f>IF(AND('Mapa final'!$AB$48="Alta",'Mapa final'!$AD$48="Moderado"),CONCATENATE("R7C",'Mapa final'!$R$48),"")</f>
        <v/>
      </c>
      <c r="Y22" s="37" t="str">
        <f>IF(AND('Mapa final'!$AB$49="Alta",'Mapa final'!$AD$49="Moderado"),CONCATENATE("R7C",'Mapa final'!$R$49),"")</f>
        <v/>
      </c>
      <c r="Z22" s="37" t="str">
        <f>IF(AND('Mapa final'!$AB$50="Alta",'Mapa final'!$AD$50="Moderado"),CONCATENATE("R7C",'Mapa final'!$R$50),"")</f>
        <v/>
      </c>
      <c r="AA22" s="38" t="str">
        <f>IF(AND('Mapa final'!$AB$51="Alta",'Mapa final'!$AD$51="Moderado"),CONCATENATE("R7C",'Mapa final'!$R$51),"")</f>
        <v/>
      </c>
      <c r="AB22" s="36" t="str">
        <f>IF(AND('Mapa final'!$AB$46="Alta",'Mapa final'!$AD$46="Mayor"),CONCATENATE("R7C",'Mapa final'!$R$46),"")</f>
        <v/>
      </c>
      <c r="AC22" s="37" t="str">
        <f>IF(AND('Mapa final'!$AB$47="Alta",'Mapa final'!$AD$47="Mayor"),CONCATENATE("R7C",'Mapa final'!$R$47),"")</f>
        <v/>
      </c>
      <c r="AD22" s="37" t="str">
        <f>IF(AND('Mapa final'!$AB$48="Alta",'Mapa final'!$AD$48="Mayor"),CONCATENATE("R7C",'Mapa final'!$R$48),"")</f>
        <v/>
      </c>
      <c r="AE22" s="37" t="str">
        <f>IF(AND('Mapa final'!$AB$49="Alta",'Mapa final'!$AD$49="Mayor"),CONCATENATE("R7C",'Mapa final'!$R$49),"")</f>
        <v/>
      </c>
      <c r="AF22" s="37" t="str">
        <f>IF(AND('Mapa final'!$AB$50="Alta",'Mapa final'!$AD$50="Mayor"),CONCATENATE("R7C",'Mapa final'!$R$50),"")</f>
        <v/>
      </c>
      <c r="AG22" s="38" t="str">
        <f>IF(AND('Mapa final'!$AB$51="Alta",'Mapa final'!$AD$51="Mayor"),CONCATENATE("R7C",'Mapa final'!$R$51),"")</f>
        <v/>
      </c>
      <c r="AH22" s="39" t="str">
        <f>IF(AND('Mapa final'!$AB$46="Alta",'Mapa final'!$AD$46="Catastrófico"),CONCATENATE("R7C",'Mapa final'!$R$46),"")</f>
        <v/>
      </c>
      <c r="AI22" s="40" t="str">
        <f>IF(AND('Mapa final'!$AB$47="Alta",'Mapa final'!$AD$47="Catastrófico"),CONCATENATE("R7C",'Mapa final'!$R$47),"")</f>
        <v/>
      </c>
      <c r="AJ22" s="40" t="str">
        <f>IF(AND('Mapa final'!$AB$48="Alta",'Mapa final'!$AD$48="Catastrófico"),CONCATENATE("R7C",'Mapa final'!$R$48),"")</f>
        <v/>
      </c>
      <c r="AK22" s="40" t="str">
        <f>IF(AND('Mapa final'!$AB$49="Alta",'Mapa final'!$AD$49="Catastrófico"),CONCATENATE("R7C",'Mapa final'!$R$49),"")</f>
        <v/>
      </c>
      <c r="AL22" s="40" t="str">
        <f>IF(AND('Mapa final'!$AB$50="Alta",'Mapa final'!$AD$50="Catastrófico"),CONCATENATE("R7C",'Mapa final'!$R$50),"")</f>
        <v/>
      </c>
      <c r="AM22" s="41" t="str">
        <f>IF(AND('Mapa final'!$AB$51="Alta",'Mapa final'!$AD$51="Catastrófico"),CONCATENATE("R7C",'Mapa final'!$R$51),"")</f>
        <v/>
      </c>
      <c r="AN22" s="67"/>
      <c r="AO22" s="589"/>
      <c r="AP22" s="590"/>
      <c r="AQ22" s="590"/>
      <c r="AR22" s="590"/>
      <c r="AS22" s="590"/>
      <c r="AT22" s="59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00"/>
      <c r="C23" s="500"/>
      <c r="D23" s="501"/>
      <c r="E23" s="599"/>
      <c r="F23" s="598"/>
      <c r="G23" s="598"/>
      <c r="H23" s="598"/>
      <c r="I23" s="598"/>
      <c r="J23" s="51" t="str">
        <f>IF(AND('Mapa final'!$AB$52="Alta",'Mapa final'!$AD$52="Leve"),CONCATENATE("R8C",'Mapa final'!$R$52),"")</f>
        <v/>
      </c>
      <c r="K23" s="52" t="str">
        <f>IF(AND('Mapa final'!$AB$53="Alta",'Mapa final'!$AD$53="Leve"),CONCATENATE("R8C",'Mapa final'!$R$53),"")</f>
        <v/>
      </c>
      <c r="L23" s="52" t="str">
        <f>IF(AND('Mapa final'!$AB$54="Alta",'Mapa final'!$AD$54="Leve"),CONCATENATE("R8C",'Mapa final'!$R$54),"")</f>
        <v/>
      </c>
      <c r="M23" s="52" t="str">
        <f>IF(AND('Mapa final'!$AB$55="Alta",'Mapa final'!$AD$55="Leve"),CONCATENATE("R8C",'Mapa final'!$R$55),"")</f>
        <v/>
      </c>
      <c r="N23" s="52" t="str">
        <f>IF(AND('Mapa final'!$AB$56="Alta",'Mapa final'!$AD$56="Leve"),CONCATENATE("R8C",'Mapa final'!$R$56),"")</f>
        <v/>
      </c>
      <c r="O23" s="53" t="str">
        <f>IF(AND('Mapa final'!$AB$57="Alta",'Mapa final'!$AD$57="Leve"),CONCATENATE("R8C",'Mapa final'!$R$57),"")</f>
        <v/>
      </c>
      <c r="P23" s="51" t="str">
        <f>IF(AND('Mapa final'!$AB$52="Alta",'Mapa final'!$AD$52="Menor"),CONCATENATE("R8C",'Mapa final'!$R$52),"")</f>
        <v/>
      </c>
      <c r="Q23" s="52" t="str">
        <f>IF(AND('Mapa final'!$AB$53="Alta",'Mapa final'!$AD$53="Menor"),CONCATENATE("R8C",'Mapa final'!$R$53),"")</f>
        <v/>
      </c>
      <c r="R23" s="52" t="str">
        <f>IF(AND('Mapa final'!$AB$54="Alta",'Mapa final'!$AD$54="Menor"),CONCATENATE("R8C",'Mapa final'!$R$54),"")</f>
        <v/>
      </c>
      <c r="S23" s="52" t="str">
        <f>IF(AND('Mapa final'!$AB$55="Alta",'Mapa final'!$AD$55="Menor"),CONCATENATE("R8C",'Mapa final'!$R$55),"")</f>
        <v/>
      </c>
      <c r="T23" s="52" t="str">
        <f>IF(AND('Mapa final'!$AB$56="Alta",'Mapa final'!$AD$56="Menor"),CONCATENATE("R8C",'Mapa final'!$R$56),"")</f>
        <v/>
      </c>
      <c r="U23" s="53" t="str">
        <f>IF(AND('Mapa final'!$AB$57="Alta",'Mapa final'!$AD$57="Menor"),CONCATENATE("R8C",'Mapa final'!$R$57),"")</f>
        <v/>
      </c>
      <c r="V23" s="36" t="str">
        <f>IF(AND('Mapa final'!$AB$52="Alta",'Mapa final'!$AD$52="Moderado"),CONCATENATE("R8C",'Mapa final'!$R$52),"")</f>
        <v/>
      </c>
      <c r="W23" s="37" t="str">
        <f>IF(AND('Mapa final'!$AB$53="Alta",'Mapa final'!$AD$53="Moderado"),CONCATENATE("R8C",'Mapa final'!$R$53),"")</f>
        <v/>
      </c>
      <c r="X23" s="37" t="str">
        <f>IF(AND('Mapa final'!$AB$54="Alta",'Mapa final'!$AD$54="Moderado"),CONCATENATE("R8C",'Mapa final'!$R$54),"")</f>
        <v/>
      </c>
      <c r="Y23" s="37" t="str">
        <f>IF(AND('Mapa final'!$AB$55="Alta",'Mapa final'!$AD$55="Moderado"),CONCATENATE("R8C",'Mapa final'!$R$55),"")</f>
        <v/>
      </c>
      <c r="Z23" s="37" t="str">
        <f>IF(AND('Mapa final'!$AB$56="Alta",'Mapa final'!$AD$56="Moderado"),CONCATENATE("R8C",'Mapa final'!$R$56),"")</f>
        <v/>
      </c>
      <c r="AA23" s="38" t="str">
        <f>IF(AND('Mapa final'!$AB$57="Alta",'Mapa final'!$AD$57="Moderado"),CONCATENATE("R8C",'Mapa final'!$R$57),"")</f>
        <v/>
      </c>
      <c r="AB23" s="36" t="str">
        <f>IF(AND('Mapa final'!$AB$52="Alta",'Mapa final'!$AD$52="Mayor"),CONCATENATE("R8C",'Mapa final'!$R$52),"")</f>
        <v/>
      </c>
      <c r="AC23" s="37" t="str">
        <f>IF(AND('Mapa final'!$AB$53="Alta",'Mapa final'!$AD$53="Mayor"),CONCATENATE("R8C",'Mapa final'!$R$53),"")</f>
        <v/>
      </c>
      <c r="AD23" s="37" t="str">
        <f>IF(AND('Mapa final'!$AB$54="Alta",'Mapa final'!$AD$54="Mayor"),CONCATENATE("R8C",'Mapa final'!$R$54),"")</f>
        <v/>
      </c>
      <c r="AE23" s="37" t="str">
        <f>IF(AND('Mapa final'!$AB$55="Alta",'Mapa final'!$AD$55="Mayor"),CONCATENATE("R8C",'Mapa final'!$R$55),"")</f>
        <v/>
      </c>
      <c r="AF23" s="37" t="str">
        <f>IF(AND('Mapa final'!$AB$56="Alta",'Mapa final'!$AD$56="Mayor"),CONCATENATE("R8C",'Mapa final'!$R$56),"")</f>
        <v/>
      </c>
      <c r="AG23" s="38" t="str">
        <f>IF(AND('Mapa final'!$AB$57="Alta",'Mapa final'!$AD$57="Mayor"),CONCATENATE("R8C",'Mapa final'!$R$57),"")</f>
        <v/>
      </c>
      <c r="AH23" s="39" t="str">
        <f>IF(AND('Mapa final'!$AB$52="Alta",'Mapa final'!$AD$52="Catastrófico"),CONCATENATE("R8C",'Mapa final'!$R$52),"")</f>
        <v/>
      </c>
      <c r="AI23" s="40" t="str">
        <f>IF(AND('Mapa final'!$AB$53="Alta",'Mapa final'!$AD$53="Catastrófico"),CONCATENATE("R8C",'Mapa final'!$R$53),"")</f>
        <v/>
      </c>
      <c r="AJ23" s="40" t="str">
        <f>IF(AND('Mapa final'!$AB$54="Alta",'Mapa final'!$AD$54="Catastrófico"),CONCATENATE("R8C",'Mapa final'!$R$54),"")</f>
        <v/>
      </c>
      <c r="AK23" s="40" t="str">
        <f>IF(AND('Mapa final'!$AB$55="Alta",'Mapa final'!$AD$55="Catastrófico"),CONCATENATE("R8C",'Mapa final'!$R$55),"")</f>
        <v/>
      </c>
      <c r="AL23" s="40" t="str">
        <f>IF(AND('Mapa final'!$AB$56="Alta",'Mapa final'!$AD$56="Catastrófico"),CONCATENATE("R8C",'Mapa final'!$R$56),"")</f>
        <v/>
      </c>
      <c r="AM23" s="41" t="str">
        <f>IF(AND('Mapa final'!$AB$57="Alta",'Mapa final'!$AD$57="Catastrófico"),CONCATENATE("R8C",'Mapa final'!$R$57),"")</f>
        <v/>
      </c>
      <c r="AN23" s="67"/>
      <c r="AO23" s="589"/>
      <c r="AP23" s="590"/>
      <c r="AQ23" s="590"/>
      <c r="AR23" s="590"/>
      <c r="AS23" s="590"/>
      <c r="AT23" s="591"/>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00"/>
      <c r="C24" s="500"/>
      <c r="D24" s="501"/>
      <c r="E24" s="599"/>
      <c r="F24" s="598"/>
      <c r="G24" s="598"/>
      <c r="H24" s="598"/>
      <c r="I24" s="598"/>
      <c r="J24" s="51" t="str">
        <f>IF(AND('Mapa final'!$AB$58="Alta",'Mapa final'!$AD$58="Leve"),CONCATENATE("R9C",'Mapa final'!$R$58),"")</f>
        <v/>
      </c>
      <c r="K24" s="52" t="str">
        <f>IF(AND('Mapa final'!$AB$59="Alta",'Mapa final'!$AD$59="Leve"),CONCATENATE("R9C",'Mapa final'!$R$59),"")</f>
        <v/>
      </c>
      <c r="L24" s="52" t="str">
        <f>IF(AND('Mapa final'!$AB$60="Alta",'Mapa final'!$AD$60="Leve"),CONCATENATE("R9C",'Mapa final'!$R$60),"")</f>
        <v/>
      </c>
      <c r="M24" s="52" t="str">
        <f>IF(AND('Mapa final'!$AB$61="Alta",'Mapa final'!$AD$61="Leve"),CONCATENATE("R9C",'Mapa final'!$R$61),"")</f>
        <v/>
      </c>
      <c r="N24" s="52" t="str">
        <f>IF(AND('Mapa final'!$AB$62="Alta",'Mapa final'!$AD$62="Leve"),CONCATENATE("R9C",'Mapa final'!$R$62),"")</f>
        <v/>
      </c>
      <c r="O24" s="53" t="str">
        <f>IF(AND('Mapa final'!$AB$63="Alta",'Mapa final'!$AD$63="Leve"),CONCATENATE("R9C",'Mapa final'!$R$63),"")</f>
        <v/>
      </c>
      <c r="P24" s="51" t="str">
        <f>IF(AND('Mapa final'!$AB$58="Alta",'Mapa final'!$AD$58="Menor"),CONCATENATE("R9C",'Mapa final'!$R$58),"")</f>
        <v/>
      </c>
      <c r="Q24" s="52" t="str">
        <f>IF(AND('Mapa final'!$AB$59="Alta",'Mapa final'!$AD$59="Menor"),CONCATENATE("R9C",'Mapa final'!$R$59),"")</f>
        <v/>
      </c>
      <c r="R24" s="52" t="str">
        <f>IF(AND('Mapa final'!$AB$60="Alta",'Mapa final'!$AD$60="Menor"),CONCATENATE("R9C",'Mapa final'!$R$60),"")</f>
        <v/>
      </c>
      <c r="S24" s="52" t="str">
        <f>IF(AND('Mapa final'!$AB$61="Alta",'Mapa final'!$AD$61="Menor"),CONCATENATE("R9C",'Mapa final'!$R$61),"")</f>
        <v/>
      </c>
      <c r="T24" s="52" t="str">
        <f>IF(AND('Mapa final'!$AB$62="Alta",'Mapa final'!$AD$62="Menor"),CONCATENATE("R9C",'Mapa final'!$R$62),"")</f>
        <v/>
      </c>
      <c r="U24" s="53" t="str">
        <f>IF(AND('Mapa final'!$AB$63="Alta",'Mapa final'!$AD$63="Menor"),CONCATENATE("R9C",'Mapa final'!$R$63),"")</f>
        <v/>
      </c>
      <c r="V24" s="36" t="str">
        <f>IF(AND('Mapa final'!$AB$58="Alta",'Mapa final'!$AD$58="Moderado"),CONCATENATE("R9C",'Mapa final'!$R$58),"")</f>
        <v/>
      </c>
      <c r="W24" s="37" t="str">
        <f>IF(AND('Mapa final'!$AB$59="Alta",'Mapa final'!$AD$59="Moderado"),CONCATENATE("R9C",'Mapa final'!$R$59),"")</f>
        <v/>
      </c>
      <c r="X24" s="37" t="str">
        <f>IF(AND('Mapa final'!$AB$60="Alta",'Mapa final'!$AD$60="Moderado"),CONCATENATE("R9C",'Mapa final'!$R$60),"")</f>
        <v/>
      </c>
      <c r="Y24" s="37" t="str">
        <f>IF(AND('Mapa final'!$AB$61="Alta",'Mapa final'!$AD$61="Moderado"),CONCATENATE("R9C",'Mapa final'!$R$61),"")</f>
        <v/>
      </c>
      <c r="Z24" s="37" t="str">
        <f>IF(AND('Mapa final'!$AB$62="Alta",'Mapa final'!$AD$62="Moderado"),CONCATENATE("R9C",'Mapa final'!$R$62),"")</f>
        <v/>
      </c>
      <c r="AA24" s="38" t="str">
        <f>IF(AND('Mapa final'!$AB$63="Alta",'Mapa final'!$AD$63="Moderado"),CONCATENATE("R9C",'Mapa final'!$R$63),"")</f>
        <v/>
      </c>
      <c r="AB24" s="36" t="str">
        <f>IF(AND('Mapa final'!$AB$58="Alta",'Mapa final'!$AD$58="Mayor"),CONCATENATE("R9C",'Mapa final'!$R$58),"")</f>
        <v/>
      </c>
      <c r="AC24" s="37" t="str">
        <f>IF(AND('Mapa final'!$AB$59="Alta",'Mapa final'!$AD$59="Mayor"),CONCATENATE("R9C",'Mapa final'!$R$59),"")</f>
        <v/>
      </c>
      <c r="AD24" s="37" t="str">
        <f>IF(AND('Mapa final'!$AB$60="Alta",'Mapa final'!$AD$60="Mayor"),CONCATENATE("R9C",'Mapa final'!$R$60),"")</f>
        <v/>
      </c>
      <c r="AE24" s="37" t="str">
        <f>IF(AND('Mapa final'!$AB$61="Alta",'Mapa final'!$AD$61="Mayor"),CONCATENATE("R9C",'Mapa final'!$R$61),"")</f>
        <v/>
      </c>
      <c r="AF24" s="37" t="str">
        <f>IF(AND('Mapa final'!$AB$62="Alta",'Mapa final'!$AD$62="Mayor"),CONCATENATE("R9C",'Mapa final'!$R$62),"")</f>
        <v/>
      </c>
      <c r="AG24" s="38" t="str">
        <f>IF(AND('Mapa final'!$AB$63="Alta",'Mapa final'!$AD$63="Mayor"),CONCATENATE("R9C",'Mapa final'!$R$63),"")</f>
        <v/>
      </c>
      <c r="AH24" s="39" t="str">
        <f>IF(AND('Mapa final'!$AB$58="Alta",'Mapa final'!$AD$58="Catastrófico"),CONCATENATE("R9C",'Mapa final'!$R$58),"")</f>
        <v/>
      </c>
      <c r="AI24" s="40" t="str">
        <f>IF(AND('Mapa final'!$AB$59="Alta",'Mapa final'!$AD$59="Catastrófico"),CONCATENATE("R9C",'Mapa final'!$R$59),"")</f>
        <v/>
      </c>
      <c r="AJ24" s="40" t="str">
        <f>IF(AND('Mapa final'!$AB$60="Alta",'Mapa final'!$AD$60="Catastrófico"),CONCATENATE("R9C",'Mapa final'!$R$60),"")</f>
        <v/>
      </c>
      <c r="AK24" s="40" t="str">
        <f>IF(AND('Mapa final'!$AB$61="Alta",'Mapa final'!$AD$61="Catastrófico"),CONCATENATE("R9C",'Mapa final'!$R$61),"")</f>
        <v/>
      </c>
      <c r="AL24" s="40" t="str">
        <f>IF(AND('Mapa final'!$AB$62="Alta",'Mapa final'!$AD$62="Catastrófico"),CONCATENATE("R9C",'Mapa final'!$R$62),"")</f>
        <v/>
      </c>
      <c r="AM24" s="41" t="str">
        <f>IF(AND('Mapa final'!$AB$63="Alta",'Mapa final'!$AD$63="Catastrófico"),CONCATENATE("R9C",'Mapa final'!$R$63),"")</f>
        <v/>
      </c>
      <c r="AN24" s="67"/>
      <c r="AO24" s="589"/>
      <c r="AP24" s="590"/>
      <c r="AQ24" s="590"/>
      <c r="AR24" s="590"/>
      <c r="AS24" s="590"/>
      <c r="AT24" s="591"/>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00"/>
      <c r="C25" s="500"/>
      <c r="D25" s="501"/>
      <c r="E25" s="600"/>
      <c r="F25" s="601"/>
      <c r="G25" s="601"/>
      <c r="H25" s="601"/>
      <c r="I25" s="601"/>
      <c r="J25" s="54" t="str">
        <f>IF(AND('Mapa final'!$AB$64="Alta",'Mapa final'!$AD$64="Leve"),CONCATENATE("R10C",'Mapa final'!$R$64),"")</f>
        <v/>
      </c>
      <c r="K25" s="55" t="str">
        <f>IF(AND('Mapa final'!$AB$65="Alta",'Mapa final'!$AD$65="Leve"),CONCATENATE("R10C",'Mapa final'!$R$65),"")</f>
        <v/>
      </c>
      <c r="L25" s="55" t="str">
        <f>IF(AND('Mapa final'!$AB$66="Alta",'Mapa final'!$AD$66="Leve"),CONCATENATE("R10C",'Mapa final'!$R$66),"")</f>
        <v/>
      </c>
      <c r="M25" s="55" t="str">
        <f>IF(AND('Mapa final'!$AB$67="Alta",'Mapa final'!$AD$67="Leve"),CONCATENATE("R10C",'Mapa final'!$R$67),"")</f>
        <v/>
      </c>
      <c r="N25" s="55" t="str">
        <f>IF(AND('Mapa final'!$AB$68="Alta",'Mapa final'!$AD$68="Leve"),CONCATENATE("R10C",'Mapa final'!$R$68),"")</f>
        <v/>
      </c>
      <c r="O25" s="56" t="str">
        <f>IF(AND('Mapa final'!$AB$69="Alta",'Mapa final'!$AD$69="Leve"),CONCATENATE("R10C",'Mapa final'!$R$69),"")</f>
        <v/>
      </c>
      <c r="P25" s="54" t="str">
        <f>IF(AND('Mapa final'!$AB$64="Alta",'Mapa final'!$AD$64="Menor"),CONCATENATE("R10C",'Mapa final'!$R$64),"")</f>
        <v/>
      </c>
      <c r="Q25" s="55" t="str">
        <f>IF(AND('Mapa final'!$AB$65="Alta",'Mapa final'!$AD$65="Menor"),CONCATENATE("R10C",'Mapa final'!$R$65),"")</f>
        <v/>
      </c>
      <c r="R25" s="55" t="str">
        <f>IF(AND('Mapa final'!$AB$66="Alta",'Mapa final'!$AD$66="Menor"),CONCATENATE("R10C",'Mapa final'!$R$66),"")</f>
        <v/>
      </c>
      <c r="S25" s="55" t="str">
        <f>IF(AND('Mapa final'!$AB$67="Alta",'Mapa final'!$AD$67="Menor"),CONCATENATE("R10C",'Mapa final'!$R$67),"")</f>
        <v/>
      </c>
      <c r="T25" s="55" t="str">
        <f>IF(AND('Mapa final'!$AB$68="Alta",'Mapa final'!$AD$68="Menor"),CONCATENATE("R10C",'Mapa final'!$R$68),"")</f>
        <v/>
      </c>
      <c r="U25" s="56" t="str">
        <f>IF(AND('Mapa final'!$AB$69="Alta",'Mapa final'!$AD$69="Menor"),CONCATENATE("R10C",'Mapa final'!$R$69),"")</f>
        <v/>
      </c>
      <c r="V25" s="42" t="str">
        <f>IF(AND('Mapa final'!$AB$64="Alta",'Mapa final'!$AD$64="Moderado"),CONCATENATE("R10C",'Mapa final'!$R$64),"")</f>
        <v/>
      </c>
      <c r="W25" s="43" t="str">
        <f>IF(AND('Mapa final'!$AB$65="Alta",'Mapa final'!$AD$65="Moderado"),CONCATENATE("R10C",'Mapa final'!$R$65),"")</f>
        <v/>
      </c>
      <c r="X25" s="43" t="str">
        <f>IF(AND('Mapa final'!$AB$66="Alta",'Mapa final'!$AD$66="Moderado"),CONCATENATE("R10C",'Mapa final'!$R$66),"")</f>
        <v/>
      </c>
      <c r="Y25" s="43" t="str">
        <f>IF(AND('Mapa final'!$AB$67="Alta",'Mapa final'!$AD$67="Moderado"),CONCATENATE("R10C",'Mapa final'!$R$67),"")</f>
        <v/>
      </c>
      <c r="Z25" s="43" t="str">
        <f>IF(AND('Mapa final'!$AB$68="Alta",'Mapa final'!$AD$68="Moderado"),CONCATENATE("R10C",'Mapa final'!$R$68),"")</f>
        <v/>
      </c>
      <c r="AA25" s="44" t="str">
        <f>IF(AND('Mapa final'!$AB$69="Alta",'Mapa final'!$AD$69="Moderado"),CONCATENATE("R10C",'Mapa final'!$R$69),"")</f>
        <v/>
      </c>
      <c r="AB25" s="42" t="str">
        <f>IF(AND('Mapa final'!$AB$64="Alta",'Mapa final'!$AD$64="Mayor"),CONCATENATE("R10C",'Mapa final'!$R$64),"")</f>
        <v/>
      </c>
      <c r="AC25" s="43" t="str">
        <f>IF(AND('Mapa final'!$AB$65="Alta",'Mapa final'!$AD$65="Mayor"),CONCATENATE("R10C",'Mapa final'!$R$65),"")</f>
        <v/>
      </c>
      <c r="AD25" s="43" t="str">
        <f>IF(AND('Mapa final'!$AB$66="Alta",'Mapa final'!$AD$66="Mayor"),CONCATENATE("R10C",'Mapa final'!$R$66),"")</f>
        <v/>
      </c>
      <c r="AE25" s="43" t="str">
        <f>IF(AND('Mapa final'!$AB$67="Alta",'Mapa final'!$AD$67="Mayor"),CONCATENATE("R10C",'Mapa final'!$R$67),"")</f>
        <v/>
      </c>
      <c r="AF25" s="43" t="str">
        <f>IF(AND('Mapa final'!$AB$68="Alta",'Mapa final'!$AD$68="Mayor"),CONCATENATE("R10C",'Mapa final'!$R$68),"")</f>
        <v/>
      </c>
      <c r="AG25" s="44" t="str">
        <f>IF(AND('Mapa final'!$AB$69="Alta",'Mapa final'!$AD$69="Mayor"),CONCATENATE("R10C",'Mapa final'!$R$69),"")</f>
        <v/>
      </c>
      <c r="AH25" s="45" t="str">
        <f>IF(AND('Mapa final'!$AB$64="Alta",'Mapa final'!$AD$64="Catastrófico"),CONCATENATE("R10C",'Mapa final'!$R$64),"")</f>
        <v/>
      </c>
      <c r="AI25" s="46" t="str">
        <f>IF(AND('Mapa final'!$AB$65="Alta",'Mapa final'!$AD$65="Catastrófico"),CONCATENATE("R10C",'Mapa final'!$R$65),"")</f>
        <v/>
      </c>
      <c r="AJ25" s="46" t="str">
        <f>IF(AND('Mapa final'!$AB$66="Alta",'Mapa final'!$AD$66="Catastrófico"),CONCATENATE("R10C",'Mapa final'!$R$66),"")</f>
        <v/>
      </c>
      <c r="AK25" s="46" t="str">
        <f>IF(AND('Mapa final'!$AB$67="Alta",'Mapa final'!$AD$67="Catastrófico"),CONCATENATE("R10C",'Mapa final'!$R$67),"")</f>
        <v/>
      </c>
      <c r="AL25" s="46" t="str">
        <f>IF(AND('Mapa final'!$AB$68="Alta",'Mapa final'!$AD$68="Catastrófico"),CONCATENATE("R10C",'Mapa final'!$R$68),"")</f>
        <v/>
      </c>
      <c r="AM25" s="47" t="str">
        <f>IF(AND('Mapa final'!$AB$69="Alta",'Mapa final'!$AD$69="Catastrófico"),CONCATENATE("R10C",'Mapa final'!$R$69),"")</f>
        <v/>
      </c>
      <c r="AN25" s="67"/>
      <c r="AO25" s="592"/>
      <c r="AP25" s="593"/>
      <c r="AQ25" s="593"/>
      <c r="AR25" s="593"/>
      <c r="AS25" s="593"/>
      <c r="AT25" s="59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00"/>
      <c r="C26" s="500"/>
      <c r="D26" s="501"/>
      <c r="E26" s="595" t="s">
        <v>112</v>
      </c>
      <c r="F26" s="596"/>
      <c r="G26" s="596"/>
      <c r="H26" s="596"/>
      <c r="I26" s="613"/>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625" t="s">
        <v>80</v>
      </c>
      <c r="AP26" s="626"/>
      <c r="AQ26" s="626"/>
      <c r="AR26" s="626"/>
      <c r="AS26" s="626"/>
      <c r="AT26" s="62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00"/>
      <c r="C27" s="500"/>
      <c r="D27" s="501"/>
      <c r="E27" s="597"/>
      <c r="F27" s="598"/>
      <c r="G27" s="598"/>
      <c r="H27" s="598"/>
      <c r="I27" s="614"/>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str">
        <f>IF(AND('Mapa final'!$AB$19="Media",'Mapa final'!$AD$19="Leve"),CONCATENATE("R2C",'Mapa final'!$R$19),"")</f>
        <v/>
      </c>
      <c r="N27" s="52" t="str">
        <f>IF(AND('Mapa final'!$AB$20="Media",'Mapa final'!$AD$20="Leve"),CONCATENATE("R2C",'Mapa final'!$R$20),"")</f>
        <v/>
      </c>
      <c r="O27" s="53" t="str">
        <f>IF(AND('Mapa final'!$AB$21="Media",'Mapa final'!$AD$21="Leve"),CONCATENATE("R2C",'Mapa final'!$R$21),"")</f>
        <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str">
        <f>IF(AND('Mapa final'!$AB$19="Media",'Mapa final'!$AD$19="Menor"),CONCATENATE("R2C",'Mapa final'!$R$19),"")</f>
        <v/>
      </c>
      <c r="T27" s="52" t="str">
        <f>IF(AND('Mapa final'!$AB$20="Media",'Mapa final'!$AD$20="Menor"),CONCATENATE("R2C",'Mapa final'!$R$20),"")</f>
        <v/>
      </c>
      <c r="U27" s="53" t="str">
        <f>IF(AND('Mapa final'!$AB$21="Media",'Mapa final'!$AD$21="Menor"),CONCATENATE("R2C",'Mapa final'!$R$21),"")</f>
        <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str">
        <f>IF(AND('Mapa final'!$AB$19="Media",'Mapa final'!$AD$19="Moderado"),CONCATENATE("R2C",'Mapa final'!$R$19),"")</f>
        <v/>
      </c>
      <c r="Z27" s="52" t="str">
        <f>IF(AND('Mapa final'!$AB$20="Media",'Mapa final'!$AD$20="Moderado"),CONCATENATE("R2C",'Mapa final'!$R$20),"")</f>
        <v/>
      </c>
      <c r="AA27" s="53" t="str">
        <f>IF(AND('Mapa final'!$AB$21="Media",'Mapa final'!$AD$21="Moderado"),CONCATENATE("R2C",'Mapa final'!$R$21),"")</f>
        <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str">
        <f>IF(AND('Mapa final'!$AB$19="Media",'Mapa final'!$AD$19="Mayor"),CONCATENATE("R2C",'Mapa final'!$R$19),"")</f>
        <v/>
      </c>
      <c r="AF27" s="37" t="str">
        <f>IF(AND('Mapa final'!$AB$20="Media",'Mapa final'!$AD$20="Mayor"),CONCATENATE("R2C",'Mapa final'!$R$20),"")</f>
        <v/>
      </c>
      <c r="AG27" s="38" t="str">
        <f>IF(AND('Mapa final'!$AB$21="Media",'Mapa final'!$AD$21="Mayor"),CONCATENATE("R2C",'Mapa final'!$R$21),"")</f>
        <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str">
        <f>IF(AND('Mapa final'!$AB$19="Media",'Mapa final'!$AD$19="Catastrófico"),CONCATENATE("R2C",'Mapa final'!$R$19),"")</f>
        <v/>
      </c>
      <c r="AL27" s="40" t="str">
        <f>IF(AND('Mapa final'!$AB$20="Media",'Mapa final'!$AD$20="Catastrófico"),CONCATENATE("R2C",'Mapa final'!$R$20),"")</f>
        <v/>
      </c>
      <c r="AM27" s="41" t="str">
        <f>IF(AND('Mapa final'!$AB$21="Media",'Mapa final'!$AD$21="Catastrófico"),CONCATENATE("R2C",'Mapa final'!$R$21),"")</f>
        <v/>
      </c>
      <c r="AN27" s="67"/>
      <c r="AO27" s="628"/>
      <c r="AP27" s="629"/>
      <c r="AQ27" s="629"/>
      <c r="AR27" s="629"/>
      <c r="AS27" s="629"/>
      <c r="AT27" s="63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00"/>
      <c r="C28" s="500"/>
      <c r="D28" s="501"/>
      <c r="E28" s="599"/>
      <c r="F28" s="598"/>
      <c r="G28" s="598"/>
      <c r="H28" s="598"/>
      <c r="I28" s="614"/>
      <c r="J28" s="51" t="str">
        <f>IF(AND('Mapa final'!$AB$22="Media",'Mapa final'!$AD$22="Leve"),CONCATENATE("R3C",'Mapa final'!$R$22),"")</f>
        <v/>
      </c>
      <c r="K28" s="52" t="str">
        <f>IF(AND('Mapa final'!$AB$23="Media",'Mapa final'!$AD$23="Leve"),CONCATENATE("R3C",'Mapa final'!$R$23),"")</f>
        <v/>
      </c>
      <c r="L28" s="52" t="str">
        <f>IF(AND('Mapa final'!$AB$24="Media",'Mapa final'!$AD$24="Leve"),CONCATENATE("R3C",'Mapa final'!$R$24),"")</f>
        <v/>
      </c>
      <c r="M28" s="52" t="str">
        <f>IF(AND('Mapa final'!$AB$25="Media",'Mapa final'!$AD$25="Leve"),CONCATENATE("R3C",'Mapa final'!$R$25),"")</f>
        <v/>
      </c>
      <c r="N28" s="52" t="str">
        <f>IF(AND('Mapa final'!$AB$26="Media",'Mapa final'!$AD$26="Leve"),CONCATENATE("R3C",'Mapa final'!$R$26),"")</f>
        <v/>
      </c>
      <c r="O28" s="53" t="str">
        <f>IF(AND('Mapa final'!$AB$27="Media",'Mapa final'!$AD$27="Leve"),CONCATENATE("R3C",'Mapa final'!$R$27),"")</f>
        <v/>
      </c>
      <c r="P28" s="51" t="str">
        <f>IF(AND('Mapa final'!$AB$22="Media",'Mapa final'!$AD$22="Menor"),CONCATENATE("R3C",'Mapa final'!$R$22),"")</f>
        <v/>
      </c>
      <c r="Q28" s="52" t="str">
        <f>IF(AND('Mapa final'!$AB$23="Media",'Mapa final'!$AD$23="Menor"),CONCATENATE("R3C",'Mapa final'!$R$23),"")</f>
        <v/>
      </c>
      <c r="R28" s="52" t="str">
        <f>IF(AND('Mapa final'!$AB$24="Media",'Mapa final'!$AD$24="Menor"),CONCATENATE("R3C",'Mapa final'!$R$24),"")</f>
        <v/>
      </c>
      <c r="S28" s="52" t="str">
        <f>IF(AND('Mapa final'!$AB$25="Media",'Mapa final'!$AD$25="Menor"),CONCATENATE("R3C",'Mapa final'!$R$25),"")</f>
        <v/>
      </c>
      <c r="T28" s="52" t="str">
        <f>IF(AND('Mapa final'!$AB$26="Media",'Mapa final'!$AD$26="Menor"),CONCATENATE("R3C",'Mapa final'!$R$26),"")</f>
        <v/>
      </c>
      <c r="U28" s="53" t="str">
        <f>IF(AND('Mapa final'!$AB$27="Media",'Mapa final'!$AD$27="Menor"),CONCATENATE("R3C",'Mapa final'!$R$27),"")</f>
        <v/>
      </c>
      <c r="V28" s="51" t="str">
        <f>IF(AND('Mapa final'!$AB$22="Media",'Mapa final'!$AD$22="Moderado"),CONCATENATE("R3C",'Mapa final'!$R$22),"")</f>
        <v/>
      </c>
      <c r="W28" s="52" t="str">
        <f>IF(AND('Mapa final'!$AB$23="Media",'Mapa final'!$AD$23="Moderado"),CONCATENATE("R3C",'Mapa final'!$R$23),"")</f>
        <v/>
      </c>
      <c r="X28" s="52" t="str">
        <f>IF(AND('Mapa final'!$AB$24="Media",'Mapa final'!$AD$24="Moderado"),CONCATENATE("R3C",'Mapa final'!$R$24),"")</f>
        <v/>
      </c>
      <c r="Y28" s="52" t="str">
        <f>IF(AND('Mapa final'!$AB$25="Media",'Mapa final'!$AD$25="Moderado"),CONCATENATE("R3C",'Mapa final'!$R$25),"")</f>
        <v/>
      </c>
      <c r="Z28" s="52" t="str">
        <f>IF(AND('Mapa final'!$AB$26="Media",'Mapa final'!$AD$26="Moderado"),CONCATENATE("R3C",'Mapa final'!$R$26),"")</f>
        <v/>
      </c>
      <c r="AA28" s="53" t="str">
        <f>IF(AND('Mapa final'!$AB$27="Media",'Mapa final'!$AD$27="Moderado"),CONCATENATE("R3C",'Mapa final'!$R$27),"")</f>
        <v/>
      </c>
      <c r="AB28" s="36" t="str">
        <f>IF(AND('Mapa final'!$AB$22="Media",'Mapa final'!$AD$22="Mayor"),CONCATENATE("R3C",'Mapa final'!$R$22),"")</f>
        <v/>
      </c>
      <c r="AC28" s="37" t="str">
        <f>IF(AND('Mapa final'!$AB$23="Media",'Mapa final'!$AD$23="Mayor"),CONCATENATE("R3C",'Mapa final'!$R$23),"")</f>
        <v/>
      </c>
      <c r="AD28" s="37" t="str">
        <f>IF(AND('Mapa final'!$AB$24="Media",'Mapa final'!$AD$24="Mayor"),CONCATENATE("R3C",'Mapa final'!$R$24),"")</f>
        <v/>
      </c>
      <c r="AE28" s="37" t="str">
        <f>IF(AND('Mapa final'!$AB$25="Media",'Mapa final'!$AD$25="Mayor"),CONCATENATE("R3C",'Mapa final'!$R$25),"")</f>
        <v/>
      </c>
      <c r="AF28" s="37" t="str">
        <f>IF(AND('Mapa final'!$AB$26="Media",'Mapa final'!$AD$26="Mayor"),CONCATENATE("R3C",'Mapa final'!$R$26),"")</f>
        <v/>
      </c>
      <c r="AG28" s="38" t="str">
        <f>IF(AND('Mapa final'!$AB$27="Media",'Mapa final'!$AD$27="Mayor"),CONCATENATE("R3C",'Mapa final'!$R$27),"")</f>
        <v/>
      </c>
      <c r="AH28" s="39" t="str">
        <f>IF(AND('Mapa final'!$AB$22="Media",'Mapa final'!$AD$22="Catastrófico"),CONCATENATE("R3C",'Mapa final'!$R$22),"")</f>
        <v/>
      </c>
      <c r="AI28" s="40" t="str">
        <f>IF(AND('Mapa final'!$AB$23="Media",'Mapa final'!$AD$23="Catastrófico"),CONCATENATE("R3C",'Mapa final'!$R$23),"")</f>
        <v/>
      </c>
      <c r="AJ28" s="40" t="str">
        <f>IF(AND('Mapa final'!$AB$24="Media",'Mapa final'!$AD$24="Catastrófico"),CONCATENATE("R3C",'Mapa final'!$R$24),"")</f>
        <v/>
      </c>
      <c r="AK28" s="40" t="str">
        <f>IF(AND('Mapa final'!$AB$25="Media",'Mapa final'!$AD$25="Catastrófico"),CONCATENATE("R3C",'Mapa final'!$R$25),"")</f>
        <v/>
      </c>
      <c r="AL28" s="40" t="str">
        <f>IF(AND('Mapa final'!$AB$26="Media",'Mapa final'!$AD$26="Catastrófico"),CONCATENATE("R3C",'Mapa final'!$R$26),"")</f>
        <v/>
      </c>
      <c r="AM28" s="41" t="str">
        <f>IF(AND('Mapa final'!$AB$27="Media",'Mapa final'!$AD$27="Catastrófico"),CONCATENATE("R3C",'Mapa final'!$R$27),"")</f>
        <v/>
      </c>
      <c r="AN28" s="67"/>
      <c r="AO28" s="628"/>
      <c r="AP28" s="629"/>
      <c r="AQ28" s="629"/>
      <c r="AR28" s="629"/>
      <c r="AS28" s="629"/>
      <c r="AT28" s="63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00"/>
      <c r="C29" s="500"/>
      <c r="D29" s="501"/>
      <c r="E29" s="599"/>
      <c r="F29" s="598"/>
      <c r="G29" s="598"/>
      <c r="H29" s="598"/>
      <c r="I29" s="614"/>
      <c r="J29" s="51" t="str">
        <f>IF(AND('Mapa final'!$AB$28="Media",'Mapa final'!$AD$28="Leve"),CONCATENATE("R4C",'Mapa final'!$R$28),"")</f>
        <v/>
      </c>
      <c r="K29" s="52" t="str">
        <f>IF(AND('Mapa final'!$AB$29="Media",'Mapa final'!$AD$29="Leve"),CONCATENATE("R4C",'Mapa final'!$R$29),"")</f>
        <v/>
      </c>
      <c r="L29" s="52" t="str">
        <f>IF(AND('Mapa final'!$AB$30="Media",'Mapa final'!$AD$30="Leve"),CONCATENATE("R4C",'Mapa final'!$R$30),"")</f>
        <v/>
      </c>
      <c r="M29" s="52" t="str">
        <f>IF(AND('Mapa final'!$AB$31="Media",'Mapa final'!$AD$31="Leve"),CONCATENATE("R4C",'Mapa final'!$R$31),"")</f>
        <v/>
      </c>
      <c r="N29" s="52" t="str">
        <f>IF(AND('Mapa final'!$AB$32="Media",'Mapa final'!$AD$32="Leve"),CONCATENATE("R4C",'Mapa final'!$R$32),"")</f>
        <v/>
      </c>
      <c r="O29" s="53" t="str">
        <f>IF(AND('Mapa final'!$AB$33="Media",'Mapa final'!$AD$33="Leve"),CONCATENATE("R4C",'Mapa final'!$R$33),"")</f>
        <v/>
      </c>
      <c r="P29" s="51" t="str">
        <f>IF(AND('Mapa final'!$AB$28="Media",'Mapa final'!$AD$28="Menor"),CONCATENATE("R4C",'Mapa final'!$R$28),"")</f>
        <v/>
      </c>
      <c r="Q29" s="52" t="str">
        <f>IF(AND('Mapa final'!$AB$29="Media",'Mapa final'!$AD$29="Menor"),CONCATENATE("R4C",'Mapa final'!$R$29),"")</f>
        <v/>
      </c>
      <c r="R29" s="52" t="str">
        <f>IF(AND('Mapa final'!$AB$30="Media",'Mapa final'!$AD$30="Menor"),CONCATENATE("R4C",'Mapa final'!$R$30),"")</f>
        <v/>
      </c>
      <c r="S29" s="52" t="str">
        <f>IF(AND('Mapa final'!$AB$31="Media",'Mapa final'!$AD$31="Menor"),CONCATENATE("R4C",'Mapa final'!$R$31),"")</f>
        <v/>
      </c>
      <c r="T29" s="52" t="str">
        <f>IF(AND('Mapa final'!$AB$32="Media",'Mapa final'!$AD$32="Menor"),CONCATENATE("R4C",'Mapa final'!$R$32),"")</f>
        <v/>
      </c>
      <c r="U29" s="53" t="str">
        <f>IF(AND('Mapa final'!$AB$33="Media",'Mapa final'!$AD$33="Menor"),CONCATENATE("R4C",'Mapa final'!$R$33),"")</f>
        <v/>
      </c>
      <c r="V29" s="51" t="str">
        <f>IF(AND('Mapa final'!$AB$28="Media",'Mapa final'!$AD$28="Moderado"),CONCATENATE("R4C",'Mapa final'!$R$28),"")</f>
        <v/>
      </c>
      <c r="W29" s="52" t="str">
        <f>IF(AND('Mapa final'!$AB$29="Media",'Mapa final'!$AD$29="Moderado"),CONCATENATE("R4C",'Mapa final'!$R$29),"")</f>
        <v/>
      </c>
      <c r="X29" s="52" t="str">
        <f>IF(AND('Mapa final'!$AB$30="Media",'Mapa final'!$AD$30="Moderado"),CONCATENATE("R4C",'Mapa final'!$R$30),"")</f>
        <v/>
      </c>
      <c r="Y29" s="52" t="str">
        <f>IF(AND('Mapa final'!$AB$31="Media",'Mapa final'!$AD$31="Moderado"),CONCATENATE("R4C",'Mapa final'!$R$31),"")</f>
        <v/>
      </c>
      <c r="Z29" s="52" t="str">
        <f>IF(AND('Mapa final'!$AB$32="Media",'Mapa final'!$AD$32="Moderado"),CONCATENATE("R4C",'Mapa final'!$R$32),"")</f>
        <v/>
      </c>
      <c r="AA29" s="53" t="str">
        <f>IF(AND('Mapa final'!$AB$33="Media",'Mapa final'!$AD$33="Moderado"),CONCATENATE("R4C",'Mapa final'!$R$33),"")</f>
        <v/>
      </c>
      <c r="AB29" s="36" t="str">
        <f>IF(AND('Mapa final'!$AB$28="Media",'Mapa final'!$AD$28="Mayor"),CONCATENATE("R4C",'Mapa final'!$R$28),"")</f>
        <v/>
      </c>
      <c r="AC29" s="37" t="str">
        <f>IF(AND('Mapa final'!$AB$29="Media",'Mapa final'!$AD$29="Mayor"),CONCATENATE("R4C",'Mapa final'!$R$29),"")</f>
        <v/>
      </c>
      <c r="AD29" s="37" t="str">
        <f>IF(AND('Mapa final'!$AB$30="Media",'Mapa final'!$AD$30="Mayor"),CONCATENATE("R4C",'Mapa final'!$R$30),"")</f>
        <v/>
      </c>
      <c r="AE29" s="37" t="str">
        <f>IF(AND('Mapa final'!$AB$31="Media",'Mapa final'!$AD$31="Mayor"),CONCATENATE("R4C",'Mapa final'!$R$31),"")</f>
        <v/>
      </c>
      <c r="AF29" s="37" t="str">
        <f>IF(AND('Mapa final'!$AB$32="Media",'Mapa final'!$AD$32="Mayor"),CONCATENATE("R4C",'Mapa final'!$R$32),"")</f>
        <v/>
      </c>
      <c r="AG29" s="38" t="str">
        <f>IF(AND('Mapa final'!$AB$33="Media",'Mapa final'!$AD$33="Mayor"),CONCATENATE("R4C",'Mapa final'!$R$33),"")</f>
        <v/>
      </c>
      <c r="AH29" s="39" t="str">
        <f>IF(AND('Mapa final'!$AB$28="Media",'Mapa final'!$AD$28="Catastrófico"),CONCATENATE("R4C",'Mapa final'!$R$28),"")</f>
        <v/>
      </c>
      <c r="AI29" s="40" t="str">
        <f>IF(AND('Mapa final'!$AB$29="Media",'Mapa final'!$AD$29="Catastrófico"),CONCATENATE("R4C",'Mapa final'!$R$29),"")</f>
        <v/>
      </c>
      <c r="AJ29" s="40" t="str">
        <f>IF(AND('Mapa final'!$AB$30="Media",'Mapa final'!$AD$30="Catastrófico"),CONCATENATE("R4C",'Mapa final'!$R$30),"")</f>
        <v/>
      </c>
      <c r="AK29" s="40" t="str">
        <f>IF(AND('Mapa final'!$AB$31="Media",'Mapa final'!$AD$31="Catastrófico"),CONCATENATE("R4C",'Mapa final'!$R$31),"")</f>
        <v/>
      </c>
      <c r="AL29" s="40" t="str">
        <f>IF(AND('Mapa final'!$AB$32="Media",'Mapa final'!$AD$32="Catastrófico"),CONCATENATE("R4C",'Mapa final'!$R$32),"")</f>
        <v/>
      </c>
      <c r="AM29" s="41" t="str">
        <f>IF(AND('Mapa final'!$AB$33="Media",'Mapa final'!$AD$33="Catastrófico"),CONCATENATE("R4C",'Mapa final'!$R$33),"")</f>
        <v/>
      </c>
      <c r="AN29" s="67"/>
      <c r="AO29" s="628"/>
      <c r="AP29" s="629"/>
      <c r="AQ29" s="629"/>
      <c r="AR29" s="629"/>
      <c r="AS29" s="629"/>
      <c r="AT29" s="63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00"/>
      <c r="C30" s="500"/>
      <c r="D30" s="501"/>
      <c r="E30" s="599"/>
      <c r="F30" s="598"/>
      <c r="G30" s="598"/>
      <c r="H30" s="598"/>
      <c r="I30" s="614"/>
      <c r="J30" s="51" t="str">
        <f>IF(AND('Mapa final'!$AB$34="Media",'Mapa final'!$AD$34="Leve"),CONCATENATE("R5C",'Mapa final'!$R$34),"")</f>
        <v/>
      </c>
      <c r="K30" s="52" t="str">
        <f>IF(AND('Mapa final'!$AB$35="Media",'Mapa final'!$AD$35="Leve"),CONCATENATE("R5C",'Mapa final'!$R$35),"")</f>
        <v/>
      </c>
      <c r="L30" s="52" t="str">
        <f>IF(AND('Mapa final'!$AB$36="Media",'Mapa final'!$AD$36="Leve"),CONCATENATE("R5C",'Mapa final'!$R$36),"")</f>
        <v/>
      </c>
      <c r="M30" s="52" t="str">
        <f>IF(AND('Mapa final'!$AB$37="Media",'Mapa final'!$AD$37="Leve"),CONCATENATE("R5C",'Mapa final'!$R$37),"")</f>
        <v/>
      </c>
      <c r="N30" s="52" t="str">
        <f>IF(AND('Mapa final'!$AB$38="Media",'Mapa final'!$AD$38="Leve"),CONCATENATE("R5C",'Mapa final'!$R$38),"")</f>
        <v/>
      </c>
      <c r="O30" s="53" t="str">
        <f>IF(AND('Mapa final'!$AB$39="Media",'Mapa final'!$AD$39="Leve"),CONCATENATE("R5C",'Mapa final'!$R$39),"")</f>
        <v/>
      </c>
      <c r="P30" s="51" t="str">
        <f>IF(AND('Mapa final'!$AB$34="Media",'Mapa final'!$AD$34="Menor"),CONCATENATE("R5C",'Mapa final'!$R$34),"")</f>
        <v/>
      </c>
      <c r="Q30" s="52" t="str">
        <f>IF(AND('Mapa final'!$AB$35="Media",'Mapa final'!$AD$35="Menor"),CONCATENATE("R5C",'Mapa final'!$R$35),"")</f>
        <v/>
      </c>
      <c r="R30" s="52" t="str">
        <f>IF(AND('Mapa final'!$AB$36="Media",'Mapa final'!$AD$36="Menor"),CONCATENATE("R5C",'Mapa final'!$R$36),"")</f>
        <v/>
      </c>
      <c r="S30" s="52" t="str">
        <f>IF(AND('Mapa final'!$AB$37="Media",'Mapa final'!$AD$37="Menor"),CONCATENATE("R5C",'Mapa final'!$R$37),"")</f>
        <v/>
      </c>
      <c r="T30" s="52" t="str">
        <f>IF(AND('Mapa final'!$AB$38="Media",'Mapa final'!$AD$38="Menor"),CONCATENATE("R5C",'Mapa final'!$R$38),"")</f>
        <v/>
      </c>
      <c r="U30" s="53" t="str">
        <f>IF(AND('Mapa final'!$AB$39="Media",'Mapa final'!$AD$39="Menor"),CONCATENATE("R5C",'Mapa final'!$R$39),"")</f>
        <v/>
      </c>
      <c r="V30" s="51" t="str">
        <f>IF(AND('Mapa final'!$AB$34="Media",'Mapa final'!$AD$34="Moderado"),CONCATENATE("R5C",'Mapa final'!$R$34),"")</f>
        <v/>
      </c>
      <c r="W30" s="52" t="str">
        <f>IF(AND('Mapa final'!$AB$35="Media",'Mapa final'!$AD$35="Moderado"),CONCATENATE("R5C",'Mapa final'!$R$35),"")</f>
        <v/>
      </c>
      <c r="X30" s="52" t="str">
        <f>IF(AND('Mapa final'!$AB$36="Media",'Mapa final'!$AD$36="Moderado"),CONCATENATE("R5C",'Mapa final'!$R$36),"")</f>
        <v/>
      </c>
      <c r="Y30" s="52" t="str">
        <f>IF(AND('Mapa final'!$AB$37="Media",'Mapa final'!$AD$37="Moderado"),CONCATENATE("R5C",'Mapa final'!$R$37),"")</f>
        <v/>
      </c>
      <c r="Z30" s="52" t="str">
        <f>IF(AND('Mapa final'!$AB$38="Media",'Mapa final'!$AD$38="Moderado"),CONCATENATE("R5C",'Mapa final'!$R$38),"")</f>
        <v/>
      </c>
      <c r="AA30" s="53" t="str">
        <f>IF(AND('Mapa final'!$AB$39="Media",'Mapa final'!$AD$39="Moderado"),CONCATENATE("R5C",'Mapa final'!$R$39),"")</f>
        <v/>
      </c>
      <c r="AB30" s="36" t="str">
        <f>IF(AND('Mapa final'!$AB$34="Media",'Mapa final'!$AD$34="Mayor"),CONCATENATE("R5C",'Mapa final'!$R$34),"")</f>
        <v/>
      </c>
      <c r="AC30" s="37" t="str">
        <f>IF(AND('Mapa final'!$AB$35="Media",'Mapa final'!$AD$35="Mayor"),CONCATENATE("R5C",'Mapa final'!$R$35),"")</f>
        <v/>
      </c>
      <c r="AD30" s="37" t="str">
        <f>IF(AND('Mapa final'!$AB$36="Media",'Mapa final'!$AD$36="Mayor"),CONCATENATE("R5C",'Mapa final'!$R$36),"")</f>
        <v/>
      </c>
      <c r="AE30" s="37" t="str">
        <f>IF(AND('Mapa final'!$AB$37="Media",'Mapa final'!$AD$37="Mayor"),CONCATENATE("R5C",'Mapa final'!$R$37),"")</f>
        <v/>
      </c>
      <c r="AF30" s="37" t="str">
        <f>IF(AND('Mapa final'!$AB$38="Media",'Mapa final'!$AD$38="Mayor"),CONCATENATE("R5C",'Mapa final'!$R$38),"")</f>
        <v/>
      </c>
      <c r="AG30" s="38" t="str">
        <f>IF(AND('Mapa final'!$AB$39="Media",'Mapa final'!$AD$39="Mayor"),CONCATENATE("R5C",'Mapa final'!$R$39),"")</f>
        <v/>
      </c>
      <c r="AH30" s="39" t="str">
        <f>IF(AND('Mapa final'!$AB$34="Media",'Mapa final'!$AD$34="Catastrófico"),CONCATENATE("R5C",'Mapa final'!$R$34),"")</f>
        <v/>
      </c>
      <c r="AI30" s="40" t="str">
        <f>IF(AND('Mapa final'!$AB$35="Media",'Mapa final'!$AD$35="Catastrófico"),CONCATENATE("R5C",'Mapa final'!$R$35),"")</f>
        <v/>
      </c>
      <c r="AJ30" s="40" t="str">
        <f>IF(AND('Mapa final'!$AB$36="Media",'Mapa final'!$AD$36="Catastrófico"),CONCATENATE("R5C",'Mapa final'!$R$36),"")</f>
        <v/>
      </c>
      <c r="AK30" s="40" t="str">
        <f>IF(AND('Mapa final'!$AB$37="Media",'Mapa final'!$AD$37="Catastrófico"),CONCATENATE("R5C",'Mapa final'!$R$37),"")</f>
        <v/>
      </c>
      <c r="AL30" s="40" t="str">
        <f>IF(AND('Mapa final'!$AB$38="Media",'Mapa final'!$AD$38="Catastrófico"),CONCATENATE("R5C",'Mapa final'!$R$38),"")</f>
        <v/>
      </c>
      <c r="AM30" s="41" t="str">
        <f>IF(AND('Mapa final'!$AB$39="Media",'Mapa final'!$AD$39="Catastrófico"),CONCATENATE("R5C",'Mapa final'!$R$39),"")</f>
        <v/>
      </c>
      <c r="AN30" s="67"/>
      <c r="AO30" s="628"/>
      <c r="AP30" s="629"/>
      <c r="AQ30" s="629"/>
      <c r="AR30" s="629"/>
      <c r="AS30" s="629"/>
      <c r="AT30" s="63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00"/>
      <c r="C31" s="500"/>
      <c r="D31" s="501"/>
      <c r="E31" s="599"/>
      <c r="F31" s="598"/>
      <c r="G31" s="598"/>
      <c r="H31" s="598"/>
      <c r="I31" s="614"/>
      <c r="J31" s="51" t="str">
        <f>IF(AND('Mapa final'!$AB$40="Media",'Mapa final'!$AD$40="Leve"),CONCATENATE("R6C",'Mapa final'!$R$40),"")</f>
        <v/>
      </c>
      <c r="K31" s="52" t="str">
        <f>IF(AND('Mapa final'!$AB$41="Media",'Mapa final'!$AD$41="Leve"),CONCATENATE("R6C",'Mapa final'!$R$41),"")</f>
        <v/>
      </c>
      <c r="L31" s="52" t="str">
        <f>IF(AND('Mapa final'!$AB$42="Media",'Mapa final'!$AD$42="Leve"),CONCATENATE("R6C",'Mapa final'!$R$42),"")</f>
        <v/>
      </c>
      <c r="M31" s="52" t="str">
        <f>IF(AND('Mapa final'!$AB$43="Media",'Mapa final'!$AD$43="Leve"),CONCATENATE("R6C",'Mapa final'!$R$43),"")</f>
        <v/>
      </c>
      <c r="N31" s="52" t="str">
        <f>IF(AND('Mapa final'!$AB$44="Media",'Mapa final'!$AD$44="Leve"),CONCATENATE("R6C",'Mapa final'!$R$44),"")</f>
        <v/>
      </c>
      <c r="O31" s="53" t="str">
        <f>IF(AND('Mapa final'!$AB$45="Media",'Mapa final'!$AD$45="Leve"),CONCATENATE("R6C",'Mapa final'!$R$45),"")</f>
        <v/>
      </c>
      <c r="P31" s="51" t="str">
        <f>IF(AND('Mapa final'!$AB$40="Media",'Mapa final'!$AD$40="Menor"),CONCATENATE("R6C",'Mapa final'!$R$40),"")</f>
        <v/>
      </c>
      <c r="Q31" s="52" t="str">
        <f>IF(AND('Mapa final'!$AB$41="Media",'Mapa final'!$AD$41="Menor"),CONCATENATE("R6C",'Mapa final'!$R$41),"")</f>
        <v/>
      </c>
      <c r="R31" s="52" t="str">
        <f>IF(AND('Mapa final'!$AB$42="Media",'Mapa final'!$AD$42="Menor"),CONCATENATE("R6C",'Mapa final'!$R$42),"")</f>
        <v/>
      </c>
      <c r="S31" s="52" t="str">
        <f>IF(AND('Mapa final'!$AB$43="Media",'Mapa final'!$AD$43="Menor"),CONCATENATE("R6C",'Mapa final'!$R$43),"")</f>
        <v/>
      </c>
      <c r="T31" s="52" t="str">
        <f>IF(AND('Mapa final'!$AB$44="Media",'Mapa final'!$AD$44="Menor"),CONCATENATE("R6C",'Mapa final'!$R$44),"")</f>
        <v/>
      </c>
      <c r="U31" s="53" t="str">
        <f>IF(AND('Mapa final'!$AB$45="Media",'Mapa final'!$AD$45="Menor"),CONCATENATE("R6C",'Mapa final'!$R$45),"")</f>
        <v/>
      </c>
      <c r="V31" s="51" t="str">
        <f>IF(AND('Mapa final'!$AB$40="Media",'Mapa final'!$AD$40="Moderado"),CONCATENATE("R6C",'Mapa final'!$R$40),"")</f>
        <v/>
      </c>
      <c r="W31" s="52" t="str">
        <f>IF(AND('Mapa final'!$AB$41="Media",'Mapa final'!$AD$41="Moderado"),CONCATENATE("R6C",'Mapa final'!$R$41),"")</f>
        <v/>
      </c>
      <c r="X31" s="52" t="str">
        <f>IF(AND('Mapa final'!$AB$42="Media",'Mapa final'!$AD$42="Moderado"),CONCATENATE("R6C",'Mapa final'!$R$42),"")</f>
        <v/>
      </c>
      <c r="Y31" s="52" t="str">
        <f>IF(AND('Mapa final'!$AB$43="Media",'Mapa final'!$AD$43="Moderado"),CONCATENATE("R6C",'Mapa final'!$R$43),"")</f>
        <v/>
      </c>
      <c r="Z31" s="52" t="str">
        <f>IF(AND('Mapa final'!$AB$44="Media",'Mapa final'!$AD$44="Moderado"),CONCATENATE("R6C",'Mapa final'!$R$44),"")</f>
        <v/>
      </c>
      <c r="AA31" s="53" t="str">
        <f>IF(AND('Mapa final'!$AB$45="Media",'Mapa final'!$AD$45="Moderado"),CONCATENATE("R6C",'Mapa final'!$R$45),"")</f>
        <v/>
      </c>
      <c r="AB31" s="36" t="str">
        <f>IF(AND('Mapa final'!$AB$40="Media",'Mapa final'!$AD$40="Mayor"),CONCATENATE("R6C",'Mapa final'!$R$40),"")</f>
        <v/>
      </c>
      <c r="AC31" s="37" t="str">
        <f>IF(AND('Mapa final'!$AB$41="Media",'Mapa final'!$AD$41="Mayor"),CONCATENATE("R6C",'Mapa final'!$R$41),"")</f>
        <v/>
      </c>
      <c r="AD31" s="37" t="str">
        <f>IF(AND('Mapa final'!$AB$42="Media",'Mapa final'!$AD$42="Mayor"),CONCATENATE("R6C",'Mapa final'!$R$42),"")</f>
        <v/>
      </c>
      <c r="AE31" s="37" t="str">
        <f>IF(AND('Mapa final'!$AB$43="Media",'Mapa final'!$AD$43="Mayor"),CONCATENATE("R6C",'Mapa final'!$R$43),"")</f>
        <v/>
      </c>
      <c r="AF31" s="37" t="str">
        <f>IF(AND('Mapa final'!$AB$44="Media",'Mapa final'!$AD$44="Mayor"),CONCATENATE("R6C",'Mapa final'!$R$44),"")</f>
        <v/>
      </c>
      <c r="AG31" s="38" t="str">
        <f>IF(AND('Mapa final'!$AB$45="Media",'Mapa final'!$AD$45="Mayor"),CONCATENATE("R6C",'Mapa final'!$R$45),"")</f>
        <v/>
      </c>
      <c r="AH31" s="39" t="str">
        <f>IF(AND('Mapa final'!$AB$40="Media",'Mapa final'!$AD$40="Catastrófico"),CONCATENATE("R6C",'Mapa final'!$R$40),"")</f>
        <v/>
      </c>
      <c r="AI31" s="40" t="str">
        <f>IF(AND('Mapa final'!$AB$41="Media",'Mapa final'!$AD$41="Catastrófico"),CONCATENATE("R6C",'Mapa final'!$R$41),"")</f>
        <v/>
      </c>
      <c r="AJ31" s="40" t="str">
        <f>IF(AND('Mapa final'!$AB$42="Media",'Mapa final'!$AD$42="Catastrófico"),CONCATENATE("R6C",'Mapa final'!$R$42),"")</f>
        <v/>
      </c>
      <c r="AK31" s="40" t="str">
        <f>IF(AND('Mapa final'!$AB$43="Media",'Mapa final'!$AD$43="Catastrófico"),CONCATENATE("R6C",'Mapa final'!$R$43),"")</f>
        <v/>
      </c>
      <c r="AL31" s="40" t="str">
        <f>IF(AND('Mapa final'!$AB$44="Media",'Mapa final'!$AD$44="Catastrófico"),CONCATENATE("R6C",'Mapa final'!$R$44),"")</f>
        <v/>
      </c>
      <c r="AM31" s="41" t="str">
        <f>IF(AND('Mapa final'!$AB$45="Media",'Mapa final'!$AD$45="Catastrófico"),CONCATENATE("R6C",'Mapa final'!$R$45),"")</f>
        <v/>
      </c>
      <c r="AN31" s="67"/>
      <c r="AO31" s="628"/>
      <c r="AP31" s="629"/>
      <c r="AQ31" s="629"/>
      <c r="AR31" s="629"/>
      <c r="AS31" s="629"/>
      <c r="AT31" s="63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00"/>
      <c r="C32" s="500"/>
      <c r="D32" s="501"/>
      <c r="E32" s="599"/>
      <c r="F32" s="598"/>
      <c r="G32" s="598"/>
      <c r="H32" s="598"/>
      <c r="I32" s="614"/>
      <c r="J32" s="51" t="str">
        <f>IF(AND('Mapa final'!$AB$46="Media",'Mapa final'!$AD$46="Leve"),CONCATENATE("R7C",'Mapa final'!$R$46),"")</f>
        <v/>
      </c>
      <c r="K32" s="52" t="str">
        <f>IF(AND('Mapa final'!$AB$47="Media",'Mapa final'!$AD$47="Leve"),CONCATENATE("R7C",'Mapa final'!$R$47),"")</f>
        <v/>
      </c>
      <c r="L32" s="52" t="str">
        <f>IF(AND('Mapa final'!$AB$48="Media",'Mapa final'!$AD$48="Leve"),CONCATENATE("R7C",'Mapa final'!$R$48),"")</f>
        <v/>
      </c>
      <c r="M32" s="52" t="str">
        <f>IF(AND('Mapa final'!$AB$49="Media",'Mapa final'!$AD$49="Leve"),CONCATENATE("R7C",'Mapa final'!$R$49),"")</f>
        <v/>
      </c>
      <c r="N32" s="52" t="str">
        <f>IF(AND('Mapa final'!$AB$50="Media",'Mapa final'!$AD$50="Leve"),CONCATENATE("R7C",'Mapa final'!$R$50),"")</f>
        <v/>
      </c>
      <c r="O32" s="53" t="str">
        <f>IF(AND('Mapa final'!$AB$51="Media",'Mapa final'!$AD$51="Leve"),CONCATENATE("R7C",'Mapa final'!$R$51),"")</f>
        <v/>
      </c>
      <c r="P32" s="51" t="str">
        <f>IF(AND('Mapa final'!$AB$46="Media",'Mapa final'!$AD$46="Menor"),CONCATENATE("R7C",'Mapa final'!$R$46),"")</f>
        <v/>
      </c>
      <c r="Q32" s="52" t="str">
        <f>IF(AND('Mapa final'!$AB$47="Media",'Mapa final'!$AD$47="Menor"),CONCATENATE("R7C",'Mapa final'!$R$47),"")</f>
        <v/>
      </c>
      <c r="R32" s="52" t="str">
        <f>IF(AND('Mapa final'!$AB$48="Media",'Mapa final'!$AD$48="Menor"),CONCATENATE("R7C",'Mapa final'!$R$48),"")</f>
        <v/>
      </c>
      <c r="S32" s="52" t="str">
        <f>IF(AND('Mapa final'!$AB$49="Media",'Mapa final'!$AD$49="Menor"),CONCATENATE("R7C",'Mapa final'!$R$49),"")</f>
        <v/>
      </c>
      <c r="T32" s="52" t="str">
        <f>IF(AND('Mapa final'!$AB$50="Media",'Mapa final'!$AD$50="Menor"),CONCATENATE("R7C",'Mapa final'!$R$50),"")</f>
        <v/>
      </c>
      <c r="U32" s="53" t="str">
        <f>IF(AND('Mapa final'!$AB$51="Media",'Mapa final'!$AD$51="Menor"),CONCATENATE("R7C",'Mapa final'!$R$51),"")</f>
        <v/>
      </c>
      <c r="V32" s="51" t="str">
        <f>IF(AND('Mapa final'!$AB$46="Media",'Mapa final'!$AD$46="Moderado"),CONCATENATE("R7C",'Mapa final'!$R$46),"")</f>
        <v/>
      </c>
      <c r="W32" s="52" t="str">
        <f>IF(AND('Mapa final'!$AB$47="Media",'Mapa final'!$AD$47="Moderado"),CONCATENATE("R7C",'Mapa final'!$R$47),"")</f>
        <v/>
      </c>
      <c r="X32" s="52" t="str">
        <f>IF(AND('Mapa final'!$AB$48="Media",'Mapa final'!$AD$48="Moderado"),CONCATENATE("R7C",'Mapa final'!$R$48),"")</f>
        <v/>
      </c>
      <c r="Y32" s="52" t="str">
        <f>IF(AND('Mapa final'!$AB$49="Media",'Mapa final'!$AD$49="Moderado"),CONCATENATE("R7C",'Mapa final'!$R$49),"")</f>
        <v/>
      </c>
      <c r="Z32" s="52" t="str">
        <f>IF(AND('Mapa final'!$AB$50="Media",'Mapa final'!$AD$50="Moderado"),CONCATENATE("R7C",'Mapa final'!$R$50),"")</f>
        <v/>
      </c>
      <c r="AA32" s="53" t="str">
        <f>IF(AND('Mapa final'!$AB$51="Media",'Mapa final'!$AD$51="Moderado"),CONCATENATE("R7C",'Mapa final'!$R$51),"")</f>
        <v/>
      </c>
      <c r="AB32" s="36" t="str">
        <f>IF(AND('Mapa final'!$AB$46="Media",'Mapa final'!$AD$46="Mayor"),CONCATENATE("R7C",'Mapa final'!$R$46),"")</f>
        <v/>
      </c>
      <c r="AC32" s="37" t="str">
        <f>IF(AND('Mapa final'!$AB$47="Media",'Mapa final'!$AD$47="Mayor"),CONCATENATE("R7C",'Mapa final'!$R$47),"")</f>
        <v/>
      </c>
      <c r="AD32" s="37" t="str">
        <f>IF(AND('Mapa final'!$AB$48="Media",'Mapa final'!$AD$48="Mayor"),CONCATENATE("R7C",'Mapa final'!$R$48),"")</f>
        <v/>
      </c>
      <c r="AE32" s="37" t="str">
        <f>IF(AND('Mapa final'!$AB$49="Media",'Mapa final'!$AD$49="Mayor"),CONCATENATE("R7C",'Mapa final'!$R$49),"")</f>
        <v/>
      </c>
      <c r="AF32" s="37" t="str">
        <f>IF(AND('Mapa final'!$AB$50="Media",'Mapa final'!$AD$50="Mayor"),CONCATENATE("R7C",'Mapa final'!$R$50),"")</f>
        <v/>
      </c>
      <c r="AG32" s="38" t="str">
        <f>IF(AND('Mapa final'!$AB$51="Media",'Mapa final'!$AD$51="Mayor"),CONCATENATE("R7C",'Mapa final'!$R$51),"")</f>
        <v/>
      </c>
      <c r="AH32" s="39" t="str">
        <f>IF(AND('Mapa final'!$AB$46="Media",'Mapa final'!$AD$46="Catastrófico"),CONCATENATE("R7C",'Mapa final'!$R$46),"")</f>
        <v/>
      </c>
      <c r="AI32" s="40" t="str">
        <f>IF(AND('Mapa final'!$AB$47="Media",'Mapa final'!$AD$47="Catastrófico"),CONCATENATE("R7C",'Mapa final'!$R$47),"")</f>
        <v/>
      </c>
      <c r="AJ32" s="40" t="str">
        <f>IF(AND('Mapa final'!$AB$48="Media",'Mapa final'!$AD$48="Catastrófico"),CONCATENATE("R7C",'Mapa final'!$R$48),"")</f>
        <v/>
      </c>
      <c r="AK32" s="40" t="str">
        <f>IF(AND('Mapa final'!$AB$49="Media",'Mapa final'!$AD$49="Catastrófico"),CONCATENATE("R7C",'Mapa final'!$R$49),"")</f>
        <v/>
      </c>
      <c r="AL32" s="40" t="str">
        <f>IF(AND('Mapa final'!$AB$50="Media",'Mapa final'!$AD$50="Catastrófico"),CONCATENATE("R7C",'Mapa final'!$R$50),"")</f>
        <v/>
      </c>
      <c r="AM32" s="41" t="str">
        <f>IF(AND('Mapa final'!$AB$51="Media",'Mapa final'!$AD$51="Catastrófico"),CONCATENATE("R7C",'Mapa final'!$R$51),"")</f>
        <v/>
      </c>
      <c r="AN32" s="67"/>
      <c r="AO32" s="628"/>
      <c r="AP32" s="629"/>
      <c r="AQ32" s="629"/>
      <c r="AR32" s="629"/>
      <c r="AS32" s="629"/>
      <c r="AT32" s="63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00"/>
      <c r="C33" s="500"/>
      <c r="D33" s="501"/>
      <c r="E33" s="599"/>
      <c r="F33" s="598"/>
      <c r="G33" s="598"/>
      <c r="H33" s="598"/>
      <c r="I33" s="614"/>
      <c r="J33" s="51" t="str">
        <f>IF(AND('Mapa final'!$AB$52="Media",'Mapa final'!$AD$52="Leve"),CONCATENATE("R8C",'Mapa final'!$R$52),"")</f>
        <v/>
      </c>
      <c r="K33" s="52" t="str">
        <f>IF(AND('Mapa final'!$AB$53="Media",'Mapa final'!$AD$53="Leve"),CONCATENATE("R8C",'Mapa final'!$R$53),"")</f>
        <v/>
      </c>
      <c r="L33" s="52" t="str">
        <f>IF(AND('Mapa final'!$AB$54="Media",'Mapa final'!$AD$54="Leve"),CONCATENATE("R8C",'Mapa final'!$R$54),"")</f>
        <v/>
      </c>
      <c r="M33" s="52" t="str">
        <f>IF(AND('Mapa final'!$AB$55="Media",'Mapa final'!$AD$55="Leve"),CONCATENATE("R8C",'Mapa final'!$R$55),"")</f>
        <v/>
      </c>
      <c r="N33" s="52" t="str">
        <f>IF(AND('Mapa final'!$AB$56="Media",'Mapa final'!$AD$56="Leve"),CONCATENATE("R8C",'Mapa final'!$R$56),"")</f>
        <v/>
      </c>
      <c r="O33" s="53" t="str">
        <f>IF(AND('Mapa final'!$AB$57="Media",'Mapa final'!$AD$57="Leve"),CONCATENATE("R8C",'Mapa final'!$R$57),"")</f>
        <v/>
      </c>
      <c r="P33" s="51" t="str">
        <f>IF(AND('Mapa final'!$AB$52="Media",'Mapa final'!$AD$52="Menor"),CONCATENATE("R8C",'Mapa final'!$R$52),"")</f>
        <v/>
      </c>
      <c r="Q33" s="52" t="str">
        <f>IF(AND('Mapa final'!$AB$53="Media",'Mapa final'!$AD$53="Menor"),CONCATENATE("R8C",'Mapa final'!$R$53),"")</f>
        <v/>
      </c>
      <c r="R33" s="52" t="str">
        <f>IF(AND('Mapa final'!$AB$54="Media",'Mapa final'!$AD$54="Menor"),CONCATENATE("R8C",'Mapa final'!$R$54),"")</f>
        <v/>
      </c>
      <c r="S33" s="52" t="str">
        <f>IF(AND('Mapa final'!$AB$55="Media",'Mapa final'!$AD$55="Menor"),CONCATENATE("R8C",'Mapa final'!$R$55),"")</f>
        <v/>
      </c>
      <c r="T33" s="52" t="str">
        <f>IF(AND('Mapa final'!$AB$56="Media",'Mapa final'!$AD$56="Menor"),CONCATENATE("R8C",'Mapa final'!$R$56),"")</f>
        <v/>
      </c>
      <c r="U33" s="53" t="str">
        <f>IF(AND('Mapa final'!$AB$57="Media",'Mapa final'!$AD$57="Menor"),CONCATENATE("R8C",'Mapa final'!$R$57),"")</f>
        <v/>
      </c>
      <c r="V33" s="51" t="str">
        <f>IF(AND('Mapa final'!$AB$52="Media",'Mapa final'!$AD$52="Moderado"),CONCATENATE("R8C",'Mapa final'!$R$52),"")</f>
        <v/>
      </c>
      <c r="W33" s="52" t="str">
        <f>IF(AND('Mapa final'!$AB$53="Media",'Mapa final'!$AD$53="Moderado"),CONCATENATE("R8C",'Mapa final'!$R$53),"")</f>
        <v/>
      </c>
      <c r="X33" s="52" t="str">
        <f>IF(AND('Mapa final'!$AB$54="Media",'Mapa final'!$AD$54="Moderado"),CONCATENATE("R8C",'Mapa final'!$R$54),"")</f>
        <v/>
      </c>
      <c r="Y33" s="52" t="str">
        <f>IF(AND('Mapa final'!$AB$55="Media",'Mapa final'!$AD$55="Moderado"),CONCATENATE("R8C",'Mapa final'!$R$55),"")</f>
        <v/>
      </c>
      <c r="Z33" s="52" t="str">
        <f>IF(AND('Mapa final'!$AB$56="Media",'Mapa final'!$AD$56="Moderado"),CONCATENATE("R8C",'Mapa final'!$R$56),"")</f>
        <v/>
      </c>
      <c r="AA33" s="53" t="str">
        <f>IF(AND('Mapa final'!$AB$57="Media",'Mapa final'!$AD$57="Moderado"),CONCATENATE("R8C",'Mapa final'!$R$57),"")</f>
        <v/>
      </c>
      <c r="AB33" s="36" t="str">
        <f>IF(AND('Mapa final'!$AB$52="Media",'Mapa final'!$AD$52="Mayor"),CONCATENATE("R8C",'Mapa final'!$R$52),"")</f>
        <v/>
      </c>
      <c r="AC33" s="37" t="str">
        <f>IF(AND('Mapa final'!$AB$53="Media",'Mapa final'!$AD$53="Mayor"),CONCATENATE("R8C",'Mapa final'!$R$53),"")</f>
        <v/>
      </c>
      <c r="AD33" s="37" t="str">
        <f>IF(AND('Mapa final'!$AB$54="Media",'Mapa final'!$AD$54="Mayor"),CONCATENATE("R8C",'Mapa final'!$R$54),"")</f>
        <v/>
      </c>
      <c r="AE33" s="37" t="str">
        <f>IF(AND('Mapa final'!$AB$55="Media",'Mapa final'!$AD$55="Mayor"),CONCATENATE("R8C",'Mapa final'!$R$55),"")</f>
        <v/>
      </c>
      <c r="AF33" s="37" t="str">
        <f>IF(AND('Mapa final'!$AB$56="Media",'Mapa final'!$AD$56="Mayor"),CONCATENATE("R8C",'Mapa final'!$R$56),"")</f>
        <v/>
      </c>
      <c r="AG33" s="38" t="str">
        <f>IF(AND('Mapa final'!$AB$57="Media",'Mapa final'!$AD$57="Mayor"),CONCATENATE("R8C",'Mapa final'!$R$57),"")</f>
        <v/>
      </c>
      <c r="AH33" s="39" t="str">
        <f>IF(AND('Mapa final'!$AB$52="Media",'Mapa final'!$AD$52="Catastrófico"),CONCATENATE("R8C",'Mapa final'!$R$52),"")</f>
        <v/>
      </c>
      <c r="AI33" s="40" t="str">
        <f>IF(AND('Mapa final'!$AB$53="Media",'Mapa final'!$AD$53="Catastrófico"),CONCATENATE("R8C",'Mapa final'!$R$53),"")</f>
        <v/>
      </c>
      <c r="AJ33" s="40" t="str">
        <f>IF(AND('Mapa final'!$AB$54="Media",'Mapa final'!$AD$54="Catastrófico"),CONCATENATE("R8C",'Mapa final'!$R$54),"")</f>
        <v/>
      </c>
      <c r="AK33" s="40" t="str">
        <f>IF(AND('Mapa final'!$AB$55="Media",'Mapa final'!$AD$55="Catastrófico"),CONCATENATE("R8C",'Mapa final'!$R$55),"")</f>
        <v/>
      </c>
      <c r="AL33" s="40" t="str">
        <f>IF(AND('Mapa final'!$AB$56="Media",'Mapa final'!$AD$56="Catastrófico"),CONCATENATE("R8C",'Mapa final'!$R$56),"")</f>
        <v/>
      </c>
      <c r="AM33" s="41" t="str">
        <f>IF(AND('Mapa final'!$AB$57="Media",'Mapa final'!$AD$57="Catastrófico"),CONCATENATE("R8C",'Mapa final'!$R$57),"")</f>
        <v/>
      </c>
      <c r="AN33" s="67"/>
      <c r="AO33" s="628"/>
      <c r="AP33" s="629"/>
      <c r="AQ33" s="629"/>
      <c r="AR33" s="629"/>
      <c r="AS33" s="629"/>
      <c r="AT33" s="63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00"/>
      <c r="C34" s="500"/>
      <c r="D34" s="501"/>
      <c r="E34" s="599"/>
      <c r="F34" s="598"/>
      <c r="G34" s="598"/>
      <c r="H34" s="598"/>
      <c r="I34" s="614"/>
      <c r="J34" s="51" t="str">
        <f>IF(AND('Mapa final'!$AB$58="Media",'Mapa final'!$AD$58="Leve"),CONCATENATE("R9C",'Mapa final'!$R$58),"")</f>
        <v/>
      </c>
      <c r="K34" s="52" t="str">
        <f>IF(AND('Mapa final'!$AB$59="Media",'Mapa final'!$AD$59="Leve"),CONCATENATE("R9C",'Mapa final'!$R$59),"")</f>
        <v/>
      </c>
      <c r="L34" s="52" t="str">
        <f>IF(AND('Mapa final'!$AB$60="Media",'Mapa final'!$AD$60="Leve"),CONCATENATE("R9C",'Mapa final'!$R$60),"")</f>
        <v/>
      </c>
      <c r="M34" s="52" t="str">
        <f>IF(AND('Mapa final'!$AB$61="Media",'Mapa final'!$AD$61="Leve"),CONCATENATE("R9C",'Mapa final'!$R$61),"")</f>
        <v/>
      </c>
      <c r="N34" s="52" t="str">
        <f>IF(AND('Mapa final'!$AB$62="Media",'Mapa final'!$AD$62="Leve"),CONCATENATE("R9C",'Mapa final'!$R$62),"")</f>
        <v/>
      </c>
      <c r="O34" s="53" t="str">
        <f>IF(AND('Mapa final'!$AB$63="Media",'Mapa final'!$AD$63="Leve"),CONCATENATE("R9C",'Mapa final'!$R$63),"")</f>
        <v/>
      </c>
      <c r="P34" s="51" t="str">
        <f>IF(AND('Mapa final'!$AB$58="Media",'Mapa final'!$AD$58="Menor"),CONCATENATE("R9C",'Mapa final'!$R$58),"")</f>
        <v/>
      </c>
      <c r="Q34" s="52" t="str">
        <f>IF(AND('Mapa final'!$AB$59="Media",'Mapa final'!$AD$59="Menor"),CONCATENATE("R9C",'Mapa final'!$R$59),"")</f>
        <v/>
      </c>
      <c r="R34" s="52" t="str">
        <f>IF(AND('Mapa final'!$AB$60="Media",'Mapa final'!$AD$60="Menor"),CONCATENATE("R9C",'Mapa final'!$R$60),"")</f>
        <v/>
      </c>
      <c r="S34" s="52" t="str">
        <f>IF(AND('Mapa final'!$AB$61="Media",'Mapa final'!$AD$61="Menor"),CONCATENATE("R9C",'Mapa final'!$R$61),"")</f>
        <v/>
      </c>
      <c r="T34" s="52" t="str">
        <f>IF(AND('Mapa final'!$AB$62="Media",'Mapa final'!$AD$62="Menor"),CONCATENATE("R9C",'Mapa final'!$R$62),"")</f>
        <v/>
      </c>
      <c r="U34" s="53" t="str">
        <f>IF(AND('Mapa final'!$AB$63="Media",'Mapa final'!$AD$63="Menor"),CONCATENATE("R9C",'Mapa final'!$R$63),"")</f>
        <v/>
      </c>
      <c r="V34" s="51" t="str">
        <f>IF(AND('Mapa final'!$AB$58="Media",'Mapa final'!$AD$58="Moderado"),CONCATENATE("R9C",'Mapa final'!$R$58),"")</f>
        <v/>
      </c>
      <c r="W34" s="52" t="str">
        <f>IF(AND('Mapa final'!$AB$59="Media",'Mapa final'!$AD$59="Moderado"),CONCATENATE("R9C",'Mapa final'!$R$59),"")</f>
        <v/>
      </c>
      <c r="X34" s="52" t="str">
        <f>IF(AND('Mapa final'!$AB$60="Media",'Mapa final'!$AD$60="Moderado"),CONCATENATE("R9C",'Mapa final'!$R$60),"")</f>
        <v/>
      </c>
      <c r="Y34" s="52" t="str">
        <f>IF(AND('Mapa final'!$AB$61="Media",'Mapa final'!$AD$61="Moderado"),CONCATENATE("R9C",'Mapa final'!$R$61),"")</f>
        <v/>
      </c>
      <c r="Z34" s="52" t="str">
        <f>IF(AND('Mapa final'!$AB$62="Media",'Mapa final'!$AD$62="Moderado"),CONCATENATE("R9C",'Mapa final'!$R$62),"")</f>
        <v/>
      </c>
      <c r="AA34" s="53" t="str">
        <f>IF(AND('Mapa final'!$AB$63="Media",'Mapa final'!$AD$63="Moderado"),CONCATENATE("R9C",'Mapa final'!$R$63),"")</f>
        <v/>
      </c>
      <c r="AB34" s="36" t="str">
        <f>IF(AND('Mapa final'!$AB$58="Media",'Mapa final'!$AD$58="Mayor"),CONCATENATE("R9C",'Mapa final'!$R$58),"")</f>
        <v/>
      </c>
      <c r="AC34" s="37" t="str">
        <f>IF(AND('Mapa final'!$AB$59="Media",'Mapa final'!$AD$59="Mayor"),CONCATENATE("R9C",'Mapa final'!$R$59),"")</f>
        <v/>
      </c>
      <c r="AD34" s="37" t="str">
        <f>IF(AND('Mapa final'!$AB$60="Media",'Mapa final'!$AD$60="Mayor"),CONCATENATE("R9C",'Mapa final'!$R$60),"")</f>
        <v/>
      </c>
      <c r="AE34" s="37" t="str">
        <f>IF(AND('Mapa final'!$AB$61="Media",'Mapa final'!$AD$61="Mayor"),CONCATENATE("R9C",'Mapa final'!$R$61),"")</f>
        <v/>
      </c>
      <c r="AF34" s="37" t="str">
        <f>IF(AND('Mapa final'!$AB$62="Media",'Mapa final'!$AD$62="Mayor"),CONCATENATE("R9C",'Mapa final'!$R$62),"")</f>
        <v/>
      </c>
      <c r="AG34" s="38" t="str">
        <f>IF(AND('Mapa final'!$AB$63="Media",'Mapa final'!$AD$63="Mayor"),CONCATENATE("R9C",'Mapa final'!$R$63),"")</f>
        <v/>
      </c>
      <c r="AH34" s="39" t="str">
        <f>IF(AND('Mapa final'!$AB$58="Media",'Mapa final'!$AD$58="Catastrófico"),CONCATENATE("R9C",'Mapa final'!$R$58),"")</f>
        <v/>
      </c>
      <c r="AI34" s="40" t="str">
        <f>IF(AND('Mapa final'!$AB$59="Media",'Mapa final'!$AD$59="Catastrófico"),CONCATENATE("R9C",'Mapa final'!$R$59),"")</f>
        <v/>
      </c>
      <c r="AJ34" s="40" t="str">
        <f>IF(AND('Mapa final'!$AB$60="Media",'Mapa final'!$AD$60="Catastrófico"),CONCATENATE("R9C",'Mapa final'!$R$60),"")</f>
        <v/>
      </c>
      <c r="AK34" s="40" t="str">
        <f>IF(AND('Mapa final'!$AB$61="Media",'Mapa final'!$AD$61="Catastrófico"),CONCATENATE("R9C",'Mapa final'!$R$61),"")</f>
        <v/>
      </c>
      <c r="AL34" s="40" t="str">
        <f>IF(AND('Mapa final'!$AB$62="Media",'Mapa final'!$AD$62="Catastrófico"),CONCATENATE("R9C",'Mapa final'!$R$62),"")</f>
        <v/>
      </c>
      <c r="AM34" s="41" t="str">
        <f>IF(AND('Mapa final'!$AB$63="Media",'Mapa final'!$AD$63="Catastrófico"),CONCATENATE("R9C",'Mapa final'!$R$63),"")</f>
        <v/>
      </c>
      <c r="AN34" s="67"/>
      <c r="AO34" s="628"/>
      <c r="AP34" s="629"/>
      <c r="AQ34" s="629"/>
      <c r="AR34" s="629"/>
      <c r="AS34" s="629"/>
      <c r="AT34" s="63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00"/>
      <c r="C35" s="500"/>
      <c r="D35" s="501"/>
      <c r="E35" s="600"/>
      <c r="F35" s="601"/>
      <c r="G35" s="601"/>
      <c r="H35" s="601"/>
      <c r="I35" s="615"/>
      <c r="J35" s="51" t="str">
        <f>IF(AND('Mapa final'!$AB$64="Media",'Mapa final'!$AD$64="Leve"),CONCATENATE("R10C",'Mapa final'!$R$64),"")</f>
        <v/>
      </c>
      <c r="K35" s="52" t="str">
        <f>IF(AND('Mapa final'!$AB$65="Media",'Mapa final'!$AD$65="Leve"),CONCATENATE("R10C",'Mapa final'!$R$65),"")</f>
        <v/>
      </c>
      <c r="L35" s="52" t="str">
        <f>IF(AND('Mapa final'!$AB$66="Media",'Mapa final'!$AD$66="Leve"),CONCATENATE("R10C",'Mapa final'!$R$66),"")</f>
        <v/>
      </c>
      <c r="M35" s="52" t="str">
        <f>IF(AND('Mapa final'!$AB$67="Media",'Mapa final'!$AD$67="Leve"),CONCATENATE("R10C",'Mapa final'!$R$67),"")</f>
        <v/>
      </c>
      <c r="N35" s="52" t="str">
        <f>IF(AND('Mapa final'!$AB$68="Media",'Mapa final'!$AD$68="Leve"),CONCATENATE("R10C",'Mapa final'!$R$68),"")</f>
        <v/>
      </c>
      <c r="O35" s="53" t="str">
        <f>IF(AND('Mapa final'!$AB$69="Media",'Mapa final'!$AD$69="Leve"),CONCATENATE("R10C",'Mapa final'!$R$69),"")</f>
        <v/>
      </c>
      <c r="P35" s="51" t="str">
        <f>IF(AND('Mapa final'!$AB$64="Media",'Mapa final'!$AD$64="Menor"),CONCATENATE("R10C",'Mapa final'!$R$64),"")</f>
        <v/>
      </c>
      <c r="Q35" s="52" t="str">
        <f>IF(AND('Mapa final'!$AB$65="Media",'Mapa final'!$AD$65="Menor"),CONCATENATE("R10C",'Mapa final'!$R$65),"")</f>
        <v/>
      </c>
      <c r="R35" s="52" t="str">
        <f>IF(AND('Mapa final'!$AB$66="Media",'Mapa final'!$AD$66="Menor"),CONCATENATE("R10C",'Mapa final'!$R$66),"")</f>
        <v/>
      </c>
      <c r="S35" s="52" t="str">
        <f>IF(AND('Mapa final'!$AB$67="Media",'Mapa final'!$AD$67="Menor"),CONCATENATE("R10C",'Mapa final'!$R$67),"")</f>
        <v/>
      </c>
      <c r="T35" s="52" t="str">
        <f>IF(AND('Mapa final'!$AB$68="Media",'Mapa final'!$AD$68="Menor"),CONCATENATE("R10C",'Mapa final'!$R$68),"")</f>
        <v/>
      </c>
      <c r="U35" s="53" t="str">
        <f>IF(AND('Mapa final'!$AB$69="Media",'Mapa final'!$AD$69="Menor"),CONCATENATE("R10C",'Mapa final'!$R$69),"")</f>
        <v/>
      </c>
      <c r="V35" s="51" t="str">
        <f>IF(AND('Mapa final'!$AB$64="Media",'Mapa final'!$AD$64="Moderado"),CONCATENATE("R10C",'Mapa final'!$R$64),"")</f>
        <v/>
      </c>
      <c r="W35" s="52" t="str">
        <f>IF(AND('Mapa final'!$AB$65="Media",'Mapa final'!$AD$65="Moderado"),CONCATENATE("R10C",'Mapa final'!$R$65),"")</f>
        <v/>
      </c>
      <c r="X35" s="52" t="str">
        <f>IF(AND('Mapa final'!$AB$66="Media",'Mapa final'!$AD$66="Moderado"),CONCATENATE("R10C",'Mapa final'!$R$66),"")</f>
        <v/>
      </c>
      <c r="Y35" s="52" t="str">
        <f>IF(AND('Mapa final'!$AB$67="Media",'Mapa final'!$AD$67="Moderado"),CONCATENATE("R10C",'Mapa final'!$R$67),"")</f>
        <v/>
      </c>
      <c r="Z35" s="52" t="str">
        <f>IF(AND('Mapa final'!$AB$68="Media",'Mapa final'!$AD$68="Moderado"),CONCATENATE("R10C",'Mapa final'!$R$68),"")</f>
        <v/>
      </c>
      <c r="AA35" s="53" t="str">
        <f>IF(AND('Mapa final'!$AB$69="Media",'Mapa final'!$AD$69="Moderado"),CONCATENATE("R10C",'Mapa final'!$R$69),"")</f>
        <v/>
      </c>
      <c r="AB35" s="42" t="str">
        <f>IF(AND('Mapa final'!$AB$64="Media",'Mapa final'!$AD$64="Mayor"),CONCATENATE("R10C",'Mapa final'!$R$64),"")</f>
        <v/>
      </c>
      <c r="AC35" s="43" t="str">
        <f>IF(AND('Mapa final'!$AB$65="Media",'Mapa final'!$AD$65="Mayor"),CONCATENATE("R10C",'Mapa final'!$R$65),"")</f>
        <v/>
      </c>
      <c r="AD35" s="43" t="str">
        <f>IF(AND('Mapa final'!$AB$66="Media",'Mapa final'!$AD$66="Mayor"),CONCATENATE("R10C",'Mapa final'!$R$66),"")</f>
        <v/>
      </c>
      <c r="AE35" s="43" t="str">
        <f>IF(AND('Mapa final'!$AB$67="Media",'Mapa final'!$AD$67="Mayor"),CONCATENATE("R10C",'Mapa final'!$R$67),"")</f>
        <v/>
      </c>
      <c r="AF35" s="43" t="str">
        <f>IF(AND('Mapa final'!$AB$68="Media",'Mapa final'!$AD$68="Mayor"),CONCATENATE("R10C",'Mapa final'!$R$68),"")</f>
        <v/>
      </c>
      <c r="AG35" s="44" t="str">
        <f>IF(AND('Mapa final'!$AB$69="Media",'Mapa final'!$AD$69="Mayor"),CONCATENATE("R10C",'Mapa final'!$R$69),"")</f>
        <v/>
      </c>
      <c r="AH35" s="45" t="str">
        <f>IF(AND('Mapa final'!$AB$64="Media",'Mapa final'!$AD$64="Catastrófico"),CONCATENATE("R10C",'Mapa final'!$R$64),"")</f>
        <v/>
      </c>
      <c r="AI35" s="46" t="str">
        <f>IF(AND('Mapa final'!$AB$65="Media",'Mapa final'!$AD$65="Catastrófico"),CONCATENATE("R10C",'Mapa final'!$R$65),"")</f>
        <v/>
      </c>
      <c r="AJ35" s="46" t="str">
        <f>IF(AND('Mapa final'!$AB$66="Media",'Mapa final'!$AD$66="Catastrófico"),CONCATENATE("R10C",'Mapa final'!$R$66),"")</f>
        <v/>
      </c>
      <c r="AK35" s="46" t="str">
        <f>IF(AND('Mapa final'!$AB$67="Media",'Mapa final'!$AD$67="Catastrófico"),CONCATENATE("R10C",'Mapa final'!$R$67),"")</f>
        <v/>
      </c>
      <c r="AL35" s="46" t="str">
        <f>IF(AND('Mapa final'!$AB$68="Media",'Mapa final'!$AD$68="Catastrófico"),CONCATENATE("R10C",'Mapa final'!$R$68),"")</f>
        <v/>
      </c>
      <c r="AM35" s="47" t="str">
        <f>IF(AND('Mapa final'!$AB$69="Media",'Mapa final'!$AD$69="Catastrófico"),CONCATENATE("R10C",'Mapa final'!$R$69),"")</f>
        <v/>
      </c>
      <c r="AN35" s="67"/>
      <c r="AO35" s="631"/>
      <c r="AP35" s="632"/>
      <c r="AQ35" s="632"/>
      <c r="AR35" s="632"/>
      <c r="AS35" s="632"/>
      <c r="AT35" s="63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00"/>
      <c r="C36" s="500"/>
      <c r="D36" s="501"/>
      <c r="E36" s="595" t="s">
        <v>109</v>
      </c>
      <c r="F36" s="596"/>
      <c r="G36" s="596"/>
      <c r="H36" s="596"/>
      <c r="I36" s="596"/>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
      </c>
      <c r="W36" s="49" t="str">
        <f>IF(AND('Mapa final'!$AB$11="Baja",'Mapa final'!$AD$11="Moderado"),CONCATENATE("R1C",'Mapa final'!$R$11),"")</f>
        <v>R1C2</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R1C1</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616" t="s">
        <v>81</v>
      </c>
      <c r="AP36" s="617"/>
      <c r="AQ36" s="617"/>
      <c r="AR36" s="617"/>
      <c r="AS36" s="617"/>
      <c r="AT36" s="618"/>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00"/>
      <c r="C37" s="500"/>
      <c r="D37" s="501"/>
      <c r="E37" s="597"/>
      <c r="F37" s="598"/>
      <c r="G37" s="598"/>
      <c r="H37" s="598"/>
      <c r="I37" s="598"/>
      <c r="J37" s="60" t="str">
        <f>IF(AND('Mapa final'!$AB$16="Baja",'Mapa final'!$AD$16="Leve"),CONCATENATE("R2C",'Mapa final'!$R$16),"")</f>
        <v/>
      </c>
      <c r="K37" s="61" t="str">
        <f>IF(AND('Mapa final'!$AB$17="Baja",'Mapa final'!$AD$17="Leve"),CONCATENATE("R2C",'Mapa final'!$R$17),"")</f>
        <v/>
      </c>
      <c r="L37" s="61" t="str">
        <f>IF(AND('Mapa final'!$AB$18="Baja",'Mapa final'!$AD$18="Leve"),CONCATENATE("R2C",'Mapa final'!$R$18),"")</f>
        <v/>
      </c>
      <c r="M37" s="61" t="str">
        <f>IF(AND('Mapa final'!$AB$19="Baja",'Mapa final'!$AD$19="Leve"),CONCATENATE("R2C",'Mapa final'!$R$19),"")</f>
        <v/>
      </c>
      <c r="N37" s="61" t="str">
        <f>IF(AND('Mapa final'!$AB$20="Baja",'Mapa final'!$AD$20="Leve"),CONCATENATE("R2C",'Mapa final'!$R$20),"")</f>
        <v/>
      </c>
      <c r="O37" s="62" t="str">
        <f>IF(AND('Mapa final'!$AB$21="Baja",'Mapa final'!$AD$21="Leve"),CONCATENATE("R2C",'Mapa final'!$R$21),"")</f>
        <v/>
      </c>
      <c r="P37" s="51" t="str">
        <f>IF(AND('Mapa final'!$AB$16="Baja",'Mapa final'!$AD$16="Menor"),CONCATENATE("R2C",'Mapa final'!$R$16),"")</f>
        <v/>
      </c>
      <c r="Q37" s="52" t="str">
        <f>IF(AND('Mapa final'!$AB$17="Baja",'Mapa final'!$AD$17="Menor"),CONCATENATE("R2C",'Mapa final'!$R$17),"")</f>
        <v/>
      </c>
      <c r="R37" s="52" t="str">
        <f>IF(AND('Mapa final'!$AB$18="Baja",'Mapa final'!$AD$18="Menor"),CONCATENATE("R2C",'Mapa final'!$R$18),"")</f>
        <v/>
      </c>
      <c r="S37" s="52" t="str">
        <f>IF(AND('Mapa final'!$AB$19="Baja",'Mapa final'!$AD$19="Menor"),CONCATENATE("R2C",'Mapa final'!$R$19),"")</f>
        <v/>
      </c>
      <c r="T37" s="52" t="str">
        <f>IF(AND('Mapa final'!$AB$20="Baja",'Mapa final'!$AD$20="Menor"),CONCATENATE("R2C",'Mapa final'!$R$20),"")</f>
        <v/>
      </c>
      <c r="U37" s="53" t="str">
        <f>IF(AND('Mapa final'!$AB$21="Baja",'Mapa final'!$AD$21="Menor"),CONCATENATE("R2C",'Mapa final'!$R$21),"")</f>
        <v/>
      </c>
      <c r="V37" s="51" t="str">
        <f>IF(AND('Mapa final'!$AB$16="Baja",'Mapa final'!$AD$16="Moderado"),CONCATENATE("R2C",'Mapa final'!$R$16),"")</f>
        <v/>
      </c>
      <c r="W37" s="52" t="str">
        <f>IF(AND('Mapa final'!$AB$17="Baja",'Mapa final'!$AD$17="Moderado"),CONCATENATE("R2C",'Mapa final'!$R$17),"")</f>
        <v/>
      </c>
      <c r="X37" s="52" t="str">
        <f>IF(AND('Mapa final'!$AB$18="Baja",'Mapa final'!$AD$18="Moderado"),CONCATENATE("R2C",'Mapa final'!$R$18),"")</f>
        <v/>
      </c>
      <c r="Y37" s="52" t="str">
        <f>IF(AND('Mapa final'!$AB$19="Baja",'Mapa final'!$AD$19="Moderado"),CONCATENATE("R2C",'Mapa final'!$R$19),"")</f>
        <v/>
      </c>
      <c r="Z37" s="52" t="str">
        <f>IF(AND('Mapa final'!$AB$20="Baja",'Mapa final'!$AD$20="Moderado"),CONCATENATE("R2C",'Mapa final'!$R$20),"")</f>
        <v/>
      </c>
      <c r="AA37" s="53" t="str">
        <f>IF(AND('Mapa final'!$AB$21="Baja",'Mapa final'!$AD$21="Moderado"),CONCATENATE("R2C",'Mapa final'!$R$21),"")</f>
        <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str">
        <f>IF(AND('Mapa final'!$AB$19="Baja",'Mapa final'!$AD$19="Mayor"),CONCATENATE("R2C",'Mapa final'!$R$19),"")</f>
        <v/>
      </c>
      <c r="AF37" s="37" t="str">
        <f>IF(AND('Mapa final'!$AB$20="Baja",'Mapa final'!$AD$20="Mayor"),CONCATENATE("R2C",'Mapa final'!$R$20),"")</f>
        <v/>
      </c>
      <c r="AG37" s="38" t="str">
        <f>IF(AND('Mapa final'!$AB$21="Baja",'Mapa final'!$AD$21="Mayor"),CONCATENATE("R2C",'Mapa final'!$R$21),"")</f>
        <v/>
      </c>
      <c r="AH37" s="39" t="str">
        <f>IF(AND('Mapa final'!$AB$16="Baja",'Mapa final'!$AD$16="Catastrófico"),CONCATENATE("R2C",'Mapa final'!$R$16),"")</f>
        <v/>
      </c>
      <c r="AI37" s="40" t="str">
        <f>IF(AND('Mapa final'!$AB$17="Baja",'Mapa final'!$AD$17="Catastrófico"),CONCATENATE("R2C",'Mapa final'!$R$17),"")</f>
        <v/>
      </c>
      <c r="AJ37" s="40" t="str">
        <f>IF(AND('Mapa final'!$AB$18="Baja",'Mapa final'!$AD$18="Catastrófico"),CONCATENATE("R2C",'Mapa final'!$R$18),"")</f>
        <v/>
      </c>
      <c r="AK37" s="40" t="str">
        <f>IF(AND('Mapa final'!$AB$19="Baja",'Mapa final'!$AD$19="Catastrófico"),CONCATENATE("R2C",'Mapa final'!$R$19),"")</f>
        <v/>
      </c>
      <c r="AL37" s="40" t="str">
        <f>IF(AND('Mapa final'!$AB$20="Baja",'Mapa final'!$AD$20="Catastrófico"),CONCATENATE("R2C",'Mapa final'!$R$20),"")</f>
        <v/>
      </c>
      <c r="AM37" s="41" t="str">
        <f>IF(AND('Mapa final'!$AB$21="Baja",'Mapa final'!$AD$21="Catastrófico"),CONCATENATE("R2C",'Mapa final'!$R$21),"")</f>
        <v/>
      </c>
      <c r="AN37" s="67"/>
      <c r="AO37" s="619"/>
      <c r="AP37" s="620"/>
      <c r="AQ37" s="620"/>
      <c r="AR37" s="620"/>
      <c r="AS37" s="620"/>
      <c r="AT37" s="621"/>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00"/>
      <c r="C38" s="500"/>
      <c r="D38" s="501"/>
      <c r="E38" s="599"/>
      <c r="F38" s="598"/>
      <c r="G38" s="598"/>
      <c r="H38" s="598"/>
      <c r="I38" s="598"/>
      <c r="J38" s="60" t="str">
        <f>IF(AND('Mapa final'!$AB$22="Baja",'Mapa final'!$AD$22="Leve"),CONCATENATE("R3C",'Mapa final'!$R$22),"")</f>
        <v/>
      </c>
      <c r="K38" s="61" t="str">
        <f>IF(AND('Mapa final'!$AB$23="Baja",'Mapa final'!$AD$23="Leve"),CONCATENATE("R3C",'Mapa final'!$R$23),"")</f>
        <v/>
      </c>
      <c r="L38" s="61" t="str">
        <f>IF(AND('Mapa final'!$AB$24="Baja",'Mapa final'!$AD$24="Leve"),CONCATENATE("R3C",'Mapa final'!$R$24),"")</f>
        <v/>
      </c>
      <c r="M38" s="61" t="str">
        <f>IF(AND('Mapa final'!$AB$25="Baja",'Mapa final'!$AD$25="Leve"),CONCATENATE("R3C",'Mapa final'!$R$25),"")</f>
        <v/>
      </c>
      <c r="N38" s="61" t="str">
        <f>IF(AND('Mapa final'!$AB$26="Baja",'Mapa final'!$AD$26="Leve"),CONCATENATE("R3C",'Mapa final'!$R$26),"")</f>
        <v/>
      </c>
      <c r="O38" s="62" t="str">
        <f>IF(AND('Mapa final'!$AB$27="Baja",'Mapa final'!$AD$27="Leve"),CONCATENATE("R3C",'Mapa final'!$R$27),"")</f>
        <v/>
      </c>
      <c r="P38" s="51" t="str">
        <f>IF(AND('Mapa final'!$AB$22="Baja",'Mapa final'!$AD$22="Menor"),CONCATENATE("R3C",'Mapa final'!$R$22),"")</f>
        <v/>
      </c>
      <c r="Q38" s="52" t="str">
        <f>IF(AND('Mapa final'!$AB$23="Baja",'Mapa final'!$AD$23="Menor"),CONCATENATE("R3C",'Mapa final'!$R$23),"")</f>
        <v/>
      </c>
      <c r="R38" s="52" t="str">
        <f>IF(AND('Mapa final'!$AB$24="Baja",'Mapa final'!$AD$24="Menor"),CONCATENATE("R3C",'Mapa final'!$R$24),"")</f>
        <v/>
      </c>
      <c r="S38" s="52" t="str">
        <f>IF(AND('Mapa final'!$AB$25="Baja",'Mapa final'!$AD$25="Menor"),CONCATENATE("R3C",'Mapa final'!$R$25),"")</f>
        <v/>
      </c>
      <c r="T38" s="52" t="str">
        <f>IF(AND('Mapa final'!$AB$26="Baja",'Mapa final'!$AD$26="Menor"),CONCATENATE("R3C",'Mapa final'!$R$26),"")</f>
        <v/>
      </c>
      <c r="U38" s="53" t="str">
        <f>IF(AND('Mapa final'!$AB$27="Baja",'Mapa final'!$AD$27="Menor"),CONCATENATE("R3C",'Mapa final'!$R$27),"")</f>
        <v/>
      </c>
      <c r="V38" s="51" t="str">
        <f>IF(AND('Mapa final'!$AB$22="Baja",'Mapa final'!$AD$22="Moderado"),CONCATENATE("R3C",'Mapa final'!$R$22),"")</f>
        <v/>
      </c>
      <c r="W38" s="52" t="str">
        <f>IF(AND('Mapa final'!$AB$23="Baja",'Mapa final'!$AD$23="Moderado"),CONCATENATE("R3C",'Mapa final'!$R$23),"")</f>
        <v/>
      </c>
      <c r="X38" s="52" t="str">
        <f>IF(AND('Mapa final'!$AB$24="Baja",'Mapa final'!$AD$24="Moderado"),CONCATENATE("R3C",'Mapa final'!$R$24),"")</f>
        <v/>
      </c>
      <c r="Y38" s="52" t="str">
        <f>IF(AND('Mapa final'!$AB$25="Baja",'Mapa final'!$AD$25="Moderado"),CONCATENATE("R3C",'Mapa final'!$R$25),"")</f>
        <v/>
      </c>
      <c r="Z38" s="52" t="str">
        <f>IF(AND('Mapa final'!$AB$26="Baja",'Mapa final'!$AD$26="Moderado"),CONCATENATE("R3C",'Mapa final'!$R$26),"")</f>
        <v/>
      </c>
      <c r="AA38" s="53" t="str">
        <f>IF(AND('Mapa final'!$AB$27="Baja",'Mapa final'!$AD$27="Moderado"),CONCATENATE("R3C",'Mapa final'!$R$27),"")</f>
        <v/>
      </c>
      <c r="AB38" s="36" t="str">
        <f>IF(AND('Mapa final'!$AB$22="Baja",'Mapa final'!$AD$22="Mayor"),CONCATENATE("R3C",'Mapa final'!$R$22),"")</f>
        <v/>
      </c>
      <c r="AC38" s="37" t="str">
        <f>IF(AND('Mapa final'!$AB$23="Baja",'Mapa final'!$AD$23="Mayor"),CONCATENATE("R3C",'Mapa final'!$R$23),"")</f>
        <v/>
      </c>
      <c r="AD38" s="37" t="str">
        <f>IF(AND('Mapa final'!$AB$24="Baja",'Mapa final'!$AD$24="Mayor"),CONCATENATE("R3C",'Mapa final'!$R$24),"")</f>
        <v/>
      </c>
      <c r="AE38" s="37" t="str">
        <f>IF(AND('Mapa final'!$AB$25="Baja",'Mapa final'!$AD$25="Mayor"),CONCATENATE("R3C",'Mapa final'!$R$25),"")</f>
        <v/>
      </c>
      <c r="AF38" s="37" t="str">
        <f>IF(AND('Mapa final'!$AB$26="Baja",'Mapa final'!$AD$26="Mayor"),CONCATENATE("R3C",'Mapa final'!$R$26),"")</f>
        <v/>
      </c>
      <c r="AG38" s="38" t="str">
        <f>IF(AND('Mapa final'!$AB$27="Baja",'Mapa final'!$AD$27="Mayor"),CONCATENATE("R3C",'Mapa final'!$R$27),"")</f>
        <v/>
      </c>
      <c r="AH38" s="39" t="str">
        <f>IF(AND('Mapa final'!$AB$22="Baja",'Mapa final'!$AD$22="Catastrófico"),CONCATENATE("R3C",'Mapa final'!$R$22),"")</f>
        <v/>
      </c>
      <c r="AI38" s="40" t="str">
        <f>IF(AND('Mapa final'!$AB$23="Baja",'Mapa final'!$AD$23="Catastrófico"),CONCATENATE("R3C",'Mapa final'!$R$23),"")</f>
        <v/>
      </c>
      <c r="AJ38" s="40" t="str">
        <f>IF(AND('Mapa final'!$AB$24="Baja",'Mapa final'!$AD$24="Catastrófico"),CONCATENATE("R3C",'Mapa final'!$R$24),"")</f>
        <v/>
      </c>
      <c r="AK38" s="40" t="str">
        <f>IF(AND('Mapa final'!$AB$25="Baja",'Mapa final'!$AD$25="Catastrófico"),CONCATENATE("R3C",'Mapa final'!$R$25),"")</f>
        <v/>
      </c>
      <c r="AL38" s="40" t="str">
        <f>IF(AND('Mapa final'!$AB$26="Baja",'Mapa final'!$AD$26="Catastrófico"),CONCATENATE("R3C",'Mapa final'!$R$26),"")</f>
        <v/>
      </c>
      <c r="AM38" s="41" t="str">
        <f>IF(AND('Mapa final'!$AB$27="Baja",'Mapa final'!$AD$27="Catastrófico"),CONCATENATE("R3C",'Mapa final'!$R$27),"")</f>
        <v/>
      </c>
      <c r="AN38" s="67"/>
      <c r="AO38" s="619"/>
      <c r="AP38" s="620"/>
      <c r="AQ38" s="620"/>
      <c r="AR38" s="620"/>
      <c r="AS38" s="620"/>
      <c r="AT38" s="621"/>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00"/>
      <c r="C39" s="500"/>
      <c r="D39" s="501"/>
      <c r="E39" s="599"/>
      <c r="F39" s="598"/>
      <c r="G39" s="598"/>
      <c r="H39" s="598"/>
      <c r="I39" s="598"/>
      <c r="J39" s="60" t="str">
        <f>IF(AND('Mapa final'!$AB$28="Baja",'Mapa final'!$AD$28="Leve"),CONCATENATE("R4C",'Mapa final'!$R$28),"")</f>
        <v/>
      </c>
      <c r="K39" s="61" t="str">
        <f>IF(AND('Mapa final'!$AB$29="Baja",'Mapa final'!$AD$29="Leve"),CONCATENATE("R4C",'Mapa final'!$R$29),"")</f>
        <v/>
      </c>
      <c r="L39" s="61" t="str">
        <f>IF(AND('Mapa final'!$AB$30="Baja",'Mapa final'!$AD$30="Leve"),CONCATENATE("R4C",'Mapa final'!$R$30),"")</f>
        <v/>
      </c>
      <c r="M39" s="61" t="str">
        <f>IF(AND('Mapa final'!$AB$31="Baja",'Mapa final'!$AD$31="Leve"),CONCATENATE("R4C",'Mapa final'!$R$31),"")</f>
        <v/>
      </c>
      <c r="N39" s="61" t="str">
        <f>IF(AND('Mapa final'!$AB$32="Baja",'Mapa final'!$AD$32="Leve"),CONCATENATE("R4C",'Mapa final'!$R$32),"")</f>
        <v/>
      </c>
      <c r="O39" s="62" t="str">
        <f>IF(AND('Mapa final'!$AB$33="Baja",'Mapa final'!$AD$33="Leve"),CONCATENATE("R4C",'Mapa final'!$R$33),"")</f>
        <v/>
      </c>
      <c r="P39" s="51" t="str">
        <f>IF(AND('Mapa final'!$AB$28="Baja",'Mapa final'!$AD$28="Menor"),CONCATENATE("R4C",'Mapa final'!$R$28),"")</f>
        <v/>
      </c>
      <c r="Q39" s="52" t="str">
        <f>IF(AND('Mapa final'!$AB$29="Baja",'Mapa final'!$AD$29="Menor"),CONCATENATE("R4C",'Mapa final'!$R$29),"")</f>
        <v/>
      </c>
      <c r="R39" s="52" t="str">
        <f>IF(AND('Mapa final'!$AB$30="Baja",'Mapa final'!$AD$30="Menor"),CONCATENATE("R4C",'Mapa final'!$R$30),"")</f>
        <v/>
      </c>
      <c r="S39" s="52" t="str">
        <f>IF(AND('Mapa final'!$AB$31="Baja",'Mapa final'!$AD$31="Menor"),CONCATENATE("R4C",'Mapa final'!$R$31),"")</f>
        <v/>
      </c>
      <c r="T39" s="52" t="str">
        <f>IF(AND('Mapa final'!$AB$32="Baja",'Mapa final'!$AD$32="Menor"),CONCATENATE("R4C",'Mapa final'!$R$32),"")</f>
        <v/>
      </c>
      <c r="U39" s="53" t="str">
        <f>IF(AND('Mapa final'!$AB$33="Baja",'Mapa final'!$AD$33="Menor"),CONCATENATE("R4C",'Mapa final'!$R$33),"")</f>
        <v/>
      </c>
      <c r="V39" s="51" t="str">
        <f>IF(AND('Mapa final'!$AB$28="Baja",'Mapa final'!$AD$28="Moderado"),CONCATENATE("R4C",'Mapa final'!$R$28),"")</f>
        <v/>
      </c>
      <c r="W39" s="52" t="str">
        <f>IF(AND('Mapa final'!$AB$29="Baja",'Mapa final'!$AD$29="Moderado"),CONCATENATE("R4C",'Mapa final'!$R$29),"")</f>
        <v/>
      </c>
      <c r="X39" s="52" t="str">
        <f>IF(AND('Mapa final'!$AB$30="Baja",'Mapa final'!$AD$30="Moderado"),CONCATENATE("R4C",'Mapa final'!$R$30),"")</f>
        <v/>
      </c>
      <c r="Y39" s="52" t="str">
        <f>IF(AND('Mapa final'!$AB$31="Baja",'Mapa final'!$AD$31="Moderado"),CONCATENATE("R4C",'Mapa final'!$R$31),"")</f>
        <v/>
      </c>
      <c r="Z39" s="52" t="str">
        <f>IF(AND('Mapa final'!$AB$32="Baja",'Mapa final'!$AD$32="Moderado"),CONCATENATE("R4C",'Mapa final'!$R$32),"")</f>
        <v/>
      </c>
      <c r="AA39" s="53" t="str">
        <f>IF(AND('Mapa final'!$AB$33="Baja",'Mapa final'!$AD$33="Moderado"),CONCATENATE("R4C",'Mapa final'!$R$33),"")</f>
        <v/>
      </c>
      <c r="AB39" s="36" t="str">
        <f>IF(AND('Mapa final'!$AB$28="Baja",'Mapa final'!$AD$28="Mayor"),CONCATENATE("R4C",'Mapa final'!$R$28),"")</f>
        <v/>
      </c>
      <c r="AC39" s="37" t="str">
        <f>IF(AND('Mapa final'!$AB$29="Baja",'Mapa final'!$AD$29="Mayor"),CONCATENATE("R4C",'Mapa final'!$R$29),"")</f>
        <v/>
      </c>
      <c r="AD39" s="37" t="str">
        <f>IF(AND('Mapa final'!$AB$30="Baja",'Mapa final'!$AD$30="Mayor"),CONCATENATE("R4C",'Mapa final'!$R$30),"")</f>
        <v/>
      </c>
      <c r="AE39" s="37" t="str">
        <f>IF(AND('Mapa final'!$AB$31="Baja",'Mapa final'!$AD$31="Mayor"),CONCATENATE("R4C",'Mapa final'!$R$31),"")</f>
        <v/>
      </c>
      <c r="AF39" s="37" t="str">
        <f>IF(AND('Mapa final'!$AB$32="Baja",'Mapa final'!$AD$32="Mayor"),CONCATENATE("R4C",'Mapa final'!$R$32),"")</f>
        <v/>
      </c>
      <c r="AG39" s="38" t="str">
        <f>IF(AND('Mapa final'!$AB$33="Baja",'Mapa final'!$AD$33="Mayor"),CONCATENATE("R4C",'Mapa final'!$R$33),"")</f>
        <v/>
      </c>
      <c r="AH39" s="39" t="str">
        <f>IF(AND('Mapa final'!$AB$28="Baja",'Mapa final'!$AD$28="Catastrófico"),CONCATENATE("R4C",'Mapa final'!$R$28),"")</f>
        <v/>
      </c>
      <c r="AI39" s="40" t="str">
        <f>IF(AND('Mapa final'!$AB$29="Baja",'Mapa final'!$AD$29="Catastrófico"),CONCATENATE("R4C",'Mapa final'!$R$29),"")</f>
        <v/>
      </c>
      <c r="AJ39" s="40" t="str">
        <f>IF(AND('Mapa final'!$AB$30="Baja",'Mapa final'!$AD$30="Catastrófico"),CONCATENATE("R4C",'Mapa final'!$R$30),"")</f>
        <v/>
      </c>
      <c r="AK39" s="40" t="str">
        <f>IF(AND('Mapa final'!$AB$31="Baja",'Mapa final'!$AD$31="Catastrófico"),CONCATENATE("R4C",'Mapa final'!$R$31),"")</f>
        <v/>
      </c>
      <c r="AL39" s="40" t="str">
        <f>IF(AND('Mapa final'!$AB$32="Baja",'Mapa final'!$AD$32="Catastrófico"),CONCATENATE("R4C",'Mapa final'!$R$32),"")</f>
        <v/>
      </c>
      <c r="AM39" s="41" t="str">
        <f>IF(AND('Mapa final'!$AB$33="Baja",'Mapa final'!$AD$33="Catastrófico"),CONCATENATE("R4C",'Mapa final'!$R$33),"")</f>
        <v/>
      </c>
      <c r="AN39" s="67"/>
      <c r="AO39" s="619"/>
      <c r="AP39" s="620"/>
      <c r="AQ39" s="620"/>
      <c r="AR39" s="620"/>
      <c r="AS39" s="620"/>
      <c r="AT39" s="621"/>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00"/>
      <c r="C40" s="500"/>
      <c r="D40" s="501"/>
      <c r="E40" s="599"/>
      <c r="F40" s="598"/>
      <c r="G40" s="598"/>
      <c r="H40" s="598"/>
      <c r="I40" s="598"/>
      <c r="J40" s="60" t="str">
        <f>IF(AND('Mapa final'!$AB$34="Baja",'Mapa final'!$AD$34="Leve"),CONCATENATE("R5C",'Mapa final'!$R$34),"")</f>
        <v/>
      </c>
      <c r="K40" s="61" t="str">
        <f>IF(AND('Mapa final'!$AB$35="Baja",'Mapa final'!$AD$35="Leve"),CONCATENATE("R5C",'Mapa final'!$R$35),"")</f>
        <v/>
      </c>
      <c r="L40" s="61" t="str">
        <f>IF(AND('Mapa final'!$AB$36="Baja",'Mapa final'!$AD$36="Leve"),CONCATENATE("R5C",'Mapa final'!$R$36),"")</f>
        <v/>
      </c>
      <c r="M40" s="61" t="str">
        <f>IF(AND('Mapa final'!$AB$37="Baja",'Mapa final'!$AD$37="Leve"),CONCATENATE("R5C",'Mapa final'!$R$37),"")</f>
        <v/>
      </c>
      <c r="N40" s="61" t="str">
        <f>IF(AND('Mapa final'!$AB$38="Baja",'Mapa final'!$AD$38="Leve"),CONCATENATE("R5C",'Mapa final'!$R$38),"")</f>
        <v/>
      </c>
      <c r="O40" s="62" t="str">
        <f>IF(AND('Mapa final'!$AB$39="Baja",'Mapa final'!$AD$39="Leve"),CONCATENATE("R5C",'Mapa final'!$R$39),"")</f>
        <v/>
      </c>
      <c r="P40" s="51" t="str">
        <f>IF(AND('Mapa final'!$AB$34="Baja",'Mapa final'!$AD$34="Menor"),CONCATENATE("R5C",'Mapa final'!$R$34),"")</f>
        <v/>
      </c>
      <c r="Q40" s="52" t="str">
        <f>IF(AND('Mapa final'!$AB$35="Baja",'Mapa final'!$AD$35="Menor"),CONCATENATE("R5C",'Mapa final'!$R$35),"")</f>
        <v/>
      </c>
      <c r="R40" s="52" t="str">
        <f>IF(AND('Mapa final'!$AB$36="Baja",'Mapa final'!$AD$36="Menor"),CONCATENATE("R5C",'Mapa final'!$R$36),"")</f>
        <v/>
      </c>
      <c r="S40" s="52" t="str">
        <f>IF(AND('Mapa final'!$AB$37="Baja",'Mapa final'!$AD$37="Menor"),CONCATENATE("R5C",'Mapa final'!$R$37),"")</f>
        <v/>
      </c>
      <c r="T40" s="52" t="str">
        <f>IF(AND('Mapa final'!$AB$38="Baja",'Mapa final'!$AD$38="Menor"),CONCATENATE("R5C",'Mapa final'!$R$38),"")</f>
        <v/>
      </c>
      <c r="U40" s="53" t="str">
        <f>IF(AND('Mapa final'!$AB$39="Baja",'Mapa final'!$AD$39="Menor"),CONCATENATE("R5C",'Mapa final'!$R$39),"")</f>
        <v/>
      </c>
      <c r="V40" s="51" t="str">
        <f>IF(AND('Mapa final'!$AB$34="Baja",'Mapa final'!$AD$34="Moderado"),CONCATENATE("R5C",'Mapa final'!$R$34),"")</f>
        <v/>
      </c>
      <c r="W40" s="52" t="str">
        <f>IF(AND('Mapa final'!$AB$35="Baja",'Mapa final'!$AD$35="Moderado"),CONCATENATE("R5C",'Mapa final'!$R$35),"")</f>
        <v/>
      </c>
      <c r="X40" s="52" t="str">
        <f>IF(AND('Mapa final'!$AB$36="Baja",'Mapa final'!$AD$36="Moderado"),CONCATENATE("R5C",'Mapa final'!$R$36),"")</f>
        <v/>
      </c>
      <c r="Y40" s="52" t="str">
        <f>IF(AND('Mapa final'!$AB$37="Baja",'Mapa final'!$AD$37="Moderado"),CONCATENATE("R5C",'Mapa final'!$R$37),"")</f>
        <v/>
      </c>
      <c r="Z40" s="52" t="str">
        <f>IF(AND('Mapa final'!$AB$38="Baja",'Mapa final'!$AD$38="Moderado"),CONCATENATE("R5C",'Mapa final'!$R$38),"")</f>
        <v/>
      </c>
      <c r="AA40" s="53" t="str">
        <f>IF(AND('Mapa final'!$AB$39="Baja",'Mapa final'!$AD$39="Moderado"),CONCATENATE("R5C",'Mapa final'!$R$39),"")</f>
        <v/>
      </c>
      <c r="AB40" s="36" t="str">
        <f>IF(AND('Mapa final'!$AB$34="Baja",'Mapa final'!$AD$34="Mayor"),CONCATENATE("R5C",'Mapa final'!$R$34),"")</f>
        <v/>
      </c>
      <c r="AC40" s="37" t="str">
        <f>IF(AND('Mapa final'!$AB$35="Baja",'Mapa final'!$AD$35="Mayor"),CONCATENATE("R5C",'Mapa final'!$R$35),"")</f>
        <v/>
      </c>
      <c r="AD40" s="37" t="str">
        <f>IF(AND('Mapa final'!$AB$36="Baja",'Mapa final'!$AD$36="Mayor"),CONCATENATE("R5C",'Mapa final'!$R$36),"")</f>
        <v/>
      </c>
      <c r="AE40" s="37" t="str">
        <f>IF(AND('Mapa final'!$AB$37="Baja",'Mapa final'!$AD$37="Mayor"),CONCATENATE("R5C",'Mapa final'!$R$37),"")</f>
        <v/>
      </c>
      <c r="AF40" s="37" t="str">
        <f>IF(AND('Mapa final'!$AB$38="Baja",'Mapa final'!$AD$38="Mayor"),CONCATENATE("R5C",'Mapa final'!$R$38),"")</f>
        <v/>
      </c>
      <c r="AG40" s="38" t="str">
        <f>IF(AND('Mapa final'!$AB$39="Baja",'Mapa final'!$AD$39="Mayor"),CONCATENATE("R5C",'Mapa final'!$R$39),"")</f>
        <v/>
      </c>
      <c r="AH40" s="39" t="str">
        <f>IF(AND('Mapa final'!$AB$34="Baja",'Mapa final'!$AD$34="Catastrófico"),CONCATENATE("R5C",'Mapa final'!$R$34),"")</f>
        <v/>
      </c>
      <c r="AI40" s="40" t="str">
        <f>IF(AND('Mapa final'!$AB$35="Baja",'Mapa final'!$AD$35="Catastrófico"),CONCATENATE("R5C",'Mapa final'!$R$35),"")</f>
        <v/>
      </c>
      <c r="AJ40" s="40" t="str">
        <f>IF(AND('Mapa final'!$AB$36="Baja",'Mapa final'!$AD$36="Catastrófico"),CONCATENATE("R5C",'Mapa final'!$R$36),"")</f>
        <v/>
      </c>
      <c r="AK40" s="40" t="str">
        <f>IF(AND('Mapa final'!$AB$37="Baja",'Mapa final'!$AD$37="Catastrófico"),CONCATENATE("R5C",'Mapa final'!$R$37),"")</f>
        <v/>
      </c>
      <c r="AL40" s="40" t="str">
        <f>IF(AND('Mapa final'!$AB$38="Baja",'Mapa final'!$AD$38="Catastrófico"),CONCATENATE("R5C",'Mapa final'!$R$38),"")</f>
        <v/>
      </c>
      <c r="AM40" s="41" t="str">
        <f>IF(AND('Mapa final'!$AB$39="Baja",'Mapa final'!$AD$39="Catastrófico"),CONCATENATE("R5C",'Mapa final'!$R$39),"")</f>
        <v/>
      </c>
      <c r="AN40" s="67"/>
      <c r="AO40" s="619"/>
      <c r="AP40" s="620"/>
      <c r="AQ40" s="620"/>
      <c r="AR40" s="620"/>
      <c r="AS40" s="620"/>
      <c r="AT40" s="621"/>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00"/>
      <c r="C41" s="500"/>
      <c r="D41" s="501"/>
      <c r="E41" s="599"/>
      <c r="F41" s="598"/>
      <c r="G41" s="598"/>
      <c r="H41" s="598"/>
      <c r="I41" s="598"/>
      <c r="J41" s="60" t="str">
        <f>IF(AND('Mapa final'!$AB$40="Baja",'Mapa final'!$AD$40="Leve"),CONCATENATE("R6C",'Mapa final'!$R$40),"")</f>
        <v/>
      </c>
      <c r="K41" s="61" t="str">
        <f>IF(AND('Mapa final'!$AB$41="Baja",'Mapa final'!$AD$41="Leve"),CONCATENATE("R6C",'Mapa final'!$R$41),"")</f>
        <v/>
      </c>
      <c r="L41" s="61" t="str">
        <f>IF(AND('Mapa final'!$AB$42="Baja",'Mapa final'!$AD$42="Leve"),CONCATENATE("R6C",'Mapa final'!$R$42),"")</f>
        <v/>
      </c>
      <c r="M41" s="61" t="str">
        <f>IF(AND('Mapa final'!$AB$43="Baja",'Mapa final'!$AD$43="Leve"),CONCATENATE("R6C",'Mapa final'!$R$43),"")</f>
        <v/>
      </c>
      <c r="N41" s="61" t="str">
        <f>IF(AND('Mapa final'!$AB$44="Baja",'Mapa final'!$AD$44="Leve"),CONCATENATE("R6C",'Mapa final'!$R$44),"")</f>
        <v/>
      </c>
      <c r="O41" s="62" t="str">
        <f>IF(AND('Mapa final'!$AB$45="Baja",'Mapa final'!$AD$45="Leve"),CONCATENATE("R6C",'Mapa final'!$R$45),"")</f>
        <v/>
      </c>
      <c r="P41" s="51" t="str">
        <f>IF(AND('Mapa final'!$AB$40="Baja",'Mapa final'!$AD$40="Menor"),CONCATENATE("R6C",'Mapa final'!$R$40),"")</f>
        <v/>
      </c>
      <c r="Q41" s="52" t="str">
        <f>IF(AND('Mapa final'!$AB$41="Baja",'Mapa final'!$AD$41="Menor"),CONCATENATE("R6C",'Mapa final'!$R$41),"")</f>
        <v/>
      </c>
      <c r="R41" s="52" t="str">
        <f>IF(AND('Mapa final'!$AB$42="Baja",'Mapa final'!$AD$42="Menor"),CONCATENATE("R6C",'Mapa final'!$R$42),"")</f>
        <v/>
      </c>
      <c r="S41" s="52" t="str">
        <f>IF(AND('Mapa final'!$AB$43="Baja",'Mapa final'!$AD$43="Menor"),CONCATENATE("R6C",'Mapa final'!$R$43),"")</f>
        <v/>
      </c>
      <c r="T41" s="52" t="str">
        <f>IF(AND('Mapa final'!$AB$44="Baja",'Mapa final'!$AD$44="Menor"),CONCATENATE("R6C",'Mapa final'!$R$44),"")</f>
        <v/>
      </c>
      <c r="U41" s="53" t="str">
        <f>IF(AND('Mapa final'!$AB$45="Baja",'Mapa final'!$AD$45="Menor"),CONCATENATE("R6C",'Mapa final'!$R$45),"")</f>
        <v/>
      </c>
      <c r="V41" s="51" t="str">
        <f>IF(AND('Mapa final'!$AB$40="Baja",'Mapa final'!$AD$40="Moderado"),CONCATENATE("R6C",'Mapa final'!$R$40),"")</f>
        <v/>
      </c>
      <c r="W41" s="52" t="str">
        <f>IF(AND('Mapa final'!$AB$41="Baja",'Mapa final'!$AD$41="Moderado"),CONCATENATE("R6C",'Mapa final'!$R$41),"")</f>
        <v/>
      </c>
      <c r="X41" s="52" t="str">
        <f>IF(AND('Mapa final'!$AB$42="Baja",'Mapa final'!$AD$42="Moderado"),CONCATENATE("R6C",'Mapa final'!$R$42),"")</f>
        <v/>
      </c>
      <c r="Y41" s="52" t="str">
        <f>IF(AND('Mapa final'!$AB$43="Baja",'Mapa final'!$AD$43="Moderado"),CONCATENATE("R6C",'Mapa final'!$R$43),"")</f>
        <v/>
      </c>
      <c r="Z41" s="52" t="str">
        <f>IF(AND('Mapa final'!$AB$44="Baja",'Mapa final'!$AD$44="Moderado"),CONCATENATE("R6C",'Mapa final'!$R$44),"")</f>
        <v/>
      </c>
      <c r="AA41" s="53" t="str">
        <f>IF(AND('Mapa final'!$AB$45="Baja",'Mapa final'!$AD$45="Moderado"),CONCATENATE("R6C",'Mapa final'!$R$45),"")</f>
        <v/>
      </c>
      <c r="AB41" s="36" t="str">
        <f>IF(AND('Mapa final'!$AB$40="Baja",'Mapa final'!$AD$40="Mayor"),CONCATENATE("R6C",'Mapa final'!$R$40),"")</f>
        <v/>
      </c>
      <c r="AC41" s="37" t="str">
        <f>IF(AND('Mapa final'!$AB$41="Baja",'Mapa final'!$AD$41="Mayor"),CONCATENATE("R6C",'Mapa final'!$R$41),"")</f>
        <v/>
      </c>
      <c r="AD41" s="37" t="str">
        <f>IF(AND('Mapa final'!$AB$42="Baja",'Mapa final'!$AD$42="Mayor"),CONCATENATE("R6C",'Mapa final'!$R$42),"")</f>
        <v/>
      </c>
      <c r="AE41" s="37" t="str">
        <f>IF(AND('Mapa final'!$AB$43="Baja",'Mapa final'!$AD$43="Mayor"),CONCATENATE("R6C",'Mapa final'!$R$43),"")</f>
        <v/>
      </c>
      <c r="AF41" s="37" t="str">
        <f>IF(AND('Mapa final'!$AB$44="Baja",'Mapa final'!$AD$44="Mayor"),CONCATENATE("R6C",'Mapa final'!$R$44),"")</f>
        <v/>
      </c>
      <c r="AG41" s="38" t="str">
        <f>IF(AND('Mapa final'!$AB$45="Baja",'Mapa final'!$AD$45="Mayor"),CONCATENATE("R6C",'Mapa final'!$R$45),"")</f>
        <v/>
      </c>
      <c r="AH41" s="39" t="str">
        <f>IF(AND('Mapa final'!$AB$40="Baja",'Mapa final'!$AD$40="Catastrófico"),CONCATENATE("R6C",'Mapa final'!$R$40),"")</f>
        <v/>
      </c>
      <c r="AI41" s="40" t="str">
        <f>IF(AND('Mapa final'!$AB$41="Baja",'Mapa final'!$AD$41="Catastrófico"),CONCATENATE("R6C",'Mapa final'!$R$41),"")</f>
        <v/>
      </c>
      <c r="AJ41" s="40" t="str">
        <f>IF(AND('Mapa final'!$AB$42="Baja",'Mapa final'!$AD$42="Catastrófico"),CONCATENATE("R6C",'Mapa final'!$R$42),"")</f>
        <v/>
      </c>
      <c r="AK41" s="40" t="str">
        <f>IF(AND('Mapa final'!$AB$43="Baja",'Mapa final'!$AD$43="Catastrófico"),CONCATENATE("R6C",'Mapa final'!$R$43),"")</f>
        <v/>
      </c>
      <c r="AL41" s="40" t="str">
        <f>IF(AND('Mapa final'!$AB$44="Baja",'Mapa final'!$AD$44="Catastrófico"),CONCATENATE("R6C",'Mapa final'!$R$44),"")</f>
        <v/>
      </c>
      <c r="AM41" s="41" t="str">
        <f>IF(AND('Mapa final'!$AB$45="Baja",'Mapa final'!$AD$45="Catastrófico"),CONCATENATE("R6C",'Mapa final'!$R$45),"")</f>
        <v/>
      </c>
      <c r="AN41" s="67"/>
      <c r="AO41" s="619"/>
      <c r="AP41" s="620"/>
      <c r="AQ41" s="620"/>
      <c r="AR41" s="620"/>
      <c r="AS41" s="620"/>
      <c r="AT41" s="621"/>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00"/>
      <c r="C42" s="500"/>
      <c r="D42" s="501"/>
      <c r="E42" s="599"/>
      <c r="F42" s="598"/>
      <c r="G42" s="598"/>
      <c r="H42" s="598"/>
      <c r="I42" s="598"/>
      <c r="J42" s="60" t="str">
        <f>IF(AND('Mapa final'!$AB$46="Baja",'Mapa final'!$AD$46="Leve"),CONCATENATE("R7C",'Mapa final'!$R$46),"")</f>
        <v/>
      </c>
      <c r="K42" s="61" t="str">
        <f>IF(AND('Mapa final'!$AB$47="Baja",'Mapa final'!$AD$47="Leve"),CONCATENATE("R7C",'Mapa final'!$R$47),"")</f>
        <v/>
      </c>
      <c r="L42" s="61" t="str">
        <f>IF(AND('Mapa final'!$AB$48="Baja",'Mapa final'!$AD$48="Leve"),CONCATENATE("R7C",'Mapa final'!$R$48),"")</f>
        <v/>
      </c>
      <c r="M42" s="61" t="str">
        <f>IF(AND('Mapa final'!$AB$49="Baja",'Mapa final'!$AD$49="Leve"),CONCATENATE("R7C",'Mapa final'!$R$49),"")</f>
        <v/>
      </c>
      <c r="N42" s="61" t="str">
        <f>IF(AND('Mapa final'!$AB$50="Baja",'Mapa final'!$AD$50="Leve"),CONCATENATE("R7C",'Mapa final'!$R$50),"")</f>
        <v/>
      </c>
      <c r="O42" s="62" t="str">
        <f>IF(AND('Mapa final'!$AB$51="Baja",'Mapa final'!$AD$51="Leve"),CONCATENATE("R7C",'Mapa final'!$R$51),"")</f>
        <v/>
      </c>
      <c r="P42" s="51" t="str">
        <f>IF(AND('Mapa final'!$AB$46="Baja",'Mapa final'!$AD$46="Menor"),CONCATENATE("R7C",'Mapa final'!$R$46),"")</f>
        <v/>
      </c>
      <c r="Q42" s="52" t="str">
        <f>IF(AND('Mapa final'!$AB$47="Baja",'Mapa final'!$AD$47="Menor"),CONCATENATE("R7C",'Mapa final'!$R$47),"")</f>
        <v/>
      </c>
      <c r="R42" s="52" t="str">
        <f>IF(AND('Mapa final'!$AB$48="Baja",'Mapa final'!$AD$48="Menor"),CONCATENATE("R7C",'Mapa final'!$R$48),"")</f>
        <v/>
      </c>
      <c r="S42" s="52" t="str">
        <f>IF(AND('Mapa final'!$AB$49="Baja",'Mapa final'!$AD$49="Menor"),CONCATENATE("R7C",'Mapa final'!$R$49),"")</f>
        <v/>
      </c>
      <c r="T42" s="52" t="str">
        <f>IF(AND('Mapa final'!$AB$50="Baja",'Mapa final'!$AD$50="Menor"),CONCATENATE("R7C",'Mapa final'!$R$50),"")</f>
        <v/>
      </c>
      <c r="U42" s="53" t="str">
        <f>IF(AND('Mapa final'!$AB$51="Baja",'Mapa final'!$AD$51="Menor"),CONCATENATE("R7C",'Mapa final'!$R$51),"")</f>
        <v/>
      </c>
      <c r="V42" s="51" t="str">
        <f>IF(AND('Mapa final'!$AB$46="Baja",'Mapa final'!$AD$46="Moderado"),CONCATENATE("R7C",'Mapa final'!$R$46),"")</f>
        <v/>
      </c>
      <c r="W42" s="52" t="str">
        <f>IF(AND('Mapa final'!$AB$47="Baja",'Mapa final'!$AD$47="Moderado"),CONCATENATE("R7C",'Mapa final'!$R$47),"")</f>
        <v/>
      </c>
      <c r="X42" s="52" t="str">
        <f>IF(AND('Mapa final'!$AB$48="Baja",'Mapa final'!$AD$48="Moderado"),CONCATENATE("R7C",'Mapa final'!$R$48),"")</f>
        <v/>
      </c>
      <c r="Y42" s="52" t="str">
        <f>IF(AND('Mapa final'!$AB$49="Baja",'Mapa final'!$AD$49="Moderado"),CONCATENATE("R7C",'Mapa final'!$R$49),"")</f>
        <v/>
      </c>
      <c r="Z42" s="52" t="str">
        <f>IF(AND('Mapa final'!$AB$50="Baja",'Mapa final'!$AD$50="Moderado"),CONCATENATE("R7C",'Mapa final'!$R$50),"")</f>
        <v/>
      </c>
      <c r="AA42" s="53" t="str">
        <f>IF(AND('Mapa final'!$AB$51="Baja",'Mapa final'!$AD$51="Moderado"),CONCATENATE("R7C",'Mapa final'!$R$51),"")</f>
        <v/>
      </c>
      <c r="AB42" s="36" t="str">
        <f>IF(AND('Mapa final'!$AB$46="Baja",'Mapa final'!$AD$46="Mayor"),CONCATENATE("R7C",'Mapa final'!$R$46),"")</f>
        <v/>
      </c>
      <c r="AC42" s="37" t="str">
        <f>IF(AND('Mapa final'!$AB$47="Baja",'Mapa final'!$AD$47="Mayor"),CONCATENATE("R7C",'Mapa final'!$R$47),"")</f>
        <v/>
      </c>
      <c r="AD42" s="37" t="str">
        <f>IF(AND('Mapa final'!$AB$48="Baja",'Mapa final'!$AD$48="Mayor"),CONCATENATE("R7C",'Mapa final'!$R$48),"")</f>
        <v/>
      </c>
      <c r="AE42" s="37" t="str">
        <f>IF(AND('Mapa final'!$AB$49="Baja",'Mapa final'!$AD$49="Mayor"),CONCATENATE("R7C",'Mapa final'!$R$49),"")</f>
        <v/>
      </c>
      <c r="AF42" s="37" t="str">
        <f>IF(AND('Mapa final'!$AB$50="Baja",'Mapa final'!$AD$50="Mayor"),CONCATENATE("R7C",'Mapa final'!$R$50),"")</f>
        <v/>
      </c>
      <c r="AG42" s="38" t="str">
        <f>IF(AND('Mapa final'!$AB$51="Baja",'Mapa final'!$AD$51="Mayor"),CONCATENATE("R7C",'Mapa final'!$R$51),"")</f>
        <v/>
      </c>
      <c r="AH42" s="39" t="str">
        <f>IF(AND('Mapa final'!$AB$46="Baja",'Mapa final'!$AD$46="Catastrófico"),CONCATENATE("R7C",'Mapa final'!$R$46),"")</f>
        <v/>
      </c>
      <c r="AI42" s="40" t="str">
        <f>IF(AND('Mapa final'!$AB$47="Baja",'Mapa final'!$AD$47="Catastrófico"),CONCATENATE("R7C",'Mapa final'!$R$47),"")</f>
        <v/>
      </c>
      <c r="AJ42" s="40" t="str">
        <f>IF(AND('Mapa final'!$AB$48="Baja",'Mapa final'!$AD$48="Catastrófico"),CONCATENATE("R7C",'Mapa final'!$R$48),"")</f>
        <v/>
      </c>
      <c r="AK42" s="40" t="str">
        <f>IF(AND('Mapa final'!$AB$49="Baja",'Mapa final'!$AD$49="Catastrófico"),CONCATENATE("R7C",'Mapa final'!$R$49),"")</f>
        <v/>
      </c>
      <c r="AL42" s="40" t="str">
        <f>IF(AND('Mapa final'!$AB$50="Baja",'Mapa final'!$AD$50="Catastrófico"),CONCATENATE("R7C",'Mapa final'!$R$50),"")</f>
        <v/>
      </c>
      <c r="AM42" s="41" t="str">
        <f>IF(AND('Mapa final'!$AB$51="Baja",'Mapa final'!$AD$51="Catastrófico"),CONCATENATE("R7C",'Mapa final'!$R$51),"")</f>
        <v/>
      </c>
      <c r="AN42" s="67"/>
      <c r="AO42" s="619"/>
      <c r="AP42" s="620"/>
      <c r="AQ42" s="620"/>
      <c r="AR42" s="620"/>
      <c r="AS42" s="620"/>
      <c r="AT42" s="621"/>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00"/>
      <c r="C43" s="500"/>
      <c r="D43" s="501"/>
      <c r="E43" s="599"/>
      <c r="F43" s="598"/>
      <c r="G43" s="598"/>
      <c r="H43" s="598"/>
      <c r="I43" s="598"/>
      <c r="J43" s="60" t="str">
        <f>IF(AND('Mapa final'!$AB$52="Baja",'Mapa final'!$AD$52="Leve"),CONCATENATE("R8C",'Mapa final'!$R$52),"")</f>
        <v/>
      </c>
      <c r="K43" s="61" t="str">
        <f>IF(AND('Mapa final'!$AB$53="Baja",'Mapa final'!$AD$53="Leve"),CONCATENATE("R8C",'Mapa final'!$R$53),"")</f>
        <v/>
      </c>
      <c r="L43" s="61" t="str">
        <f>IF(AND('Mapa final'!$AB$54="Baja",'Mapa final'!$AD$54="Leve"),CONCATENATE("R8C",'Mapa final'!$R$54),"")</f>
        <v/>
      </c>
      <c r="M43" s="61" t="str">
        <f>IF(AND('Mapa final'!$AB$55="Baja",'Mapa final'!$AD$55="Leve"),CONCATENATE("R8C",'Mapa final'!$R$55),"")</f>
        <v/>
      </c>
      <c r="N43" s="61" t="str">
        <f>IF(AND('Mapa final'!$AB$56="Baja",'Mapa final'!$AD$56="Leve"),CONCATENATE("R8C",'Mapa final'!$R$56),"")</f>
        <v/>
      </c>
      <c r="O43" s="62" t="str">
        <f>IF(AND('Mapa final'!$AB$57="Baja",'Mapa final'!$AD$57="Leve"),CONCATENATE("R8C",'Mapa final'!$R$57),"")</f>
        <v/>
      </c>
      <c r="P43" s="51" t="str">
        <f>IF(AND('Mapa final'!$AB$52="Baja",'Mapa final'!$AD$52="Menor"),CONCATENATE("R8C",'Mapa final'!$R$52),"")</f>
        <v/>
      </c>
      <c r="Q43" s="52" t="str">
        <f>IF(AND('Mapa final'!$AB$53="Baja",'Mapa final'!$AD$53="Menor"),CONCATENATE("R8C",'Mapa final'!$R$53),"")</f>
        <v/>
      </c>
      <c r="R43" s="52" t="str">
        <f>IF(AND('Mapa final'!$AB$54="Baja",'Mapa final'!$AD$54="Menor"),CONCATENATE("R8C",'Mapa final'!$R$54),"")</f>
        <v/>
      </c>
      <c r="S43" s="52" t="str">
        <f>IF(AND('Mapa final'!$AB$55="Baja",'Mapa final'!$AD$55="Menor"),CONCATENATE("R8C",'Mapa final'!$R$55),"")</f>
        <v/>
      </c>
      <c r="T43" s="52" t="str">
        <f>IF(AND('Mapa final'!$AB$56="Baja",'Mapa final'!$AD$56="Menor"),CONCATENATE("R8C",'Mapa final'!$R$56),"")</f>
        <v/>
      </c>
      <c r="U43" s="53" t="str">
        <f>IF(AND('Mapa final'!$AB$57="Baja",'Mapa final'!$AD$57="Menor"),CONCATENATE("R8C",'Mapa final'!$R$57),"")</f>
        <v/>
      </c>
      <c r="V43" s="51" t="str">
        <f>IF(AND('Mapa final'!$AB$52="Baja",'Mapa final'!$AD$52="Moderado"),CONCATENATE("R8C",'Mapa final'!$R$52),"")</f>
        <v/>
      </c>
      <c r="W43" s="52" t="str">
        <f>IF(AND('Mapa final'!$AB$53="Baja",'Mapa final'!$AD$53="Moderado"),CONCATENATE("R8C",'Mapa final'!$R$53),"")</f>
        <v/>
      </c>
      <c r="X43" s="52" t="str">
        <f>IF(AND('Mapa final'!$AB$54="Baja",'Mapa final'!$AD$54="Moderado"),CONCATENATE("R8C",'Mapa final'!$R$54),"")</f>
        <v/>
      </c>
      <c r="Y43" s="52" t="str">
        <f>IF(AND('Mapa final'!$AB$55="Baja",'Mapa final'!$AD$55="Moderado"),CONCATENATE("R8C",'Mapa final'!$R$55),"")</f>
        <v/>
      </c>
      <c r="Z43" s="52" t="str">
        <f>IF(AND('Mapa final'!$AB$56="Baja",'Mapa final'!$AD$56="Moderado"),CONCATENATE("R8C",'Mapa final'!$R$56),"")</f>
        <v/>
      </c>
      <c r="AA43" s="53" t="str">
        <f>IF(AND('Mapa final'!$AB$57="Baja",'Mapa final'!$AD$57="Moderado"),CONCATENATE("R8C",'Mapa final'!$R$57),"")</f>
        <v/>
      </c>
      <c r="AB43" s="36" t="str">
        <f>IF(AND('Mapa final'!$AB$52="Baja",'Mapa final'!$AD$52="Mayor"),CONCATENATE("R8C",'Mapa final'!$R$52),"")</f>
        <v/>
      </c>
      <c r="AC43" s="37" t="str">
        <f>IF(AND('Mapa final'!$AB$53="Baja",'Mapa final'!$AD$53="Mayor"),CONCATENATE("R8C",'Mapa final'!$R$53),"")</f>
        <v/>
      </c>
      <c r="AD43" s="37" t="str">
        <f>IF(AND('Mapa final'!$AB$54="Baja",'Mapa final'!$AD$54="Mayor"),CONCATENATE("R8C",'Mapa final'!$R$54),"")</f>
        <v/>
      </c>
      <c r="AE43" s="37" t="str">
        <f>IF(AND('Mapa final'!$AB$55="Baja",'Mapa final'!$AD$55="Mayor"),CONCATENATE("R8C",'Mapa final'!$R$55),"")</f>
        <v/>
      </c>
      <c r="AF43" s="37" t="str">
        <f>IF(AND('Mapa final'!$AB$56="Baja",'Mapa final'!$AD$56="Mayor"),CONCATENATE("R8C",'Mapa final'!$R$56),"")</f>
        <v/>
      </c>
      <c r="AG43" s="38" t="str">
        <f>IF(AND('Mapa final'!$AB$57="Baja",'Mapa final'!$AD$57="Mayor"),CONCATENATE("R8C",'Mapa final'!$R$57),"")</f>
        <v/>
      </c>
      <c r="AH43" s="39" t="str">
        <f>IF(AND('Mapa final'!$AB$52="Baja",'Mapa final'!$AD$52="Catastrófico"),CONCATENATE("R8C",'Mapa final'!$R$52),"")</f>
        <v/>
      </c>
      <c r="AI43" s="40" t="str">
        <f>IF(AND('Mapa final'!$AB$53="Baja",'Mapa final'!$AD$53="Catastrófico"),CONCATENATE("R8C",'Mapa final'!$R$53),"")</f>
        <v/>
      </c>
      <c r="AJ43" s="40" t="str">
        <f>IF(AND('Mapa final'!$AB$54="Baja",'Mapa final'!$AD$54="Catastrófico"),CONCATENATE("R8C",'Mapa final'!$R$54),"")</f>
        <v/>
      </c>
      <c r="AK43" s="40" t="str">
        <f>IF(AND('Mapa final'!$AB$55="Baja",'Mapa final'!$AD$55="Catastrófico"),CONCATENATE("R8C",'Mapa final'!$R$55),"")</f>
        <v/>
      </c>
      <c r="AL43" s="40" t="str">
        <f>IF(AND('Mapa final'!$AB$56="Baja",'Mapa final'!$AD$56="Catastrófico"),CONCATENATE("R8C",'Mapa final'!$R$56),"")</f>
        <v/>
      </c>
      <c r="AM43" s="41" t="str">
        <f>IF(AND('Mapa final'!$AB$57="Baja",'Mapa final'!$AD$57="Catastrófico"),CONCATENATE("R8C",'Mapa final'!$R$57),"")</f>
        <v/>
      </c>
      <c r="AN43" s="67"/>
      <c r="AO43" s="619"/>
      <c r="AP43" s="620"/>
      <c r="AQ43" s="620"/>
      <c r="AR43" s="620"/>
      <c r="AS43" s="620"/>
      <c r="AT43" s="621"/>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00"/>
      <c r="C44" s="500"/>
      <c r="D44" s="501"/>
      <c r="E44" s="599"/>
      <c r="F44" s="598"/>
      <c r="G44" s="598"/>
      <c r="H44" s="598"/>
      <c r="I44" s="598"/>
      <c r="J44" s="60" t="str">
        <f>IF(AND('Mapa final'!$AB$58="Baja",'Mapa final'!$AD$58="Leve"),CONCATENATE("R9C",'Mapa final'!$R$58),"")</f>
        <v/>
      </c>
      <c r="K44" s="61" t="str">
        <f>IF(AND('Mapa final'!$AB$59="Baja",'Mapa final'!$AD$59="Leve"),CONCATENATE("R9C",'Mapa final'!$R$59),"")</f>
        <v/>
      </c>
      <c r="L44" s="61" t="str">
        <f>IF(AND('Mapa final'!$AB$60="Baja",'Mapa final'!$AD$60="Leve"),CONCATENATE("R9C",'Mapa final'!$R$60),"")</f>
        <v/>
      </c>
      <c r="M44" s="61" t="str">
        <f>IF(AND('Mapa final'!$AB$61="Baja",'Mapa final'!$AD$61="Leve"),CONCATENATE("R9C",'Mapa final'!$R$61),"")</f>
        <v/>
      </c>
      <c r="N44" s="61" t="str">
        <f>IF(AND('Mapa final'!$AB$62="Baja",'Mapa final'!$AD$62="Leve"),CONCATENATE("R9C",'Mapa final'!$R$62),"")</f>
        <v/>
      </c>
      <c r="O44" s="62" t="str">
        <f>IF(AND('Mapa final'!$AB$63="Baja",'Mapa final'!$AD$63="Leve"),CONCATENATE("R9C",'Mapa final'!$R$63),"")</f>
        <v/>
      </c>
      <c r="P44" s="51" t="str">
        <f>IF(AND('Mapa final'!$AB$58="Baja",'Mapa final'!$AD$58="Menor"),CONCATENATE("R9C",'Mapa final'!$R$58),"")</f>
        <v/>
      </c>
      <c r="Q44" s="52" t="str">
        <f>IF(AND('Mapa final'!$AB$59="Baja",'Mapa final'!$AD$59="Menor"),CONCATENATE("R9C",'Mapa final'!$R$59),"")</f>
        <v/>
      </c>
      <c r="R44" s="52" t="str">
        <f>IF(AND('Mapa final'!$AB$60="Baja",'Mapa final'!$AD$60="Menor"),CONCATENATE("R9C",'Mapa final'!$R$60),"")</f>
        <v/>
      </c>
      <c r="S44" s="52" t="str">
        <f>IF(AND('Mapa final'!$AB$61="Baja",'Mapa final'!$AD$61="Menor"),CONCATENATE("R9C",'Mapa final'!$R$61),"")</f>
        <v/>
      </c>
      <c r="T44" s="52" t="str">
        <f>IF(AND('Mapa final'!$AB$62="Baja",'Mapa final'!$AD$62="Menor"),CONCATENATE("R9C",'Mapa final'!$R$62),"")</f>
        <v/>
      </c>
      <c r="U44" s="53" t="str">
        <f>IF(AND('Mapa final'!$AB$63="Baja",'Mapa final'!$AD$63="Menor"),CONCATENATE("R9C",'Mapa final'!$R$63),"")</f>
        <v/>
      </c>
      <c r="V44" s="51" t="str">
        <f>IF(AND('Mapa final'!$AB$58="Baja",'Mapa final'!$AD$58="Moderado"),CONCATENATE("R9C",'Mapa final'!$R$58),"")</f>
        <v/>
      </c>
      <c r="W44" s="52" t="str">
        <f>IF(AND('Mapa final'!$AB$59="Baja",'Mapa final'!$AD$59="Moderado"),CONCATENATE("R9C",'Mapa final'!$R$59),"")</f>
        <v/>
      </c>
      <c r="X44" s="52" t="str">
        <f>IF(AND('Mapa final'!$AB$60="Baja",'Mapa final'!$AD$60="Moderado"),CONCATENATE("R9C",'Mapa final'!$R$60),"")</f>
        <v/>
      </c>
      <c r="Y44" s="52" t="str">
        <f>IF(AND('Mapa final'!$AB$61="Baja",'Mapa final'!$AD$61="Moderado"),CONCATENATE("R9C",'Mapa final'!$R$61),"")</f>
        <v/>
      </c>
      <c r="Z44" s="52" t="str">
        <f>IF(AND('Mapa final'!$AB$62="Baja",'Mapa final'!$AD$62="Moderado"),CONCATENATE("R9C",'Mapa final'!$R$62),"")</f>
        <v/>
      </c>
      <c r="AA44" s="53" t="str">
        <f>IF(AND('Mapa final'!$AB$63="Baja",'Mapa final'!$AD$63="Moderado"),CONCATENATE("R9C",'Mapa final'!$R$63),"")</f>
        <v/>
      </c>
      <c r="AB44" s="36" t="str">
        <f>IF(AND('Mapa final'!$AB$58="Baja",'Mapa final'!$AD$58="Mayor"),CONCATENATE("R9C",'Mapa final'!$R$58),"")</f>
        <v/>
      </c>
      <c r="AC44" s="37" t="str">
        <f>IF(AND('Mapa final'!$AB$59="Baja",'Mapa final'!$AD$59="Mayor"),CONCATENATE("R9C",'Mapa final'!$R$59),"")</f>
        <v/>
      </c>
      <c r="AD44" s="37" t="str">
        <f>IF(AND('Mapa final'!$AB$60="Baja",'Mapa final'!$AD$60="Mayor"),CONCATENATE("R9C",'Mapa final'!$R$60),"")</f>
        <v/>
      </c>
      <c r="AE44" s="37" t="str">
        <f>IF(AND('Mapa final'!$AB$61="Baja",'Mapa final'!$AD$61="Mayor"),CONCATENATE("R9C",'Mapa final'!$R$61),"")</f>
        <v/>
      </c>
      <c r="AF44" s="37" t="str">
        <f>IF(AND('Mapa final'!$AB$62="Baja",'Mapa final'!$AD$62="Mayor"),CONCATENATE("R9C",'Mapa final'!$R$62),"")</f>
        <v/>
      </c>
      <c r="AG44" s="38" t="str">
        <f>IF(AND('Mapa final'!$AB$63="Baja",'Mapa final'!$AD$63="Mayor"),CONCATENATE("R9C",'Mapa final'!$R$63),"")</f>
        <v/>
      </c>
      <c r="AH44" s="39" t="str">
        <f>IF(AND('Mapa final'!$AB$58="Baja",'Mapa final'!$AD$58="Catastrófico"),CONCATENATE("R9C",'Mapa final'!$R$58),"")</f>
        <v/>
      </c>
      <c r="AI44" s="40" t="str">
        <f>IF(AND('Mapa final'!$AB$59="Baja",'Mapa final'!$AD$59="Catastrófico"),CONCATENATE("R9C",'Mapa final'!$R$59),"")</f>
        <v/>
      </c>
      <c r="AJ44" s="40" t="str">
        <f>IF(AND('Mapa final'!$AB$60="Baja",'Mapa final'!$AD$60="Catastrófico"),CONCATENATE("R9C",'Mapa final'!$R$60),"")</f>
        <v/>
      </c>
      <c r="AK44" s="40" t="str">
        <f>IF(AND('Mapa final'!$AB$61="Baja",'Mapa final'!$AD$61="Catastrófico"),CONCATENATE("R9C",'Mapa final'!$R$61),"")</f>
        <v/>
      </c>
      <c r="AL44" s="40" t="str">
        <f>IF(AND('Mapa final'!$AB$62="Baja",'Mapa final'!$AD$62="Catastrófico"),CONCATENATE("R9C",'Mapa final'!$R$62),"")</f>
        <v/>
      </c>
      <c r="AM44" s="41" t="str">
        <f>IF(AND('Mapa final'!$AB$63="Baja",'Mapa final'!$AD$63="Catastrófico"),CONCATENATE("R9C",'Mapa final'!$R$63),"")</f>
        <v/>
      </c>
      <c r="AN44" s="67"/>
      <c r="AO44" s="619"/>
      <c r="AP44" s="620"/>
      <c r="AQ44" s="620"/>
      <c r="AR44" s="620"/>
      <c r="AS44" s="620"/>
      <c r="AT44" s="621"/>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00"/>
      <c r="C45" s="500"/>
      <c r="D45" s="501"/>
      <c r="E45" s="600"/>
      <c r="F45" s="601"/>
      <c r="G45" s="601"/>
      <c r="H45" s="601"/>
      <c r="I45" s="601"/>
      <c r="J45" s="63" t="str">
        <f>IF(AND('Mapa final'!$AB$64="Baja",'Mapa final'!$AD$64="Leve"),CONCATENATE("R10C",'Mapa final'!$R$64),"")</f>
        <v/>
      </c>
      <c r="K45" s="64" t="str">
        <f>IF(AND('Mapa final'!$AB$65="Baja",'Mapa final'!$AD$65="Leve"),CONCATENATE("R10C",'Mapa final'!$R$65),"")</f>
        <v/>
      </c>
      <c r="L45" s="64" t="str">
        <f>IF(AND('Mapa final'!$AB$66="Baja",'Mapa final'!$AD$66="Leve"),CONCATENATE("R10C",'Mapa final'!$R$66),"")</f>
        <v/>
      </c>
      <c r="M45" s="64" t="str">
        <f>IF(AND('Mapa final'!$AB$67="Baja",'Mapa final'!$AD$67="Leve"),CONCATENATE("R10C",'Mapa final'!$R$67),"")</f>
        <v/>
      </c>
      <c r="N45" s="64" t="str">
        <f>IF(AND('Mapa final'!$AB$68="Baja",'Mapa final'!$AD$68="Leve"),CONCATENATE("R10C",'Mapa final'!$R$68),"")</f>
        <v/>
      </c>
      <c r="O45" s="65" t="str">
        <f>IF(AND('Mapa final'!$AB$69="Baja",'Mapa final'!$AD$69="Leve"),CONCATENATE("R10C",'Mapa final'!$R$69),"")</f>
        <v/>
      </c>
      <c r="P45" s="51" t="str">
        <f>IF(AND('Mapa final'!$AB$64="Baja",'Mapa final'!$AD$64="Menor"),CONCATENATE("R10C",'Mapa final'!$R$64),"")</f>
        <v/>
      </c>
      <c r="Q45" s="52" t="str">
        <f>IF(AND('Mapa final'!$AB$65="Baja",'Mapa final'!$AD$65="Menor"),CONCATENATE("R10C",'Mapa final'!$R$65),"")</f>
        <v/>
      </c>
      <c r="R45" s="52" t="str">
        <f>IF(AND('Mapa final'!$AB$66="Baja",'Mapa final'!$AD$66="Menor"),CONCATENATE("R10C",'Mapa final'!$R$66),"")</f>
        <v/>
      </c>
      <c r="S45" s="52" t="str">
        <f>IF(AND('Mapa final'!$AB$67="Baja",'Mapa final'!$AD$67="Menor"),CONCATENATE("R10C",'Mapa final'!$R$67),"")</f>
        <v/>
      </c>
      <c r="T45" s="52" t="str">
        <f>IF(AND('Mapa final'!$AB$68="Baja",'Mapa final'!$AD$68="Menor"),CONCATENATE("R10C",'Mapa final'!$R$68),"")</f>
        <v/>
      </c>
      <c r="U45" s="53" t="str">
        <f>IF(AND('Mapa final'!$AB$69="Baja",'Mapa final'!$AD$69="Menor"),CONCATENATE("R10C",'Mapa final'!$R$69),"")</f>
        <v/>
      </c>
      <c r="V45" s="54" t="str">
        <f>IF(AND('Mapa final'!$AB$64="Baja",'Mapa final'!$AD$64="Moderado"),CONCATENATE("R10C",'Mapa final'!$R$64),"")</f>
        <v/>
      </c>
      <c r="W45" s="55" t="str">
        <f>IF(AND('Mapa final'!$AB$65="Baja",'Mapa final'!$AD$65="Moderado"),CONCATENATE("R10C",'Mapa final'!$R$65),"")</f>
        <v/>
      </c>
      <c r="X45" s="55" t="str">
        <f>IF(AND('Mapa final'!$AB$66="Baja",'Mapa final'!$AD$66="Moderado"),CONCATENATE("R10C",'Mapa final'!$R$66),"")</f>
        <v/>
      </c>
      <c r="Y45" s="55" t="str">
        <f>IF(AND('Mapa final'!$AB$67="Baja",'Mapa final'!$AD$67="Moderado"),CONCATENATE("R10C",'Mapa final'!$R$67),"")</f>
        <v/>
      </c>
      <c r="Z45" s="55" t="str">
        <f>IF(AND('Mapa final'!$AB$68="Baja",'Mapa final'!$AD$68="Moderado"),CONCATENATE("R10C",'Mapa final'!$R$68),"")</f>
        <v/>
      </c>
      <c r="AA45" s="56" t="str">
        <f>IF(AND('Mapa final'!$AB$69="Baja",'Mapa final'!$AD$69="Moderado"),CONCATENATE("R10C",'Mapa final'!$R$69),"")</f>
        <v/>
      </c>
      <c r="AB45" s="42" t="str">
        <f>IF(AND('Mapa final'!$AB$64="Baja",'Mapa final'!$AD$64="Mayor"),CONCATENATE("R10C",'Mapa final'!$R$64),"")</f>
        <v/>
      </c>
      <c r="AC45" s="43" t="str">
        <f>IF(AND('Mapa final'!$AB$65="Baja",'Mapa final'!$AD$65="Mayor"),CONCATENATE("R10C",'Mapa final'!$R$65),"")</f>
        <v/>
      </c>
      <c r="AD45" s="43" t="str">
        <f>IF(AND('Mapa final'!$AB$66="Baja",'Mapa final'!$AD$66="Mayor"),CONCATENATE("R10C",'Mapa final'!$R$66),"")</f>
        <v/>
      </c>
      <c r="AE45" s="43" t="str">
        <f>IF(AND('Mapa final'!$AB$67="Baja",'Mapa final'!$AD$67="Mayor"),CONCATENATE("R10C",'Mapa final'!$R$67),"")</f>
        <v/>
      </c>
      <c r="AF45" s="43" t="str">
        <f>IF(AND('Mapa final'!$AB$68="Baja",'Mapa final'!$AD$68="Mayor"),CONCATENATE("R10C",'Mapa final'!$R$68),"")</f>
        <v/>
      </c>
      <c r="AG45" s="44" t="str">
        <f>IF(AND('Mapa final'!$AB$69="Baja",'Mapa final'!$AD$69="Mayor"),CONCATENATE("R10C",'Mapa final'!$R$69),"")</f>
        <v/>
      </c>
      <c r="AH45" s="45" t="str">
        <f>IF(AND('Mapa final'!$AB$64="Baja",'Mapa final'!$AD$64="Catastrófico"),CONCATENATE("R10C",'Mapa final'!$R$64),"")</f>
        <v/>
      </c>
      <c r="AI45" s="46" t="str">
        <f>IF(AND('Mapa final'!$AB$65="Baja",'Mapa final'!$AD$65="Catastrófico"),CONCATENATE("R10C",'Mapa final'!$R$65),"")</f>
        <v/>
      </c>
      <c r="AJ45" s="46" t="str">
        <f>IF(AND('Mapa final'!$AB$66="Baja",'Mapa final'!$AD$66="Catastrófico"),CONCATENATE("R10C",'Mapa final'!$R$66),"")</f>
        <v/>
      </c>
      <c r="AK45" s="46" t="str">
        <f>IF(AND('Mapa final'!$AB$67="Baja",'Mapa final'!$AD$67="Catastrófico"),CONCATENATE("R10C",'Mapa final'!$R$67),"")</f>
        <v/>
      </c>
      <c r="AL45" s="46" t="str">
        <f>IF(AND('Mapa final'!$AB$68="Baja",'Mapa final'!$AD$68="Catastrófico"),CONCATENATE("R10C",'Mapa final'!$R$68),"")</f>
        <v/>
      </c>
      <c r="AM45" s="47" t="str">
        <f>IF(AND('Mapa final'!$AB$69="Baja",'Mapa final'!$AD$69="Catastrófico"),CONCATENATE("R10C",'Mapa final'!$R$69),"")</f>
        <v/>
      </c>
      <c r="AN45" s="67"/>
      <c r="AO45" s="622"/>
      <c r="AP45" s="623"/>
      <c r="AQ45" s="623"/>
      <c r="AR45" s="623"/>
      <c r="AS45" s="623"/>
      <c r="AT45" s="624"/>
    </row>
    <row r="46" spans="1:80" ht="46.5" customHeight="1" x14ac:dyDescent="0.45">
      <c r="A46" s="67"/>
      <c r="B46" s="500"/>
      <c r="C46" s="500"/>
      <c r="D46" s="501"/>
      <c r="E46" s="595" t="s">
        <v>108</v>
      </c>
      <c r="F46" s="596"/>
      <c r="G46" s="596"/>
      <c r="H46" s="596"/>
      <c r="I46" s="613"/>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00"/>
      <c r="C47" s="500"/>
      <c r="D47" s="501"/>
      <c r="E47" s="597"/>
      <c r="F47" s="598"/>
      <c r="G47" s="598"/>
      <c r="H47" s="598"/>
      <c r="I47" s="614"/>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str">
        <f>IF(AND('Mapa final'!$AB$19="Muy Baja",'Mapa final'!$AD$19="Leve"),CONCATENATE("R2C",'Mapa final'!$R$19),"")</f>
        <v/>
      </c>
      <c r="N47" s="61" t="str">
        <f>IF(AND('Mapa final'!$AB$20="Muy Baja",'Mapa final'!$AD$20="Leve"),CONCATENATE("R2C",'Mapa final'!$R$20),"")</f>
        <v/>
      </c>
      <c r="O47" s="62" t="str">
        <f>IF(AND('Mapa final'!$AB$21="Muy Baja",'Mapa final'!$AD$21="Leve"),CONCATENATE("R2C",'Mapa final'!$R$21),"")</f>
        <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
      </c>
      <c r="S47" s="61" t="str">
        <f>IF(AND('Mapa final'!$AB$19="Muy Baja",'Mapa final'!$AD$19="Menor"),CONCATENATE("R2C",'Mapa final'!$R$19),"")</f>
        <v/>
      </c>
      <c r="T47" s="61" t="str">
        <f>IF(AND('Mapa final'!$AB$20="Muy Baja",'Mapa final'!$AD$20="Menor"),CONCATENATE("R2C",'Mapa final'!$R$20),"")</f>
        <v/>
      </c>
      <c r="U47" s="62" t="str">
        <f>IF(AND('Mapa final'!$AB$21="Muy Baja",'Mapa final'!$AD$21="Menor"),CONCATENATE("R2C",'Mapa final'!$R$21),"")</f>
        <v/>
      </c>
      <c r="V47" s="51" t="str">
        <f>IF(AND('Mapa final'!$AB$16="Muy Baja",'Mapa final'!$AD$16="Moderado"),CONCATENATE("R2C",'Mapa final'!$R$16),"")</f>
        <v/>
      </c>
      <c r="W47" s="52" t="str">
        <f>IF(AND('Mapa final'!$AB$17="Muy Baja",'Mapa final'!$AD$17="Moderado"),CONCATENATE("R2C",'Mapa final'!$R$17),"")</f>
        <v/>
      </c>
      <c r="X47" s="52" t="str">
        <f>IF(AND('Mapa final'!$AB$18="Muy Baja",'Mapa final'!$AD$18="Moderado"),CONCATENATE("R2C",'Mapa final'!$R$18),"")</f>
        <v/>
      </c>
      <c r="Y47" s="52" t="str">
        <f>IF(AND('Mapa final'!$AB$19="Muy Baja",'Mapa final'!$AD$19="Moderado"),CONCATENATE("R2C",'Mapa final'!$R$19),"")</f>
        <v/>
      </c>
      <c r="Z47" s="52" t="str">
        <f>IF(AND('Mapa final'!$AB$20="Muy Baja",'Mapa final'!$AD$20="Moderado"),CONCATENATE("R2C",'Mapa final'!$R$20),"")</f>
        <v/>
      </c>
      <c r="AA47" s="53" t="str">
        <f>IF(AND('Mapa final'!$AB$21="Muy Baja",'Mapa final'!$AD$21="Moderado"),CONCATENATE("R2C",'Mapa final'!$R$21),"")</f>
        <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str">
        <f>IF(AND('Mapa final'!$AB$19="Muy Baja",'Mapa final'!$AD$19="Mayor"),CONCATENATE("R2C",'Mapa final'!$R$19),"")</f>
        <v/>
      </c>
      <c r="AF47" s="37" t="str">
        <f>IF(AND('Mapa final'!$AB$20="Muy Baja",'Mapa final'!$AD$20="Mayor"),CONCATENATE("R2C",'Mapa final'!$R$20),"")</f>
        <v/>
      </c>
      <c r="AG47" s="38" t="str">
        <f>IF(AND('Mapa final'!$AB$21="Muy Baja",'Mapa final'!$AD$21="Mayor"),CONCATENATE("R2C",'Mapa final'!$R$21),"")</f>
        <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str">
        <f>IF(AND('Mapa final'!$AB$19="Muy Baja",'Mapa final'!$AD$19="Catastrófico"),CONCATENATE("R2C",'Mapa final'!$R$19),"")</f>
        <v/>
      </c>
      <c r="AL47" s="40" t="str">
        <f>IF(AND('Mapa final'!$AB$20="Muy Baja",'Mapa final'!$AD$20="Catastrófico"),CONCATENATE("R2C",'Mapa final'!$R$20),"")</f>
        <v/>
      </c>
      <c r="AM47" s="41" t="str">
        <f>IF(AND('Mapa final'!$AB$21="Muy Baja",'Mapa final'!$AD$21="Catastrófico"),CONCATENATE("R2C",'Mapa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00"/>
      <c r="C48" s="500"/>
      <c r="D48" s="501"/>
      <c r="E48" s="597"/>
      <c r="F48" s="598"/>
      <c r="G48" s="598"/>
      <c r="H48" s="598"/>
      <c r="I48" s="614"/>
      <c r="J48" s="60" t="str">
        <f>IF(AND('Mapa final'!$AB$22="Muy Baja",'Mapa final'!$AD$22="Leve"),CONCATENATE("R3C",'Mapa final'!$R$22),"")</f>
        <v/>
      </c>
      <c r="K48" s="61" t="str">
        <f>IF(AND('Mapa final'!$AB$23="Muy Baja",'Mapa final'!$AD$23="Leve"),CONCATENATE("R3C",'Mapa final'!$R$23),"")</f>
        <v/>
      </c>
      <c r="L48" s="61" t="str">
        <f>IF(AND('Mapa final'!$AB$24="Muy Baja",'Mapa final'!$AD$24="Leve"),CONCATENATE("R3C",'Mapa final'!$R$24),"")</f>
        <v/>
      </c>
      <c r="M48" s="61" t="str">
        <f>IF(AND('Mapa final'!$AB$25="Muy Baja",'Mapa final'!$AD$25="Leve"),CONCATENATE("R3C",'Mapa final'!$R$25),"")</f>
        <v/>
      </c>
      <c r="N48" s="61" t="str">
        <f>IF(AND('Mapa final'!$AB$26="Muy Baja",'Mapa final'!$AD$26="Leve"),CONCATENATE("R3C",'Mapa final'!$R$26),"")</f>
        <v/>
      </c>
      <c r="O48" s="62" t="str">
        <f>IF(AND('Mapa final'!$AB$27="Muy Baja",'Mapa final'!$AD$27="Leve"),CONCATENATE("R3C",'Mapa final'!$R$27),"")</f>
        <v/>
      </c>
      <c r="P48" s="60" t="str">
        <f>IF(AND('Mapa final'!$AB$22="Muy Baja",'Mapa final'!$AD$22="Menor"),CONCATENATE("R3C",'Mapa final'!$R$22),"")</f>
        <v/>
      </c>
      <c r="Q48" s="61" t="str">
        <f>IF(AND('Mapa final'!$AB$23="Muy Baja",'Mapa final'!$AD$23="Menor"),CONCATENATE("R3C",'Mapa final'!$R$23),"")</f>
        <v/>
      </c>
      <c r="R48" s="61" t="str">
        <f>IF(AND('Mapa final'!$AB$24="Muy Baja",'Mapa final'!$AD$24="Menor"),CONCATENATE("R3C",'Mapa final'!$R$24),"")</f>
        <v/>
      </c>
      <c r="S48" s="61" t="str">
        <f>IF(AND('Mapa final'!$AB$25="Muy Baja",'Mapa final'!$AD$25="Menor"),CONCATENATE("R3C",'Mapa final'!$R$25),"")</f>
        <v/>
      </c>
      <c r="T48" s="61" t="str">
        <f>IF(AND('Mapa final'!$AB$26="Muy Baja",'Mapa final'!$AD$26="Menor"),CONCATENATE("R3C",'Mapa final'!$R$26),"")</f>
        <v/>
      </c>
      <c r="U48" s="62" t="str">
        <f>IF(AND('Mapa final'!$AB$27="Muy Baja",'Mapa final'!$AD$27="Menor"),CONCATENATE("R3C",'Mapa final'!$R$27),"")</f>
        <v/>
      </c>
      <c r="V48" s="51" t="str">
        <f>IF(AND('Mapa final'!$AB$22="Muy Baja",'Mapa final'!$AD$22="Moderado"),CONCATENATE("R3C",'Mapa final'!$R$22),"")</f>
        <v/>
      </c>
      <c r="W48" s="52" t="str">
        <f>IF(AND('Mapa final'!$AB$23="Muy Baja",'Mapa final'!$AD$23="Moderado"),CONCATENATE("R3C",'Mapa final'!$R$23),"")</f>
        <v/>
      </c>
      <c r="X48" s="52" t="str">
        <f>IF(AND('Mapa final'!$AB$24="Muy Baja",'Mapa final'!$AD$24="Moderado"),CONCATENATE("R3C",'Mapa final'!$R$24),"")</f>
        <v/>
      </c>
      <c r="Y48" s="52" t="str">
        <f>IF(AND('Mapa final'!$AB$25="Muy Baja",'Mapa final'!$AD$25="Moderado"),CONCATENATE("R3C",'Mapa final'!$R$25),"")</f>
        <v/>
      </c>
      <c r="Z48" s="52" t="str">
        <f>IF(AND('Mapa final'!$AB$26="Muy Baja",'Mapa final'!$AD$26="Moderado"),CONCATENATE("R3C",'Mapa final'!$R$26),"")</f>
        <v/>
      </c>
      <c r="AA48" s="53" t="str">
        <f>IF(AND('Mapa final'!$AB$27="Muy Baja",'Mapa final'!$AD$27="Moderado"),CONCATENATE("R3C",'Mapa final'!$R$27),"")</f>
        <v/>
      </c>
      <c r="AB48" s="36" t="str">
        <f>IF(AND('Mapa final'!$AB$22="Muy Baja",'Mapa final'!$AD$22="Mayor"),CONCATENATE("R3C",'Mapa final'!$R$22),"")</f>
        <v/>
      </c>
      <c r="AC48" s="37" t="str">
        <f>IF(AND('Mapa final'!$AB$23="Muy Baja",'Mapa final'!$AD$23="Mayor"),CONCATENATE("R3C",'Mapa final'!$R$23),"")</f>
        <v/>
      </c>
      <c r="AD48" s="37" t="str">
        <f>IF(AND('Mapa final'!$AB$24="Muy Baja",'Mapa final'!$AD$24="Mayor"),CONCATENATE("R3C",'Mapa final'!$R$24),"")</f>
        <v/>
      </c>
      <c r="AE48" s="37" t="str">
        <f>IF(AND('Mapa final'!$AB$25="Muy Baja",'Mapa final'!$AD$25="Mayor"),CONCATENATE("R3C",'Mapa final'!$R$25),"")</f>
        <v/>
      </c>
      <c r="AF48" s="37" t="str">
        <f>IF(AND('Mapa final'!$AB$26="Muy Baja",'Mapa final'!$AD$26="Mayor"),CONCATENATE("R3C",'Mapa final'!$R$26),"")</f>
        <v/>
      </c>
      <c r="AG48" s="38" t="str">
        <f>IF(AND('Mapa final'!$AB$27="Muy Baja",'Mapa final'!$AD$27="Mayor"),CONCATENATE("R3C",'Mapa final'!$R$27),"")</f>
        <v/>
      </c>
      <c r="AH48" s="39" t="str">
        <f>IF(AND('Mapa final'!$AB$22="Muy Baja",'Mapa final'!$AD$22="Catastrófico"),CONCATENATE("R3C",'Mapa final'!$R$22),"")</f>
        <v/>
      </c>
      <c r="AI48" s="40" t="str">
        <f>IF(AND('Mapa final'!$AB$23="Muy Baja",'Mapa final'!$AD$23="Catastrófico"),CONCATENATE("R3C",'Mapa final'!$R$23),"")</f>
        <v/>
      </c>
      <c r="AJ48" s="40" t="str">
        <f>IF(AND('Mapa final'!$AB$24="Muy Baja",'Mapa final'!$AD$24="Catastrófico"),CONCATENATE("R3C",'Mapa final'!$R$24),"")</f>
        <v/>
      </c>
      <c r="AK48" s="40" t="str">
        <f>IF(AND('Mapa final'!$AB$25="Muy Baja",'Mapa final'!$AD$25="Catastrófico"),CONCATENATE("R3C",'Mapa final'!$R$25),"")</f>
        <v/>
      </c>
      <c r="AL48" s="40" t="str">
        <f>IF(AND('Mapa final'!$AB$26="Muy Baja",'Mapa final'!$AD$26="Catastrófico"),CONCATENATE("R3C",'Mapa final'!$R$26),"")</f>
        <v/>
      </c>
      <c r="AM48" s="41" t="str">
        <f>IF(AND('Mapa final'!$AB$27="Muy Baja",'Mapa final'!$AD$27="Catastrófico"),CONCATENATE("R3C",'Mapa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00"/>
      <c r="C49" s="500"/>
      <c r="D49" s="501"/>
      <c r="E49" s="599"/>
      <c r="F49" s="598"/>
      <c r="G49" s="598"/>
      <c r="H49" s="598"/>
      <c r="I49" s="614"/>
      <c r="J49" s="60" t="str">
        <f>IF(AND('Mapa final'!$AB$28="Muy Baja",'Mapa final'!$AD$28="Leve"),CONCATENATE("R4C",'Mapa final'!$R$28),"")</f>
        <v/>
      </c>
      <c r="K49" s="61" t="str">
        <f>IF(AND('Mapa final'!$AB$29="Muy Baja",'Mapa final'!$AD$29="Leve"),CONCATENATE("R4C",'Mapa final'!$R$29),"")</f>
        <v/>
      </c>
      <c r="L49" s="61" t="str">
        <f>IF(AND('Mapa final'!$AB$30="Muy Baja",'Mapa final'!$AD$30="Leve"),CONCATENATE("R4C",'Mapa final'!$R$30),"")</f>
        <v/>
      </c>
      <c r="M49" s="61" t="str">
        <f>IF(AND('Mapa final'!$AB$31="Muy Baja",'Mapa final'!$AD$31="Leve"),CONCATENATE("R4C",'Mapa final'!$R$31),"")</f>
        <v/>
      </c>
      <c r="N49" s="61" t="str">
        <f>IF(AND('Mapa final'!$AB$32="Muy Baja",'Mapa final'!$AD$32="Leve"),CONCATENATE("R4C",'Mapa final'!$R$32),"")</f>
        <v/>
      </c>
      <c r="O49" s="62" t="str">
        <f>IF(AND('Mapa final'!$AB$33="Muy Baja",'Mapa final'!$AD$33="Leve"),CONCATENATE("R4C",'Mapa final'!$R$33),"")</f>
        <v/>
      </c>
      <c r="P49" s="60" t="str">
        <f>IF(AND('Mapa final'!$AB$28="Muy Baja",'Mapa final'!$AD$28="Menor"),CONCATENATE("R4C",'Mapa final'!$R$28),"")</f>
        <v/>
      </c>
      <c r="Q49" s="61" t="str">
        <f>IF(AND('Mapa final'!$AB$29="Muy Baja",'Mapa final'!$AD$29="Menor"),CONCATENATE("R4C",'Mapa final'!$R$29),"")</f>
        <v/>
      </c>
      <c r="R49" s="61" t="str">
        <f>IF(AND('Mapa final'!$AB$30="Muy Baja",'Mapa final'!$AD$30="Menor"),CONCATENATE("R4C",'Mapa final'!$R$30),"")</f>
        <v/>
      </c>
      <c r="S49" s="61" t="str">
        <f>IF(AND('Mapa final'!$AB$31="Muy Baja",'Mapa final'!$AD$31="Menor"),CONCATENATE("R4C",'Mapa final'!$R$31),"")</f>
        <v/>
      </c>
      <c r="T49" s="61" t="str">
        <f>IF(AND('Mapa final'!$AB$32="Muy Baja",'Mapa final'!$AD$32="Menor"),CONCATENATE("R4C",'Mapa final'!$R$32),"")</f>
        <v/>
      </c>
      <c r="U49" s="62" t="str">
        <f>IF(AND('Mapa final'!$AB$33="Muy Baja",'Mapa final'!$AD$33="Menor"),CONCATENATE("R4C",'Mapa final'!$R$33),"")</f>
        <v/>
      </c>
      <c r="V49" s="51" t="str">
        <f>IF(AND('Mapa final'!$AB$28="Muy Baja",'Mapa final'!$AD$28="Moderado"),CONCATENATE("R4C",'Mapa final'!$R$28),"")</f>
        <v/>
      </c>
      <c r="W49" s="52" t="str">
        <f>IF(AND('Mapa final'!$AB$29="Muy Baja",'Mapa final'!$AD$29="Moderado"),CONCATENATE("R4C",'Mapa final'!$R$29),"")</f>
        <v/>
      </c>
      <c r="X49" s="52" t="str">
        <f>IF(AND('Mapa final'!$AB$30="Muy Baja",'Mapa final'!$AD$30="Moderado"),CONCATENATE("R4C",'Mapa final'!$R$30),"")</f>
        <v/>
      </c>
      <c r="Y49" s="52" t="str">
        <f>IF(AND('Mapa final'!$AB$31="Muy Baja",'Mapa final'!$AD$31="Moderado"),CONCATENATE("R4C",'Mapa final'!$R$31),"")</f>
        <v/>
      </c>
      <c r="Z49" s="52" t="str">
        <f>IF(AND('Mapa final'!$AB$32="Muy Baja",'Mapa final'!$AD$32="Moderado"),CONCATENATE("R4C",'Mapa final'!$R$32),"")</f>
        <v/>
      </c>
      <c r="AA49" s="53" t="str">
        <f>IF(AND('Mapa final'!$AB$33="Muy Baja",'Mapa final'!$AD$33="Moderado"),CONCATENATE("R4C",'Mapa final'!$R$33),"")</f>
        <v/>
      </c>
      <c r="AB49" s="36" t="str">
        <f>IF(AND('Mapa final'!$AB$28="Muy Baja",'Mapa final'!$AD$28="Mayor"),CONCATENATE("R4C",'Mapa final'!$R$28),"")</f>
        <v/>
      </c>
      <c r="AC49" s="37" t="str">
        <f>IF(AND('Mapa final'!$AB$29="Muy Baja",'Mapa final'!$AD$29="Mayor"),CONCATENATE("R4C",'Mapa final'!$R$29),"")</f>
        <v/>
      </c>
      <c r="AD49" s="37" t="str">
        <f>IF(AND('Mapa final'!$AB$30="Muy Baja",'Mapa final'!$AD$30="Mayor"),CONCATENATE("R4C",'Mapa final'!$R$30),"")</f>
        <v/>
      </c>
      <c r="AE49" s="37" t="str">
        <f>IF(AND('Mapa final'!$AB$31="Muy Baja",'Mapa final'!$AD$31="Mayor"),CONCATENATE("R4C",'Mapa final'!$R$31),"")</f>
        <v/>
      </c>
      <c r="AF49" s="37" t="str">
        <f>IF(AND('Mapa final'!$AB$32="Muy Baja",'Mapa final'!$AD$32="Mayor"),CONCATENATE("R4C",'Mapa final'!$R$32),"")</f>
        <v/>
      </c>
      <c r="AG49" s="38" t="str">
        <f>IF(AND('Mapa final'!$AB$33="Muy Baja",'Mapa final'!$AD$33="Mayor"),CONCATENATE("R4C",'Mapa final'!$R$33),"")</f>
        <v/>
      </c>
      <c r="AH49" s="39" t="str">
        <f>IF(AND('Mapa final'!$AB$28="Muy Baja",'Mapa final'!$AD$28="Catastrófico"),CONCATENATE("R4C",'Mapa final'!$R$28),"")</f>
        <v/>
      </c>
      <c r="AI49" s="40" t="str">
        <f>IF(AND('Mapa final'!$AB$29="Muy Baja",'Mapa final'!$AD$29="Catastrófico"),CONCATENATE("R4C",'Mapa final'!$R$29),"")</f>
        <v/>
      </c>
      <c r="AJ49" s="40" t="str">
        <f>IF(AND('Mapa final'!$AB$30="Muy Baja",'Mapa final'!$AD$30="Catastrófico"),CONCATENATE("R4C",'Mapa final'!$R$30),"")</f>
        <v/>
      </c>
      <c r="AK49" s="40" t="str">
        <f>IF(AND('Mapa final'!$AB$31="Muy Baja",'Mapa final'!$AD$31="Catastrófico"),CONCATENATE("R4C",'Mapa final'!$R$31),"")</f>
        <v/>
      </c>
      <c r="AL49" s="40" t="str">
        <f>IF(AND('Mapa final'!$AB$32="Muy Baja",'Mapa final'!$AD$32="Catastrófico"),CONCATENATE("R4C",'Mapa final'!$R$32),"")</f>
        <v/>
      </c>
      <c r="AM49" s="41" t="str">
        <f>IF(AND('Mapa final'!$AB$33="Muy Baja",'Mapa final'!$AD$33="Catastrófico"),CONCATENATE("R4C",'Mapa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00"/>
      <c r="C50" s="500"/>
      <c r="D50" s="501"/>
      <c r="E50" s="599"/>
      <c r="F50" s="598"/>
      <c r="G50" s="598"/>
      <c r="H50" s="598"/>
      <c r="I50" s="614"/>
      <c r="J50" s="60" t="str">
        <f>IF(AND('Mapa final'!$AB$34="Muy Baja",'Mapa final'!$AD$34="Leve"),CONCATENATE("R5C",'Mapa final'!$R$34),"")</f>
        <v/>
      </c>
      <c r="K50" s="61" t="str">
        <f>IF(AND('Mapa final'!$AB$35="Muy Baja",'Mapa final'!$AD$35="Leve"),CONCATENATE("R5C",'Mapa final'!$R$35),"")</f>
        <v/>
      </c>
      <c r="L50" s="61" t="str">
        <f>IF(AND('Mapa final'!$AB$36="Muy Baja",'Mapa final'!$AD$36="Leve"),CONCATENATE("R5C",'Mapa final'!$R$36),"")</f>
        <v/>
      </c>
      <c r="M50" s="61" t="str">
        <f>IF(AND('Mapa final'!$AB$37="Muy Baja",'Mapa final'!$AD$37="Leve"),CONCATENATE("R5C",'Mapa final'!$R$37),"")</f>
        <v/>
      </c>
      <c r="N50" s="61" t="str">
        <f>IF(AND('Mapa final'!$AB$38="Muy Baja",'Mapa final'!$AD$38="Leve"),CONCATENATE("R5C",'Mapa final'!$R$38),"")</f>
        <v/>
      </c>
      <c r="O50" s="62" t="str">
        <f>IF(AND('Mapa final'!$AB$39="Muy Baja",'Mapa final'!$AD$39="Leve"),CONCATENATE("R5C",'Mapa final'!$R$39),"")</f>
        <v/>
      </c>
      <c r="P50" s="60" t="str">
        <f>IF(AND('Mapa final'!$AB$34="Muy Baja",'Mapa final'!$AD$34="Menor"),CONCATENATE("R5C",'Mapa final'!$R$34),"")</f>
        <v/>
      </c>
      <c r="Q50" s="61" t="str">
        <f>IF(AND('Mapa final'!$AB$35="Muy Baja",'Mapa final'!$AD$35="Menor"),CONCATENATE("R5C",'Mapa final'!$R$35),"")</f>
        <v/>
      </c>
      <c r="R50" s="61" t="str">
        <f>IF(AND('Mapa final'!$AB$36="Muy Baja",'Mapa final'!$AD$36="Menor"),CONCATENATE("R5C",'Mapa final'!$R$36),"")</f>
        <v/>
      </c>
      <c r="S50" s="61" t="str">
        <f>IF(AND('Mapa final'!$AB$37="Muy Baja",'Mapa final'!$AD$37="Menor"),CONCATENATE("R5C",'Mapa final'!$R$37),"")</f>
        <v/>
      </c>
      <c r="T50" s="61" t="str">
        <f>IF(AND('Mapa final'!$AB$38="Muy Baja",'Mapa final'!$AD$38="Menor"),CONCATENATE("R5C",'Mapa final'!$R$38),"")</f>
        <v/>
      </c>
      <c r="U50" s="62" t="str">
        <f>IF(AND('Mapa final'!$AB$39="Muy Baja",'Mapa final'!$AD$39="Menor"),CONCATENATE("R5C",'Mapa final'!$R$39),"")</f>
        <v/>
      </c>
      <c r="V50" s="51" t="str">
        <f>IF(AND('Mapa final'!$AB$34="Muy Baja",'Mapa final'!$AD$34="Moderado"),CONCATENATE("R5C",'Mapa final'!$R$34),"")</f>
        <v/>
      </c>
      <c r="W50" s="52" t="str">
        <f>IF(AND('Mapa final'!$AB$35="Muy Baja",'Mapa final'!$AD$35="Moderado"),CONCATENATE("R5C",'Mapa final'!$R$35),"")</f>
        <v/>
      </c>
      <c r="X50" s="52" t="str">
        <f>IF(AND('Mapa final'!$AB$36="Muy Baja",'Mapa final'!$AD$36="Moderado"),CONCATENATE("R5C",'Mapa final'!$R$36),"")</f>
        <v/>
      </c>
      <c r="Y50" s="52" t="str">
        <f>IF(AND('Mapa final'!$AB$37="Muy Baja",'Mapa final'!$AD$37="Moderado"),CONCATENATE("R5C",'Mapa final'!$R$37),"")</f>
        <v/>
      </c>
      <c r="Z50" s="52" t="str">
        <f>IF(AND('Mapa final'!$AB$38="Muy Baja",'Mapa final'!$AD$38="Moderado"),CONCATENATE("R5C",'Mapa final'!$R$38),"")</f>
        <v/>
      </c>
      <c r="AA50" s="53" t="str">
        <f>IF(AND('Mapa final'!$AB$39="Muy Baja",'Mapa final'!$AD$39="Moderado"),CONCATENATE("R5C",'Mapa final'!$R$39),"")</f>
        <v/>
      </c>
      <c r="AB50" s="36" t="str">
        <f>IF(AND('Mapa final'!$AB$34="Muy Baja",'Mapa final'!$AD$34="Mayor"),CONCATENATE("R5C",'Mapa final'!$R$34),"")</f>
        <v/>
      </c>
      <c r="AC50" s="37" t="str">
        <f>IF(AND('Mapa final'!$AB$35="Muy Baja",'Mapa final'!$AD$35="Mayor"),CONCATENATE("R5C",'Mapa final'!$R$35),"")</f>
        <v/>
      </c>
      <c r="AD50" s="37" t="str">
        <f>IF(AND('Mapa final'!$AB$36="Muy Baja",'Mapa final'!$AD$36="Mayor"),CONCATENATE("R5C",'Mapa final'!$R$36),"")</f>
        <v/>
      </c>
      <c r="AE50" s="37" t="str">
        <f>IF(AND('Mapa final'!$AB$37="Muy Baja",'Mapa final'!$AD$37="Mayor"),CONCATENATE("R5C",'Mapa final'!$R$37),"")</f>
        <v/>
      </c>
      <c r="AF50" s="37" t="str">
        <f>IF(AND('Mapa final'!$AB$38="Muy Baja",'Mapa final'!$AD$38="Mayor"),CONCATENATE("R5C",'Mapa final'!$R$38),"")</f>
        <v/>
      </c>
      <c r="AG50" s="38" t="str">
        <f>IF(AND('Mapa final'!$AB$39="Muy Baja",'Mapa final'!$AD$39="Mayor"),CONCATENATE("R5C",'Mapa final'!$R$39),"")</f>
        <v/>
      </c>
      <c r="AH50" s="39" t="str">
        <f>IF(AND('Mapa final'!$AB$34="Muy Baja",'Mapa final'!$AD$34="Catastrófico"),CONCATENATE("R5C",'Mapa final'!$R$34),"")</f>
        <v/>
      </c>
      <c r="AI50" s="40" t="str">
        <f>IF(AND('Mapa final'!$AB$35="Muy Baja",'Mapa final'!$AD$35="Catastrófico"),CONCATENATE("R5C",'Mapa final'!$R$35),"")</f>
        <v/>
      </c>
      <c r="AJ50" s="40" t="str">
        <f>IF(AND('Mapa final'!$AB$36="Muy Baja",'Mapa final'!$AD$36="Catastrófico"),CONCATENATE("R5C",'Mapa final'!$R$36),"")</f>
        <v/>
      </c>
      <c r="AK50" s="40" t="str">
        <f>IF(AND('Mapa final'!$AB$37="Muy Baja",'Mapa final'!$AD$37="Catastrófico"),CONCATENATE("R5C",'Mapa final'!$R$37),"")</f>
        <v/>
      </c>
      <c r="AL50" s="40" t="str">
        <f>IF(AND('Mapa final'!$AB$38="Muy Baja",'Mapa final'!$AD$38="Catastrófico"),CONCATENATE("R5C",'Mapa final'!$R$38),"")</f>
        <v/>
      </c>
      <c r="AM50" s="41" t="str">
        <f>IF(AND('Mapa final'!$AB$39="Muy Baja",'Mapa final'!$AD$39="Catastrófico"),CONCATENATE("R5C",'Mapa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00"/>
      <c r="C51" s="500"/>
      <c r="D51" s="501"/>
      <c r="E51" s="599"/>
      <c r="F51" s="598"/>
      <c r="G51" s="598"/>
      <c r="H51" s="598"/>
      <c r="I51" s="614"/>
      <c r="J51" s="60" t="str">
        <f>IF(AND('Mapa final'!$AB$40="Muy Baja",'Mapa final'!$AD$40="Leve"),CONCATENATE("R6C",'Mapa final'!$R$40),"")</f>
        <v/>
      </c>
      <c r="K51" s="61" t="str">
        <f>IF(AND('Mapa final'!$AB$41="Muy Baja",'Mapa final'!$AD$41="Leve"),CONCATENATE("R6C",'Mapa final'!$R$41),"")</f>
        <v/>
      </c>
      <c r="L51" s="61" t="str">
        <f>IF(AND('Mapa final'!$AB$42="Muy Baja",'Mapa final'!$AD$42="Leve"),CONCATENATE("R6C",'Mapa final'!$R$42),"")</f>
        <v/>
      </c>
      <c r="M51" s="61" t="str">
        <f>IF(AND('Mapa final'!$AB$43="Muy Baja",'Mapa final'!$AD$43="Leve"),CONCATENATE("R6C",'Mapa final'!$R$43),"")</f>
        <v/>
      </c>
      <c r="N51" s="61" t="str">
        <f>IF(AND('Mapa final'!$AB$44="Muy Baja",'Mapa final'!$AD$44="Leve"),CONCATENATE("R6C",'Mapa final'!$R$44),"")</f>
        <v/>
      </c>
      <c r="O51" s="62" t="str">
        <f>IF(AND('Mapa final'!$AB$45="Muy Baja",'Mapa final'!$AD$45="Leve"),CONCATENATE("R6C",'Mapa final'!$R$45),"")</f>
        <v/>
      </c>
      <c r="P51" s="60" t="str">
        <f>IF(AND('Mapa final'!$AB$40="Muy Baja",'Mapa final'!$AD$40="Menor"),CONCATENATE("R6C",'Mapa final'!$R$40),"")</f>
        <v/>
      </c>
      <c r="Q51" s="61" t="str">
        <f>IF(AND('Mapa final'!$AB$41="Muy Baja",'Mapa final'!$AD$41="Menor"),CONCATENATE("R6C",'Mapa final'!$R$41),"")</f>
        <v/>
      </c>
      <c r="R51" s="61" t="str">
        <f>IF(AND('Mapa final'!$AB$42="Muy Baja",'Mapa final'!$AD$42="Menor"),CONCATENATE("R6C",'Mapa final'!$R$42),"")</f>
        <v/>
      </c>
      <c r="S51" s="61" t="str">
        <f>IF(AND('Mapa final'!$AB$43="Muy Baja",'Mapa final'!$AD$43="Menor"),CONCATENATE("R6C",'Mapa final'!$R$43),"")</f>
        <v/>
      </c>
      <c r="T51" s="61" t="str">
        <f>IF(AND('Mapa final'!$AB$44="Muy Baja",'Mapa final'!$AD$44="Menor"),CONCATENATE("R6C",'Mapa final'!$R$44),"")</f>
        <v/>
      </c>
      <c r="U51" s="62" t="str">
        <f>IF(AND('Mapa final'!$AB$45="Muy Baja",'Mapa final'!$AD$45="Menor"),CONCATENATE("R6C",'Mapa final'!$R$45),"")</f>
        <v/>
      </c>
      <c r="V51" s="51" t="str">
        <f>IF(AND('Mapa final'!$AB$40="Muy Baja",'Mapa final'!$AD$40="Moderado"),CONCATENATE("R6C",'Mapa final'!$R$40),"")</f>
        <v/>
      </c>
      <c r="W51" s="52" t="str">
        <f>IF(AND('Mapa final'!$AB$41="Muy Baja",'Mapa final'!$AD$41="Moderado"),CONCATENATE("R6C",'Mapa final'!$R$41),"")</f>
        <v/>
      </c>
      <c r="X51" s="52" t="str">
        <f>IF(AND('Mapa final'!$AB$42="Muy Baja",'Mapa final'!$AD$42="Moderado"),CONCATENATE("R6C",'Mapa final'!$R$42),"")</f>
        <v/>
      </c>
      <c r="Y51" s="52" t="str">
        <f>IF(AND('Mapa final'!$AB$43="Muy Baja",'Mapa final'!$AD$43="Moderado"),CONCATENATE("R6C",'Mapa final'!$R$43),"")</f>
        <v/>
      </c>
      <c r="Z51" s="52" t="str">
        <f>IF(AND('Mapa final'!$AB$44="Muy Baja",'Mapa final'!$AD$44="Moderado"),CONCATENATE("R6C",'Mapa final'!$R$44),"")</f>
        <v/>
      </c>
      <c r="AA51" s="53" t="str">
        <f>IF(AND('Mapa final'!$AB$45="Muy Baja",'Mapa final'!$AD$45="Moderado"),CONCATENATE("R6C",'Mapa final'!$R$45),"")</f>
        <v/>
      </c>
      <c r="AB51" s="36" t="str">
        <f>IF(AND('Mapa final'!$AB$40="Muy Baja",'Mapa final'!$AD$40="Mayor"),CONCATENATE("R6C",'Mapa final'!$R$40),"")</f>
        <v/>
      </c>
      <c r="AC51" s="37" t="str">
        <f>IF(AND('Mapa final'!$AB$41="Muy Baja",'Mapa final'!$AD$41="Mayor"),CONCATENATE("R6C",'Mapa final'!$R$41),"")</f>
        <v/>
      </c>
      <c r="AD51" s="37" t="str">
        <f>IF(AND('Mapa final'!$AB$42="Muy Baja",'Mapa final'!$AD$42="Mayor"),CONCATENATE("R6C",'Mapa final'!$R$42),"")</f>
        <v/>
      </c>
      <c r="AE51" s="37" t="str">
        <f>IF(AND('Mapa final'!$AB$43="Muy Baja",'Mapa final'!$AD$43="Mayor"),CONCATENATE("R6C",'Mapa final'!$R$43),"")</f>
        <v/>
      </c>
      <c r="AF51" s="37" t="str">
        <f>IF(AND('Mapa final'!$AB$44="Muy Baja",'Mapa final'!$AD$44="Mayor"),CONCATENATE("R6C",'Mapa final'!$R$44),"")</f>
        <v/>
      </c>
      <c r="AG51" s="38" t="str">
        <f>IF(AND('Mapa final'!$AB$45="Muy Baja",'Mapa final'!$AD$45="Mayor"),CONCATENATE("R6C",'Mapa final'!$R$45),"")</f>
        <v/>
      </c>
      <c r="AH51" s="39" t="str">
        <f>IF(AND('Mapa final'!$AB$40="Muy Baja",'Mapa final'!$AD$40="Catastrófico"),CONCATENATE("R6C",'Mapa final'!$R$40),"")</f>
        <v/>
      </c>
      <c r="AI51" s="40" t="str">
        <f>IF(AND('Mapa final'!$AB$41="Muy Baja",'Mapa final'!$AD$41="Catastrófico"),CONCATENATE("R6C",'Mapa final'!$R$41),"")</f>
        <v/>
      </c>
      <c r="AJ51" s="40" t="str">
        <f>IF(AND('Mapa final'!$AB$42="Muy Baja",'Mapa final'!$AD$42="Catastrófico"),CONCATENATE("R6C",'Mapa final'!$R$42),"")</f>
        <v/>
      </c>
      <c r="AK51" s="40" t="str">
        <f>IF(AND('Mapa final'!$AB$43="Muy Baja",'Mapa final'!$AD$43="Catastrófico"),CONCATENATE("R6C",'Mapa final'!$R$43),"")</f>
        <v/>
      </c>
      <c r="AL51" s="40" t="str">
        <f>IF(AND('Mapa final'!$AB$44="Muy Baja",'Mapa final'!$AD$44="Catastrófico"),CONCATENATE("R6C",'Mapa final'!$R$44),"")</f>
        <v/>
      </c>
      <c r="AM51" s="41" t="str">
        <f>IF(AND('Mapa final'!$AB$45="Muy Baja",'Mapa final'!$AD$45="Catastrófico"),CONCATENATE("R6C",'Mapa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00"/>
      <c r="C52" s="500"/>
      <c r="D52" s="501"/>
      <c r="E52" s="599"/>
      <c r="F52" s="598"/>
      <c r="G52" s="598"/>
      <c r="H52" s="598"/>
      <c r="I52" s="614"/>
      <c r="J52" s="60" t="str">
        <f>IF(AND('Mapa final'!$AB$46="Muy Baja",'Mapa final'!$AD$46="Leve"),CONCATENATE("R7C",'Mapa final'!$R$46),"")</f>
        <v/>
      </c>
      <c r="K52" s="61" t="str">
        <f>IF(AND('Mapa final'!$AB$47="Muy Baja",'Mapa final'!$AD$47="Leve"),CONCATENATE("R7C",'Mapa final'!$R$47),"")</f>
        <v/>
      </c>
      <c r="L52" s="61" t="str">
        <f>IF(AND('Mapa final'!$AB$48="Muy Baja",'Mapa final'!$AD$48="Leve"),CONCATENATE("R7C",'Mapa final'!$R$48),"")</f>
        <v/>
      </c>
      <c r="M52" s="61" t="str">
        <f>IF(AND('Mapa final'!$AB$49="Muy Baja",'Mapa final'!$AD$49="Leve"),CONCATENATE("R7C",'Mapa final'!$R$49),"")</f>
        <v/>
      </c>
      <c r="N52" s="61" t="str">
        <f>IF(AND('Mapa final'!$AB$50="Muy Baja",'Mapa final'!$AD$50="Leve"),CONCATENATE("R7C",'Mapa final'!$R$50),"")</f>
        <v/>
      </c>
      <c r="O52" s="62" t="str">
        <f>IF(AND('Mapa final'!$AB$51="Muy Baja",'Mapa final'!$AD$51="Leve"),CONCATENATE("R7C",'Mapa final'!$R$51),"")</f>
        <v/>
      </c>
      <c r="P52" s="60" t="str">
        <f>IF(AND('Mapa final'!$AB$46="Muy Baja",'Mapa final'!$AD$46="Menor"),CONCATENATE("R7C",'Mapa final'!$R$46),"")</f>
        <v/>
      </c>
      <c r="Q52" s="61" t="str">
        <f>IF(AND('Mapa final'!$AB$47="Muy Baja",'Mapa final'!$AD$47="Menor"),CONCATENATE("R7C",'Mapa final'!$R$47),"")</f>
        <v/>
      </c>
      <c r="R52" s="61" t="str">
        <f>IF(AND('Mapa final'!$AB$48="Muy Baja",'Mapa final'!$AD$48="Menor"),CONCATENATE("R7C",'Mapa final'!$R$48),"")</f>
        <v/>
      </c>
      <c r="S52" s="61" t="str">
        <f>IF(AND('Mapa final'!$AB$49="Muy Baja",'Mapa final'!$AD$49="Menor"),CONCATENATE("R7C",'Mapa final'!$R$49),"")</f>
        <v/>
      </c>
      <c r="T52" s="61" t="str">
        <f>IF(AND('Mapa final'!$AB$50="Muy Baja",'Mapa final'!$AD$50="Menor"),CONCATENATE("R7C",'Mapa final'!$R$50),"")</f>
        <v/>
      </c>
      <c r="U52" s="62" t="str">
        <f>IF(AND('Mapa final'!$AB$51="Muy Baja",'Mapa final'!$AD$51="Menor"),CONCATENATE("R7C",'Mapa final'!$R$51),"")</f>
        <v/>
      </c>
      <c r="V52" s="51" t="str">
        <f>IF(AND('Mapa final'!$AB$46="Muy Baja",'Mapa final'!$AD$46="Moderado"),CONCATENATE("R7C",'Mapa final'!$R$46),"")</f>
        <v/>
      </c>
      <c r="W52" s="52" t="str">
        <f>IF(AND('Mapa final'!$AB$47="Muy Baja",'Mapa final'!$AD$47="Moderado"),CONCATENATE("R7C",'Mapa final'!$R$47),"")</f>
        <v/>
      </c>
      <c r="X52" s="52" t="str">
        <f>IF(AND('Mapa final'!$AB$48="Muy Baja",'Mapa final'!$AD$48="Moderado"),CONCATENATE("R7C",'Mapa final'!$R$48),"")</f>
        <v/>
      </c>
      <c r="Y52" s="52" t="str">
        <f>IF(AND('Mapa final'!$AB$49="Muy Baja",'Mapa final'!$AD$49="Moderado"),CONCATENATE("R7C",'Mapa final'!$R$49),"")</f>
        <v/>
      </c>
      <c r="Z52" s="52" t="str">
        <f>IF(AND('Mapa final'!$AB$50="Muy Baja",'Mapa final'!$AD$50="Moderado"),CONCATENATE("R7C",'Mapa final'!$R$50),"")</f>
        <v/>
      </c>
      <c r="AA52" s="53" t="str">
        <f>IF(AND('Mapa final'!$AB$51="Muy Baja",'Mapa final'!$AD$51="Moderado"),CONCATENATE("R7C",'Mapa final'!$R$51),"")</f>
        <v/>
      </c>
      <c r="AB52" s="36" t="str">
        <f>IF(AND('Mapa final'!$AB$46="Muy Baja",'Mapa final'!$AD$46="Mayor"),CONCATENATE("R7C",'Mapa final'!$R$46),"")</f>
        <v/>
      </c>
      <c r="AC52" s="37" t="str">
        <f>IF(AND('Mapa final'!$AB$47="Muy Baja",'Mapa final'!$AD$47="Mayor"),CONCATENATE("R7C",'Mapa final'!$R$47),"")</f>
        <v/>
      </c>
      <c r="AD52" s="37" t="str">
        <f>IF(AND('Mapa final'!$AB$48="Muy Baja",'Mapa final'!$AD$48="Mayor"),CONCATENATE("R7C",'Mapa final'!$R$48),"")</f>
        <v/>
      </c>
      <c r="AE52" s="37" t="str">
        <f>IF(AND('Mapa final'!$AB$49="Muy Baja",'Mapa final'!$AD$49="Mayor"),CONCATENATE("R7C",'Mapa final'!$R$49),"")</f>
        <v/>
      </c>
      <c r="AF52" s="37" t="str">
        <f>IF(AND('Mapa final'!$AB$50="Muy Baja",'Mapa final'!$AD$50="Mayor"),CONCATENATE("R7C",'Mapa final'!$R$50),"")</f>
        <v/>
      </c>
      <c r="AG52" s="38" t="str">
        <f>IF(AND('Mapa final'!$AB$51="Muy Baja",'Mapa final'!$AD$51="Mayor"),CONCATENATE("R7C",'Mapa final'!$R$51),"")</f>
        <v/>
      </c>
      <c r="AH52" s="39" t="str">
        <f>IF(AND('Mapa final'!$AB$46="Muy Baja",'Mapa final'!$AD$46="Catastrófico"),CONCATENATE("R7C",'Mapa final'!$R$46),"")</f>
        <v/>
      </c>
      <c r="AI52" s="40" t="str">
        <f>IF(AND('Mapa final'!$AB$47="Muy Baja",'Mapa final'!$AD$47="Catastrófico"),CONCATENATE("R7C",'Mapa final'!$R$47),"")</f>
        <v/>
      </c>
      <c r="AJ52" s="40" t="str">
        <f>IF(AND('Mapa final'!$AB$48="Muy Baja",'Mapa final'!$AD$48="Catastrófico"),CONCATENATE("R7C",'Mapa final'!$R$48),"")</f>
        <v/>
      </c>
      <c r="AK52" s="40" t="str">
        <f>IF(AND('Mapa final'!$AB$49="Muy Baja",'Mapa final'!$AD$49="Catastrófico"),CONCATENATE("R7C",'Mapa final'!$R$49),"")</f>
        <v/>
      </c>
      <c r="AL52" s="40" t="str">
        <f>IF(AND('Mapa final'!$AB$50="Muy Baja",'Mapa final'!$AD$50="Catastrófico"),CONCATENATE("R7C",'Mapa final'!$R$50),"")</f>
        <v/>
      </c>
      <c r="AM52" s="41" t="str">
        <f>IF(AND('Mapa final'!$AB$51="Muy Baja",'Mapa final'!$AD$51="Catastrófico"),CONCATENATE("R7C",'Mapa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00"/>
      <c r="C53" s="500"/>
      <c r="D53" s="501"/>
      <c r="E53" s="599"/>
      <c r="F53" s="598"/>
      <c r="G53" s="598"/>
      <c r="H53" s="598"/>
      <c r="I53" s="614"/>
      <c r="J53" s="60" t="str">
        <f>IF(AND('Mapa final'!$AB$52="Muy Baja",'Mapa final'!$AD$52="Leve"),CONCATENATE("R8C",'Mapa final'!$R$52),"")</f>
        <v/>
      </c>
      <c r="K53" s="61" t="str">
        <f>IF(AND('Mapa final'!$AB$53="Muy Baja",'Mapa final'!$AD$53="Leve"),CONCATENATE("R8C",'Mapa final'!$R$53),"")</f>
        <v/>
      </c>
      <c r="L53" s="61" t="str">
        <f>IF(AND('Mapa final'!$AB$54="Muy Baja",'Mapa final'!$AD$54="Leve"),CONCATENATE("R8C",'Mapa final'!$R$54),"")</f>
        <v/>
      </c>
      <c r="M53" s="61" t="str">
        <f>IF(AND('Mapa final'!$AB$55="Muy Baja",'Mapa final'!$AD$55="Leve"),CONCATENATE("R8C",'Mapa final'!$R$55),"")</f>
        <v/>
      </c>
      <c r="N53" s="61" t="str">
        <f>IF(AND('Mapa final'!$AB$56="Muy Baja",'Mapa final'!$AD$56="Leve"),CONCATENATE("R8C",'Mapa final'!$R$56),"")</f>
        <v/>
      </c>
      <c r="O53" s="62" t="str">
        <f>IF(AND('Mapa final'!$AB$57="Muy Baja",'Mapa final'!$AD$57="Leve"),CONCATENATE("R8C",'Mapa final'!$R$57),"")</f>
        <v/>
      </c>
      <c r="P53" s="60" t="str">
        <f>IF(AND('Mapa final'!$AB$52="Muy Baja",'Mapa final'!$AD$52="Menor"),CONCATENATE("R8C",'Mapa final'!$R$52),"")</f>
        <v/>
      </c>
      <c r="Q53" s="61" t="str">
        <f>IF(AND('Mapa final'!$AB$53="Muy Baja",'Mapa final'!$AD$53="Menor"),CONCATENATE("R8C",'Mapa final'!$R$53),"")</f>
        <v/>
      </c>
      <c r="R53" s="61" t="str">
        <f>IF(AND('Mapa final'!$AB$54="Muy Baja",'Mapa final'!$AD$54="Menor"),CONCATENATE("R8C",'Mapa final'!$R$54),"")</f>
        <v/>
      </c>
      <c r="S53" s="61" t="str">
        <f>IF(AND('Mapa final'!$AB$55="Muy Baja",'Mapa final'!$AD$55="Menor"),CONCATENATE("R8C",'Mapa final'!$R$55),"")</f>
        <v/>
      </c>
      <c r="T53" s="61" t="str">
        <f>IF(AND('Mapa final'!$AB$56="Muy Baja",'Mapa final'!$AD$56="Menor"),CONCATENATE("R8C",'Mapa final'!$R$56),"")</f>
        <v/>
      </c>
      <c r="U53" s="62" t="str">
        <f>IF(AND('Mapa final'!$AB$57="Muy Baja",'Mapa final'!$AD$57="Menor"),CONCATENATE("R8C",'Mapa final'!$R$57),"")</f>
        <v/>
      </c>
      <c r="V53" s="51" t="str">
        <f>IF(AND('Mapa final'!$AB$52="Muy Baja",'Mapa final'!$AD$52="Moderado"),CONCATENATE("R8C",'Mapa final'!$R$52),"")</f>
        <v/>
      </c>
      <c r="W53" s="52" t="str">
        <f>IF(AND('Mapa final'!$AB$53="Muy Baja",'Mapa final'!$AD$53="Moderado"),CONCATENATE("R8C",'Mapa final'!$R$53),"")</f>
        <v/>
      </c>
      <c r="X53" s="52" t="str">
        <f>IF(AND('Mapa final'!$AB$54="Muy Baja",'Mapa final'!$AD$54="Moderado"),CONCATENATE("R8C",'Mapa final'!$R$54),"")</f>
        <v/>
      </c>
      <c r="Y53" s="52" t="str">
        <f>IF(AND('Mapa final'!$AB$55="Muy Baja",'Mapa final'!$AD$55="Moderado"),CONCATENATE("R8C",'Mapa final'!$R$55),"")</f>
        <v/>
      </c>
      <c r="Z53" s="52" t="str">
        <f>IF(AND('Mapa final'!$AB$56="Muy Baja",'Mapa final'!$AD$56="Moderado"),CONCATENATE("R8C",'Mapa final'!$R$56),"")</f>
        <v/>
      </c>
      <c r="AA53" s="53" t="str">
        <f>IF(AND('Mapa final'!$AB$57="Muy Baja",'Mapa final'!$AD$57="Moderado"),CONCATENATE("R8C",'Mapa final'!$R$57),"")</f>
        <v/>
      </c>
      <c r="AB53" s="36" t="str">
        <f>IF(AND('Mapa final'!$AB$52="Muy Baja",'Mapa final'!$AD$52="Mayor"),CONCATENATE("R8C",'Mapa final'!$R$52),"")</f>
        <v/>
      </c>
      <c r="AC53" s="37" t="str">
        <f>IF(AND('Mapa final'!$AB$53="Muy Baja",'Mapa final'!$AD$53="Mayor"),CONCATENATE("R8C",'Mapa final'!$R$53),"")</f>
        <v/>
      </c>
      <c r="AD53" s="37" t="str">
        <f>IF(AND('Mapa final'!$AB$54="Muy Baja",'Mapa final'!$AD$54="Mayor"),CONCATENATE("R8C",'Mapa final'!$R$54),"")</f>
        <v/>
      </c>
      <c r="AE53" s="37" t="str">
        <f>IF(AND('Mapa final'!$AB$55="Muy Baja",'Mapa final'!$AD$55="Mayor"),CONCATENATE("R8C",'Mapa final'!$R$55),"")</f>
        <v/>
      </c>
      <c r="AF53" s="37" t="str">
        <f>IF(AND('Mapa final'!$AB$56="Muy Baja",'Mapa final'!$AD$56="Mayor"),CONCATENATE("R8C",'Mapa final'!$R$56),"")</f>
        <v/>
      </c>
      <c r="AG53" s="38" t="str">
        <f>IF(AND('Mapa final'!$AB$57="Muy Baja",'Mapa final'!$AD$57="Mayor"),CONCATENATE("R8C",'Mapa final'!$R$57),"")</f>
        <v/>
      </c>
      <c r="AH53" s="39" t="str">
        <f>IF(AND('Mapa final'!$AB$52="Muy Baja",'Mapa final'!$AD$52="Catastrófico"),CONCATENATE("R8C",'Mapa final'!$R$52),"")</f>
        <v/>
      </c>
      <c r="AI53" s="40" t="str">
        <f>IF(AND('Mapa final'!$AB$53="Muy Baja",'Mapa final'!$AD$53="Catastrófico"),CONCATENATE("R8C",'Mapa final'!$R$53),"")</f>
        <v/>
      </c>
      <c r="AJ53" s="40" t="str">
        <f>IF(AND('Mapa final'!$AB$54="Muy Baja",'Mapa final'!$AD$54="Catastrófico"),CONCATENATE("R8C",'Mapa final'!$R$54),"")</f>
        <v/>
      </c>
      <c r="AK53" s="40" t="str">
        <f>IF(AND('Mapa final'!$AB$55="Muy Baja",'Mapa final'!$AD$55="Catastrófico"),CONCATENATE("R8C",'Mapa final'!$R$55),"")</f>
        <v/>
      </c>
      <c r="AL53" s="40" t="str">
        <f>IF(AND('Mapa final'!$AB$56="Muy Baja",'Mapa final'!$AD$56="Catastrófico"),CONCATENATE("R8C",'Mapa final'!$R$56),"")</f>
        <v/>
      </c>
      <c r="AM53" s="41" t="str">
        <f>IF(AND('Mapa final'!$AB$57="Muy Baja",'Mapa final'!$AD$57="Catastrófico"),CONCATENATE("R8C",'Mapa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00"/>
      <c r="C54" s="500"/>
      <c r="D54" s="501"/>
      <c r="E54" s="599"/>
      <c r="F54" s="598"/>
      <c r="G54" s="598"/>
      <c r="H54" s="598"/>
      <c r="I54" s="614"/>
      <c r="J54" s="60" t="str">
        <f>IF(AND('Mapa final'!$AB$58="Muy Baja",'Mapa final'!$AD$58="Leve"),CONCATENATE("R9C",'Mapa final'!$R$58),"")</f>
        <v/>
      </c>
      <c r="K54" s="61" t="str">
        <f>IF(AND('Mapa final'!$AB$59="Muy Baja",'Mapa final'!$AD$59="Leve"),CONCATENATE("R9C",'Mapa final'!$R$59),"")</f>
        <v/>
      </c>
      <c r="L54" s="61" t="str">
        <f>IF(AND('Mapa final'!$AB$60="Muy Baja",'Mapa final'!$AD$60="Leve"),CONCATENATE("R9C",'Mapa final'!$R$60),"")</f>
        <v/>
      </c>
      <c r="M54" s="61" t="str">
        <f>IF(AND('Mapa final'!$AB$61="Muy Baja",'Mapa final'!$AD$61="Leve"),CONCATENATE("R9C",'Mapa final'!$R$61),"")</f>
        <v/>
      </c>
      <c r="N54" s="61" t="str">
        <f>IF(AND('Mapa final'!$AB$62="Muy Baja",'Mapa final'!$AD$62="Leve"),CONCATENATE("R9C",'Mapa final'!$R$62),"")</f>
        <v/>
      </c>
      <c r="O54" s="62" t="str">
        <f>IF(AND('Mapa final'!$AB$63="Muy Baja",'Mapa final'!$AD$63="Leve"),CONCATENATE("R9C",'Mapa final'!$R$63),"")</f>
        <v/>
      </c>
      <c r="P54" s="60" t="str">
        <f>IF(AND('Mapa final'!$AB$58="Muy Baja",'Mapa final'!$AD$58="Menor"),CONCATENATE("R9C",'Mapa final'!$R$58),"")</f>
        <v/>
      </c>
      <c r="Q54" s="61" t="str">
        <f>IF(AND('Mapa final'!$AB$59="Muy Baja",'Mapa final'!$AD$59="Menor"),CONCATENATE("R9C",'Mapa final'!$R$59),"")</f>
        <v/>
      </c>
      <c r="R54" s="61" t="str">
        <f>IF(AND('Mapa final'!$AB$60="Muy Baja",'Mapa final'!$AD$60="Menor"),CONCATENATE("R9C",'Mapa final'!$R$60),"")</f>
        <v/>
      </c>
      <c r="S54" s="61" t="str">
        <f>IF(AND('Mapa final'!$AB$61="Muy Baja",'Mapa final'!$AD$61="Menor"),CONCATENATE("R9C",'Mapa final'!$R$61),"")</f>
        <v/>
      </c>
      <c r="T54" s="61" t="str">
        <f>IF(AND('Mapa final'!$AB$62="Muy Baja",'Mapa final'!$AD$62="Menor"),CONCATENATE("R9C",'Mapa final'!$R$62),"")</f>
        <v/>
      </c>
      <c r="U54" s="62" t="str">
        <f>IF(AND('Mapa final'!$AB$63="Muy Baja",'Mapa final'!$AD$63="Menor"),CONCATENATE("R9C",'Mapa final'!$R$63),"")</f>
        <v/>
      </c>
      <c r="V54" s="51" t="str">
        <f>IF(AND('Mapa final'!$AB$58="Muy Baja",'Mapa final'!$AD$58="Moderado"),CONCATENATE("R9C",'Mapa final'!$R$58),"")</f>
        <v/>
      </c>
      <c r="W54" s="52" t="str">
        <f>IF(AND('Mapa final'!$AB$59="Muy Baja",'Mapa final'!$AD$59="Moderado"),CONCATENATE("R9C",'Mapa final'!$R$59),"")</f>
        <v/>
      </c>
      <c r="X54" s="52" t="str">
        <f>IF(AND('Mapa final'!$AB$60="Muy Baja",'Mapa final'!$AD$60="Moderado"),CONCATENATE("R9C",'Mapa final'!$R$60),"")</f>
        <v/>
      </c>
      <c r="Y54" s="52" t="str">
        <f>IF(AND('Mapa final'!$AB$61="Muy Baja",'Mapa final'!$AD$61="Moderado"),CONCATENATE("R9C",'Mapa final'!$R$61),"")</f>
        <v/>
      </c>
      <c r="Z54" s="52" t="str">
        <f>IF(AND('Mapa final'!$AB$62="Muy Baja",'Mapa final'!$AD$62="Moderado"),CONCATENATE("R9C",'Mapa final'!$R$62),"")</f>
        <v/>
      </c>
      <c r="AA54" s="53" t="str">
        <f>IF(AND('Mapa final'!$AB$63="Muy Baja",'Mapa final'!$AD$63="Moderado"),CONCATENATE("R9C",'Mapa final'!$R$63),"")</f>
        <v/>
      </c>
      <c r="AB54" s="36" t="str">
        <f>IF(AND('Mapa final'!$AB$58="Muy Baja",'Mapa final'!$AD$58="Mayor"),CONCATENATE("R9C",'Mapa final'!$R$58),"")</f>
        <v/>
      </c>
      <c r="AC54" s="37" t="str">
        <f>IF(AND('Mapa final'!$AB$59="Muy Baja",'Mapa final'!$AD$59="Mayor"),CONCATENATE("R9C",'Mapa final'!$R$59),"")</f>
        <v/>
      </c>
      <c r="AD54" s="37" t="str">
        <f>IF(AND('Mapa final'!$AB$60="Muy Baja",'Mapa final'!$AD$60="Mayor"),CONCATENATE("R9C",'Mapa final'!$R$60),"")</f>
        <v/>
      </c>
      <c r="AE54" s="37" t="str">
        <f>IF(AND('Mapa final'!$AB$61="Muy Baja",'Mapa final'!$AD$61="Mayor"),CONCATENATE("R9C",'Mapa final'!$R$61),"")</f>
        <v/>
      </c>
      <c r="AF54" s="37" t="str">
        <f>IF(AND('Mapa final'!$AB$62="Muy Baja",'Mapa final'!$AD$62="Mayor"),CONCATENATE("R9C",'Mapa final'!$R$62),"")</f>
        <v/>
      </c>
      <c r="AG54" s="38" t="str">
        <f>IF(AND('Mapa final'!$AB$63="Muy Baja",'Mapa final'!$AD$63="Mayor"),CONCATENATE("R9C",'Mapa final'!$R$63),"")</f>
        <v/>
      </c>
      <c r="AH54" s="39" t="str">
        <f>IF(AND('Mapa final'!$AB$58="Muy Baja",'Mapa final'!$AD$58="Catastrófico"),CONCATENATE("R9C",'Mapa final'!$R$58),"")</f>
        <v/>
      </c>
      <c r="AI54" s="40" t="str">
        <f>IF(AND('Mapa final'!$AB$59="Muy Baja",'Mapa final'!$AD$59="Catastrófico"),CONCATENATE("R9C",'Mapa final'!$R$59),"")</f>
        <v/>
      </c>
      <c r="AJ54" s="40" t="str">
        <f>IF(AND('Mapa final'!$AB$60="Muy Baja",'Mapa final'!$AD$60="Catastrófico"),CONCATENATE("R9C",'Mapa final'!$R$60),"")</f>
        <v/>
      </c>
      <c r="AK54" s="40" t="str">
        <f>IF(AND('Mapa final'!$AB$61="Muy Baja",'Mapa final'!$AD$61="Catastrófico"),CONCATENATE("R9C",'Mapa final'!$R$61),"")</f>
        <v/>
      </c>
      <c r="AL54" s="40" t="str">
        <f>IF(AND('Mapa final'!$AB$62="Muy Baja",'Mapa final'!$AD$62="Catastrófico"),CONCATENATE("R9C",'Mapa final'!$R$62),"")</f>
        <v/>
      </c>
      <c r="AM54" s="41" t="str">
        <f>IF(AND('Mapa final'!$AB$63="Muy Baja",'Mapa final'!$AD$63="Catastrófico"),CONCATENATE("R9C",'Mapa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00"/>
      <c r="C55" s="500"/>
      <c r="D55" s="501"/>
      <c r="E55" s="600"/>
      <c r="F55" s="601"/>
      <c r="G55" s="601"/>
      <c r="H55" s="601"/>
      <c r="I55" s="615"/>
      <c r="J55" s="63" t="str">
        <f>IF(AND('Mapa final'!$AB$64="Muy Baja",'Mapa final'!$AD$64="Leve"),CONCATENATE("R10C",'Mapa final'!$R$64),"")</f>
        <v/>
      </c>
      <c r="K55" s="64" t="str">
        <f>IF(AND('Mapa final'!$AB$65="Muy Baja",'Mapa final'!$AD$65="Leve"),CONCATENATE("R10C",'Mapa final'!$R$65),"")</f>
        <v/>
      </c>
      <c r="L55" s="64" t="str">
        <f>IF(AND('Mapa final'!$AB$66="Muy Baja",'Mapa final'!$AD$66="Leve"),CONCATENATE("R10C",'Mapa final'!$R$66),"")</f>
        <v/>
      </c>
      <c r="M55" s="64" t="str">
        <f>IF(AND('Mapa final'!$AB$67="Muy Baja",'Mapa final'!$AD$67="Leve"),CONCATENATE("R10C",'Mapa final'!$R$67),"")</f>
        <v/>
      </c>
      <c r="N55" s="64" t="str">
        <f>IF(AND('Mapa final'!$AB$68="Muy Baja",'Mapa final'!$AD$68="Leve"),CONCATENATE("R10C",'Mapa final'!$R$68),"")</f>
        <v/>
      </c>
      <c r="O55" s="65" t="str">
        <f>IF(AND('Mapa final'!$AB$69="Muy Baja",'Mapa final'!$AD$69="Leve"),CONCATENATE("R10C",'Mapa final'!$R$69),"")</f>
        <v/>
      </c>
      <c r="P55" s="63" t="str">
        <f>IF(AND('Mapa final'!$AB$64="Muy Baja",'Mapa final'!$AD$64="Menor"),CONCATENATE("R10C",'Mapa final'!$R$64),"")</f>
        <v/>
      </c>
      <c r="Q55" s="64" t="str">
        <f>IF(AND('Mapa final'!$AB$65="Muy Baja",'Mapa final'!$AD$65="Menor"),CONCATENATE("R10C",'Mapa final'!$R$65),"")</f>
        <v/>
      </c>
      <c r="R55" s="64" t="str">
        <f>IF(AND('Mapa final'!$AB$66="Muy Baja",'Mapa final'!$AD$66="Menor"),CONCATENATE("R10C",'Mapa final'!$R$66),"")</f>
        <v/>
      </c>
      <c r="S55" s="64" t="str">
        <f>IF(AND('Mapa final'!$AB$67="Muy Baja",'Mapa final'!$AD$67="Menor"),CONCATENATE("R10C",'Mapa final'!$R$67),"")</f>
        <v/>
      </c>
      <c r="T55" s="64" t="str">
        <f>IF(AND('Mapa final'!$AB$68="Muy Baja",'Mapa final'!$AD$68="Menor"),CONCATENATE("R10C",'Mapa final'!$R$68),"")</f>
        <v/>
      </c>
      <c r="U55" s="65" t="str">
        <f>IF(AND('Mapa final'!$AB$69="Muy Baja",'Mapa final'!$AD$69="Menor"),CONCATENATE("R10C",'Mapa final'!$R$69),"")</f>
        <v/>
      </c>
      <c r="V55" s="54" t="str">
        <f>IF(AND('Mapa final'!$AB$64="Muy Baja",'Mapa final'!$AD$64="Moderado"),CONCATENATE("R10C",'Mapa final'!$R$64),"")</f>
        <v/>
      </c>
      <c r="W55" s="55" t="str">
        <f>IF(AND('Mapa final'!$AB$65="Muy Baja",'Mapa final'!$AD$65="Moderado"),CONCATENATE("R10C",'Mapa final'!$R$65),"")</f>
        <v/>
      </c>
      <c r="X55" s="55" t="str">
        <f>IF(AND('Mapa final'!$AB$66="Muy Baja",'Mapa final'!$AD$66="Moderado"),CONCATENATE("R10C",'Mapa final'!$R$66),"")</f>
        <v/>
      </c>
      <c r="Y55" s="55" t="str">
        <f>IF(AND('Mapa final'!$AB$67="Muy Baja",'Mapa final'!$AD$67="Moderado"),CONCATENATE("R10C",'Mapa final'!$R$67),"")</f>
        <v/>
      </c>
      <c r="Z55" s="55" t="str">
        <f>IF(AND('Mapa final'!$AB$68="Muy Baja",'Mapa final'!$AD$68="Moderado"),CONCATENATE("R10C",'Mapa final'!$R$68),"")</f>
        <v/>
      </c>
      <c r="AA55" s="56" t="str">
        <f>IF(AND('Mapa final'!$AB$69="Muy Baja",'Mapa final'!$AD$69="Moderado"),CONCATENATE("R10C",'Mapa final'!$R$69),"")</f>
        <v/>
      </c>
      <c r="AB55" s="42" t="str">
        <f>IF(AND('Mapa final'!$AB$64="Muy Baja",'Mapa final'!$AD$64="Mayor"),CONCATENATE("R10C",'Mapa final'!$R$64),"")</f>
        <v/>
      </c>
      <c r="AC55" s="43" t="str">
        <f>IF(AND('Mapa final'!$AB$65="Muy Baja",'Mapa final'!$AD$65="Mayor"),CONCATENATE("R10C",'Mapa final'!$R$65),"")</f>
        <v/>
      </c>
      <c r="AD55" s="43" t="str">
        <f>IF(AND('Mapa final'!$AB$66="Muy Baja",'Mapa final'!$AD$66="Mayor"),CONCATENATE("R10C",'Mapa final'!$R$66),"")</f>
        <v/>
      </c>
      <c r="AE55" s="43" t="str">
        <f>IF(AND('Mapa final'!$AB$67="Muy Baja",'Mapa final'!$AD$67="Mayor"),CONCATENATE("R10C",'Mapa final'!$R$67),"")</f>
        <v/>
      </c>
      <c r="AF55" s="43" t="str">
        <f>IF(AND('Mapa final'!$AB$68="Muy Baja",'Mapa final'!$AD$68="Mayor"),CONCATENATE("R10C",'Mapa final'!$R$68),"")</f>
        <v/>
      </c>
      <c r="AG55" s="44" t="str">
        <f>IF(AND('Mapa final'!$AB$69="Muy Baja",'Mapa final'!$AD$69="Mayor"),CONCATENATE("R10C",'Mapa final'!$R$69),"")</f>
        <v/>
      </c>
      <c r="AH55" s="45" t="str">
        <f>IF(AND('Mapa final'!$AB$64="Muy Baja",'Mapa final'!$AD$64="Catastrófico"),CONCATENATE("R10C",'Mapa final'!$R$64),"")</f>
        <v/>
      </c>
      <c r="AI55" s="46" t="str">
        <f>IF(AND('Mapa final'!$AB$65="Muy Baja",'Mapa final'!$AD$65="Catastrófico"),CONCATENATE("R10C",'Mapa final'!$R$65),"")</f>
        <v/>
      </c>
      <c r="AJ55" s="46" t="str">
        <f>IF(AND('Mapa final'!$AB$66="Muy Baja",'Mapa final'!$AD$66="Catastrófico"),CONCATENATE("R10C",'Mapa final'!$R$66),"")</f>
        <v/>
      </c>
      <c r="AK55" s="46" t="str">
        <f>IF(AND('Mapa final'!$AB$67="Muy Baja",'Mapa final'!$AD$67="Catastrófico"),CONCATENATE("R10C",'Mapa final'!$R$67),"")</f>
        <v/>
      </c>
      <c r="AL55" s="46" t="str">
        <f>IF(AND('Mapa final'!$AB$68="Muy Baja",'Mapa final'!$AD$68="Catastrófico"),CONCATENATE("R10C",'Mapa final'!$R$68),"")</f>
        <v/>
      </c>
      <c r="AM55" s="47" t="str">
        <f>IF(AND('Mapa final'!$AB$69="Muy Baja",'Mapa final'!$AD$69="Catastrófico"),CONCATENATE("R10C",'Mapa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95" t="s">
        <v>107</v>
      </c>
      <c r="K56" s="596"/>
      <c r="L56" s="596"/>
      <c r="M56" s="596"/>
      <c r="N56" s="596"/>
      <c r="O56" s="613"/>
      <c r="P56" s="595" t="s">
        <v>106</v>
      </c>
      <c r="Q56" s="596"/>
      <c r="R56" s="596"/>
      <c r="S56" s="596"/>
      <c r="T56" s="596"/>
      <c r="U56" s="613"/>
      <c r="V56" s="595" t="s">
        <v>105</v>
      </c>
      <c r="W56" s="596"/>
      <c r="X56" s="596"/>
      <c r="Y56" s="596"/>
      <c r="Z56" s="596"/>
      <c r="AA56" s="613"/>
      <c r="AB56" s="595" t="s">
        <v>104</v>
      </c>
      <c r="AC56" s="634"/>
      <c r="AD56" s="596"/>
      <c r="AE56" s="596"/>
      <c r="AF56" s="596"/>
      <c r="AG56" s="613"/>
      <c r="AH56" s="595" t="s">
        <v>103</v>
      </c>
      <c r="AI56" s="596"/>
      <c r="AJ56" s="596"/>
      <c r="AK56" s="596"/>
      <c r="AL56" s="596"/>
      <c r="AM56" s="613"/>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99"/>
      <c r="K57" s="598"/>
      <c r="L57" s="598"/>
      <c r="M57" s="598"/>
      <c r="N57" s="598"/>
      <c r="O57" s="614"/>
      <c r="P57" s="599"/>
      <c r="Q57" s="598"/>
      <c r="R57" s="598"/>
      <c r="S57" s="598"/>
      <c r="T57" s="598"/>
      <c r="U57" s="614"/>
      <c r="V57" s="599"/>
      <c r="W57" s="598"/>
      <c r="X57" s="598"/>
      <c r="Y57" s="598"/>
      <c r="Z57" s="598"/>
      <c r="AA57" s="614"/>
      <c r="AB57" s="599"/>
      <c r="AC57" s="598"/>
      <c r="AD57" s="598"/>
      <c r="AE57" s="598"/>
      <c r="AF57" s="598"/>
      <c r="AG57" s="614"/>
      <c r="AH57" s="599"/>
      <c r="AI57" s="598"/>
      <c r="AJ57" s="598"/>
      <c r="AK57" s="598"/>
      <c r="AL57" s="598"/>
      <c r="AM57" s="614"/>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99"/>
      <c r="K58" s="598"/>
      <c r="L58" s="598"/>
      <c r="M58" s="598"/>
      <c r="N58" s="598"/>
      <c r="O58" s="614"/>
      <c r="P58" s="599"/>
      <c r="Q58" s="598"/>
      <c r="R58" s="598"/>
      <c r="S58" s="598"/>
      <c r="T58" s="598"/>
      <c r="U58" s="614"/>
      <c r="V58" s="599"/>
      <c r="W58" s="598"/>
      <c r="X58" s="598"/>
      <c r="Y58" s="598"/>
      <c r="Z58" s="598"/>
      <c r="AA58" s="614"/>
      <c r="AB58" s="599"/>
      <c r="AC58" s="598"/>
      <c r="AD58" s="598"/>
      <c r="AE58" s="598"/>
      <c r="AF58" s="598"/>
      <c r="AG58" s="614"/>
      <c r="AH58" s="599"/>
      <c r="AI58" s="598"/>
      <c r="AJ58" s="598"/>
      <c r="AK58" s="598"/>
      <c r="AL58" s="598"/>
      <c r="AM58" s="614"/>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99"/>
      <c r="K59" s="598"/>
      <c r="L59" s="598"/>
      <c r="M59" s="598"/>
      <c r="N59" s="598"/>
      <c r="O59" s="614"/>
      <c r="P59" s="599"/>
      <c r="Q59" s="598"/>
      <c r="R59" s="598"/>
      <c r="S59" s="598"/>
      <c r="T59" s="598"/>
      <c r="U59" s="614"/>
      <c r="V59" s="599"/>
      <c r="W59" s="598"/>
      <c r="X59" s="598"/>
      <c r="Y59" s="598"/>
      <c r="Z59" s="598"/>
      <c r="AA59" s="614"/>
      <c r="AB59" s="599"/>
      <c r="AC59" s="598"/>
      <c r="AD59" s="598"/>
      <c r="AE59" s="598"/>
      <c r="AF59" s="598"/>
      <c r="AG59" s="614"/>
      <c r="AH59" s="599"/>
      <c r="AI59" s="598"/>
      <c r="AJ59" s="598"/>
      <c r="AK59" s="598"/>
      <c r="AL59" s="598"/>
      <c r="AM59" s="614"/>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99"/>
      <c r="K60" s="598"/>
      <c r="L60" s="598"/>
      <c r="M60" s="598"/>
      <c r="N60" s="598"/>
      <c r="O60" s="614"/>
      <c r="P60" s="599"/>
      <c r="Q60" s="598"/>
      <c r="R60" s="598"/>
      <c r="S60" s="598"/>
      <c r="T60" s="598"/>
      <c r="U60" s="614"/>
      <c r="V60" s="599"/>
      <c r="W60" s="598"/>
      <c r="X60" s="598"/>
      <c r="Y60" s="598"/>
      <c r="Z60" s="598"/>
      <c r="AA60" s="614"/>
      <c r="AB60" s="599"/>
      <c r="AC60" s="598"/>
      <c r="AD60" s="598"/>
      <c r="AE60" s="598"/>
      <c r="AF60" s="598"/>
      <c r="AG60" s="614"/>
      <c r="AH60" s="599"/>
      <c r="AI60" s="598"/>
      <c r="AJ60" s="598"/>
      <c r="AK60" s="598"/>
      <c r="AL60" s="598"/>
      <c r="AM60" s="614"/>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600"/>
      <c r="K61" s="601"/>
      <c r="L61" s="601"/>
      <c r="M61" s="601"/>
      <c r="N61" s="601"/>
      <c r="O61" s="615"/>
      <c r="P61" s="600"/>
      <c r="Q61" s="601"/>
      <c r="R61" s="601"/>
      <c r="S61" s="601"/>
      <c r="T61" s="601"/>
      <c r="U61" s="615"/>
      <c r="V61" s="600"/>
      <c r="W61" s="601"/>
      <c r="X61" s="601"/>
      <c r="Y61" s="601"/>
      <c r="Z61" s="601"/>
      <c r="AA61" s="615"/>
      <c r="AB61" s="600"/>
      <c r="AC61" s="601"/>
      <c r="AD61" s="601"/>
      <c r="AE61" s="601"/>
      <c r="AF61" s="601"/>
      <c r="AG61" s="615"/>
      <c r="AH61" s="600"/>
      <c r="AI61" s="601"/>
      <c r="AJ61" s="601"/>
      <c r="AK61" s="601"/>
      <c r="AL61" s="601"/>
      <c r="AM61" s="615"/>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52563-D53C-4254-A9E3-3AB69DE38122}">
  <sheetPr>
    <tabColor rgb="FFFFC000"/>
  </sheetPr>
  <dimension ref="A1:E242"/>
  <sheetViews>
    <sheetView zoomScaleNormal="100" workbookViewId="0">
      <selection activeCell="B53" sqref="B53:C53"/>
    </sheetView>
  </sheetViews>
  <sheetFormatPr baseColWidth="10" defaultRowHeight="14.4" x14ac:dyDescent="0.3"/>
  <cols>
    <col min="1" max="1" width="30.44140625" customWidth="1"/>
    <col min="2" max="2" width="78.88671875" customWidth="1"/>
    <col min="3" max="3" width="10" customWidth="1"/>
    <col min="4" max="4" width="20.109375" style="207" customWidth="1"/>
    <col min="5" max="5" width="15.88671875" customWidth="1"/>
  </cols>
  <sheetData>
    <row r="1" spans="1:5" x14ac:dyDescent="0.3">
      <c r="A1" s="324"/>
      <c r="B1" s="271" t="str">
        <f>[2]CONTEXTO!B1</f>
        <v xml:space="preserve">PROCESO:  SISTEMA INTEGRADO DE GESTIÓN </v>
      </c>
      <c r="C1" s="224" t="s">
        <v>366</v>
      </c>
      <c r="D1" s="223" t="s">
        <v>365</v>
      </c>
      <c r="E1" s="320"/>
    </row>
    <row r="2" spans="1:5" x14ac:dyDescent="0.3">
      <c r="A2" s="325"/>
      <c r="B2" s="272"/>
      <c r="C2" s="221" t="s">
        <v>364</v>
      </c>
      <c r="D2" s="222">
        <v>5</v>
      </c>
      <c r="E2" s="321"/>
    </row>
    <row r="3" spans="1:5" x14ac:dyDescent="0.3">
      <c r="A3" s="325"/>
      <c r="B3" s="327" t="s">
        <v>363</v>
      </c>
      <c r="C3" s="221" t="s">
        <v>362</v>
      </c>
      <c r="D3" s="220">
        <v>45343</v>
      </c>
      <c r="E3" s="321"/>
    </row>
    <row r="4" spans="1:5" ht="15" thickBot="1" x14ac:dyDescent="0.35">
      <c r="A4" s="326"/>
      <c r="B4" s="328"/>
      <c r="C4" s="219" t="s">
        <v>361</v>
      </c>
      <c r="D4" s="218" t="s">
        <v>360</v>
      </c>
      <c r="E4" s="322"/>
    </row>
    <row r="5" spans="1:5" ht="15" thickBot="1" x14ac:dyDescent="0.35">
      <c r="A5" s="329"/>
      <c r="B5" s="330"/>
      <c r="C5" s="330"/>
      <c r="D5" s="330"/>
      <c r="E5" s="330"/>
    </row>
    <row r="6" spans="1:5" x14ac:dyDescent="0.3">
      <c r="A6" s="331" t="str">
        <f>+[3]CONTEXTO!A8</f>
        <v>PROCESO: GESTIÓN CATASTRAL</v>
      </c>
      <c r="B6" s="332"/>
      <c r="C6" s="332"/>
      <c r="D6" s="332"/>
      <c r="E6" s="333"/>
    </row>
    <row r="7" spans="1:5" x14ac:dyDescent="0.3">
      <c r="A7" s="334"/>
      <c r="B7" s="335"/>
      <c r="C7" s="335"/>
      <c r="D7" s="335"/>
      <c r="E7" s="336"/>
    </row>
    <row r="8" spans="1:5" ht="21" customHeight="1" x14ac:dyDescent="0.3">
      <c r="A8" s="337" t="str">
        <f>+[3]CONTEXTO!A9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8" s="338"/>
      <c r="C8" s="338"/>
      <c r="D8" s="338"/>
      <c r="E8" s="339"/>
    </row>
    <row r="9" spans="1:5" ht="27" customHeight="1" thickBot="1" x14ac:dyDescent="0.35">
      <c r="A9" s="340"/>
      <c r="B9" s="341"/>
      <c r="C9" s="341"/>
      <c r="D9" s="341"/>
      <c r="E9" s="342"/>
    </row>
    <row r="10" spans="1:5" ht="15" thickBot="1" x14ac:dyDescent="0.35">
      <c r="A10" s="343"/>
      <c r="B10" s="343"/>
      <c r="C10" s="343"/>
      <c r="D10" s="343"/>
      <c r="E10" s="343"/>
    </row>
    <row r="11" spans="1:5" ht="27.75" customHeight="1" x14ac:dyDescent="0.3">
      <c r="A11" s="309" t="s">
        <v>357</v>
      </c>
      <c r="B11" s="311" t="s">
        <v>356</v>
      </c>
      <c r="C11" s="311"/>
      <c r="D11" s="313" t="s">
        <v>355</v>
      </c>
      <c r="E11" s="314"/>
    </row>
    <row r="12" spans="1:5" ht="14.4" customHeight="1" x14ac:dyDescent="0.3">
      <c r="A12" s="310"/>
      <c r="B12" s="312"/>
      <c r="C12" s="312"/>
      <c r="D12" s="216" t="s">
        <v>354</v>
      </c>
      <c r="E12" s="215" t="s">
        <v>353</v>
      </c>
    </row>
    <row r="13" spans="1:5" ht="33" customHeight="1" x14ac:dyDescent="0.3">
      <c r="A13" s="315" t="s">
        <v>359</v>
      </c>
      <c r="B13" s="319" t="s">
        <v>352</v>
      </c>
      <c r="C13" s="319"/>
      <c r="D13" s="214" t="s">
        <v>358</v>
      </c>
      <c r="E13" s="213"/>
    </row>
    <row r="14" spans="1:5" ht="33" customHeight="1" x14ac:dyDescent="0.3">
      <c r="A14" s="315"/>
      <c r="B14" s="319" t="s">
        <v>351</v>
      </c>
      <c r="C14" s="319"/>
      <c r="D14" s="214"/>
      <c r="E14" s="213" t="s">
        <v>358</v>
      </c>
    </row>
    <row r="15" spans="1:5" ht="33" customHeight="1" x14ac:dyDescent="0.3">
      <c r="A15" s="315"/>
      <c r="B15" s="319" t="s">
        <v>350</v>
      </c>
      <c r="C15" s="319"/>
      <c r="D15" s="214"/>
      <c r="E15" s="213" t="s">
        <v>358</v>
      </c>
    </row>
    <row r="16" spans="1:5" ht="33" customHeight="1" x14ac:dyDescent="0.3">
      <c r="A16" s="315"/>
      <c r="B16" s="319" t="s">
        <v>349</v>
      </c>
      <c r="C16" s="319"/>
      <c r="D16" s="214"/>
      <c r="E16" s="213" t="s">
        <v>358</v>
      </c>
    </row>
    <row r="17" spans="1:5" ht="33" customHeight="1" x14ac:dyDescent="0.3">
      <c r="A17" s="315"/>
      <c r="B17" s="319" t="s">
        <v>348</v>
      </c>
      <c r="C17" s="319"/>
      <c r="D17" s="214"/>
      <c r="E17" s="213" t="s">
        <v>358</v>
      </c>
    </row>
    <row r="18" spans="1:5" ht="33" customHeight="1" x14ac:dyDescent="0.3">
      <c r="A18" s="315"/>
      <c r="B18" s="344" t="s">
        <v>347</v>
      </c>
      <c r="C18" s="344"/>
      <c r="D18" s="214"/>
      <c r="E18" s="213" t="s">
        <v>358</v>
      </c>
    </row>
    <row r="19" spans="1:5" ht="33" customHeight="1" x14ac:dyDescent="0.3">
      <c r="A19" s="315"/>
      <c r="B19" s="319" t="s">
        <v>346</v>
      </c>
      <c r="C19" s="319"/>
      <c r="D19" s="214" t="s">
        <v>358</v>
      </c>
      <c r="E19" s="213"/>
    </row>
    <row r="20" spans="1:5" ht="33" customHeight="1" x14ac:dyDescent="0.3">
      <c r="A20" s="315"/>
      <c r="B20" s="344" t="s">
        <v>345</v>
      </c>
      <c r="C20" s="344"/>
      <c r="D20" s="214"/>
      <c r="E20" s="213" t="s">
        <v>358</v>
      </c>
    </row>
    <row r="21" spans="1:5" ht="33" customHeight="1" x14ac:dyDescent="0.3">
      <c r="A21" s="315"/>
      <c r="B21" s="319" t="s">
        <v>344</v>
      </c>
      <c r="C21" s="319"/>
      <c r="D21" s="214"/>
      <c r="E21" s="213" t="s">
        <v>358</v>
      </c>
    </row>
    <row r="22" spans="1:5" ht="33" customHeight="1" x14ac:dyDescent="0.3">
      <c r="A22" s="315"/>
      <c r="B22" s="319" t="s">
        <v>343</v>
      </c>
      <c r="C22" s="319"/>
      <c r="D22" s="214"/>
      <c r="E22" s="213" t="s">
        <v>358</v>
      </c>
    </row>
    <row r="23" spans="1:5" ht="33" customHeight="1" x14ac:dyDescent="0.3">
      <c r="A23" s="315"/>
      <c r="B23" s="319" t="s">
        <v>342</v>
      </c>
      <c r="C23" s="319"/>
      <c r="D23" s="214" t="s">
        <v>358</v>
      </c>
      <c r="E23" s="213"/>
    </row>
    <row r="24" spans="1:5" ht="33" customHeight="1" x14ac:dyDescent="0.3">
      <c r="A24" s="315"/>
      <c r="B24" s="319" t="s">
        <v>341</v>
      </c>
      <c r="C24" s="319"/>
      <c r="D24" s="214" t="s">
        <v>358</v>
      </c>
      <c r="E24" s="213"/>
    </row>
    <row r="25" spans="1:5" ht="33" customHeight="1" x14ac:dyDescent="0.3">
      <c r="A25" s="315"/>
      <c r="B25" s="344" t="s">
        <v>340</v>
      </c>
      <c r="C25" s="344"/>
      <c r="D25" s="214"/>
      <c r="E25" s="213" t="s">
        <v>358</v>
      </c>
    </row>
    <row r="26" spans="1:5" ht="33" customHeight="1" x14ac:dyDescent="0.3">
      <c r="A26" s="315"/>
      <c r="B26" s="345" t="s">
        <v>339</v>
      </c>
      <c r="C26" s="345"/>
      <c r="D26" s="214" t="s">
        <v>358</v>
      </c>
      <c r="E26" s="213"/>
    </row>
    <row r="27" spans="1:5" ht="33" customHeight="1" x14ac:dyDescent="0.3">
      <c r="A27" s="315"/>
      <c r="B27" s="344" t="s">
        <v>338</v>
      </c>
      <c r="C27" s="344"/>
      <c r="D27" s="214" t="s">
        <v>358</v>
      </c>
      <c r="E27" s="213"/>
    </row>
    <row r="28" spans="1:5" ht="33" customHeight="1" x14ac:dyDescent="0.3">
      <c r="A28" s="315"/>
      <c r="B28" s="344" t="s">
        <v>337</v>
      </c>
      <c r="C28" s="344"/>
      <c r="D28" s="214"/>
      <c r="E28" s="213" t="s">
        <v>358</v>
      </c>
    </row>
    <row r="29" spans="1:5" ht="33" customHeight="1" x14ac:dyDescent="0.3">
      <c r="A29" s="315"/>
      <c r="B29" s="344" t="s">
        <v>336</v>
      </c>
      <c r="C29" s="344"/>
      <c r="D29" s="214"/>
      <c r="E29" s="213" t="s">
        <v>358</v>
      </c>
    </row>
    <row r="30" spans="1:5" ht="33" customHeight="1" x14ac:dyDescent="0.3">
      <c r="A30" s="315"/>
      <c r="B30" s="319" t="s">
        <v>335</v>
      </c>
      <c r="C30" s="319"/>
      <c r="D30" s="214" t="s">
        <v>358</v>
      </c>
      <c r="E30" s="213"/>
    </row>
    <row r="31" spans="1:5" ht="33" customHeight="1" x14ac:dyDescent="0.3">
      <c r="A31" s="315"/>
      <c r="B31" s="296" t="s">
        <v>334</v>
      </c>
      <c r="C31" s="296"/>
      <c r="D31" s="214"/>
      <c r="E31" s="213" t="s">
        <v>358</v>
      </c>
    </row>
    <row r="32" spans="1:5" ht="33" customHeight="1" x14ac:dyDescent="0.3">
      <c r="A32" s="315"/>
      <c r="B32" s="319" t="s">
        <v>333</v>
      </c>
      <c r="C32" s="319"/>
      <c r="D32" s="214" t="s">
        <v>358</v>
      </c>
      <c r="E32" s="213"/>
    </row>
    <row r="33" spans="1:5" ht="22.5" customHeight="1" x14ac:dyDescent="0.3">
      <c r="A33" s="315"/>
      <c r="B33" s="317" t="s">
        <v>332</v>
      </c>
      <c r="C33" s="317"/>
      <c r="D33" s="317"/>
      <c r="E33" s="318"/>
    </row>
    <row r="34" spans="1:5" ht="33" customHeight="1" x14ac:dyDescent="0.3">
      <c r="A34" s="315"/>
      <c r="B34" s="296" t="s">
        <v>331</v>
      </c>
      <c r="C34" s="296"/>
      <c r="D34" s="214" t="s">
        <v>358</v>
      </c>
      <c r="E34" s="213"/>
    </row>
    <row r="35" spans="1:5" ht="33" customHeight="1" x14ac:dyDescent="0.3">
      <c r="A35" s="315"/>
      <c r="B35" s="323" t="s">
        <v>330</v>
      </c>
      <c r="C35" s="323"/>
      <c r="D35" s="214" t="s">
        <v>358</v>
      </c>
      <c r="E35" s="213"/>
    </row>
    <row r="36" spans="1:5" ht="33" customHeight="1" x14ac:dyDescent="0.3">
      <c r="A36" s="315"/>
      <c r="B36" s="296" t="s">
        <v>329</v>
      </c>
      <c r="C36" s="296"/>
      <c r="D36" s="214"/>
      <c r="E36" s="213" t="s">
        <v>358</v>
      </c>
    </row>
    <row r="37" spans="1:5" ht="33" customHeight="1" x14ac:dyDescent="0.3">
      <c r="A37" s="315"/>
      <c r="B37" s="296" t="s">
        <v>328</v>
      </c>
      <c r="C37" s="296"/>
      <c r="D37" s="214"/>
      <c r="E37" s="213" t="s">
        <v>358</v>
      </c>
    </row>
    <row r="38" spans="1:5" ht="33" customHeight="1" x14ac:dyDescent="0.3">
      <c r="A38" s="315"/>
      <c r="B38" s="296" t="s">
        <v>327</v>
      </c>
      <c r="C38" s="296"/>
      <c r="D38" s="214" t="s">
        <v>358</v>
      </c>
      <c r="E38" s="213"/>
    </row>
    <row r="39" spans="1:5" ht="33" customHeight="1" x14ac:dyDescent="0.3">
      <c r="A39" s="315"/>
      <c r="B39" s="296" t="s">
        <v>326</v>
      </c>
      <c r="C39" s="296"/>
      <c r="D39" s="214"/>
      <c r="E39" s="213" t="s">
        <v>358</v>
      </c>
    </row>
    <row r="40" spans="1:5" ht="33" customHeight="1" x14ac:dyDescent="0.3">
      <c r="A40" s="315"/>
      <c r="B40" s="323" t="s">
        <v>325</v>
      </c>
      <c r="C40" s="323"/>
      <c r="D40" s="214" t="s">
        <v>358</v>
      </c>
      <c r="E40" s="213"/>
    </row>
    <row r="41" spans="1:5" ht="33" customHeight="1" x14ac:dyDescent="0.3">
      <c r="A41" s="315"/>
      <c r="B41" s="323" t="s">
        <v>324</v>
      </c>
      <c r="C41" s="323"/>
      <c r="D41" s="214" t="s">
        <v>358</v>
      </c>
      <c r="E41" s="213"/>
    </row>
    <row r="42" spans="1:5" ht="33" customHeight="1" x14ac:dyDescent="0.3">
      <c r="A42" s="315"/>
      <c r="B42" s="296" t="s">
        <v>323</v>
      </c>
      <c r="C42" s="296"/>
      <c r="D42" s="214"/>
      <c r="E42" s="213" t="s">
        <v>358</v>
      </c>
    </row>
    <row r="43" spans="1:5" ht="33" customHeight="1" x14ac:dyDescent="0.3">
      <c r="A43" s="315"/>
      <c r="B43" s="296" t="s">
        <v>322</v>
      </c>
      <c r="C43" s="296"/>
      <c r="D43" s="214"/>
      <c r="E43" s="213" t="s">
        <v>358</v>
      </c>
    </row>
    <row r="44" spans="1:5" ht="33" customHeight="1" x14ac:dyDescent="0.3">
      <c r="A44" s="315"/>
      <c r="B44" s="296" t="s">
        <v>321</v>
      </c>
      <c r="C44" s="296"/>
      <c r="D44" s="214"/>
      <c r="E44" s="213" t="s">
        <v>358</v>
      </c>
    </row>
    <row r="45" spans="1:5" ht="33" customHeight="1" x14ac:dyDescent="0.3">
      <c r="A45" s="315"/>
      <c r="B45" s="323" t="s">
        <v>320</v>
      </c>
      <c r="C45" s="323"/>
      <c r="D45" s="214"/>
      <c r="E45" s="213" t="s">
        <v>358</v>
      </c>
    </row>
    <row r="46" spans="1:5" ht="33" customHeight="1" x14ac:dyDescent="0.3">
      <c r="A46" s="315"/>
      <c r="B46" s="296" t="s">
        <v>319</v>
      </c>
      <c r="C46" s="296"/>
      <c r="D46" s="214" t="s">
        <v>358</v>
      </c>
      <c r="E46" s="213"/>
    </row>
    <row r="47" spans="1:5" ht="33" customHeight="1" thickBot="1" x14ac:dyDescent="0.35">
      <c r="A47" s="316"/>
      <c r="B47" s="308" t="s">
        <v>318</v>
      </c>
      <c r="C47" s="308"/>
      <c r="D47" s="212" t="s">
        <v>358</v>
      </c>
      <c r="E47" s="211"/>
    </row>
    <row r="49" spans="1:5" ht="15" thickBot="1" x14ac:dyDescent="0.35"/>
    <row r="50" spans="1:5" ht="30.75" customHeight="1" x14ac:dyDescent="0.3">
      <c r="A50" s="309" t="s">
        <v>357</v>
      </c>
      <c r="B50" s="311" t="s">
        <v>356</v>
      </c>
      <c r="C50" s="311"/>
      <c r="D50" s="313" t="s">
        <v>355</v>
      </c>
      <c r="E50" s="314"/>
    </row>
    <row r="51" spans="1:5" x14ac:dyDescent="0.3">
      <c r="A51" s="310"/>
      <c r="B51" s="312"/>
      <c r="C51" s="312"/>
      <c r="D51" s="216" t="s">
        <v>354</v>
      </c>
      <c r="E51" s="215" t="s">
        <v>353</v>
      </c>
    </row>
    <row r="52" spans="1:5" ht="33" customHeight="1" x14ac:dyDescent="0.3">
      <c r="A52" s="315"/>
      <c r="B52" s="296" t="s">
        <v>352</v>
      </c>
      <c r="C52" s="296"/>
      <c r="D52" s="214"/>
      <c r="E52" s="213"/>
    </row>
    <row r="53" spans="1:5" ht="33" customHeight="1" x14ac:dyDescent="0.3">
      <c r="A53" s="315"/>
      <c r="B53" s="296" t="s">
        <v>351</v>
      </c>
      <c r="C53" s="296"/>
      <c r="D53" s="214"/>
      <c r="E53" s="213"/>
    </row>
    <row r="54" spans="1:5" ht="33" customHeight="1" x14ac:dyDescent="0.3">
      <c r="A54" s="315"/>
      <c r="B54" s="296" t="s">
        <v>350</v>
      </c>
      <c r="C54" s="296"/>
      <c r="D54" s="214"/>
      <c r="E54" s="213"/>
    </row>
    <row r="55" spans="1:5" ht="33" customHeight="1" x14ac:dyDescent="0.3">
      <c r="A55" s="315"/>
      <c r="B55" s="296" t="s">
        <v>349</v>
      </c>
      <c r="C55" s="296"/>
      <c r="D55" s="214"/>
      <c r="E55" s="213"/>
    </row>
    <row r="56" spans="1:5" ht="33" customHeight="1" x14ac:dyDescent="0.3">
      <c r="A56" s="315"/>
      <c r="B56" s="296" t="s">
        <v>348</v>
      </c>
      <c r="C56" s="296"/>
      <c r="D56" s="214"/>
      <c r="E56" s="213"/>
    </row>
    <row r="57" spans="1:5" ht="33" customHeight="1" x14ac:dyDescent="0.3">
      <c r="A57" s="315"/>
      <c r="B57" s="296" t="s">
        <v>347</v>
      </c>
      <c r="C57" s="296"/>
      <c r="D57" s="214"/>
      <c r="E57" s="213"/>
    </row>
    <row r="58" spans="1:5" ht="33" customHeight="1" x14ac:dyDescent="0.3">
      <c r="A58" s="315"/>
      <c r="B58" s="296" t="s">
        <v>346</v>
      </c>
      <c r="C58" s="296"/>
      <c r="D58" s="214"/>
      <c r="E58" s="213"/>
    </row>
    <row r="59" spans="1:5" ht="33" customHeight="1" x14ac:dyDescent="0.3">
      <c r="A59" s="315"/>
      <c r="B59" s="296" t="s">
        <v>345</v>
      </c>
      <c r="C59" s="296"/>
      <c r="D59" s="214"/>
      <c r="E59" s="213"/>
    </row>
    <row r="60" spans="1:5" ht="33" customHeight="1" x14ac:dyDescent="0.3">
      <c r="A60" s="315"/>
      <c r="B60" s="296" t="s">
        <v>344</v>
      </c>
      <c r="C60" s="296"/>
      <c r="D60" s="214"/>
      <c r="E60" s="213"/>
    </row>
    <row r="61" spans="1:5" ht="33" customHeight="1" x14ac:dyDescent="0.3">
      <c r="A61" s="315"/>
      <c r="B61" s="296" t="s">
        <v>343</v>
      </c>
      <c r="C61" s="296"/>
      <c r="D61" s="214"/>
      <c r="E61" s="213"/>
    </row>
    <row r="62" spans="1:5" ht="33" customHeight="1" x14ac:dyDescent="0.3">
      <c r="A62" s="315"/>
      <c r="B62" s="296" t="s">
        <v>342</v>
      </c>
      <c r="C62" s="296"/>
      <c r="D62" s="214"/>
      <c r="E62" s="213"/>
    </row>
    <row r="63" spans="1:5" ht="33" customHeight="1" x14ac:dyDescent="0.3">
      <c r="A63" s="315"/>
      <c r="B63" s="296" t="s">
        <v>341</v>
      </c>
      <c r="C63" s="296"/>
      <c r="D63" s="214"/>
      <c r="E63" s="213"/>
    </row>
    <row r="64" spans="1:5" ht="33" customHeight="1" x14ac:dyDescent="0.3">
      <c r="A64" s="315"/>
      <c r="B64" s="296" t="s">
        <v>340</v>
      </c>
      <c r="C64" s="296"/>
      <c r="D64" s="214"/>
      <c r="E64" s="213"/>
    </row>
    <row r="65" spans="1:5" ht="33" customHeight="1" x14ac:dyDescent="0.3">
      <c r="A65" s="315"/>
      <c r="B65" s="296" t="s">
        <v>339</v>
      </c>
      <c r="C65" s="296"/>
      <c r="D65" s="214"/>
      <c r="E65" s="213"/>
    </row>
    <row r="66" spans="1:5" ht="33" customHeight="1" x14ac:dyDescent="0.3">
      <c r="A66" s="315"/>
      <c r="B66" s="296" t="s">
        <v>338</v>
      </c>
      <c r="C66" s="296"/>
      <c r="D66" s="214"/>
      <c r="E66" s="213"/>
    </row>
    <row r="67" spans="1:5" ht="33" customHeight="1" x14ac:dyDescent="0.3">
      <c r="A67" s="315"/>
      <c r="B67" s="296" t="s">
        <v>337</v>
      </c>
      <c r="C67" s="296"/>
      <c r="D67" s="214"/>
      <c r="E67" s="213"/>
    </row>
    <row r="68" spans="1:5" ht="33" customHeight="1" x14ac:dyDescent="0.3">
      <c r="A68" s="315"/>
      <c r="B68" s="296" t="s">
        <v>336</v>
      </c>
      <c r="C68" s="296"/>
      <c r="D68" s="214"/>
      <c r="E68" s="213"/>
    </row>
    <row r="69" spans="1:5" ht="33" customHeight="1" x14ac:dyDescent="0.3">
      <c r="A69" s="315"/>
      <c r="B69" s="296" t="s">
        <v>335</v>
      </c>
      <c r="C69" s="296"/>
      <c r="D69" s="214"/>
      <c r="E69" s="213"/>
    </row>
    <row r="70" spans="1:5" ht="33" customHeight="1" x14ac:dyDescent="0.3">
      <c r="A70" s="315"/>
      <c r="B70" s="296" t="s">
        <v>334</v>
      </c>
      <c r="C70" s="296"/>
      <c r="D70" s="214"/>
      <c r="E70" s="213"/>
    </row>
    <row r="71" spans="1:5" ht="33" customHeight="1" x14ac:dyDescent="0.3">
      <c r="A71" s="315"/>
      <c r="B71" s="296" t="s">
        <v>333</v>
      </c>
      <c r="C71" s="296"/>
      <c r="D71" s="214"/>
      <c r="E71" s="213"/>
    </row>
    <row r="72" spans="1:5" ht="33" customHeight="1" x14ac:dyDescent="0.3">
      <c r="A72" s="315"/>
      <c r="B72" s="317" t="s">
        <v>332</v>
      </c>
      <c r="C72" s="317"/>
      <c r="D72" s="317"/>
      <c r="E72" s="318"/>
    </row>
    <row r="73" spans="1:5" ht="33" customHeight="1" x14ac:dyDescent="0.3">
      <c r="A73" s="315"/>
      <c r="B73" s="296" t="s">
        <v>331</v>
      </c>
      <c r="C73" s="296"/>
      <c r="D73" s="214"/>
      <c r="E73" s="213"/>
    </row>
    <row r="74" spans="1:5" ht="33" customHeight="1" x14ac:dyDescent="0.3">
      <c r="A74" s="315"/>
      <c r="B74" s="296" t="s">
        <v>330</v>
      </c>
      <c r="C74" s="296"/>
      <c r="D74" s="214"/>
      <c r="E74" s="213"/>
    </row>
    <row r="75" spans="1:5" ht="33" customHeight="1" x14ac:dyDescent="0.3">
      <c r="A75" s="315"/>
      <c r="B75" s="296" t="s">
        <v>329</v>
      </c>
      <c r="C75" s="296"/>
      <c r="D75" s="214"/>
      <c r="E75" s="213"/>
    </row>
    <row r="76" spans="1:5" ht="33" customHeight="1" x14ac:dyDescent="0.3">
      <c r="A76" s="315"/>
      <c r="B76" s="296" t="s">
        <v>328</v>
      </c>
      <c r="C76" s="296"/>
      <c r="D76" s="214"/>
      <c r="E76" s="213"/>
    </row>
    <row r="77" spans="1:5" ht="33" customHeight="1" x14ac:dyDescent="0.3">
      <c r="A77" s="315"/>
      <c r="B77" s="296" t="s">
        <v>327</v>
      </c>
      <c r="C77" s="296"/>
      <c r="D77" s="214"/>
      <c r="E77" s="213"/>
    </row>
    <row r="78" spans="1:5" ht="33" customHeight="1" x14ac:dyDescent="0.3">
      <c r="A78" s="315"/>
      <c r="B78" s="296" t="s">
        <v>326</v>
      </c>
      <c r="C78" s="296"/>
      <c r="D78" s="214"/>
      <c r="E78" s="213"/>
    </row>
    <row r="79" spans="1:5" ht="33" customHeight="1" x14ac:dyDescent="0.3">
      <c r="A79" s="315"/>
      <c r="B79" s="296" t="s">
        <v>325</v>
      </c>
      <c r="C79" s="296"/>
      <c r="D79" s="214"/>
      <c r="E79" s="213"/>
    </row>
    <row r="80" spans="1:5" ht="33" customHeight="1" x14ac:dyDescent="0.3">
      <c r="A80" s="315"/>
      <c r="B80" s="296" t="s">
        <v>324</v>
      </c>
      <c r="C80" s="296"/>
      <c r="D80" s="214"/>
      <c r="E80" s="213"/>
    </row>
    <row r="81" spans="1:5" ht="33" customHeight="1" x14ac:dyDescent="0.3">
      <c r="A81" s="315"/>
      <c r="B81" s="296" t="s">
        <v>323</v>
      </c>
      <c r="C81" s="296"/>
      <c r="D81" s="214"/>
      <c r="E81" s="213"/>
    </row>
    <row r="82" spans="1:5" ht="33" customHeight="1" x14ac:dyDescent="0.3">
      <c r="A82" s="315"/>
      <c r="B82" s="296" t="s">
        <v>322</v>
      </c>
      <c r="C82" s="296"/>
      <c r="D82" s="214"/>
      <c r="E82" s="213"/>
    </row>
    <row r="83" spans="1:5" ht="33" customHeight="1" x14ac:dyDescent="0.3">
      <c r="A83" s="315"/>
      <c r="B83" s="296" t="s">
        <v>321</v>
      </c>
      <c r="C83" s="296"/>
      <c r="D83" s="214"/>
      <c r="E83" s="213"/>
    </row>
    <row r="84" spans="1:5" ht="33" customHeight="1" x14ac:dyDescent="0.3">
      <c r="A84" s="315"/>
      <c r="B84" s="296" t="s">
        <v>320</v>
      </c>
      <c r="C84" s="296"/>
      <c r="D84" s="214"/>
      <c r="E84" s="213"/>
    </row>
    <row r="85" spans="1:5" ht="33" customHeight="1" x14ac:dyDescent="0.3">
      <c r="A85" s="315"/>
      <c r="B85" s="296" t="s">
        <v>319</v>
      </c>
      <c r="C85" s="296"/>
      <c r="D85" s="214"/>
      <c r="E85" s="213"/>
    </row>
    <row r="86" spans="1:5" ht="33" customHeight="1" thickBot="1" x14ac:dyDescent="0.35">
      <c r="A86" s="316"/>
      <c r="B86" s="308" t="s">
        <v>318</v>
      </c>
      <c r="C86" s="308"/>
      <c r="D86" s="212"/>
      <c r="E86" s="211"/>
    </row>
    <row r="88" spans="1:5" ht="15" thickBot="1" x14ac:dyDescent="0.35"/>
    <row r="89" spans="1:5" ht="28.5" customHeight="1" x14ac:dyDescent="0.3">
      <c r="A89" s="309" t="s">
        <v>357</v>
      </c>
      <c r="B89" s="311" t="s">
        <v>356</v>
      </c>
      <c r="C89" s="311"/>
      <c r="D89" s="313" t="s">
        <v>355</v>
      </c>
      <c r="E89" s="314"/>
    </row>
    <row r="90" spans="1:5" x14ac:dyDescent="0.3">
      <c r="A90" s="310"/>
      <c r="B90" s="312"/>
      <c r="C90" s="312"/>
      <c r="D90" s="216" t="s">
        <v>354</v>
      </c>
      <c r="E90" s="215" t="s">
        <v>353</v>
      </c>
    </row>
    <row r="91" spans="1:5" ht="33" customHeight="1" x14ac:dyDescent="0.3">
      <c r="A91" s="315"/>
      <c r="B91" s="319" t="s">
        <v>352</v>
      </c>
      <c r="C91" s="319"/>
      <c r="D91" s="214"/>
      <c r="E91" s="217"/>
    </row>
    <row r="92" spans="1:5" ht="33" customHeight="1" x14ac:dyDescent="0.3">
      <c r="A92" s="315"/>
      <c r="B92" s="319" t="s">
        <v>351</v>
      </c>
      <c r="C92" s="319"/>
      <c r="D92" s="214"/>
      <c r="E92" s="217"/>
    </row>
    <row r="93" spans="1:5" ht="33" customHeight="1" x14ac:dyDescent="0.3">
      <c r="A93" s="315"/>
      <c r="B93" s="319" t="s">
        <v>350</v>
      </c>
      <c r="C93" s="319"/>
      <c r="D93" s="214"/>
      <c r="E93" s="217"/>
    </row>
    <row r="94" spans="1:5" ht="33" customHeight="1" x14ac:dyDescent="0.3">
      <c r="A94" s="315"/>
      <c r="B94" s="319" t="s">
        <v>349</v>
      </c>
      <c r="C94" s="319"/>
      <c r="D94" s="214"/>
      <c r="E94" s="217"/>
    </row>
    <row r="95" spans="1:5" ht="33" customHeight="1" x14ac:dyDescent="0.3">
      <c r="A95" s="315"/>
      <c r="B95" s="319" t="s">
        <v>348</v>
      </c>
      <c r="C95" s="319"/>
      <c r="D95" s="214"/>
      <c r="E95" s="217"/>
    </row>
    <row r="96" spans="1:5" ht="33" customHeight="1" x14ac:dyDescent="0.3">
      <c r="A96" s="315"/>
      <c r="B96" s="319" t="s">
        <v>347</v>
      </c>
      <c r="C96" s="319"/>
      <c r="D96" s="214"/>
      <c r="E96" s="217"/>
    </row>
    <row r="97" spans="1:5" ht="33" customHeight="1" x14ac:dyDescent="0.3">
      <c r="A97" s="315"/>
      <c r="B97" s="319" t="s">
        <v>346</v>
      </c>
      <c r="C97" s="319"/>
      <c r="D97" s="214"/>
      <c r="E97" s="217"/>
    </row>
    <row r="98" spans="1:5" ht="33" customHeight="1" x14ac:dyDescent="0.3">
      <c r="A98" s="315"/>
      <c r="B98" s="319" t="s">
        <v>345</v>
      </c>
      <c r="C98" s="319"/>
      <c r="D98" s="214"/>
      <c r="E98" s="217"/>
    </row>
    <row r="99" spans="1:5" ht="33" customHeight="1" x14ac:dyDescent="0.3">
      <c r="A99" s="315"/>
      <c r="B99" s="319" t="s">
        <v>344</v>
      </c>
      <c r="C99" s="319"/>
      <c r="D99" s="214"/>
      <c r="E99" s="217"/>
    </row>
    <row r="100" spans="1:5" ht="33" customHeight="1" x14ac:dyDescent="0.3">
      <c r="A100" s="315"/>
      <c r="B100" s="319" t="s">
        <v>343</v>
      </c>
      <c r="C100" s="319"/>
      <c r="D100" s="214"/>
      <c r="E100" s="217"/>
    </row>
    <row r="101" spans="1:5" ht="33" customHeight="1" x14ac:dyDescent="0.3">
      <c r="A101" s="315"/>
      <c r="B101" s="319" t="s">
        <v>342</v>
      </c>
      <c r="C101" s="319"/>
      <c r="D101" s="214"/>
      <c r="E101" s="217"/>
    </row>
    <row r="102" spans="1:5" ht="33" customHeight="1" x14ac:dyDescent="0.3">
      <c r="A102" s="315"/>
      <c r="B102" s="319" t="s">
        <v>341</v>
      </c>
      <c r="C102" s="319"/>
      <c r="D102" s="214"/>
      <c r="E102" s="217"/>
    </row>
    <row r="103" spans="1:5" ht="33" customHeight="1" x14ac:dyDescent="0.3">
      <c r="A103" s="315"/>
      <c r="B103" s="319" t="s">
        <v>340</v>
      </c>
      <c r="C103" s="319"/>
      <c r="D103" s="214"/>
      <c r="E103" s="217"/>
    </row>
    <row r="104" spans="1:5" ht="33" customHeight="1" x14ac:dyDescent="0.3">
      <c r="A104" s="315"/>
      <c r="B104" s="319" t="s">
        <v>339</v>
      </c>
      <c r="C104" s="319"/>
      <c r="D104" s="214"/>
      <c r="E104" s="217"/>
    </row>
    <row r="105" spans="1:5" ht="33" customHeight="1" x14ac:dyDescent="0.3">
      <c r="A105" s="315"/>
      <c r="B105" s="319" t="s">
        <v>338</v>
      </c>
      <c r="C105" s="319"/>
      <c r="D105" s="214"/>
      <c r="E105" s="217"/>
    </row>
    <row r="106" spans="1:5" ht="33" customHeight="1" x14ac:dyDescent="0.3">
      <c r="A106" s="315"/>
      <c r="B106" s="319" t="s">
        <v>337</v>
      </c>
      <c r="C106" s="319"/>
      <c r="D106" s="214"/>
      <c r="E106" s="217"/>
    </row>
    <row r="107" spans="1:5" ht="33" customHeight="1" x14ac:dyDescent="0.3">
      <c r="A107" s="315"/>
      <c r="B107" s="319" t="s">
        <v>336</v>
      </c>
      <c r="C107" s="319"/>
      <c r="D107" s="214"/>
      <c r="E107" s="217"/>
    </row>
    <row r="108" spans="1:5" ht="33" customHeight="1" x14ac:dyDescent="0.3">
      <c r="A108" s="315"/>
      <c r="B108" s="319" t="s">
        <v>335</v>
      </c>
      <c r="C108" s="319"/>
      <c r="D108" s="214"/>
      <c r="E108" s="217"/>
    </row>
    <row r="109" spans="1:5" ht="33" customHeight="1" x14ac:dyDescent="0.3">
      <c r="A109" s="315"/>
      <c r="B109" s="296" t="s">
        <v>334</v>
      </c>
      <c r="C109" s="296"/>
      <c r="D109" s="214"/>
      <c r="E109" s="217"/>
    </row>
    <row r="110" spans="1:5" ht="33" customHeight="1" x14ac:dyDescent="0.3">
      <c r="A110" s="315"/>
      <c r="B110" s="319" t="s">
        <v>333</v>
      </c>
      <c r="C110" s="319"/>
      <c r="D110" s="214"/>
      <c r="E110" s="217"/>
    </row>
    <row r="111" spans="1:5" ht="33" customHeight="1" x14ac:dyDescent="0.3">
      <c r="A111" s="315"/>
      <c r="B111" s="317" t="s">
        <v>332</v>
      </c>
      <c r="C111" s="317"/>
      <c r="D111" s="317"/>
      <c r="E111" s="318"/>
    </row>
    <row r="112" spans="1:5" ht="33" customHeight="1" x14ac:dyDescent="0.3">
      <c r="A112" s="315"/>
      <c r="B112" s="296" t="s">
        <v>331</v>
      </c>
      <c r="C112" s="296"/>
      <c r="D112" s="214"/>
      <c r="E112" s="213"/>
    </row>
    <row r="113" spans="1:5" ht="33" customHeight="1" x14ac:dyDescent="0.3">
      <c r="A113" s="315"/>
      <c r="B113" s="296" t="s">
        <v>330</v>
      </c>
      <c r="C113" s="296"/>
      <c r="D113" s="214"/>
      <c r="E113" s="213"/>
    </row>
    <row r="114" spans="1:5" ht="33" customHeight="1" x14ac:dyDescent="0.3">
      <c r="A114" s="315"/>
      <c r="B114" s="296" t="s">
        <v>329</v>
      </c>
      <c r="C114" s="296"/>
      <c r="D114" s="214"/>
      <c r="E114" s="213"/>
    </row>
    <row r="115" spans="1:5" ht="33" customHeight="1" x14ac:dyDescent="0.3">
      <c r="A115" s="315"/>
      <c r="B115" s="296" t="s">
        <v>328</v>
      </c>
      <c r="C115" s="296"/>
      <c r="D115" s="214"/>
      <c r="E115" s="213"/>
    </row>
    <row r="116" spans="1:5" ht="33" customHeight="1" x14ac:dyDescent="0.3">
      <c r="A116" s="315"/>
      <c r="B116" s="296" t="s">
        <v>327</v>
      </c>
      <c r="C116" s="296"/>
      <c r="D116" s="214"/>
      <c r="E116" s="213"/>
    </row>
    <row r="117" spans="1:5" ht="33" customHeight="1" x14ac:dyDescent="0.3">
      <c r="A117" s="315"/>
      <c r="B117" s="296" t="s">
        <v>326</v>
      </c>
      <c r="C117" s="296"/>
      <c r="D117" s="214"/>
      <c r="E117" s="213"/>
    </row>
    <row r="118" spans="1:5" ht="33" customHeight="1" x14ac:dyDescent="0.3">
      <c r="A118" s="315"/>
      <c r="B118" s="296" t="s">
        <v>325</v>
      </c>
      <c r="C118" s="296"/>
      <c r="D118" s="214"/>
      <c r="E118" s="213"/>
    </row>
    <row r="119" spans="1:5" ht="33" customHeight="1" x14ac:dyDescent="0.3">
      <c r="A119" s="315"/>
      <c r="B119" s="296" t="s">
        <v>324</v>
      </c>
      <c r="C119" s="296"/>
      <c r="D119" s="214"/>
      <c r="E119" s="213"/>
    </row>
    <row r="120" spans="1:5" ht="33" customHeight="1" x14ac:dyDescent="0.3">
      <c r="A120" s="315"/>
      <c r="B120" s="296" t="s">
        <v>323</v>
      </c>
      <c r="C120" s="296"/>
      <c r="D120" s="214"/>
      <c r="E120" s="213"/>
    </row>
    <row r="121" spans="1:5" ht="33" customHeight="1" x14ac:dyDescent="0.3">
      <c r="A121" s="315"/>
      <c r="B121" s="296" t="s">
        <v>322</v>
      </c>
      <c r="C121" s="296"/>
      <c r="D121" s="214"/>
      <c r="E121" s="213"/>
    </row>
    <row r="122" spans="1:5" ht="33" customHeight="1" x14ac:dyDescent="0.3">
      <c r="A122" s="315"/>
      <c r="B122" s="296" t="s">
        <v>321</v>
      </c>
      <c r="C122" s="296"/>
      <c r="D122" s="214"/>
      <c r="E122" s="213"/>
    </row>
    <row r="123" spans="1:5" ht="33" customHeight="1" x14ac:dyDescent="0.3">
      <c r="A123" s="315"/>
      <c r="B123" s="296" t="s">
        <v>320</v>
      </c>
      <c r="C123" s="296"/>
      <c r="D123" s="214"/>
      <c r="E123" s="213"/>
    </row>
    <row r="124" spans="1:5" ht="33" customHeight="1" x14ac:dyDescent="0.3">
      <c r="A124" s="315"/>
      <c r="B124" s="296" t="s">
        <v>319</v>
      </c>
      <c r="C124" s="296"/>
      <c r="D124" s="214"/>
      <c r="E124" s="213"/>
    </row>
    <row r="125" spans="1:5" ht="33" customHeight="1" thickBot="1" x14ac:dyDescent="0.35">
      <c r="A125" s="316"/>
      <c r="B125" s="308" t="s">
        <v>318</v>
      </c>
      <c r="C125" s="308"/>
      <c r="D125" s="212"/>
      <c r="E125" s="211"/>
    </row>
    <row r="127" spans="1:5" ht="15" thickBot="1" x14ac:dyDescent="0.35"/>
    <row r="128" spans="1:5" ht="30" customHeight="1" x14ac:dyDescent="0.3">
      <c r="A128" s="309" t="s">
        <v>357</v>
      </c>
      <c r="B128" s="311" t="s">
        <v>356</v>
      </c>
      <c r="C128" s="311"/>
      <c r="D128" s="313" t="s">
        <v>355</v>
      </c>
      <c r="E128" s="314"/>
    </row>
    <row r="129" spans="1:5" x14ac:dyDescent="0.3">
      <c r="A129" s="310"/>
      <c r="B129" s="312"/>
      <c r="C129" s="312"/>
      <c r="D129" s="216" t="s">
        <v>354</v>
      </c>
      <c r="E129" s="215" t="s">
        <v>353</v>
      </c>
    </row>
    <row r="130" spans="1:5" ht="33" customHeight="1" x14ac:dyDescent="0.3">
      <c r="A130" s="315"/>
      <c r="B130" s="296" t="s">
        <v>352</v>
      </c>
      <c r="C130" s="296"/>
      <c r="D130" s="214"/>
      <c r="E130" s="213"/>
    </row>
    <row r="131" spans="1:5" ht="33" customHeight="1" x14ac:dyDescent="0.3">
      <c r="A131" s="315"/>
      <c r="B131" s="296" t="s">
        <v>351</v>
      </c>
      <c r="C131" s="296"/>
      <c r="D131" s="214"/>
      <c r="E131" s="213"/>
    </row>
    <row r="132" spans="1:5" ht="33" customHeight="1" x14ac:dyDescent="0.3">
      <c r="A132" s="315"/>
      <c r="B132" s="296" t="s">
        <v>350</v>
      </c>
      <c r="C132" s="296"/>
      <c r="D132" s="214"/>
      <c r="E132" s="213"/>
    </row>
    <row r="133" spans="1:5" ht="33" customHeight="1" x14ac:dyDescent="0.3">
      <c r="A133" s="315"/>
      <c r="B133" s="296" t="s">
        <v>349</v>
      </c>
      <c r="C133" s="296"/>
      <c r="D133" s="214"/>
      <c r="E133" s="213"/>
    </row>
    <row r="134" spans="1:5" ht="33" customHeight="1" x14ac:dyDescent="0.3">
      <c r="A134" s="315"/>
      <c r="B134" s="296" t="s">
        <v>348</v>
      </c>
      <c r="C134" s="296"/>
      <c r="D134" s="214"/>
      <c r="E134" s="213"/>
    </row>
    <row r="135" spans="1:5" ht="33" customHeight="1" x14ac:dyDescent="0.3">
      <c r="A135" s="315"/>
      <c r="B135" s="296" t="s">
        <v>347</v>
      </c>
      <c r="C135" s="296"/>
      <c r="D135" s="214"/>
      <c r="E135" s="213"/>
    </row>
    <row r="136" spans="1:5" ht="33" customHeight="1" x14ac:dyDescent="0.3">
      <c r="A136" s="315"/>
      <c r="B136" s="296" t="s">
        <v>346</v>
      </c>
      <c r="C136" s="296"/>
      <c r="D136" s="214"/>
      <c r="E136" s="213"/>
    </row>
    <row r="137" spans="1:5" ht="33" customHeight="1" x14ac:dyDescent="0.3">
      <c r="A137" s="315"/>
      <c r="B137" s="296" t="s">
        <v>345</v>
      </c>
      <c r="C137" s="296"/>
      <c r="D137" s="214"/>
      <c r="E137" s="213"/>
    </row>
    <row r="138" spans="1:5" ht="33" customHeight="1" x14ac:dyDescent="0.3">
      <c r="A138" s="315"/>
      <c r="B138" s="296" t="s">
        <v>344</v>
      </c>
      <c r="C138" s="296"/>
      <c r="D138" s="214"/>
      <c r="E138" s="213"/>
    </row>
    <row r="139" spans="1:5" ht="33" customHeight="1" x14ac:dyDescent="0.3">
      <c r="A139" s="315"/>
      <c r="B139" s="296" t="s">
        <v>343</v>
      </c>
      <c r="C139" s="296"/>
      <c r="D139" s="214"/>
      <c r="E139" s="213"/>
    </row>
    <row r="140" spans="1:5" ht="33" customHeight="1" x14ac:dyDescent="0.3">
      <c r="A140" s="315"/>
      <c r="B140" s="296" t="s">
        <v>342</v>
      </c>
      <c r="C140" s="296"/>
      <c r="D140" s="214"/>
      <c r="E140" s="213"/>
    </row>
    <row r="141" spans="1:5" ht="33" customHeight="1" x14ac:dyDescent="0.3">
      <c r="A141" s="315"/>
      <c r="B141" s="296" t="s">
        <v>341</v>
      </c>
      <c r="C141" s="296"/>
      <c r="D141" s="214"/>
      <c r="E141" s="213"/>
    </row>
    <row r="142" spans="1:5" ht="33" customHeight="1" x14ac:dyDescent="0.3">
      <c r="A142" s="315"/>
      <c r="B142" s="296" t="s">
        <v>340</v>
      </c>
      <c r="C142" s="296"/>
      <c r="D142" s="214"/>
      <c r="E142" s="213"/>
    </row>
    <row r="143" spans="1:5" ht="33" customHeight="1" x14ac:dyDescent="0.3">
      <c r="A143" s="315"/>
      <c r="B143" s="296" t="s">
        <v>339</v>
      </c>
      <c r="C143" s="296"/>
      <c r="D143" s="214"/>
      <c r="E143" s="213"/>
    </row>
    <row r="144" spans="1:5" ht="33" customHeight="1" x14ac:dyDescent="0.3">
      <c r="A144" s="315"/>
      <c r="B144" s="296" t="s">
        <v>338</v>
      </c>
      <c r="C144" s="296"/>
      <c r="D144" s="214"/>
      <c r="E144" s="213"/>
    </row>
    <row r="145" spans="1:5" ht="33" customHeight="1" x14ac:dyDescent="0.3">
      <c r="A145" s="315"/>
      <c r="B145" s="296" t="s">
        <v>337</v>
      </c>
      <c r="C145" s="296"/>
      <c r="D145" s="214"/>
      <c r="E145" s="213"/>
    </row>
    <row r="146" spans="1:5" ht="33" customHeight="1" x14ac:dyDescent="0.3">
      <c r="A146" s="315"/>
      <c r="B146" s="296" t="s">
        <v>336</v>
      </c>
      <c r="C146" s="296"/>
      <c r="D146" s="214"/>
      <c r="E146" s="213"/>
    </row>
    <row r="147" spans="1:5" ht="33" customHeight="1" x14ac:dyDescent="0.3">
      <c r="A147" s="315"/>
      <c r="B147" s="296" t="s">
        <v>335</v>
      </c>
      <c r="C147" s="296"/>
      <c r="D147" s="214"/>
      <c r="E147" s="213"/>
    </row>
    <row r="148" spans="1:5" ht="33" customHeight="1" x14ac:dyDescent="0.3">
      <c r="A148" s="315"/>
      <c r="B148" s="296" t="s">
        <v>334</v>
      </c>
      <c r="C148" s="296"/>
      <c r="D148" s="214"/>
      <c r="E148" s="213"/>
    </row>
    <row r="149" spans="1:5" ht="33" customHeight="1" x14ac:dyDescent="0.3">
      <c r="A149" s="315"/>
      <c r="B149" s="296" t="s">
        <v>333</v>
      </c>
      <c r="C149" s="296"/>
      <c r="D149" s="214"/>
      <c r="E149" s="213"/>
    </row>
    <row r="150" spans="1:5" ht="33" customHeight="1" x14ac:dyDescent="0.3">
      <c r="A150" s="315"/>
      <c r="B150" s="317" t="s">
        <v>332</v>
      </c>
      <c r="C150" s="317"/>
      <c r="D150" s="317"/>
      <c r="E150" s="318"/>
    </row>
    <row r="151" spans="1:5" ht="33" customHeight="1" x14ac:dyDescent="0.3">
      <c r="A151" s="315"/>
      <c r="B151" s="296" t="s">
        <v>331</v>
      </c>
      <c r="C151" s="296"/>
      <c r="D151" s="214"/>
      <c r="E151" s="213"/>
    </row>
    <row r="152" spans="1:5" ht="33" customHeight="1" x14ac:dyDescent="0.3">
      <c r="A152" s="315"/>
      <c r="B152" s="296" t="s">
        <v>330</v>
      </c>
      <c r="C152" s="296"/>
      <c r="D152" s="214"/>
      <c r="E152" s="213"/>
    </row>
    <row r="153" spans="1:5" ht="33" customHeight="1" x14ac:dyDescent="0.3">
      <c r="A153" s="315"/>
      <c r="B153" s="296" t="s">
        <v>329</v>
      </c>
      <c r="C153" s="296"/>
      <c r="D153" s="214"/>
      <c r="E153" s="213"/>
    </row>
    <row r="154" spans="1:5" ht="33" customHeight="1" x14ac:dyDescent="0.3">
      <c r="A154" s="315"/>
      <c r="B154" s="296" t="s">
        <v>328</v>
      </c>
      <c r="C154" s="296"/>
      <c r="D154" s="214"/>
      <c r="E154" s="213"/>
    </row>
    <row r="155" spans="1:5" ht="33" customHeight="1" x14ac:dyDescent="0.3">
      <c r="A155" s="315"/>
      <c r="B155" s="296" t="s">
        <v>327</v>
      </c>
      <c r="C155" s="296"/>
      <c r="D155" s="214"/>
      <c r="E155" s="213"/>
    </row>
    <row r="156" spans="1:5" ht="33" customHeight="1" x14ac:dyDescent="0.3">
      <c r="A156" s="315"/>
      <c r="B156" s="296" t="s">
        <v>326</v>
      </c>
      <c r="C156" s="296"/>
      <c r="D156" s="214"/>
      <c r="E156" s="213"/>
    </row>
    <row r="157" spans="1:5" ht="33" customHeight="1" x14ac:dyDescent="0.3">
      <c r="A157" s="315"/>
      <c r="B157" s="296" t="s">
        <v>325</v>
      </c>
      <c r="C157" s="296"/>
      <c r="D157" s="214"/>
      <c r="E157" s="213"/>
    </row>
    <row r="158" spans="1:5" ht="33" customHeight="1" x14ac:dyDescent="0.3">
      <c r="A158" s="315"/>
      <c r="B158" s="296" t="s">
        <v>324</v>
      </c>
      <c r="C158" s="296"/>
      <c r="D158" s="214"/>
      <c r="E158" s="213"/>
    </row>
    <row r="159" spans="1:5" ht="33" customHeight="1" x14ac:dyDescent="0.3">
      <c r="A159" s="315"/>
      <c r="B159" s="296" t="s">
        <v>323</v>
      </c>
      <c r="C159" s="296"/>
      <c r="D159" s="214"/>
      <c r="E159" s="213"/>
    </row>
    <row r="160" spans="1:5" ht="33" customHeight="1" x14ac:dyDescent="0.3">
      <c r="A160" s="315"/>
      <c r="B160" s="296" t="s">
        <v>322</v>
      </c>
      <c r="C160" s="296"/>
      <c r="D160" s="214"/>
      <c r="E160" s="213"/>
    </row>
    <row r="161" spans="1:5" ht="33" customHeight="1" x14ac:dyDescent="0.3">
      <c r="A161" s="315"/>
      <c r="B161" s="296" t="s">
        <v>321</v>
      </c>
      <c r="C161" s="296"/>
      <c r="D161" s="214"/>
      <c r="E161" s="213"/>
    </row>
    <row r="162" spans="1:5" ht="33" customHeight="1" x14ac:dyDescent="0.3">
      <c r="A162" s="315"/>
      <c r="B162" s="296" t="s">
        <v>320</v>
      </c>
      <c r="C162" s="296"/>
      <c r="D162" s="214"/>
      <c r="E162" s="213"/>
    </row>
    <row r="163" spans="1:5" ht="33" customHeight="1" x14ac:dyDescent="0.3">
      <c r="A163" s="315"/>
      <c r="B163" s="296" t="s">
        <v>319</v>
      </c>
      <c r="C163" s="296"/>
      <c r="D163" s="214"/>
      <c r="E163" s="213"/>
    </row>
    <row r="164" spans="1:5" ht="33" customHeight="1" thickBot="1" x14ac:dyDescent="0.35">
      <c r="A164" s="316"/>
      <c r="B164" s="308" t="s">
        <v>318</v>
      </c>
      <c r="C164" s="308"/>
      <c r="D164" s="212"/>
      <c r="E164" s="211"/>
    </row>
    <row r="166" spans="1:5" ht="15" thickBot="1" x14ac:dyDescent="0.35"/>
    <row r="167" spans="1:5" ht="30" customHeight="1" x14ac:dyDescent="0.3">
      <c r="A167" s="309" t="s">
        <v>357</v>
      </c>
      <c r="B167" s="311" t="s">
        <v>356</v>
      </c>
      <c r="C167" s="311"/>
      <c r="D167" s="313" t="s">
        <v>355</v>
      </c>
      <c r="E167" s="314"/>
    </row>
    <row r="168" spans="1:5" x14ac:dyDescent="0.3">
      <c r="A168" s="310"/>
      <c r="B168" s="312"/>
      <c r="C168" s="312"/>
      <c r="D168" s="216" t="s">
        <v>354</v>
      </c>
      <c r="E168" s="215" t="s">
        <v>353</v>
      </c>
    </row>
    <row r="169" spans="1:5" ht="33" customHeight="1" x14ac:dyDescent="0.3">
      <c r="A169" s="315"/>
      <c r="B169" s="296" t="s">
        <v>352</v>
      </c>
      <c r="C169" s="296"/>
      <c r="D169" s="214"/>
      <c r="E169" s="213"/>
    </row>
    <row r="170" spans="1:5" ht="33" customHeight="1" x14ac:dyDescent="0.3">
      <c r="A170" s="315"/>
      <c r="B170" s="296" t="s">
        <v>351</v>
      </c>
      <c r="C170" s="296"/>
      <c r="D170" s="214"/>
      <c r="E170" s="213"/>
    </row>
    <row r="171" spans="1:5" ht="33" customHeight="1" x14ac:dyDescent="0.3">
      <c r="A171" s="315"/>
      <c r="B171" s="296" t="s">
        <v>350</v>
      </c>
      <c r="C171" s="296"/>
      <c r="D171" s="214"/>
      <c r="E171" s="213"/>
    </row>
    <row r="172" spans="1:5" ht="33" customHeight="1" x14ac:dyDescent="0.3">
      <c r="A172" s="315"/>
      <c r="B172" s="296" t="s">
        <v>349</v>
      </c>
      <c r="C172" s="296"/>
      <c r="D172" s="214"/>
      <c r="E172" s="213"/>
    </row>
    <row r="173" spans="1:5" ht="33" customHeight="1" x14ac:dyDescent="0.3">
      <c r="A173" s="315"/>
      <c r="B173" s="296" t="s">
        <v>348</v>
      </c>
      <c r="C173" s="296"/>
      <c r="D173" s="214"/>
      <c r="E173" s="213"/>
    </row>
    <row r="174" spans="1:5" ht="33" customHeight="1" x14ac:dyDescent="0.3">
      <c r="A174" s="315"/>
      <c r="B174" s="296" t="s">
        <v>347</v>
      </c>
      <c r="C174" s="296"/>
      <c r="D174" s="214"/>
      <c r="E174" s="213"/>
    </row>
    <row r="175" spans="1:5" ht="33" customHeight="1" x14ac:dyDescent="0.3">
      <c r="A175" s="315"/>
      <c r="B175" s="296" t="s">
        <v>346</v>
      </c>
      <c r="C175" s="296"/>
      <c r="D175" s="214"/>
      <c r="E175" s="213"/>
    </row>
    <row r="176" spans="1:5" ht="33" customHeight="1" x14ac:dyDescent="0.3">
      <c r="A176" s="315"/>
      <c r="B176" s="296" t="s">
        <v>345</v>
      </c>
      <c r="C176" s="296"/>
      <c r="D176" s="214"/>
      <c r="E176" s="213"/>
    </row>
    <row r="177" spans="1:5" ht="33" customHeight="1" x14ac:dyDescent="0.3">
      <c r="A177" s="315"/>
      <c r="B177" s="296" t="s">
        <v>344</v>
      </c>
      <c r="C177" s="296"/>
      <c r="D177" s="214"/>
      <c r="E177" s="213"/>
    </row>
    <row r="178" spans="1:5" ht="33" customHeight="1" x14ac:dyDescent="0.3">
      <c r="A178" s="315"/>
      <c r="B178" s="296" t="s">
        <v>343</v>
      </c>
      <c r="C178" s="296"/>
      <c r="D178" s="214"/>
      <c r="E178" s="213"/>
    </row>
    <row r="179" spans="1:5" ht="33" customHeight="1" x14ac:dyDescent="0.3">
      <c r="A179" s="315"/>
      <c r="B179" s="296" t="s">
        <v>342</v>
      </c>
      <c r="C179" s="296"/>
      <c r="D179" s="214"/>
      <c r="E179" s="213"/>
    </row>
    <row r="180" spans="1:5" ht="33" customHeight="1" x14ac:dyDescent="0.3">
      <c r="A180" s="315"/>
      <c r="B180" s="296" t="s">
        <v>341</v>
      </c>
      <c r="C180" s="296"/>
      <c r="D180" s="214"/>
      <c r="E180" s="213"/>
    </row>
    <row r="181" spans="1:5" ht="33" customHeight="1" x14ac:dyDescent="0.3">
      <c r="A181" s="315"/>
      <c r="B181" s="296" t="s">
        <v>340</v>
      </c>
      <c r="C181" s="296"/>
      <c r="D181" s="214"/>
      <c r="E181" s="213"/>
    </row>
    <row r="182" spans="1:5" ht="33" customHeight="1" x14ac:dyDescent="0.3">
      <c r="A182" s="315"/>
      <c r="B182" s="296" t="s">
        <v>339</v>
      </c>
      <c r="C182" s="296"/>
      <c r="D182" s="214"/>
      <c r="E182" s="213"/>
    </row>
    <row r="183" spans="1:5" ht="33" customHeight="1" x14ac:dyDescent="0.3">
      <c r="A183" s="315"/>
      <c r="B183" s="296" t="s">
        <v>338</v>
      </c>
      <c r="C183" s="296"/>
      <c r="D183" s="214"/>
      <c r="E183" s="213"/>
    </row>
    <row r="184" spans="1:5" ht="33" customHeight="1" x14ac:dyDescent="0.3">
      <c r="A184" s="315"/>
      <c r="B184" s="296" t="s">
        <v>337</v>
      </c>
      <c r="C184" s="296"/>
      <c r="D184" s="214"/>
      <c r="E184" s="213"/>
    </row>
    <row r="185" spans="1:5" ht="33" customHeight="1" x14ac:dyDescent="0.3">
      <c r="A185" s="315"/>
      <c r="B185" s="296" t="s">
        <v>336</v>
      </c>
      <c r="C185" s="296"/>
      <c r="D185" s="214"/>
      <c r="E185" s="213"/>
    </row>
    <row r="186" spans="1:5" ht="33" customHeight="1" x14ac:dyDescent="0.3">
      <c r="A186" s="315"/>
      <c r="B186" s="296" t="s">
        <v>335</v>
      </c>
      <c r="C186" s="296"/>
      <c r="D186" s="214"/>
      <c r="E186" s="213"/>
    </row>
    <row r="187" spans="1:5" ht="33" customHeight="1" x14ac:dyDescent="0.3">
      <c r="A187" s="315"/>
      <c r="B187" s="296" t="s">
        <v>334</v>
      </c>
      <c r="C187" s="296"/>
      <c r="D187" s="214"/>
      <c r="E187" s="213"/>
    </row>
    <row r="188" spans="1:5" ht="33" customHeight="1" x14ac:dyDescent="0.3">
      <c r="A188" s="315"/>
      <c r="B188" s="296" t="s">
        <v>333</v>
      </c>
      <c r="C188" s="296"/>
      <c r="D188" s="214"/>
      <c r="E188" s="213"/>
    </row>
    <row r="189" spans="1:5" ht="33" customHeight="1" x14ac:dyDescent="0.3">
      <c r="A189" s="315"/>
      <c r="B189" s="317" t="s">
        <v>332</v>
      </c>
      <c r="C189" s="317"/>
      <c r="D189" s="317"/>
      <c r="E189" s="318"/>
    </row>
    <row r="190" spans="1:5" ht="33" customHeight="1" x14ac:dyDescent="0.3">
      <c r="A190" s="315"/>
      <c r="B190" s="296" t="s">
        <v>331</v>
      </c>
      <c r="C190" s="296"/>
      <c r="D190" s="214"/>
      <c r="E190" s="213"/>
    </row>
    <row r="191" spans="1:5" ht="33" customHeight="1" x14ac:dyDescent="0.3">
      <c r="A191" s="315"/>
      <c r="B191" s="296" t="s">
        <v>330</v>
      </c>
      <c r="C191" s="296"/>
      <c r="D191" s="214"/>
      <c r="E191" s="213"/>
    </row>
    <row r="192" spans="1:5" ht="33" customHeight="1" x14ac:dyDescent="0.3">
      <c r="A192" s="315"/>
      <c r="B192" s="296" t="s">
        <v>329</v>
      </c>
      <c r="C192" s="296"/>
      <c r="D192" s="214"/>
      <c r="E192" s="213"/>
    </row>
    <row r="193" spans="1:5" ht="33" customHeight="1" x14ac:dyDescent="0.3">
      <c r="A193" s="315"/>
      <c r="B193" s="296" t="s">
        <v>328</v>
      </c>
      <c r="C193" s="296"/>
      <c r="D193" s="214"/>
      <c r="E193" s="213"/>
    </row>
    <row r="194" spans="1:5" ht="33" customHeight="1" x14ac:dyDescent="0.3">
      <c r="A194" s="315"/>
      <c r="B194" s="296" t="s">
        <v>327</v>
      </c>
      <c r="C194" s="296"/>
      <c r="D194" s="214"/>
      <c r="E194" s="213"/>
    </row>
    <row r="195" spans="1:5" ht="33" customHeight="1" x14ac:dyDescent="0.3">
      <c r="A195" s="315"/>
      <c r="B195" s="296" t="s">
        <v>326</v>
      </c>
      <c r="C195" s="296"/>
      <c r="D195" s="214"/>
      <c r="E195" s="213"/>
    </row>
    <row r="196" spans="1:5" ht="33" customHeight="1" x14ac:dyDescent="0.3">
      <c r="A196" s="315"/>
      <c r="B196" s="296" t="s">
        <v>325</v>
      </c>
      <c r="C196" s="296"/>
      <c r="D196" s="214"/>
      <c r="E196" s="213"/>
    </row>
    <row r="197" spans="1:5" ht="33" customHeight="1" x14ac:dyDescent="0.3">
      <c r="A197" s="315"/>
      <c r="B197" s="296" t="s">
        <v>324</v>
      </c>
      <c r="C197" s="296"/>
      <c r="D197" s="214"/>
      <c r="E197" s="213"/>
    </row>
    <row r="198" spans="1:5" ht="33" customHeight="1" x14ac:dyDescent="0.3">
      <c r="A198" s="315"/>
      <c r="B198" s="296" t="s">
        <v>323</v>
      </c>
      <c r="C198" s="296"/>
      <c r="D198" s="214"/>
      <c r="E198" s="213"/>
    </row>
    <row r="199" spans="1:5" ht="33" customHeight="1" x14ac:dyDescent="0.3">
      <c r="A199" s="315"/>
      <c r="B199" s="296" t="s">
        <v>322</v>
      </c>
      <c r="C199" s="296"/>
      <c r="D199" s="214"/>
      <c r="E199" s="213"/>
    </row>
    <row r="200" spans="1:5" ht="33" customHeight="1" x14ac:dyDescent="0.3">
      <c r="A200" s="315"/>
      <c r="B200" s="296" t="s">
        <v>321</v>
      </c>
      <c r="C200" s="296"/>
      <c r="D200" s="214"/>
      <c r="E200" s="213"/>
    </row>
    <row r="201" spans="1:5" ht="33" customHeight="1" x14ac:dyDescent="0.3">
      <c r="A201" s="315"/>
      <c r="B201" s="296" t="s">
        <v>320</v>
      </c>
      <c r="C201" s="296"/>
      <c r="D201" s="214"/>
      <c r="E201" s="213"/>
    </row>
    <row r="202" spans="1:5" ht="33" customHeight="1" x14ac:dyDescent="0.3">
      <c r="A202" s="315"/>
      <c r="B202" s="296" t="s">
        <v>319</v>
      </c>
      <c r="C202" s="296"/>
      <c r="D202" s="214"/>
      <c r="E202" s="213"/>
    </row>
    <row r="203" spans="1:5" ht="33" customHeight="1" thickBot="1" x14ac:dyDescent="0.35">
      <c r="A203" s="316"/>
      <c r="B203" s="308" t="s">
        <v>318</v>
      </c>
      <c r="C203" s="308"/>
      <c r="D203" s="212"/>
      <c r="E203" s="211"/>
    </row>
    <row r="205" spans="1:5" ht="15" thickBot="1" x14ac:dyDescent="0.35"/>
    <row r="206" spans="1:5" ht="29.25" customHeight="1" x14ac:dyDescent="0.3">
      <c r="A206" s="309" t="s">
        <v>357</v>
      </c>
      <c r="B206" s="311" t="s">
        <v>356</v>
      </c>
      <c r="C206" s="311"/>
      <c r="D206" s="313" t="s">
        <v>355</v>
      </c>
      <c r="E206" s="314"/>
    </row>
    <row r="207" spans="1:5" x14ac:dyDescent="0.3">
      <c r="A207" s="310"/>
      <c r="B207" s="312"/>
      <c r="C207" s="312"/>
      <c r="D207" s="216" t="s">
        <v>354</v>
      </c>
      <c r="E207" s="215" t="s">
        <v>353</v>
      </c>
    </row>
    <row r="208" spans="1:5" ht="33" customHeight="1" x14ac:dyDescent="0.3">
      <c r="A208" s="315"/>
      <c r="B208" s="296" t="s">
        <v>352</v>
      </c>
      <c r="C208" s="296"/>
      <c r="D208" s="214"/>
      <c r="E208" s="213"/>
    </row>
    <row r="209" spans="1:5" ht="33" customHeight="1" x14ac:dyDescent="0.3">
      <c r="A209" s="315"/>
      <c r="B209" s="296" t="s">
        <v>351</v>
      </c>
      <c r="C209" s="296"/>
      <c r="D209" s="214"/>
      <c r="E209" s="213"/>
    </row>
    <row r="210" spans="1:5" ht="33" customHeight="1" x14ac:dyDescent="0.3">
      <c r="A210" s="315"/>
      <c r="B210" s="296" t="s">
        <v>350</v>
      </c>
      <c r="C210" s="296"/>
      <c r="D210" s="214"/>
      <c r="E210" s="213"/>
    </row>
    <row r="211" spans="1:5" ht="33" customHeight="1" x14ac:dyDescent="0.3">
      <c r="A211" s="315"/>
      <c r="B211" s="296" t="s">
        <v>349</v>
      </c>
      <c r="C211" s="296"/>
      <c r="D211" s="214"/>
      <c r="E211" s="213"/>
    </row>
    <row r="212" spans="1:5" ht="33" customHeight="1" x14ac:dyDescent="0.3">
      <c r="A212" s="315"/>
      <c r="B212" s="296" t="s">
        <v>348</v>
      </c>
      <c r="C212" s="296"/>
      <c r="D212" s="214"/>
      <c r="E212" s="213"/>
    </row>
    <row r="213" spans="1:5" ht="33" customHeight="1" x14ac:dyDescent="0.3">
      <c r="A213" s="315"/>
      <c r="B213" s="296" t="s">
        <v>347</v>
      </c>
      <c r="C213" s="296"/>
      <c r="D213" s="214"/>
      <c r="E213" s="213"/>
    </row>
    <row r="214" spans="1:5" ht="33" customHeight="1" x14ac:dyDescent="0.3">
      <c r="A214" s="315"/>
      <c r="B214" s="296" t="s">
        <v>346</v>
      </c>
      <c r="C214" s="296"/>
      <c r="D214" s="214"/>
      <c r="E214" s="213"/>
    </row>
    <row r="215" spans="1:5" ht="33" customHeight="1" x14ac:dyDescent="0.3">
      <c r="A215" s="315"/>
      <c r="B215" s="296" t="s">
        <v>345</v>
      </c>
      <c r="C215" s="296"/>
      <c r="D215" s="214"/>
      <c r="E215" s="213"/>
    </row>
    <row r="216" spans="1:5" ht="33" customHeight="1" x14ac:dyDescent="0.3">
      <c r="A216" s="315"/>
      <c r="B216" s="296" t="s">
        <v>344</v>
      </c>
      <c r="C216" s="296"/>
      <c r="D216" s="214"/>
      <c r="E216" s="213"/>
    </row>
    <row r="217" spans="1:5" ht="33" customHeight="1" x14ac:dyDescent="0.3">
      <c r="A217" s="315"/>
      <c r="B217" s="296" t="s">
        <v>343</v>
      </c>
      <c r="C217" s="296"/>
      <c r="D217" s="214"/>
      <c r="E217" s="213"/>
    </row>
    <row r="218" spans="1:5" ht="33" customHeight="1" x14ac:dyDescent="0.3">
      <c r="A218" s="315"/>
      <c r="B218" s="296" t="s">
        <v>342</v>
      </c>
      <c r="C218" s="296"/>
      <c r="D218" s="214"/>
      <c r="E218" s="213"/>
    </row>
    <row r="219" spans="1:5" ht="33" customHeight="1" x14ac:dyDescent="0.3">
      <c r="A219" s="315"/>
      <c r="B219" s="296" t="s">
        <v>341</v>
      </c>
      <c r="C219" s="296"/>
      <c r="D219" s="214"/>
      <c r="E219" s="213"/>
    </row>
    <row r="220" spans="1:5" ht="33" customHeight="1" x14ac:dyDescent="0.3">
      <c r="A220" s="315"/>
      <c r="B220" s="296" t="s">
        <v>340</v>
      </c>
      <c r="C220" s="296"/>
      <c r="D220" s="214"/>
      <c r="E220" s="213"/>
    </row>
    <row r="221" spans="1:5" ht="33" customHeight="1" x14ac:dyDescent="0.3">
      <c r="A221" s="315"/>
      <c r="B221" s="296" t="s">
        <v>339</v>
      </c>
      <c r="C221" s="296"/>
      <c r="D221" s="214"/>
      <c r="E221" s="213"/>
    </row>
    <row r="222" spans="1:5" ht="33" customHeight="1" x14ac:dyDescent="0.3">
      <c r="A222" s="315"/>
      <c r="B222" s="296" t="s">
        <v>338</v>
      </c>
      <c r="C222" s="296"/>
      <c r="D222" s="214"/>
      <c r="E222" s="213"/>
    </row>
    <row r="223" spans="1:5" ht="33" customHeight="1" x14ac:dyDescent="0.3">
      <c r="A223" s="315"/>
      <c r="B223" s="296" t="s">
        <v>337</v>
      </c>
      <c r="C223" s="296"/>
      <c r="D223" s="214"/>
      <c r="E223" s="213"/>
    </row>
    <row r="224" spans="1:5" ht="33" customHeight="1" x14ac:dyDescent="0.3">
      <c r="A224" s="315"/>
      <c r="B224" s="296" t="s">
        <v>336</v>
      </c>
      <c r="C224" s="296"/>
      <c r="D224" s="214"/>
      <c r="E224" s="213"/>
    </row>
    <row r="225" spans="1:5" ht="33" customHeight="1" x14ac:dyDescent="0.3">
      <c r="A225" s="315"/>
      <c r="B225" s="296" t="s">
        <v>335</v>
      </c>
      <c r="C225" s="296"/>
      <c r="D225" s="214"/>
      <c r="E225" s="213"/>
    </row>
    <row r="226" spans="1:5" ht="33" customHeight="1" x14ac:dyDescent="0.3">
      <c r="A226" s="315"/>
      <c r="B226" s="296" t="s">
        <v>334</v>
      </c>
      <c r="C226" s="296"/>
      <c r="D226" s="214"/>
      <c r="E226" s="213"/>
    </row>
    <row r="227" spans="1:5" ht="33" customHeight="1" x14ac:dyDescent="0.3">
      <c r="A227" s="315"/>
      <c r="B227" s="296" t="s">
        <v>333</v>
      </c>
      <c r="C227" s="296"/>
      <c r="D227" s="214"/>
      <c r="E227" s="213"/>
    </row>
    <row r="228" spans="1:5" ht="33" customHeight="1" x14ac:dyDescent="0.3">
      <c r="A228" s="315"/>
      <c r="B228" s="317" t="s">
        <v>332</v>
      </c>
      <c r="C228" s="317"/>
      <c r="D228" s="317"/>
      <c r="E228" s="318"/>
    </row>
    <row r="229" spans="1:5" ht="33" customHeight="1" x14ac:dyDescent="0.3">
      <c r="A229" s="315"/>
      <c r="B229" s="296" t="s">
        <v>331</v>
      </c>
      <c r="C229" s="296"/>
      <c r="D229" s="214"/>
      <c r="E229" s="213"/>
    </row>
    <row r="230" spans="1:5" ht="33" customHeight="1" x14ac:dyDescent="0.3">
      <c r="A230" s="315"/>
      <c r="B230" s="296" t="s">
        <v>330</v>
      </c>
      <c r="C230" s="296"/>
      <c r="D230" s="214"/>
      <c r="E230" s="213"/>
    </row>
    <row r="231" spans="1:5" ht="33" customHeight="1" x14ac:dyDescent="0.3">
      <c r="A231" s="315"/>
      <c r="B231" s="296" t="s">
        <v>329</v>
      </c>
      <c r="C231" s="296"/>
      <c r="D231" s="214"/>
      <c r="E231" s="213"/>
    </row>
    <row r="232" spans="1:5" ht="33" customHeight="1" x14ac:dyDescent="0.3">
      <c r="A232" s="315"/>
      <c r="B232" s="296" t="s">
        <v>328</v>
      </c>
      <c r="C232" s="296"/>
      <c r="D232" s="214"/>
      <c r="E232" s="213"/>
    </row>
    <row r="233" spans="1:5" ht="33" customHeight="1" x14ac:dyDescent="0.3">
      <c r="A233" s="315"/>
      <c r="B233" s="296" t="s">
        <v>327</v>
      </c>
      <c r="C233" s="296"/>
      <c r="D233" s="214"/>
      <c r="E233" s="213"/>
    </row>
    <row r="234" spans="1:5" ht="33" customHeight="1" x14ac:dyDescent="0.3">
      <c r="A234" s="315"/>
      <c r="B234" s="296" t="s">
        <v>326</v>
      </c>
      <c r="C234" s="296"/>
      <c r="D234" s="214"/>
      <c r="E234" s="213"/>
    </row>
    <row r="235" spans="1:5" ht="33" customHeight="1" x14ac:dyDescent="0.3">
      <c r="A235" s="315"/>
      <c r="B235" s="296" t="s">
        <v>325</v>
      </c>
      <c r="C235" s="296"/>
      <c r="D235" s="214"/>
      <c r="E235" s="213"/>
    </row>
    <row r="236" spans="1:5" ht="33" customHeight="1" x14ac:dyDescent="0.3">
      <c r="A236" s="315"/>
      <c r="B236" s="296" t="s">
        <v>324</v>
      </c>
      <c r="C236" s="296"/>
      <c r="D236" s="214"/>
      <c r="E236" s="213"/>
    </row>
    <row r="237" spans="1:5" ht="33" customHeight="1" x14ac:dyDescent="0.3">
      <c r="A237" s="315"/>
      <c r="B237" s="296" t="s">
        <v>323</v>
      </c>
      <c r="C237" s="296"/>
      <c r="D237" s="214"/>
      <c r="E237" s="213"/>
    </row>
    <row r="238" spans="1:5" ht="33" customHeight="1" x14ac:dyDescent="0.3">
      <c r="A238" s="315"/>
      <c r="B238" s="296" t="s">
        <v>322</v>
      </c>
      <c r="C238" s="296"/>
      <c r="D238" s="214"/>
      <c r="E238" s="213"/>
    </row>
    <row r="239" spans="1:5" ht="33" customHeight="1" x14ac:dyDescent="0.3">
      <c r="A239" s="315"/>
      <c r="B239" s="296" t="s">
        <v>321</v>
      </c>
      <c r="C239" s="296"/>
      <c r="D239" s="214"/>
      <c r="E239" s="213"/>
    </row>
    <row r="240" spans="1:5" ht="33" customHeight="1" x14ac:dyDescent="0.3">
      <c r="A240" s="315"/>
      <c r="B240" s="296" t="s">
        <v>320</v>
      </c>
      <c r="C240" s="296"/>
      <c r="D240" s="214"/>
      <c r="E240" s="213"/>
    </row>
    <row r="241" spans="1:5" ht="33" customHeight="1" x14ac:dyDescent="0.3">
      <c r="A241" s="315"/>
      <c r="B241" s="296" t="s">
        <v>319</v>
      </c>
      <c r="C241" s="296"/>
      <c r="D241" s="214"/>
      <c r="E241" s="213"/>
    </row>
    <row r="242" spans="1:5" ht="33" customHeight="1" thickBot="1" x14ac:dyDescent="0.35">
      <c r="A242" s="316"/>
      <c r="B242" s="308" t="s">
        <v>318</v>
      </c>
      <c r="C242" s="308"/>
      <c r="D242" s="212"/>
      <c r="E242" s="211"/>
    </row>
  </sheetData>
  <mergeCells count="242">
    <mergeCell ref="B38:C38"/>
    <mergeCell ref="B32:C32"/>
    <mergeCell ref="B25:C25"/>
    <mergeCell ref="B26:C26"/>
    <mergeCell ref="B27:C27"/>
    <mergeCell ref="B28:C28"/>
    <mergeCell ref="B29:C29"/>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E1:E4"/>
    <mergeCell ref="B33:E33"/>
    <mergeCell ref="B41:C41"/>
    <mergeCell ref="B42:C42"/>
    <mergeCell ref="B43:C43"/>
    <mergeCell ref="D50:E50"/>
    <mergeCell ref="A1:A4"/>
    <mergeCell ref="B1:B2"/>
    <mergeCell ref="B3:B4"/>
    <mergeCell ref="A5:E5"/>
    <mergeCell ref="A6:E7"/>
    <mergeCell ref="A8:E9"/>
    <mergeCell ref="B44:C44"/>
    <mergeCell ref="B45:C45"/>
    <mergeCell ref="B34:C34"/>
    <mergeCell ref="B35:C35"/>
    <mergeCell ref="B36:C36"/>
    <mergeCell ref="B37:C37"/>
    <mergeCell ref="B40:C40"/>
    <mergeCell ref="A10:E10"/>
    <mergeCell ref="A11:A12"/>
    <mergeCell ref="B11:C12"/>
    <mergeCell ref="D11:E11"/>
    <mergeCell ref="A13:A47"/>
    <mergeCell ref="B65:C65"/>
    <mergeCell ref="B66:C66"/>
    <mergeCell ref="B67:C67"/>
    <mergeCell ref="B68:C68"/>
    <mergeCell ref="B63:C63"/>
    <mergeCell ref="B74:C74"/>
    <mergeCell ref="B75:C75"/>
    <mergeCell ref="B76:C76"/>
    <mergeCell ref="B39:C39"/>
    <mergeCell ref="B46:C46"/>
    <mergeCell ref="B47:C47"/>
    <mergeCell ref="B52:C52"/>
    <mergeCell ref="B53:C53"/>
    <mergeCell ref="B54:C54"/>
    <mergeCell ref="B55:C55"/>
    <mergeCell ref="B56:C56"/>
    <mergeCell ref="B57:C57"/>
    <mergeCell ref="B58:C58"/>
    <mergeCell ref="B59:C59"/>
    <mergeCell ref="B64:C64"/>
    <mergeCell ref="A50:A51"/>
    <mergeCell ref="B50:C51"/>
    <mergeCell ref="B60:C60"/>
    <mergeCell ref="B61:C61"/>
    <mergeCell ref="B62:C62"/>
    <mergeCell ref="D89:E89"/>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A52:A86"/>
    <mergeCell ref="B99:C99"/>
    <mergeCell ref="B100:C100"/>
    <mergeCell ref="B115:C115"/>
    <mergeCell ref="B116:C116"/>
    <mergeCell ref="B117:C117"/>
    <mergeCell ref="B112:C112"/>
    <mergeCell ref="B113:C113"/>
    <mergeCell ref="B114:C114"/>
    <mergeCell ref="B105:C105"/>
    <mergeCell ref="B106:C106"/>
    <mergeCell ref="B107:C107"/>
    <mergeCell ref="B108:C108"/>
    <mergeCell ref="B101:C101"/>
    <mergeCell ref="B102:C102"/>
    <mergeCell ref="B103:C103"/>
    <mergeCell ref="B104:C104"/>
    <mergeCell ref="B110:C110"/>
    <mergeCell ref="B111:E111"/>
    <mergeCell ref="B152:C152"/>
    <mergeCell ref="B153:C153"/>
    <mergeCell ref="B109:C109"/>
    <mergeCell ref="B120:C120"/>
    <mergeCell ref="B121:C121"/>
    <mergeCell ref="B122:C122"/>
    <mergeCell ref="B123:C123"/>
    <mergeCell ref="B124:C124"/>
    <mergeCell ref="A128:A129"/>
    <mergeCell ref="B128:C129"/>
    <mergeCell ref="B125:C125"/>
    <mergeCell ref="B118:C118"/>
    <mergeCell ref="B119:C119"/>
    <mergeCell ref="A91:A125"/>
    <mergeCell ref="B91:C91"/>
    <mergeCell ref="B92:C92"/>
    <mergeCell ref="B93:C93"/>
    <mergeCell ref="B94:C94"/>
    <mergeCell ref="B140:C140"/>
    <mergeCell ref="B151:C151"/>
    <mergeCell ref="B95:C95"/>
    <mergeCell ref="B96:C96"/>
    <mergeCell ref="B97:C97"/>
    <mergeCell ref="B98:C98"/>
    <mergeCell ref="D128:E128"/>
    <mergeCell ref="A130:A164"/>
    <mergeCell ref="B130:C130"/>
    <mergeCell ref="B131:C131"/>
    <mergeCell ref="B132:C132"/>
    <mergeCell ref="B133:C133"/>
    <mergeCell ref="B134:C134"/>
    <mergeCell ref="B135:C135"/>
    <mergeCell ref="B141:C141"/>
    <mergeCell ref="B142:C142"/>
    <mergeCell ref="B143:C143"/>
    <mergeCell ref="B144:C144"/>
    <mergeCell ref="B145:C145"/>
    <mergeCell ref="B136:C136"/>
    <mergeCell ref="B137:C137"/>
    <mergeCell ref="B138:C138"/>
    <mergeCell ref="B139:C139"/>
    <mergeCell ref="B154:C154"/>
    <mergeCell ref="B155:C155"/>
    <mergeCell ref="B146:C146"/>
    <mergeCell ref="B147:C147"/>
    <mergeCell ref="B148:C148"/>
    <mergeCell ref="B149:C149"/>
    <mergeCell ref="B150:E150"/>
    <mergeCell ref="A167:A168"/>
    <mergeCell ref="B167:C168"/>
    <mergeCell ref="B156:C156"/>
    <mergeCell ref="B157:C157"/>
    <mergeCell ref="B158:C158"/>
    <mergeCell ref="B159:C159"/>
    <mergeCell ref="B160:C160"/>
    <mergeCell ref="B161:C161"/>
    <mergeCell ref="B162:C162"/>
    <mergeCell ref="B163:C163"/>
    <mergeCell ref="B164:C164"/>
    <mergeCell ref="B177:C177"/>
    <mergeCell ref="B178:C178"/>
    <mergeCell ref="B179:C179"/>
    <mergeCell ref="B180:C180"/>
    <mergeCell ref="B181:C181"/>
    <mergeCell ref="B182:C182"/>
    <mergeCell ref="B190:C190"/>
    <mergeCell ref="B198:C198"/>
    <mergeCell ref="B199:C199"/>
    <mergeCell ref="B200:C200"/>
    <mergeCell ref="B201:C201"/>
    <mergeCell ref="B188:C188"/>
    <mergeCell ref="B189:E189"/>
    <mergeCell ref="B192:C192"/>
    <mergeCell ref="B183:C183"/>
    <mergeCell ref="B184:C184"/>
    <mergeCell ref="B185:C185"/>
    <mergeCell ref="B191:C191"/>
    <mergeCell ref="B213:C213"/>
    <mergeCell ref="B214:C214"/>
    <mergeCell ref="B215:C215"/>
    <mergeCell ref="B216:C216"/>
    <mergeCell ref="B217:C217"/>
    <mergeCell ref="B218:C218"/>
    <mergeCell ref="D167:E167"/>
    <mergeCell ref="A169:A203"/>
    <mergeCell ref="B169:C169"/>
    <mergeCell ref="B170:C170"/>
    <mergeCell ref="B171:C171"/>
    <mergeCell ref="B172:C172"/>
    <mergeCell ref="B173:C173"/>
    <mergeCell ref="B174:C174"/>
    <mergeCell ref="B175:C175"/>
    <mergeCell ref="B176:C176"/>
    <mergeCell ref="B202:C202"/>
    <mergeCell ref="B193:C193"/>
    <mergeCell ref="B194:C194"/>
    <mergeCell ref="B195:C195"/>
    <mergeCell ref="B196:C196"/>
    <mergeCell ref="B197:C197"/>
    <mergeCell ref="B186:C186"/>
    <mergeCell ref="B187:C187"/>
    <mergeCell ref="B221:C221"/>
    <mergeCell ref="B222:C222"/>
    <mergeCell ref="B223:C223"/>
    <mergeCell ref="B230:C230"/>
    <mergeCell ref="B231:C231"/>
    <mergeCell ref="B224:C224"/>
    <mergeCell ref="B225:C225"/>
    <mergeCell ref="B226:C226"/>
    <mergeCell ref="B227:C227"/>
    <mergeCell ref="B228:E228"/>
    <mergeCell ref="B232:C232"/>
    <mergeCell ref="B233:C233"/>
    <mergeCell ref="B229:C229"/>
    <mergeCell ref="B203:C203"/>
    <mergeCell ref="A206:A207"/>
    <mergeCell ref="B206:C207"/>
    <mergeCell ref="D206:E206"/>
    <mergeCell ref="A208:A242"/>
    <mergeCell ref="B208:C208"/>
    <mergeCell ref="B209:C209"/>
    <mergeCell ref="B210:C210"/>
    <mergeCell ref="B211:C211"/>
    <mergeCell ref="B212:C212"/>
    <mergeCell ref="B241:C241"/>
    <mergeCell ref="B242:C242"/>
    <mergeCell ref="B234:C234"/>
    <mergeCell ref="B235:C235"/>
    <mergeCell ref="B236:C236"/>
    <mergeCell ref="B237:C237"/>
    <mergeCell ref="B238:C238"/>
    <mergeCell ref="B239:C239"/>
    <mergeCell ref="B240:C240"/>
    <mergeCell ref="B219:C219"/>
    <mergeCell ref="B220:C220"/>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35" t="s">
        <v>55</v>
      </c>
      <c r="C1" s="635"/>
      <c r="D1" s="635"/>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36" t="s">
        <v>62</v>
      </c>
      <c r="C1" s="636"/>
      <c r="D1" s="636"/>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6" t="s">
        <v>56</v>
      </c>
      <c r="D3" s="126" t="s">
        <v>57</v>
      </c>
      <c r="E3" s="89"/>
      <c r="F3" s="89"/>
      <c r="G3" s="89"/>
      <c r="H3" s="89"/>
      <c r="I3" s="89"/>
      <c r="J3" s="89"/>
      <c r="K3" s="89"/>
      <c r="L3" s="89"/>
      <c r="M3" s="89"/>
      <c r="N3" s="89"/>
      <c r="O3" s="89"/>
      <c r="P3" s="89"/>
      <c r="Q3" s="89"/>
      <c r="R3" s="89"/>
      <c r="S3" s="89"/>
      <c r="T3" s="89"/>
      <c r="U3" s="89"/>
    </row>
    <row r="4" spans="1:21" ht="32.4" x14ac:dyDescent="0.3">
      <c r="A4" s="89" t="s">
        <v>82</v>
      </c>
      <c r="B4" s="127" t="s">
        <v>96</v>
      </c>
      <c r="C4" s="128" t="s">
        <v>205</v>
      </c>
      <c r="D4" s="129" t="s">
        <v>92</v>
      </c>
      <c r="E4" s="89"/>
      <c r="F4" s="89"/>
      <c r="G4" s="89"/>
      <c r="H4" s="89"/>
      <c r="I4" s="89"/>
      <c r="J4" s="89"/>
      <c r="K4" s="89"/>
      <c r="L4" s="89"/>
      <c r="M4" s="89"/>
      <c r="N4" s="89"/>
      <c r="O4" s="89"/>
      <c r="P4" s="89"/>
      <c r="Q4" s="89"/>
      <c r="R4" s="89"/>
      <c r="S4" s="89"/>
      <c r="T4" s="89"/>
      <c r="U4" s="89"/>
    </row>
    <row r="5" spans="1:21" ht="64.8" x14ac:dyDescent="0.3">
      <c r="A5" s="89" t="s">
        <v>83</v>
      </c>
      <c r="B5" s="130" t="s">
        <v>58</v>
      </c>
      <c r="C5" s="131" t="s">
        <v>206</v>
      </c>
      <c r="D5" s="132" t="s">
        <v>93</v>
      </c>
      <c r="E5" s="89"/>
      <c r="F5" s="89"/>
      <c r="G5" s="89"/>
      <c r="H5" s="89"/>
      <c r="I5" s="89"/>
      <c r="J5" s="89"/>
      <c r="K5" s="89"/>
      <c r="L5" s="89"/>
      <c r="M5" s="89"/>
      <c r="N5" s="89"/>
      <c r="O5" s="89"/>
      <c r="P5" s="89"/>
      <c r="Q5" s="89"/>
      <c r="R5" s="89"/>
      <c r="S5" s="89"/>
      <c r="T5" s="89"/>
      <c r="U5" s="89"/>
    </row>
    <row r="6" spans="1:21" ht="64.8" x14ac:dyDescent="0.3">
      <c r="A6" s="89" t="s">
        <v>80</v>
      </c>
      <c r="B6" s="133" t="s">
        <v>59</v>
      </c>
      <c r="C6" s="131" t="s">
        <v>210</v>
      </c>
      <c r="D6" s="132" t="s">
        <v>95</v>
      </c>
      <c r="E6" s="89"/>
      <c r="F6" s="89"/>
      <c r="G6" s="89"/>
      <c r="H6" s="89"/>
      <c r="I6" s="89"/>
      <c r="J6" s="89"/>
      <c r="K6" s="89"/>
      <c r="L6" s="89"/>
      <c r="M6" s="89"/>
      <c r="N6" s="89"/>
      <c r="O6" s="89"/>
      <c r="P6" s="89"/>
      <c r="Q6" s="89"/>
      <c r="R6" s="89"/>
      <c r="S6" s="89"/>
      <c r="T6" s="89"/>
      <c r="U6" s="89"/>
    </row>
    <row r="7" spans="1:21" ht="97.2" x14ac:dyDescent="0.3">
      <c r="A7" s="89" t="s">
        <v>7</v>
      </c>
      <c r="B7" s="134" t="s">
        <v>60</v>
      </c>
      <c r="C7" s="131" t="s">
        <v>211</v>
      </c>
      <c r="D7" s="132" t="s">
        <v>94</v>
      </c>
      <c r="E7" s="89"/>
      <c r="F7" s="89"/>
      <c r="G7" s="89"/>
      <c r="H7" s="89"/>
      <c r="I7" s="89"/>
      <c r="J7" s="89"/>
      <c r="K7" s="89"/>
      <c r="L7" s="89"/>
      <c r="M7" s="89"/>
      <c r="N7" s="89"/>
      <c r="O7" s="89"/>
      <c r="P7" s="89"/>
      <c r="Q7" s="89"/>
      <c r="R7" s="89"/>
      <c r="S7" s="89"/>
      <c r="T7" s="89"/>
      <c r="U7" s="89"/>
    </row>
    <row r="8" spans="1:21" ht="64.8" x14ac:dyDescent="0.3">
      <c r="A8" s="89" t="s">
        <v>84</v>
      </c>
      <c r="B8" s="135" t="s">
        <v>61</v>
      </c>
      <c r="C8" s="131" t="s">
        <v>207</v>
      </c>
      <c r="D8" s="132"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41"/>
      <c r="D9" s="141"/>
      <c r="E9" s="87"/>
      <c r="F9" s="87"/>
      <c r="G9" s="87"/>
      <c r="H9" s="87"/>
      <c r="I9" s="87"/>
      <c r="J9" s="87"/>
      <c r="K9" s="87"/>
      <c r="L9" s="87"/>
      <c r="M9" s="87"/>
      <c r="N9" s="87"/>
      <c r="O9" s="87"/>
      <c r="P9" s="87"/>
      <c r="Q9" s="87"/>
      <c r="R9" s="87"/>
      <c r="S9" s="87"/>
      <c r="T9" s="87"/>
      <c r="U9" s="87"/>
    </row>
    <row r="10" spans="1:21" s="23" customFormat="1" x14ac:dyDescent="0.3">
      <c r="A10" s="87"/>
      <c r="B10" s="142"/>
      <c r="C10" s="142"/>
      <c r="D10" s="142"/>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1"/>
      <c r="D22" s="141"/>
      <c r="E22" s="87"/>
      <c r="F22" s="87"/>
      <c r="G22" s="87"/>
      <c r="H22" s="87"/>
      <c r="I22" s="87"/>
      <c r="J22" s="87"/>
      <c r="K22" s="87"/>
      <c r="L22" s="87"/>
      <c r="M22" s="87"/>
      <c r="N22" s="87"/>
      <c r="O22" s="87"/>
    </row>
    <row r="23" spans="1:15" s="23" customFormat="1" ht="20.399999999999999" x14ac:dyDescent="0.3">
      <c r="A23" s="87"/>
      <c r="B23" s="87"/>
      <c r="C23" s="141"/>
      <c r="D23" s="141"/>
      <c r="E23" s="87"/>
      <c r="F23" s="87"/>
      <c r="G23" s="87"/>
      <c r="H23" s="87"/>
      <c r="I23" s="87"/>
      <c r="J23" s="87"/>
      <c r="K23" s="87"/>
      <c r="L23" s="87"/>
      <c r="M23" s="87"/>
      <c r="N23" s="87"/>
      <c r="O23" s="87"/>
    </row>
    <row r="24" spans="1:15" s="23" customFormat="1" ht="20.399999999999999" x14ac:dyDescent="0.3">
      <c r="A24" s="87"/>
      <c r="B24" s="87"/>
      <c r="C24" s="141"/>
      <c r="D24" s="141"/>
      <c r="E24" s="87"/>
      <c r="F24" s="87"/>
      <c r="G24" s="87"/>
      <c r="H24" s="87"/>
      <c r="I24" s="87"/>
      <c r="J24" s="87"/>
      <c r="K24" s="87"/>
      <c r="L24" s="87"/>
      <c r="M24" s="87"/>
      <c r="N24" s="87"/>
      <c r="O24" s="87"/>
    </row>
    <row r="25" spans="1:15" s="23" customFormat="1" ht="20.399999999999999" x14ac:dyDescent="0.3">
      <c r="A25" s="87"/>
      <c r="B25" s="87"/>
      <c r="C25" s="141"/>
      <c r="D25" s="141"/>
      <c r="E25" s="87"/>
      <c r="F25" s="87"/>
      <c r="G25" s="87"/>
      <c r="H25" s="87"/>
      <c r="I25" s="87"/>
      <c r="J25" s="87"/>
      <c r="K25" s="87"/>
      <c r="L25" s="87"/>
      <c r="M25" s="87"/>
      <c r="N25" s="87"/>
      <c r="O25" s="87"/>
    </row>
    <row r="26" spans="1:15" s="23" customFormat="1" ht="20.399999999999999" x14ac:dyDescent="0.3">
      <c r="A26" s="87"/>
      <c r="B26" s="87"/>
      <c r="C26" s="141"/>
      <c r="D26" s="141"/>
      <c r="E26" s="87"/>
      <c r="F26" s="87"/>
      <c r="G26" s="87"/>
      <c r="H26" s="87"/>
      <c r="I26" s="87"/>
      <c r="J26" s="87"/>
      <c r="K26" s="87"/>
      <c r="L26" s="87"/>
      <c r="M26" s="87"/>
      <c r="N26" s="87"/>
      <c r="O26" s="87"/>
    </row>
    <row r="27" spans="1:15" s="23" customFormat="1" ht="20.399999999999999" x14ac:dyDescent="0.3">
      <c r="A27" s="87"/>
      <c r="B27" s="87"/>
      <c r="C27" s="141"/>
      <c r="D27" s="141"/>
      <c r="E27" s="87"/>
      <c r="F27" s="87"/>
      <c r="G27" s="87"/>
      <c r="H27" s="87"/>
      <c r="I27" s="87"/>
      <c r="J27" s="87"/>
      <c r="K27" s="87"/>
      <c r="L27" s="87"/>
      <c r="M27" s="87"/>
      <c r="N27" s="87"/>
      <c r="O27" s="87"/>
    </row>
    <row r="28" spans="1:15" s="23" customFormat="1" ht="20.399999999999999" x14ac:dyDescent="0.3">
      <c r="A28" s="87"/>
      <c r="B28" s="87"/>
      <c r="C28" s="141"/>
      <c r="D28" s="141"/>
      <c r="E28" s="87"/>
      <c r="F28" s="87"/>
      <c r="G28" s="87"/>
      <c r="H28" s="87"/>
      <c r="I28" s="87"/>
      <c r="J28" s="87"/>
      <c r="K28" s="87"/>
      <c r="L28" s="87"/>
      <c r="M28" s="87"/>
      <c r="N28" s="87"/>
      <c r="O28" s="87"/>
    </row>
    <row r="29" spans="1:15" s="23" customFormat="1" ht="20.399999999999999" x14ac:dyDescent="0.3">
      <c r="A29" s="87"/>
      <c r="B29" s="87"/>
      <c r="C29" s="141"/>
      <c r="D29" s="141"/>
      <c r="E29" s="87"/>
      <c r="F29" s="87"/>
      <c r="G29" s="87"/>
      <c r="H29" s="87"/>
      <c r="I29" s="87"/>
      <c r="J29" s="87"/>
      <c r="K29" s="87"/>
      <c r="L29" s="87"/>
      <c r="M29" s="87"/>
      <c r="N29" s="87"/>
      <c r="O29" s="87"/>
    </row>
    <row r="30" spans="1:15" s="23" customFormat="1" ht="20.399999999999999" x14ac:dyDescent="0.3">
      <c r="A30" s="87"/>
      <c r="B30" s="87"/>
      <c r="C30" s="141"/>
      <c r="D30" s="141"/>
      <c r="E30" s="87"/>
      <c r="F30" s="87"/>
      <c r="G30" s="87"/>
      <c r="H30" s="87"/>
      <c r="I30" s="87"/>
      <c r="J30" s="87"/>
      <c r="K30" s="87"/>
      <c r="L30" s="87"/>
      <c r="M30" s="87"/>
      <c r="N30" s="87"/>
      <c r="O30" s="87"/>
    </row>
    <row r="31" spans="1:15" s="23" customFormat="1" ht="20.399999999999999" x14ac:dyDescent="0.3">
      <c r="A31" s="87"/>
      <c r="B31" s="87"/>
      <c r="C31" s="141"/>
      <c r="D31" s="141"/>
      <c r="E31" s="87"/>
      <c r="F31" s="87"/>
      <c r="G31" s="87"/>
      <c r="H31" s="87"/>
      <c r="I31" s="87"/>
      <c r="J31" s="87"/>
      <c r="K31" s="87"/>
      <c r="L31" s="87"/>
      <c r="M31" s="87"/>
      <c r="N31" s="87"/>
      <c r="O31" s="87"/>
    </row>
    <row r="32" spans="1:15" s="23" customFormat="1" ht="20.399999999999999" x14ac:dyDescent="0.3">
      <c r="A32" s="87"/>
      <c r="B32" s="87"/>
      <c r="C32" s="141"/>
      <c r="D32" s="141"/>
      <c r="E32" s="87"/>
      <c r="F32" s="87"/>
      <c r="G32" s="87"/>
      <c r="H32" s="87"/>
      <c r="I32" s="87"/>
      <c r="J32" s="87"/>
      <c r="K32" s="87"/>
      <c r="L32" s="87"/>
      <c r="M32" s="87"/>
      <c r="N32" s="87"/>
      <c r="O32" s="87"/>
    </row>
    <row r="33" spans="1:15" s="23" customFormat="1" ht="20.399999999999999" x14ac:dyDescent="0.3">
      <c r="A33" s="87"/>
      <c r="B33" s="87"/>
      <c r="C33" s="141"/>
      <c r="D33" s="141"/>
      <c r="E33" s="87"/>
      <c r="F33" s="87"/>
      <c r="G33" s="87"/>
      <c r="H33" s="87"/>
      <c r="I33" s="87"/>
      <c r="J33" s="87"/>
      <c r="K33" s="87"/>
      <c r="L33" s="87"/>
      <c r="M33" s="87"/>
      <c r="N33" s="87"/>
      <c r="O33" s="87"/>
    </row>
    <row r="34" spans="1:15" s="23" customFormat="1" ht="20.399999999999999" x14ac:dyDescent="0.3">
      <c r="A34" s="87"/>
      <c r="B34" s="87"/>
      <c r="C34" s="141"/>
      <c r="D34" s="141"/>
      <c r="E34" s="87"/>
      <c r="F34" s="87"/>
      <c r="G34" s="87"/>
      <c r="H34" s="87"/>
      <c r="I34" s="87"/>
      <c r="J34" s="87"/>
      <c r="K34" s="87"/>
      <c r="L34" s="87"/>
      <c r="M34" s="87"/>
      <c r="N34" s="87"/>
      <c r="O34" s="87"/>
    </row>
    <row r="35" spans="1:15" s="23" customFormat="1" ht="20.399999999999999" x14ac:dyDescent="0.3">
      <c r="A35" s="87"/>
      <c r="B35" s="87"/>
      <c r="C35" s="141"/>
      <c r="D35" s="141"/>
      <c r="E35" s="87"/>
      <c r="F35" s="87"/>
      <c r="G35" s="87"/>
      <c r="H35" s="87"/>
      <c r="I35" s="87"/>
      <c r="J35" s="87"/>
      <c r="K35" s="87"/>
      <c r="L35" s="87"/>
      <c r="M35" s="87"/>
      <c r="N35" s="87"/>
      <c r="O35" s="87"/>
    </row>
    <row r="36" spans="1:15" s="23" customFormat="1" ht="20.399999999999999" x14ac:dyDescent="0.3">
      <c r="A36" s="87"/>
      <c r="B36" s="87"/>
      <c r="C36" s="141"/>
      <c r="D36" s="141"/>
      <c r="E36" s="87"/>
      <c r="F36" s="87"/>
      <c r="G36" s="87"/>
      <c r="H36" s="87"/>
      <c r="I36" s="87"/>
      <c r="J36" s="87"/>
      <c r="K36" s="87"/>
      <c r="L36" s="87"/>
      <c r="M36" s="87"/>
      <c r="N36" s="87"/>
      <c r="O36" s="87"/>
    </row>
    <row r="37" spans="1:15" s="23" customFormat="1" ht="20.399999999999999" x14ac:dyDescent="0.3">
      <c r="A37" s="87"/>
      <c r="B37" s="87"/>
      <c r="C37" s="141"/>
      <c r="D37" s="141"/>
      <c r="E37" s="87"/>
      <c r="F37" s="87"/>
      <c r="G37" s="87"/>
      <c r="H37" s="87"/>
      <c r="I37" s="87"/>
      <c r="J37" s="87"/>
      <c r="K37" s="87"/>
      <c r="L37" s="87"/>
      <c r="M37" s="87"/>
      <c r="N37" s="87"/>
      <c r="O37" s="87"/>
    </row>
    <row r="38" spans="1:15" s="23" customFormat="1" ht="20.399999999999999" x14ac:dyDescent="0.3">
      <c r="A38" s="87"/>
      <c r="B38" s="87"/>
      <c r="C38" s="141"/>
      <c r="D38" s="141"/>
      <c r="E38" s="87"/>
      <c r="F38" s="87"/>
      <c r="G38" s="87"/>
      <c r="H38" s="87"/>
      <c r="I38" s="87"/>
      <c r="J38" s="87"/>
      <c r="K38" s="87"/>
      <c r="L38" s="87"/>
      <c r="M38" s="87"/>
      <c r="N38" s="87"/>
      <c r="O38" s="87"/>
    </row>
    <row r="39" spans="1:15" s="23" customFormat="1" ht="20.399999999999999" x14ac:dyDescent="0.3">
      <c r="A39" s="87"/>
      <c r="B39" s="87"/>
      <c r="C39" s="141"/>
      <c r="D39" s="141"/>
      <c r="E39" s="87"/>
      <c r="F39" s="87"/>
      <c r="G39" s="87"/>
      <c r="H39" s="87"/>
      <c r="I39" s="87"/>
      <c r="J39" s="87"/>
      <c r="K39" s="87"/>
      <c r="L39" s="87"/>
      <c r="M39" s="87"/>
      <c r="N39" s="87"/>
      <c r="O39" s="87"/>
    </row>
    <row r="40" spans="1:15" s="23" customFormat="1" ht="20.399999999999999" x14ac:dyDescent="0.3">
      <c r="A40" s="87"/>
      <c r="B40" s="87"/>
      <c r="C40" s="141"/>
      <c r="D40" s="141"/>
      <c r="E40" s="87"/>
      <c r="F40" s="87"/>
      <c r="G40" s="87"/>
      <c r="H40" s="87"/>
      <c r="I40" s="87"/>
      <c r="J40" s="87"/>
      <c r="K40" s="87"/>
      <c r="L40" s="87"/>
      <c r="M40" s="87"/>
      <c r="N40" s="87"/>
      <c r="O40" s="87"/>
    </row>
    <row r="41" spans="1:15" s="23" customFormat="1" ht="20.399999999999999" x14ac:dyDescent="0.3">
      <c r="A41" s="87"/>
      <c r="B41" s="87"/>
      <c r="C41" s="141"/>
      <c r="D41" s="141"/>
      <c r="E41" s="87"/>
      <c r="F41" s="87"/>
      <c r="G41" s="87"/>
      <c r="H41" s="87"/>
      <c r="I41" s="87"/>
      <c r="J41" s="87"/>
      <c r="K41" s="87"/>
      <c r="L41" s="87"/>
      <c r="M41" s="87"/>
      <c r="N41" s="87"/>
      <c r="O41" s="87"/>
    </row>
    <row r="42" spans="1:15" s="23" customFormat="1" ht="20.399999999999999" x14ac:dyDescent="0.3">
      <c r="A42" s="87"/>
      <c r="B42" s="87"/>
      <c r="C42" s="141"/>
      <c r="D42" s="141"/>
      <c r="E42" s="87"/>
      <c r="F42" s="87"/>
      <c r="G42" s="87"/>
      <c r="H42" s="87"/>
      <c r="I42" s="87"/>
      <c r="J42" s="87"/>
      <c r="K42" s="87"/>
      <c r="L42" s="87"/>
      <c r="M42" s="87"/>
      <c r="N42" s="87"/>
      <c r="O42" s="87"/>
    </row>
    <row r="43" spans="1:15" s="23" customFormat="1" ht="20.399999999999999" x14ac:dyDescent="0.3">
      <c r="A43" s="87"/>
      <c r="B43" s="87"/>
      <c r="C43" s="141"/>
      <c r="D43" s="141"/>
      <c r="E43" s="87"/>
      <c r="F43" s="87"/>
      <c r="G43" s="87"/>
      <c r="H43" s="87"/>
      <c r="I43" s="87"/>
      <c r="J43" s="87"/>
      <c r="K43" s="87"/>
      <c r="L43" s="87"/>
      <c r="M43" s="87"/>
      <c r="N43" s="87"/>
      <c r="O43" s="87"/>
    </row>
    <row r="44" spans="1:15" s="23" customFormat="1" ht="20.399999999999999" x14ac:dyDescent="0.3">
      <c r="A44" s="87"/>
      <c r="B44" s="87"/>
      <c r="C44" s="141"/>
      <c r="D44" s="141"/>
      <c r="E44" s="87"/>
      <c r="F44" s="87"/>
      <c r="G44" s="87"/>
      <c r="H44" s="87"/>
      <c r="I44" s="87"/>
      <c r="J44" s="87"/>
      <c r="K44" s="87"/>
      <c r="L44" s="87"/>
      <c r="M44" s="87"/>
      <c r="N44" s="87"/>
      <c r="O44" s="87"/>
    </row>
    <row r="45" spans="1:15" s="23" customFormat="1" ht="20.399999999999999" x14ac:dyDescent="0.3">
      <c r="A45" s="87"/>
      <c r="B45" s="87"/>
      <c r="C45" s="141"/>
      <c r="D45" s="141"/>
      <c r="E45" s="87"/>
      <c r="F45" s="87"/>
      <c r="G45" s="87"/>
      <c r="H45" s="87"/>
      <c r="I45" s="87"/>
      <c r="J45" s="87"/>
      <c r="K45" s="87"/>
      <c r="L45" s="87"/>
      <c r="M45" s="87"/>
      <c r="N45" s="87"/>
      <c r="O45" s="87"/>
    </row>
    <row r="46" spans="1:15" s="23" customFormat="1" ht="20.399999999999999" x14ac:dyDescent="0.3">
      <c r="A46" s="87"/>
      <c r="B46" s="87"/>
      <c r="C46" s="141"/>
      <c r="D46" s="141"/>
      <c r="E46" s="87"/>
      <c r="F46" s="87"/>
      <c r="G46" s="87"/>
      <c r="H46" s="87"/>
      <c r="I46" s="87"/>
      <c r="J46" s="87"/>
      <c r="K46" s="87"/>
      <c r="L46" s="87"/>
      <c r="M46" s="87"/>
      <c r="N46" s="87"/>
      <c r="O46" s="87"/>
    </row>
    <row r="47" spans="1:15" s="23" customFormat="1" ht="20.399999999999999" x14ac:dyDescent="0.3">
      <c r="A47" s="87"/>
      <c r="B47" s="87"/>
      <c r="C47" s="141"/>
      <c r="D47" s="141"/>
      <c r="E47" s="87"/>
      <c r="F47" s="87"/>
      <c r="G47" s="87"/>
      <c r="H47" s="87"/>
      <c r="I47" s="87"/>
      <c r="J47" s="87"/>
      <c r="K47" s="87"/>
      <c r="L47" s="87"/>
      <c r="M47" s="87"/>
      <c r="N47" s="87"/>
      <c r="O47" s="87"/>
    </row>
    <row r="48" spans="1:15" s="23" customFormat="1" ht="20.399999999999999" x14ac:dyDescent="0.3">
      <c r="A48" s="87"/>
      <c r="B48" s="87"/>
      <c r="C48" s="141"/>
      <c r="D48" s="141"/>
      <c r="E48" s="87"/>
      <c r="F48" s="87"/>
      <c r="G48" s="87"/>
      <c r="H48" s="87"/>
      <c r="I48" s="87"/>
      <c r="J48" s="87"/>
      <c r="K48" s="87"/>
      <c r="L48" s="87"/>
      <c r="M48" s="87"/>
      <c r="N48" s="87"/>
      <c r="O48" s="87"/>
    </row>
    <row r="49" spans="1:15" s="23" customFormat="1" ht="20.399999999999999" x14ac:dyDescent="0.3">
      <c r="A49" s="87"/>
      <c r="B49" s="87"/>
      <c r="C49" s="141"/>
      <c r="D49" s="141"/>
      <c r="E49" s="87"/>
      <c r="F49" s="87"/>
      <c r="G49" s="87"/>
      <c r="H49" s="87"/>
      <c r="I49" s="87"/>
      <c r="J49" s="87"/>
      <c r="K49" s="87"/>
      <c r="L49" s="87"/>
      <c r="M49" s="87"/>
      <c r="N49" s="87"/>
      <c r="O49" s="87"/>
    </row>
    <row r="50" spans="1:15" s="23" customFormat="1" ht="20.399999999999999" x14ac:dyDescent="0.3">
      <c r="A50" s="87"/>
      <c r="B50" s="87"/>
      <c r="C50" s="141"/>
      <c r="D50" s="141"/>
      <c r="E50" s="87"/>
      <c r="F50" s="87"/>
      <c r="G50" s="87"/>
      <c r="H50" s="87"/>
      <c r="I50" s="87"/>
      <c r="J50" s="87"/>
      <c r="K50" s="87"/>
      <c r="L50" s="87"/>
      <c r="M50" s="87"/>
      <c r="N50" s="87"/>
      <c r="O50" s="87"/>
    </row>
    <row r="51" spans="1:15" s="23" customFormat="1" ht="20.399999999999999" x14ac:dyDescent="0.3">
      <c r="A51" s="87"/>
      <c r="B51" s="87"/>
      <c r="C51" s="141"/>
      <c r="D51" s="141"/>
      <c r="E51" s="87"/>
      <c r="F51" s="87"/>
      <c r="G51" s="87"/>
      <c r="H51" s="87"/>
      <c r="I51" s="87"/>
      <c r="J51" s="87"/>
      <c r="K51" s="87"/>
      <c r="L51" s="87"/>
      <c r="M51" s="87"/>
      <c r="N51" s="87"/>
      <c r="O51" s="87"/>
    </row>
    <row r="52" spans="1:15" s="23" customFormat="1" ht="20.399999999999999" x14ac:dyDescent="0.3">
      <c r="A52" s="87"/>
      <c r="C52" s="143"/>
      <c r="D52" s="143"/>
    </row>
    <row r="53" spans="1:15" s="23" customFormat="1" ht="20.399999999999999" x14ac:dyDescent="0.3">
      <c r="A53" s="87"/>
      <c r="C53" s="143"/>
      <c r="D53" s="143"/>
    </row>
    <row r="54" spans="1:15" s="23" customFormat="1" ht="20.399999999999999" x14ac:dyDescent="0.3">
      <c r="A54" s="87"/>
      <c r="C54" s="143"/>
      <c r="D54" s="143"/>
    </row>
    <row r="55" spans="1:15" s="23" customFormat="1" ht="20.399999999999999" x14ac:dyDescent="0.3">
      <c r="A55" s="87"/>
      <c r="C55" s="143"/>
      <c r="D55" s="143"/>
    </row>
    <row r="56" spans="1:15" s="23" customFormat="1" ht="20.399999999999999" x14ac:dyDescent="0.3">
      <c r="A56" s="87"/>
      <c r="C56" s="143"/>
      <c r="D56" s="143"/>
    </row>
    <row r="57" spans="1:15" s="23" customFormat="1" ht="20.399999999999999" x14ac:dyDescent="0.3">
      <c r="A57" s="87"/>
      <c r="C57" s="143"/>
      <c r="D57" s="143"/>
    </row>
    <row r="58" spans="1:15" s="23" customFormat="1" ht="20.399999999999999" x14ac:dyDescent="0.3">
      <c r="A58" s="87"/>
      <c r="C58" s="143"/>
      <c r="D58" s="143"/>
    </row>
    <row r="59" spans="1:15" s="23" customFormat="1" ht="20.399999999999999" x14ac:dyDescent="0.3">
      <c r="A59" s="87"/>
      <c r="C59" s="143"/>
      <c r="D59" s="143"/>
    </row>
    <row r="60" spans="1:15" s="23" customFormat="1" ht="20.399999999999999" x14ac:dyDescent="0.3">
      <c r="A60" s="87"/>
      <c r="C60" s="143"/>
      <c r="D60" s="143"/>
    </row>
    <row r="61" spans="1:15" s="23" customFormat="1" ht="20.399999999999999" x14ac:dyDescent="0.3">
      <c r="A61" s="87"/>
      <c r="C61" s="143"/>
      <c r="D61" s="143"/>
    </row>
    <row r="62" spans="1:15" s="23" customFormat="1" ht="20.399999999999999" x14ac:dyDescent="0.3">
      <c r="A62" s="87"/>
      <c r="C62" s="143"/>
      <c r="D62" s="143"/>
    </row>
    <row r="63" spans="1:15" s="23" customFormat="1" ht="20.399999999999999" x14ac:dyDescent="0.3">
      <c r="A63" s="87"/>
      <c r="C63" s="143"/>
      <c r="D63" s="143"/>
    </row>
    <row r="64" spans="1:15" s="23" customFormat="1" ht="20.399999999999999" x14ac:dyDescent="0.3">
      <c r="A64" s="87"/>
      <c r="C64" s="143"/>
      <c r="D64" s="143"/>
    </row>
    <row r="65" spans="1:4" s="23" customFormat="1" ht="20.399999999999999" x14ac:dyDescent="0.3">
      <c r="A65" s="87"/>
      <c r="C65" s="143"/>
      <c r="D65" s="143"/>
    </row>
    <row r="66" spans="1:4" s="23" customFormat="1" ht="20.399999999999999" x14ac:dyDescent="0.3">
      <c r="A66" s="87"/>
      <c r="C66" s="143"/>
      <c r="D66" s="143"/>
    </row>
    <row r="67" spans="1:4" s="23" customFormat="1" ht="20.399999999999999" x14ac:dyDescent="0.3">
      <c r="A67" s="87"/>
      <c r="C67" s="143"/>
      <c r="D67" s="143"/>
    </row>
    <row r="68" spans="1:4" s="23" customFormat="1" ht="20.399999999999999" x14ac:dyDescent="0.3">
      <c r="A68" s="87"/>
      <c r="C68" s="143"/>
      <c r="D68" s="143"/>
    </row>
    <row r="69" spans="1:4" s="23" customFormat="1" ht="20.399999999999999" x14ac:dyDescent="0.3">
      <c r="A69" s="87"/>
      <c r="C69" s="143"/>
      <c r="D69" s="143"/>
    </row>
    <row r="70" spans="1:4" s="23" customFormat="1" ht="20.399999999999999" x14ac:dyDescent="0.3">
      <c r="A70" s="87"/>
      <c r="C70" s="143"/>
      <c r="D70" s="143"/>
    </row>
    <row r="71" spans="1:4" s="23" customFormat="1" ht="20.399999999999999" x14ac:dyDescent="0.3">
      <c r="A71" s="87"/>
      <c r="C71" s="143"/>
      <c r="D71" s="143"/>
    </row>
    <row r="72" spans="1:4" s="23" customFormat="1" ht="20.399999999999999" x14ac:dyDescent="0.3">
      <c r="A72" s="87"/>
      <c r="C72" s="143"/>
      <c r="D72" s="143"/>
    </row>
    <row r="73" spans="1:4" s="23" customFormat="1" ht="20.399999999999999" x14ac:dyDescent="0.3">
      <c r="A73" s="87"/>
      <c r="C73" s="143"/>
      <c r="D73" s="143"/>
    </row>
    <row r="74" spans="1:4" s="23" customFormat="1" ht="20.399999999999999" x14ac:dyDescent="0.3">
      <c r="A74" s="87"/>
      <c r="C74" s="143"/>
      <c r="D74" s="143"/>
    </row>
    <row r="75" spans="1:4" s="23" customFormat="1" ht="20.399999999999999" x14ac:dyDescent="0.3">
      <c r="A75" s="87"/>
      <c r="C75" s="143"/>
      <c r="D75" s="143"/>
    </row>
    <row r="76" spans="1:4" s="23" customFormat="1" ht="20.399999999999999" x14ac:dyDescent="0.3">
      <c r="A76" s="87"/>
      <c r="C76" s="143"/>
      <c r="D76" s="143"/>
    </row>
    <row r="77" spans="1:4" s="23" customFormat="1" ht="20.399999999999999" x14ac:dyDescent="0.3">
      <c r="A77" s="87"/>
      <c r="C77" s="143"/>
      <c r="D77" s="143"/>
    </row>
    <row r="78" spans="1:4" s="23" customFormat="1" ht="20.399999999999999" x14ac:dyDescent="0.3">
      <c r="A78" s="87"/>
      <c r="C78" s="143"/>
      <c r="D78" s="143"/>
    </row>
    <row r="79" spans="1:4" s="23" customFormat="1" ht="20.399999999999999" x14ac:dyDescent="0.3">
      <c r="A79" s="87"/>
      <c r="C79" s="143"/>
      <c r="D79" s="143"/>
    </row>
    <row r="80" spans="1:4" s="23" customFormat="1" ht="20.399999999999999" x14ac:dyDescent="0.3">
      <c r="A80" s="87"/>
      <c r="C80" s="143"/>
      <c r="D80" s="143"/>
    </row>
    <row r="81" spans="1:4" s="23" customFormat="1" ht="20.399999999999999" x14ac:dyDescent="0.3">
      <c r="A81" s="87"/>
      <c r="C81" s="143"/>
      <c r="D81" s="143"/>
    </row>
    <row r="82" spans="1:4" s="23" customFormat="1" ht="20.399999999999999" x14ac:dyDescent="0.3">
      <c r="A82" s="87"/>
      <c r="C82" s="143"/>
      <c r="D82" s="143"/>
    </row>
    <row r="83" spans="1:4" s="23" customFormat="1" ht="20.399999999999999" x14ac:dyDescent="0.3">
      <c r="A83" s="87"/>
      <c r="C83" s="143"/>
      <c r="D83" s="143"/>
    </row>
    <row r="84" spans="1:4" s="23" customFormat="1" ht="20.399999999999999" x14ac:dyDescent="0.3">
      <c r="A84" s="87"/>
      <c r="C84" s="143"/>
      <c r="D84" s="143"/>
    </row>
    <row r="85" spans="1:4" s="23" customFormat="1" ht="20.399999999999999" x14ac:dyDescent="0.3">
      <c r="A85" s="87"/>
      <c r="C85" s="143"/>
      <c r="D85" s="143"/>
    </row>
    <row r="86" spans="1:4" s="23" customFormat="1" ht="20.399999999999999" x14ac:dyDescent="0.3">
      <c r="A86" s="87"/>
      <c r="C86" s="143"/>
      <c r="D86" s="143"/>
    </row>
    <row r="87" spans="1:4" s="23" customFormat="1" ht="20.399999999999999" x14ac:dyDescent="0.3">
      <c r="A87" s="87"/>
      <c r="C87" s="143"/>
      <c r="D87" s="143"/>
    </row>
    <row r="88" spans="1:4" s="23" customFormat="1" ht="20.399999999999999" x14ac:dyDescent="0.3">
      <c r="A88" s="87"/>
      <c r="C88" s="143"/>
      <c r="D88" s="143"/>
    </row>
    <row r="89" spans="1:4" s="23" customFormat="1" ht="20.399999999999999" x14ac:dyDescent="0.3">
      <c r="A89" s="87"/>
      <c r="C89" s="143"/>
      <c r="D89" s="143"/>
    </row>
    <row r="90" spans="1:4" s="23" customFormat="1" ht="20.399999999999999" x14ac:dyDescent="0.3">
      <c r="A90" s="87"/>
      <c r="C90" s="143"/>
      <c r="D90" s="143"/>
    </row>
    <row r="91" spans="1:4" s="23" customFormat="1" ht="20.399999999999999" x14ac:dyDescent="0.3">
      <c r="A91" s="87"/>
      <c r="C91" s="143"/>
      <c r="D91" s="143"/>
    </row>
    <row r="92" spans="1:4" s="23" customFormat="1" ht="20.399999999999999" x14ac:dyDescent="0.3">
      <c r="A92" s="87"/>
      <c r="C92" s="143"/>
      <c r="D92" s="143"/>
    </row>
    <row r="93" spans="1:4" s="23" customFormat="1" ht="20.399999999999999" x14ac:dyDescent="0.3">
      <c r="A93" s="87"/>
      <c r="C93" s="143"/>
      <c r="D93" s="143"/>
    </row>
    <row r="94" spans="1:4" s="23" customFormat="1" ht="20.399999999999999" x14ac:dyDescent="0.3">
      <c r="A94" s="87"/>
      <c r="C94" s="143"/>
      <c r="D94" s="143"/>
    </row>
    <row r="95" spans="1:4" s="23" customFormat="1" ht="20.399999999999999" x14ac:dyDescent="0.3">
      <c r="A95" s="87"/>
      <c r="C95" s="143"/>
      <c r="D95" s="143"/>
    </row>
    <row r="96" spans="1:4" s="23" customFormat="1" ht="20.399999999999999" x14ac:dyDescent="0.3">
      <c r="A96" s="87"/>
      <c r="C96" s="143"/>
      <c r="D96" s="143"/>
    </row>
    <row r="97" spans="1:4" s="23" customFormat="1" ht="20.399999999999999" x14ac:dyDescent="0.3">
      <c r="A97" s="87"/>
      <c r="C97" s="143"/>
      <c r="D97" s="143"/>
    </row>
    <row r="98" spans="1:4" s="23" customFormat="1" ht="20.399999999999999" x14ac:dyDescent="0.3">
      <c r="A98" s="87"/>
      <c r="C98" s="143"/>
      <c r="D98" s="143"/>
    </row>
    <row r="99" spans="1:4" s="23" customFormat="1" ht="20.399999999999999" x14ac:dyDescent="0.3">
      <c r="A99" s="87"/>
      <c r="C99" s="143"/>
      <c r="D99" s="143"/>
    </row>
    <row r="100" spans="1:4" s="23" customFormat="1" ht="20.399999999999999" x14ac:dyDescent="0.3">
      <c r="A100" s="87"/>
      <c r="C100" s="143"/>
      <c r="D100" s="143"/>
    </row>
    <row r="101" spans="1:4" s="23" customFormat="1" ht="20.399999999999999" x14ac:dyDescent="0.3">
      <c r="A101" s="87"/>
      <c r="C101" s="143"/>
      <c r="D101" s="143"/>
    </row>
    <row r="102" spans="1:4" s="23" customFormat="1" ht="20.399999999999999" x14ac:dyDescent="0.3">
      <c r="A102" s="87"/>
      <c r="C102" s="143"/>
      <c r="D102" s="143"/>
    </row>
    <row r="103" spans="1:4" s="23" customFormat="1" ht="20.399999999999999" x14ac:dyDescent="0.3">
      <c r="A103" s="87"/>
      <c r="C103" s="143"/>
      <c r="D103" s="143"/>
    </row>
    <row r="104" spans="1:4" s="23" customFormat="1" ht="20.399999999999999" x14ac:dyDescent="0.3">
      <c r="A104" s="87"/>
      <c r="C104" s="143"/>
      <c r="D104" s="143"/>
    </row>
    <row r="105" spans="1:4" s="23" customFormat="1" ht="20.399999999999999" x14ac:dyDescent="0.3">
      <c r="A105" s="87"/>
      <c r="C105" s="143"/>
      <c r="D105" s="143"/>
    </row>
    <row r="106" spans="1:4" s="23" customFormat="1" ht="20.399999999999999" x14ac:dyDescent="0.3">
      <c r="A106" s="87"/>
      <c r="C106" s="143"/>
      <c r="D106" s="143"/>
    </row>
    <row r="107" spans="1:4" s="23" customFormat="1" ht="20.399999999999999" x14ac:dyDescent="0.3">
      <c r="A107" s="87"/>
      <c r="C107" s="143"/>
      <c r="D107" s="143"/>
    </row>
    <row r="108" spans="1:4" s="23" customFormat="1" ht="20.399999999999999" x14ac:dyDescent="0.3">
      <c r="A108" s="87"/>
      <c r="C108" s="143"/>
      <c r="D108" s="143"/>
    </row>
    <row r="109" spans="1:4" s="23" customFormat="1" ht="20.399999999999999" x14ac:dyDescent="0.3">
      <c r="A109" s="87"/>
      <c r="C109" s="143"/>
      <c r="D109" s="143"/>
    </row>
    <row r="110" spans="1:4" s="23" customFormat="1" ht="20.399999999999999" x14ac:dyDescent="0.3">
      <c r="A110" s="87"/>
      <c r="C110" s="143"/>
      <c r="D110" s="143"/>
    </row>
    <row r="111" spans="1:4" s="23" customFormat="1" ht="20.399999999999999" x14ac:dyDescent="0.3">
      <c r="A111" s="87"/>
      <c r="C111" s="143"/>
      <c r="D111" s="143"/>
    </row>
    <row r="112" spans="1:4" s="23" customFormat="1" ht="20.399999999999999" x14ac:dyDescent="0.3">
      <c r="A112" s="87"/>
      <c r="C112" s="143"/>
      <c r="D112" s="143"/>
    </row>
    <row r="113" spans="1:4" s="23" customFormat="1" ht="20.399999999999999" x14ac:dyDescent="0.3">
      <c r="A113" s="87"/>
      <c r="C113" s="143"/>
      <c r="D113" s="143"/>
    </row>
    <row r="114" spans="1:4" s="23" customFormat="1" ht="20.399999999999999" x14ac:dyDescent="0.3">
      <c r="A114" s="87"/>
      <c r="C114" s="143"/>
      <c r="D114" s="143"/>
    </row>
    <row r="115" spans="1:4" s="23" customFormat="1" ht="20.399999999999999" x14ac:dyDescent="0.3">
      <c r="A115" s="87"/>
      <c r="C115" s="143"/>
      <c r="D115" s="143"/>
    </row>
    <row r="116" spans="1:4" s="23" customFormat="1" ht="20.399999999999999" x14ac:dyDescent="0.3">
      <c r="A116" s="87"/>
      <c r="C116" s="143"/>
      <c r="D116" s="143"/>
    </row>
    <row r="117" spans="1:4" s="23" customFormat="1" ht="20.399999999999999" x14ac:dyDescent="0.3">
      <c r="A117" s="87"/>
      <c r="C117" s="143"/>
      <c r="D117" s="143"/>
    </row>
    <row r="118" spans="1:4" s="23" customFormat="1" ht="20.399999999999999" x14ac:dyDescent="0.3">
      <c r="A118" s="87"/>
      <c r="C118" s="143"/>
      <c r="D118" s="143"/>
    </row>
    <row r="119" spans="1:4" s="23" customFormat="1" ht="20.399999999999999" x14ac:dyDescent="0.3">
      <c r="A119" s="87"/>
      <c r="C119" s="143"/>
      <c r="D119" s="143"/>
    </row>
    <row r="120" spans="1:4" s="23" customFormat="1" ht="20.399999999999999" x14ac:dyDescent="0.3">
      <c r="A120" s="87"/>
      <c r="C120" s="143"/>
      <c r="D120" s="143"/>
    </row>
    <row r="121" spans="1:4" s="23" customFormat="1" ht="20.399999999999999" x14ac:dyDescent="0.3">
      <c r="A121" s="87"/>
      <c r="C121" s="143"/>
      <c r="D121" s="143"/>
    </row>
    <row r="122" spans="1:4" s="23" customFormat="1" ht="20.399999999999999" x14ac:dyDescent="0.3">
      <c r="A122" s="87"/>
      <c r="C122" s="143"/>
      <c r="D122" s="143"/>
    </row>
    <row r="123" spans="1:4" s="23" customFormat="1" ht="20.399999999999999" x14ac:dyDescent="0.3">
      <c r="A123" s="87"/>
      <c r="C123" s="143"/>
      <c r="D123" s="143"/>
    </row>
    <row r="124" spans="1:4" s="23" customFormat="1" ht="20.399999999999999" x14ac:dyDescent="0.3">
      <c r="A124" s="87"/>
      <c r="C124" s="143"/>
      <c r="D124" s="143"/>
    </row>
    <row r="125" spans="1:4" s="23" customFormat="1" ht="20.399999999999999" x14ac:dyDescent="0.3">
      <c r="A125" s="87"/>
      <c r="C125" s="143"/>
      <c r="D125" s="143"/>
    </row>
    <row r="126" spans="1:4" s="23" customFormat="1" ht="20.399999999999999" x14ac:dyDescent="0.3">
      <c r="A126" s="87"/>
      <c r="C126" s="143"/>
      <c r="D126" s="143"/>
    </row>
    <row r="127" spans="1:4" s="23" customFormat="1" ht="20.399999999999999" x14ac:dyDescent="0.3">
      <c r="A127" s="87"/>
      <c r="C127" s="143"/>
      <c r="D127" s="143"/>
    </row>
    <row r="128" spans="1:4" s="23" customFormat="1" ht="20.399999999999999" x14ac:dyDescent="0.3">
      <c r="A128" s="87"/>
      <c r="C128" s="143"/>
      <c r="D128" s="143"/>
    </row>
    <row r="129" spans="1:4" s="23" customFormat="1" ht="20.399999999999999" x14ac:dyDescent="0.3">
      <c r="A129" s="87"/>
      <c r="C129" s="143"/>
      <c r="D129" s="143"/>
    </row>
    <row r="130" spans="1:4" s="23" customFormat="1" ht="20.399999999999999" x14ac:dyDescent="0.3">
      <c r="A130" s="87"/>
      <c r="C130" s="143"/>
      <c r="D130" s="143"/>
    </row>
    <row r="131" spans="1:4" s="23" customFormat="1" ht="20.399999999999999" x14ac:dyDescent="0.3">
      <c r="A131" s="87"/>
      <c r="C131" s="143"/>
      <c r="D131" s="143"/>
    </row>
    <row r="132" spans="1:4" s="23" customFormat="1" ht="20.399999999999999" x14ac:dyDescent="0.3">
      <c r="A132" s="87"/>
      <c r="C132" s="143"/>
      <c r="D132" s="143"/>
    </row>
    <row r="133" spans="1:4" s="23" customFormat="1" ht="20.399999999999999" x14ac:dyDescent="0.3">
      <c r="A133" s="87"/>
      <c r="C133" s="143"/>
      <c r="D133" s="143"/>
    </row>
    <row r="134" spans="1:4" s="23" customFormat="1" ht="20.399999999999999" x14ac:dyDescent="0.3">
      <c r="A134" s="87"/>
      <c r="C134" s="143"/>
      <c r="D134" s="143"/>
    </row>
    <row r="135" spans="1:4" s="23" customFormat="1" ht="20.399999999999999" x14ac:dyDescent="0.3">
      <c r="A135" s="87"/>
      <c r="C135" s="143"/>
      <c r="D135" s="143"/>
    </row>
    <row r="136" spans="1:4" s="23" customFormat="1" ht="20.399999999999999" x14ac:dyDescent="0.3">
      <c r="A136" s="87"/>
      <c r="C136" s="143"/>
      <c r="D136" s="143"/>
    </row>
    <row r="137" spans="1:4" s="23" customFormat="1" ht="20.399999999999999" x14ac:dyDescent="0.3">
      <c r="A137" s="87"/>
      <c r="C137" s="143"/>
      <c r="D137" s="143"/>
    </row>
    <row r="138" spans="1:4" s="23" customFormat="1" ht="20.399999999999999" x14ac:dyDescent="0.3">
      <c r="A138" s="87"/>
      <c r="C138" s="143"/>
      <c r="D138" s="143"/>
    </row>
    <row r="139" spans="1:4" s="23" customFormat="1" ht="20.399999999999999" x14ac:dyDescent="0.3">
      <c r="A139" s="87"/>
      <c r="C139" s="143"/>
      <c r="D139" s="143"/>
    </row>
    <row r="140" spans="1:4" s="23" customFormat="1" ht="20.399999999999999" x14ac:dyDescent="0.3">
      <c r="A140" s="87"/>
      <c r="C140" s="143"/>
      <c r="D140" s="143"/>
    </row>
    <row r="141" spans="1:4" s="23" customFormat="1" ht="20.399999999999999" x14ac:dyDescent="0.3">
      <c r="A141" s="87"/>
      <c r="C141" s="143"/>
      <c r="D141" s="143"/>
    </row>
    <row r="142" spans="1:4" s="23" customFormat="1" ht="20.399999999999999" x14ac:dyDescent="0.3">
      <c r="A142" s="87"/>
      <c r="C142" s="143"/>
      <c r="D142" s="143"/>
    </row>
    <row r="143" spans="1:4" s="23" customFormat="1" ht="20.399999999999999" x14ac:dyDescent="0.3">
      <c r="A143" s="87"/>
      <c r="C143" s="143"/>
      <c r="D143" s="143"/>
    </row>
    <row r="144" spans="1:4" s="23" customFormat="1" ht="20.399999999999999" x14ac:dyDescent="0.3">
      <c r="A144" s="87"/>
      <c r="C144" s="143"/>
      <c r="D144" s="143"/>
    </row>
    <row r="145" spans="1:4" s="23" customFormat="1" ht="20.399999999999999" x14ac:dyDescent="0.3">
      <c r="A145" s="87"/>
      <c r="C145" s="143"/>
      <c r="D145" s="143"/>
    </row>
    <row r="146" spans="1:4" s="23" customFormat="1" ht="20.399999999999999" x14ac:dyDescent="0.3">
      <c r="A146" s="87"/>
      <c r="C146" s="143"/>
      <c r="D146" s="143"/>
    </row>
    <row r="147" spans="1:4" s="23" customFormat="1" ht="20.399999999999999" x14ac:dyDescent="0.3">
      <c r="A147" s="87"/>
      <c r="C147" s="143"/>
      <c r="D147" s="143"/>
    </row>
    <row r="148" spans="1:4" s="23" customFormat="1" ht="20.399999999999999" x14ac:dyDescent="0.3">
      <c r="A148" s="87"/>
      <c r="C148" s="143"/>
      <c r="D148" s="143"/>
    </row>
    <row r="149" spans="1:4" s="23" customFormat="1" ht="20.399999999999999" x14ac:dyDescent="0.3">
      <c r="A149" s="87"/>
      <c r="C149" s="143"/>
      <c r="D149" s="143"/>
    </row>
    <row r="150" spans="1:4" s="23" customFormat="1" ht="20.399999999999999" x14ac:dyDescent="0.3">
      <c r="A150" s="87"/>
      <c r="C150" s="143"/>
      <c r="D150" s="143"/>
    </row>
    <row r="151" spans="1:4" s="23" customFormat="1" ht="20.399999999999999" x14ac:dyDescent="0.3">
      <c r="A151" s="87"/>
      <c r="C151" s="143"/>
      <c r="D151" s="143"/>
    </row>
    <row r="152" spans="1:4" s="23" customFormat="1" ht="20.399999999999999" x14ac:dyDescent="0.3">
      <c r="A152" s="87"/>
      <c r="C152" s="143"/>
      <c r="D152" s="143"/>
    </row>
    <row r="153" spans="1:4" s="23" customFormat="1" ht="20.399999999999999" x14ac:dyDescent="0.3">
      <c r="A153" s="87"/>
      <c r="C153" s="143"/>
      <c r="D153" s="143"/>
    </row>
    <row r="154" spans="1:4" s="23" customFormat="1" ht="20.399999999999999" x14ac:dyDescent="0.3">
      <c r="A154" s="87"/>
      <c r="C154" s="143"/>
      <c r="D154" s="143"/>
    </row>
    <row r="155" spans="1:4" s="23" customFormat="1" ht="20.399999999999999" x14ac:dyDescent="0.3">
      <c r="A155" s="87"/>
      <c r="C155" s="143"/>
      <c r="D155" s="143"/>
    </row>
    <row r="156" spans="1:4" s="23" customFormat="1" ht="20.399999999999999" x14ac:dyDescent="0.3">
      <c r="A156" s="87"/>
      <c r="C156" s="143"/>
      <c r="D156" s="143"/>
    </row>
    <row r="157" spans="1:4" s="23" customFormat="1" ht="20.399999999999999" x14ac:dyDescent="0.3">
      <c r="A157" s="87"/>
      <c r="C157" s="143"/>
      <c r="D157" s="143"/>
    </row>
    <row r="158" spans="1:4" s="23" customFormat="1" ht="20.399999999999999" x14ac:dyDescent="0.3">
      <c r="A158" s="87"/>
      <c r="C158" s="143"/>
      <c r="D158" s="143"/>
    </row>
    <row r="159" spans="1:4" s="23" customFormat="1" ht="20.399999999999999" x14ac:dyDescent="0.3">
      <c r="A159" s="87"/>
      <c r="C159" s="143"/>
      <c r="D159" s="143"/>
    </row>
    <row r="160" spans="1:4" s="23" customFormat="1" ht="20.399999999999999" x14ac:dyDescent="0.3">
      <c r="A160" s="87"/>
      <c r="C160" s="143"/>
      <c r="D160" s="143"/>
    </row>
    <row r="161" spans="1:4" s="23" customFormat="1" ht="20.399999999999999" x14ac:dyDescent="0.3">
      <c r="A161" s="87"/>
      <c r="C161" s="143"/>
      <c r="D161" s="143"/>
    </row>
    <row r="162" spans="1:4" s="23" customFormat="1" ht="20.399999999999999" x14ac:dyDescent="0.3">
      <c r="A162" s="87"/>
      <c r="C162" s="143"/>
      <c r="D162" s="143"/>
    </row>
    <row r="163" spans="1:4" s="23" customFormat="1" ht="20.399999999999999" x14ac:dyDescent="0.3">
      <c r="A163" s="87"/>
      <c r="C163" s="143"/>
      <c r="D163" s="143"/>
    </row>
    <row r="164" spans="1:4" s="23" customFormat="1" ht="20.399999999999999" x14ac:dyDescent="0.3">
      <c r="A164" s="87"/>
      <c r="C164" s="143"/>
      <c r="D164" s="143"/>
    </row>
    <row r="165" spans="1:4" s="23" customFormat="1" ht="20.399999999999999" x14ac:dyDescent="0.3">
      <c r="A165" s="87"/>
      <c r="C165" s="143"/>
      <c r="D165" s="143"/>
    </row>
    <row r="166" spans="1:4" s="23" customFormat="1" ht="20.399999999999999" x14ac:dyDescent="0.3">
      <c r="A166" s="87"/>
      <c r="C166" s="143"/>
      <c r="D166" s="143"/>
    </row>
    <row r="167" spans="1:4" s="23" customFormat="1" ht="20.399999999999999" x14ac:dyDescent="0.3">
      <c r="A167" s="87"/>
      <c r="C167" s="143"/>
      <c r="D167" s="143"/>
    </row>
    <row r="168" spans="1:4" s="23" customFormat="1" ht="20.399999999999999" x14ac:dyDescent="0.3">
      <c r="A168" s="87"/>
      <c r="C168" s="143"/>
      <c r="D168" s="143"/>
    </row>
    <row r="169" spans="1:4" s="23" customFormat="1" ht="20.399999999999999" x14ac:dyDescent="0.3">
      <c r="A169" s="87"/>
      <c r="C169" s="143"/>
      <c r="D169" s="143"/>
    </row>
    <row r="170" spans="1:4" s="23" customFormat="1" ht="20.399999999999999" x14ac:dyDescent="0.3">
      <c r="A170" s="87"/>
      <c r="C170" s="143"/>
      <c r="D170" s="143"/>
    </row>
    <row r="171" spans="1:4" s="23" customFormat="1" ht="20.399999999999999" x14ac:dyDescent="0.3">
      <c r="A171" s="87"/>
      <c r="C171" s="143"/>
      <c r="D171" s="143"/>
    </row>
    <row r="172" spans="1:4" s="23" customFormat="1" ht="20.399999999999999" x14ac:dyDescent="0.3">
      <c r="A172" s="87"/>
      <c r="C172" s="143"/>
      <c r="D172" s="143"/>
    </row>
    <row r="173" spans="1:4" s="23" customFormat="1" ht="20.399999999999999" x14ac:dyDescent="0.3">
      <c r="A173" s="87"/>
      <c r="C173" s="143"/>
      <c r="D173" s="143"/>
    </row>
    <row r="174" spans="1:4" s="23" customFormat="1" ht="20.399999999999999" x14ac:dyDescent="0.3">
      <c r="A174" s="87"/>
      <c r="C174" s="143"/>
      <c r="D174" s="143"/>
    </row>
    <row r="175" spans="1:4" s="23" customFormat="1" ht="20.399999999999999" x14ac:dyDescent="0.3">
      <c r="A175" s="87"/>
      <c r="C175" s="143"/>
      <c r="D175" s="143"/>
    </row>
    <row r="176" spans="1:4" s="23" customFormat="1" ht="20.399999999999999" x14ac:dyDescent="0.3">
      <c r="A176" s="87"/>
      <c r="C176" s="143"/>
      <c r="D176" s="143"/>
    </row>
    <row r="177" spans="1:4" s="23" customFormat="1" ht="20.399999999999999" x14ac:dyDescent="0.3">
      <c r="A177" s="87"/>
      <c r="C177" s="143"/>
      <c r="D177" s="143"/>
    </row>
    <row r="178" spans="1:4" s="23" customFormat="1" ht="20.399999999999999" x14ac:dyDescent="0.3">
      <c r="A178" s="87"/>
      <c r="C178" s="143"/>
      <c r="D178" s="143"/>
    </row>
    <row r="179" spans="1:4" s="23" customFormat="1" ht="20.399999999999999" x14ac:dyDescent="0.3">
      <c r="A179" s="87"/>
      <c r="C179" s="143"/>
      <c r="D179" s="143"/>
    </row>
    <row r="180" spans="1:4" s="23" customFormat="1" ht="20.399999999999999" x14ac:dyDescent="0.3">
      <c r="A180" s="87"/>
      <c r="C180" s="143"/>
      <c r="D180" s="143"/>
    </row>
    <row r="181" spans="1:4" s="23" customFormat="1" ht="20.399999999999999" x14ac:dyDescent="0.3">
      <c r="A181" s="87"/>
      <c r="C181" s="143"/>
      <c r="D181" s="143"/>
    </row>
    <row r="182" spans="1:4" s="23" customFormat="1" ht="20.399999999999999" x14ac:dyDescent="0.3">
      <c r="A182" s="87"/>
      <c r="C182" s="143"/>
      <c r="D182" s="143"/>
    </row>
    <row r="183" spans="1:4" s="23" customFormat="1" ht="20.399999999999999" x14ac:dyDescent="0.3">
      <c r="A183" s="87"/>
      <c r="C183" s="143"/>
      <c r="D183" s="143"/>
    </row>
    <row r="184" spans="1:4" s="23" customFormat="1" ht="20.399999999999999" x14ac:dyDescent="0.3">
      <c r="A184" s="87"/>
      <c r="C184" s="143"/>
      <c r="D184" s="143"/>
    </row>
    <row r="185" spans="1:4" s="23" customFormat="1" ht="20.399999999999999" x14ac:dyDescent="0.3">
      <c r="A185" s="87"/>
      <c r="C185" s="143"/>
      <c r="D185" s="143"/>
    </row>
    <row r="186" spans="1:4" s="23" customFormat="1" ht="20.399999999999999" x14ac:dyDescent="0.3">
      <c r="A186" s="87"/>
      <c r="C186" s="143"/>
      <c r="D186" s="143"/>
    </row>
    <row r="187" spans="1:4" s="23" customFormat="1" ht="20.399999999999999" x14ac:dyDescent="0.3">
      <c r="A187" s="87"/>
      <c r="C187" s="143"/>
      <c r="D187" s="143"/>
    </row>
    <row r="188" spans="1:4" s="23" customFormat="1" ht="20.399999999999999" x14ac:dyDescent="0.3">
      <c r="A188" s="87"/>
      <c r="C188" s="143"/>
      <c r="D188" s="143"/>
    </row>
    <row r="189" spans="1:4" s="23" customFormat="1" ht="20.399999999999999" x14ac:dyDescent="0.3">
      <c r="A189" s="87"/>
      <c r="C189" s="143"/>
      <c r="D189" s="143"/>
    </row>
    <row r="190" spans="1:4" s="23" customFormat="1" ht="20.399999999999999" x14ac:dyDescent="0.3">
      <c r="A190" s="87"/>
      <c r="C190" s="143"/>
      <c r="D190" s="143"/>
    </row>
    <row r="191" spans="1:4" s="23" customFormat="1" ht="20.399999999999999" x14ac:dyDescent="0.3">
      <c r="A191" s="87"/>
      <c r="C191" s="143"/>
      <c r="D191" s="143"/>
    </row>
    <row r="192" spans="1:4" s="23" customFormat="1" ht="20.399999999999999" x14ac:dyDescent="0.3">
      <c r="A192" s="87"/>
      <c r="C192" s="143"/>
      <c r="D192" s="143"/>
    </row>
    <row r="193" spans="1:4" s="23" customFormat="1" ht="20.399999999999999" x14ac:dyDescent="0.3">
      <c r="A193" s="87"/>
      <c r="C193" s="143"/>
      <c r="D193" s="143"/>
    </row>
    <row r="194" spans="1:4" s="23" customFormat="1" ht="20.399999999999999" x14ac:dyDescent="0.3">
      <c r="A194" s="87"/>
      <c r="C194" s="143"/>
      <c r="D194" s="143"/>
    </row>
    <row r="195" spans="1:4" s="23" customFormat="1" ht="20.399999999999999" x14ac:dyDescent="0.3">
      <c r="A195" s="87"/>
      <c r="C195" s="143"/>
      <c r="D195" s="143"/>
    </row>
    <row r="196" spans="1:4" s="23" customFormat="1" ht="20.399999999999999" x14ac:dyDescent="0.3">
      <c r="A196" s="87"/>
      <c r="C196" s="143"/>
      <c r="D196" s="143"/>
    </row>
    <row r="197" spans="1:4" s="23" customFormat="1" ht="20.399999999999999" x14ac:dyDescent="0.3">
      <c r="A197" s="87"/>
      <c r="C197" s="143"/>
      <c r="D197" s="143"/>
    </row>
    <row r="198" spans="1:4" s="23" customFormat="1" ht="20.399999999999999" x14ac:dyDescent="0.3">
      <c r="A198" s="87"/>
      <c r="C198" s="143"/>
      <c r="D198" s="143"/>
    </row>
    <row r="199" spans="1:4" s="23" customFormat="1" ht="20.399999999999999" x14ac:dyDescent="0.3">
      <c r="A199" s="87"/>
      <c r="C199" s="143"/>
      <c r="D199" s="143"/>
    </row>
    <row r="200" spans="1:4" s="23" customFormat="1" ht="20.399999999999999" x14ac:dyDescent="0.3">
      <c r="A200" s="87"/>
      <c r="C200" s="143"/>
      <c r="D200" s="143"/>
    </row>
    <row r="201" spans="1:4" s="23" customFormat="1" ht="20.399999999999999" x14ac:dyDescent="0.3">
      <c r="A201" s="87"/>
      <c r="C201" s="143"/>
      <c r="D201" s="143"/>
    </row>
    <row r="202" spans="1:4" s="23" customFormat="1" ht="20.399999999999999" x14ac:dyDescent="0.3">
      <c r="A202" s="87"/>
      <c r="C202" s="143"/>
      <c r="D202" s="143"/>
    </row>
    <row r="203" spans="1:4" s="23" customFormat="1" ht="20.399999999999999" x14ac:dyDescent="0.3">
      <c r="A203" s="87"/>
      <c r="C203" s="143"/>
      <c r="D203" s="143"/>
    </row>
    <row r="204" spans="1:4" s="23" customFormat="1" ht="20.399999999999999" x14ac:dyDescent="0.3">
      <c r="A204" s="87"/>
      <c r="C204" s="143"/>
      <c r="D204" s="143"/>
    </row>
    <row r="205" spans="1:4" s="23" customFormat="1" ht="20.399999999999999" x14ac:dyDescent="0.3">
      <c r="A205" s="87"/>
      <c r="C205" s="143"/>
      <c r="D205" s="143"/>
    </row>
    <row r="206" spans="1:4" s="23" customFormat="1" ht="20.399999999999999" x14ac:dyDescent="0.3">
      <c r="A206" s="87"/>
      <c r="C206" s="143"/>
      <c r="D206" s="143"/>
    </row>
    <row r="207" spans="1:4" s="23" customFormat="1" ht="20.399999999999999" x14ac:dyDescent="0.3">
      <c r="A207" s="87"/>
      <c r="C207" s="143"/>
      <c r="D207" s="143"/>
    </row>
    <row r="208" spans="1:4" s="23" customFormat="1" x14ac:dyDescent="0.3">
      <c r="A208" s="87"/>
    </row>
    <row r="209" spans="1:8" s="23" customFormat="1" ht="20.399999999999999" x14ac:dyDescent="0.3">
      <c r="A209" s="87"/>
      <c r="B209" s="144" t="s">
        <v>87</v>
      </c>
      <c r="C209" s="144" t="s">
        <v>140</v>
      </c>
      <c r="D209" s="145" t="s">
        <v>87</v>
      </c>
      <c r="E209" s="145" t="s">
        <v>140</v>
      </c>
    </row>
    <row r="210" spans="1:8" s="23" customFormat="1" ht="42" x14ac:dyDescent="0.4">
      <c r="A210" s="87"/>
      <c r="B210" s="146" t="s">
        <v>89</v>
      </c>
      <c r="C210" s="146"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6" t="s">
        <v>89</v>
      </c>
      <c r="C211" s="146" t="s">
        <v>206</v>
      </c>
      <c r="E211" s="23" t="s">
        <v>205</v>
      </c>
      <c r="F211" s="23" t="str">
        <f t="shared" ref="F211:F221" si="0">IF(NOT(ISBLANK(D211)),D211,IF(NOT(ISBLANK(E211)),"     "&amp;E211,FALSE))</f>
        <v xml:space="preserve">     Afectación menor a 200 SMLMV</v>
      </c>
    </row>
    <row r="212" spans="1:8" s="23" customFormat="1" ht="42" x14ac:dyDescent="0.4">
      <c r="A212" s="87"/>
      <c r="B212" s="146" t="s">
        <v>89</v>
      </c>
      <c r="C212" s="146" t="s">
        <v>210</v>
      </c>
      <c r="E212" s="23" t="s">
        <v>206</v>
      </c>
      <c r="F212" s="23" t="str">
        <f t="shared" si="0"/>
        <v xml:space="preserve">     Entre 200 y 1000 SMLMV</v>
      </c>
    </row>
    <row r="213" spans="1:8" s="23" customFormat="1" ht="42" x14ac:dyDescent="0.4">
      <c r="A213" s="87"/>
      <c r="B213" s="146" t="s">
        <v>89</v>
      </c>
      <c r="C213" s="146" t="s">
        <v>211</v>
      </c>
      <c r="E213" s="23" t="s">
        <v>210</v>
      </c>
      <c r="F213" s="23" t="str">
        <f t="shared" si="0"/>
        <v xml:space="preserve">     Entre 1000 y 5000 SMLMV </v>
      </c>
    </row>
    <row r="214" spans="1:8" s="23" customFormat="1" ht="42" x14ac:dyDescent="0.4">
      <c r="A214" s="87"/>
      <c r="B214" s="146" t="s">
        <v>89</v>
      </c>
      <c r="C214" s="146" t="s">
        <v>207</v>
      </c>
      <c r="E214" s="23" t="s">
        <v>211</v>
      </c>
      <c r="F214" s="23" t="str">
        <f t="shared" si="0"/>
        <v xml:space="preserve">     Entre 5000 y 10000 SMLMV</v>
      </c>
    </row>
    <row r="215" spans="1:8" s="23" customFormat="1" ht="21" x14ac:dyDescent="0.4">
      <c r="A215" s="87"/>
      <c r="B215" s="146" t="s">
        <v>57</v>
      </c>
      <c r="C215" s="146" t="s">
        <v>92</v>
      </c>
      <c r="E215" s="23" t="s">
        <v>207</v>
      </c>
      <c r="F215" s="23" t="str">
        <f t="shared" si="0"/>
        <v xml:space="preserve">     Mayor a 10000 SMLMV</v>
      </c>
    </row>
    <row r="216" spans="1:8" s="23" customFormat="1" ht="63" x14ac:dyDescent="0.4">
      <c r="A216" s="87"/>
      <c r="B216" s="146" t="s">
        <v>57</v>
      </c>
      <c r="C216" s="146" t="s">
        <v>93</v>
      </c>
      <c r="D216" s="23" t="s">
        <v>57</v>
      </c>
      <c r="F216" s="23" t="str">
        <f t="shared" si="0"/>
        <v>Pérdida Reputacional</v>
      </c>
    </row>
    <row r="217" spans="1:8" s="23" customFormat="1" ht="42" x14ac:dyDescent="0.4">
      <c r="A217" s="87"/>
      <c r="B217" s="146" t="s">
        <v>57</v>
      </c>
      <c r="C217" s="146" t="s">
        <v>95</v>
      </c>
      <c r="E217" s="23" t="s">
        <v>92</v>
      </c>
      <c r="F217" s="23" t="str">
        <f>IF(NOT(ISBLANK(D217)),D217,IF(NOT(ISBLANK(E217)),"     "&amp;E217,FALSE))</f>
        <v xml:space="preserve">     El riesgo afecta la imagen de alguna área de la organización</v>
      </c>
    </row>
    <row r="218" spans="1:8" s="23" customFormat="1" ht="63" x14ac:dyDescent="0.4">
      <c r="A218" s="87"/>
      <c r="B218" s="146" t="s">
        <v>57</v>
      </c>
      <c r="C218" s="146"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6" t="s">
        <v>57</v>
      </c>
      <c r="C219" s="146"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7" t="s">
        <v>141</v>
      </c>
    </row>
    <row r="224" spans="1:8" s="23" customFormat="1" x14ac:dyDescent="0.3">
      <c r="F224" s="147"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37" t="s">
        <v>77</v>
      </c>
      <c r="C1" s="638"/>
      <c r="D1" s="638"/>
      <c r="E1" s="638"/>
      <c r="F1" s="639"/>
    </row>
    <row r="2" spans="2:6" ht="16.2" thickBot="1" x14ac:dyDescent="0.35">
      <c r="B2" s="73"/>
      <c r="C2" s="73"/>
      <c r="D2" s="73"/>
      <c r="E2" s="73"/>
      <c r="F2" s="73"/>
    </row>
    <row r="3" spans="2:6" ht="16.2" thickBot="1" x14ac:dyDescent="0.35">
      <c r="B3" s="641" t="s">
        <v>63</v>
      </c>
      <c r="C3" s="642"/>
      <c r="D3" s="642"/>
      <c r="E3" s="85" t="s">
        <v>64</v>
      </c>
      <c r="F3" s="86" t="s">
        <v>65</v>
      </c>
    </row>
    <row r="4" spans="2:6" ht="31.2" x14ac:dyDescent="0.3">
      <c r="B4" s="643" t="s">
        <v>66</v>
      </c>
      <c r="C4" s="645" t="s">
        <v>13</v>
      </c>
      <c r="D4" s="74" t="s">
        <v>14</v>
      </c>
      <c r="E4" s="75" t="s">
        <v>67</v>
      </c>
      <c r="F4" s="76">
        <v>0.25</v>
      </c>
    </row>
    <row r="5" spans="2:6" ht="46.8" x14ac:dyDescent="0.3">
      <c r="B5" s="644"/>
      <c r="C5" s="646"/>
      <c r="D5" s="77" t="s">
        <v>15</v>
      </c>
      <c r="E5" s="78" t="s">
        <v>68</v>
      </c>
      <c r="F5" s="79">
        <v>0.15</v>
      </c>
    </row>
    <row r="6" spans="2:6" ht="46.8" x14ac:dyDescent="0.3">
      <c r="B6" s="644"/>
      <c r="C6" s="646"/>
      <c r="D6" s="77" t="s">
        <v>16</v>
      </c>
      <c r="E6" s="78" t="s">
        <v>69</v>
      </c>
      <c r="F6" s="79">
        <v>0.1</v>
      </c>
    </row>
    <row r="7" spans="2:6" ht="62.4" x14ac:dyDescent="0.3">
      <c r="B7" s="644"/>
      <c r="C7" s="646" t="s">
        <v>17</v>
      </c>
      <c r="D7" s="77" t="s">
        <v>10</v>
      </c>
      <c r="E7" s="78" t="s">
        <v>70</v>
      </c>
      <c r="F7" s="79">
        <v>0.25</v>
      </c>
    </row>
    <row r="8" spans="2:6" ht="31.2" x14ac:dyDescent="0.3">
      <c r="B8" s="644"/>
      <c r="C8" s="646"/>
      <c r="D8" s="77" t="s">
        <v>9</v>
      </c>
      <c r="E8" s="78" t="s">
        <v>71</v>
      </c>
      <c r="F8" s="79">
        <v>0.15</v>
      </c>
    </row>
    <row r="9" spans="2:6" ht="46.8" x14ac:dyDescent="0.3">
      <c r="B9" s="644" t="s">
        <v>151</v>
      </c>
      <c r="C9" s="646" t="s">
        <v>18</v>
      </c>
      <c r="D9" s="77" t="s">
        <v>19</v>
      </c>
      <c r="E9" s="78" t="s">
        <v>72</v>
      </c>
      <c r="F9" s="80" t="s">
        <v>73</v>
      </c>
    </row>
    <row r="10" spans="2:6" ht="46.8" x14ac:dyDescent="0.3">
      <c r="B10" s="644"/>
      <c r="C10" s="646"/>
      <c r="D10" s="77" t="s">
        <v>20</v>
      </c>
      <c r="E10" s="78" t="s">
        <v>74</v>
      </c>
      <c r="F10" s="80" t="s">
        <v>73</v>
      </c>
    </row>
    <row r="11" spans="2:6" ht="46.8" x14ac:dyDescent="0.3">
      <c r="B11" s="644"/>
      <c r="C11" s="646" t="s">
        <v>21</v>
      </c>
      <c r="D11" s="77" t="s">
        <v>22</v>
      </c>
      <c r="E11" s="78" t="s">
        <v>75</v>
      </c>
      <c r="F11" s="80" t="s">
        <v>73</v>
      </c>
    </row>
    <row r="12" spans="2:6" ht="46.8" x14ac:dyDescent="0.3">
      <c r="B12" s="644"/>
      <c r="C12" s="646"/>
      <c r="D12" s="77" t="s">
        <v>23</v>
      </c>
      <c r="E12" s="78" t="s">
        <v>76</v>
      </c>
      <c r="F12" s="80" t="s">
        <v>73</v>
      </c>
    </row>
    <row r="13" spans="2:6" ht="31.2" x14ac:dyDescent="0.3">
      <c r="B13" s="644"/>
      <c r="C13" s="646" t="s">
        <v>24</v>
      </c>
      <c r="D13" s="77" t="s">
        <v>114</v>
      </c>
      <c r="E13" s="78" t="s">
        <v>117</v>
      </c>
      <c r="F13" s="80" t="s">
        <v>73</v>
      </c>
    </row>
    <row r="14" spans="2:6" ht="16.2" thickBot="1" x14ac:dyDescent="0.35">
      <c r="B14" s="647"/>
      <c r="C14" s="648"/>
      <c r="D14" s="81" t="s">
        <v>115</v>
      </c>
      <c r="E14" s="82" t="s">
        <v>116</v>
      </c>
      <c r="F14" s="83" t="s">
        <v>73</v>
      </c>
    </row>
    <row r="15" spans="2:6" ht="49.5" customHeight="1" x14ac:dyDescent="0.3">
      <c r="B15" s="640" t="s">
        <v>148</v>
      </c>
      <c r="C15" s="640"/>
      <c r="D15" s="640"/>
      <c r="E15" s="640"/>
      <c r="F15" s="640"/>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Intructivo</vt:lpstr>
      <vt:lpstr>Contexto</vt:lpstr>
      <vt:lpstr>Priorizacion de Causas</vt:lpstr>
      <vt:lpstr>DOFA (2)</vt:lpstr>
      <vt:lpstr>Mapa final</vt:lpstr>
      <vt:lpstr>Matriz Calor Inherente</vt:lpstr>
      <vt:lpstr>Matriz Calor Residual</vt:lpstr>
      <vt:lpstr>PRIORIZ CAUSA R CORUP TRÁMITES</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2024-08-11T07:03:25Z</dcterms:modified>
</cp:coreProperties>
</file>