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hidePivotFieldList="1" defaultThemeVersion="124226"/>
  <mc:AlternateContent xmlns:mc="http://schemas.openxmlformats.org/markup-compatibility/2006">
    <mc:Choice Requires="x15">
      <x15ac:absPath xmlns:x15ac="http://schemas.microsoft.com/office/spreadsheetml/2010/11/ac" url="https://d.docs.live.net/8ed9c3e3b75d16b0/Documentos/SECRETARIA DE PLANEACION MPAL/INFORME DE ACTIVIDADES/REVISION DEPENDENCIAS/MATRIZ/MONITOREO/10-8-24 NUEVA REVISION/09 JUL- SEC DESARROLLO ECON/"/>
    </mc:Choice>
  </mc:AlternateContent>
  <xr:revisionPtr revIDLastSave="49" documentId="13_ncr:1_{4A222000-47DC-4235-AF03-48DA55ED2F05}" xr6:coauthVersionLast="47" xr6:coauthVersionMax="47" xr10:uidLastSave="{B6C0E305-A392-4CFA-8687-3C240EB85061}"/>
  <bookViews>
    <workbookView xWindow="-108" yWindow="-108" windowWidth="23256" windowHeight="12456" tabRatio="905" activeTab="4" xr2:uid="{00000000-000D-0000-FFFF-FFFF00000000}"/>
  </bookViews>
  <sheets>
    <sheet name="Intructivo" sheetId="20" r:id="rId1"/>
    <sheet name="Contexto" sheetId="21" r:id="rId2"/>
    <sheet name="Priorizacion de Causas" sheetId="22" r:id="rId3"/>
    <sheet name="DOFA" sheetId="23" r:id="rId4"/>
    <sheet name="Mapa final" sheetId="1" r:id="rId5"/>
    <sheet name="Matriz Calor Inherente" sheetId="18" r:id="rId6"/>
    <sheet name="Matriz Calor Residual" sheetId="19" r:id="rId7"/>
    <sheet name="Tabla probabilidad" sheetId="12" r:id="rId8"/>
    <sheet name="Tabla Impacto" sheetId="13" r:id="rId9"/>
    <sheet name="Tabla Valoración controles" sheetId="15" r:id="rId10"/>
    <sheet name="Opciones Tratamiento" sheetId="16" state="hidden" r:id="rId11"/>
    <sheet name="Hoja1" sheetId="11" state="hidden" r:id="rId12"/>
  </sheets>
  <externalReferences>
    <externalReference r:id="rId13"/>
    <externalReference r:id="rId14"/>
    <externalReference r:id="rId15"/>
  </externalReferences>
  <calcPr calcId="191029"/>
  <pivotCaches>
    <pivotCache cacheId="59" r:id="rId1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2" i="1" l="1"/>
  <c r="T12" i="1"/>
  <c r="W11" i="1"/>
  <c r="T11" i="1"/>
  <c r="C5" i="1"/>
  <c r="C4" i="1"/>
  <c r="A6" i="23"/>
  <c r="S40" i="22"/>
  <c r="R40" i="22"/>
  <c r="S39" i="22"/>
  <c r="R39" i="22"/>
  <c r="S38" i="22"/>
  <c r="R38" i="22"/>
  <c r="S37" i="22"/>
  <c r="R37" i="22"/>
  <c r="S36" i="22"/>
  <c r="R36" i="22"/>
  <c r="S35" i="22"/>
  <c r="R35" i="22"/>
  <c r="S27" i="22"/>
  <c r="R27" i="22"/>
  <c r="S26" i="22"/>
  <c r="R26" i="22"/>
  <c r="S25" i="22"/>
  <c r="R25" i="22"/>
  <c r="S24" i="22"/>
  <c r="R24" i="22"/>
  <c r="S23" i="22"/>
  <c r="R23" i="22"/>
  <c r="S22" i="22"/>
  <c r="R22" i="22"/>
  <c r="S21" i="22"/>
  <c r="R21" i="22"/>
  <c r="S20" i="22"/>
  <c r="R20" i="22"/>
  <c r="S19" i="22"/>
  <c r="R19" i="22"/>
  <c r="S18" i="22"/>
  <c r="R18" i="22"/>
  <c r="S17" i="22"/>
  <c r="R17" i="22"/>
  <c r="S16" i="22"/>
  <c r="R16" i="22"/>
  <c r="S15" i="22"/>
  <c r="R15" i="22"/>
  <c r="S14" i="22"/>
  <c r="R14" i="22"/>
  <c r="S13" i="22"/>
  <c r="R13" i="22"/>
  <c r="S12" i="22"/>
  <c r="R12" i="22"/>
  <c r="S11" i="22"/>
  <c r="S41" i="22" s="1"/>
  <c r="S42" i="22" s="1"/>
  <c r="R11" i="22"/>
  <c r="A1" i="23"/>
  <c r="B1" i="22"/>
  <c r="W69" i="1" l="1"/>
  <c r="T69" i="1"/>
  <c r="W68" i="1"/>
  <c r="T68" i="1"/>
  <c r="W67" i="1"/>
  <c r="T67" i="1"/>
  <c r="W66" i="1"/>
  <c r="T66" i="1"/>
  <c r="W65" i="1"/>
  <c r="T65" i="1"/>
  <c r="W64" i="1"/>
  <c r="T64" i="1"/>
  <c r="W63" i="1"/>
  <c r="T63" i="1"/>
  <c r="W62" i="1"/>
  <c r="T62" i="1"/>
  <c r="W61" i="1"/>
  <c r="T61" i="1"/>
  <c r="W60" i="1"/>
  <c r="T60" i="1"/>
  <c r="W59" i="1"/>
  <c r="T59" i="1"/>
  <c r="W58" i="1"/>
  <c r="T58" i="1"/>
  <c r="AE59" i="1" s="1"/>
  <c r="AD59" i="1" s="1"/>
  <c r="W57" i="1"/>
  <c r="T57" i="1"/>
  <c r="W56" i="1"/>
  <c r="T56" i="1"/>
  <c r="W55" i="1"/>
  <c r="T55" i="1"/>
  <c r="W54" i="1"/>
  <c r="T54" i="1"/>
  <c r="AE55" i="1" s="1"/>
  <c r="AD55" i="1" s="1"/>
  <c r="W53" i="1"/>
  <c r="T53" i="1"/>
  <c r="W52" i="1"/>
  <c r="T52" i="1"/>
  <c r="W51" i="1"/>
  <c r="T51" i="1"/>
  <c r="W50" i="1"/>
  <c r="T50" i="1"/>
  <c r="AE51" i="1" s="1"/>
  <c r="AD51" i="1" s="1"/>
  <c r="W49" i="1"/>
  <c r="T49" i="1"/>
  <c r="W48" i="1"/>
  <c r="T48" i="1"/>
  <c r="W47" i="1"/>
  <c r="T47" i="1"/>
  <c r="W46" i="1"/>
  <c r="T46" i="1"/>
  <c r="AE47" i="1" s="1"/>
  <c r="AD47" i="1" s="1"/>
  <c r="W45" i="1"/>
  <c r="T45" i="1"/>
  <c r="W44" i="1"/>
  <c r="T44" i="1"/>
  <c r="W43" i="1"/>
  <c r="T43" i="1"/>
  <c r="W42" i="1"/>
  <c r="T42" i="1"/>
  <c r="AE43" i="1" s="1"/>
  <c r="AD43" i="1" s="1"/>
  <c r="W41" i="1"/>
  <c r="T41" i="1"/>
  <c r="W40" i="1"/>
  <c r="T40" i="1"/>
  <c r="W39" i="1"/>
  <c r="T39" i="1"/>
  <c r="W38" i="1"/>
  <c r="T38" i="1"/>
  <c r="AE39" i="1" s="1"/>
  <c r="AD39" i="1" s="1"/>
  <c r="W37" i="1"/>
  <c r="T37" i="1"/>
  <c r="W36" i="1"/>
  <c r="T36" i="1"/>
  <c r="W35" i="1"/>
  <c r="T35" i="1"/>
  <c r="W34" i="1"/>
  <c r="T34" i="1"/>
  <c r="AE35" i="1" s="1"/>
  <c r="AD35" i="1" s="1"/>
  <c r="W33" i="1"/>
  <c r="T33" i="1"/>
  <c r="W32" i="1"/>
  <c r="T32" i="1"/>
  <c r="W31" i="1"/>
  <c r="T31" i="1"/>
  <c r="W30" i="1"/>
  <c r="T30" i="1"/>
  <c r="AE31" i="1" s="1"/>
  <c r="AD31" i="1" s="1"/>
  <c r="W29" i="1"/>
  <c r="T29" i="1"/>
  <c r="W28" i="1"/>
  <c r="T28" i="1"/>
  <c r="W27" i="1"/>
  <c r="T27" i="1"/>
  <c r="W26" i="1"/>
  <c r="T26" i="1"/>
  <c r="AE27" i="1" s="1"/>
  <c r="AD27" i="1" s="1"/>
  <c r="W25" i="1"/>
  <c r="T25" i="1"/>
  <c r="W24" i="1"/>
  <c r="T24" i="1"/>
  <c r="W23" i="1"/>
  <c r="T23" i="1"/>
  <c r="W22" i="1"/>
  <c r="T22" i="1"/>
  <c r="AE23" i="1" s="1"/>
  <c r="AD23" i="1" s="1"/>
  <c r="W21" i="1"/>
  <c r="T21" i="1"/>
  <c r="W20" i="1"/>
  <c r="T20" i="1"/>
  <c r="W19" i="1"/>
  <c r="T19" i="1"/>
  <c r="W18" i="1"/>
  <c r="T18" i="1"/>
  <c r="AE19" i="1" s="1"/>
  <c r="AD19" i="1" s="1"/>
  <c r="W17" i="1"/>
  <c r="T17" i="1"/>
  <c r="W16" i="1"/>
  <c r="T16" i="1"/>
  <c r="AE67" i="1" l="1"/>
  <c r="AD67" i="1" s="1"/>
  <c r="AE20" i="1"/>
  <c r="AD20" i="1" s="1"/>
  <c r="AE32" i="1"/>
  <c r="AD32" i="1" s="1"/>
  <c r="AE36" i="1"/>
  <c r="AD36" i="1" s="1"/>
  <c r="AE38" i="1"/>
  <c r="AD38" i="1" s="1"/>
  <c r="AE42" i="1"/>
  <c r="AD42" i="1" s="1"/>
  <c r="AE44" i="1"/>
  <c r="AD44" i="1" s="1"/>
  <c r="AE48" i="1"/>
  <c r="AD48" i="1" s="1"/>
  <c r="AE50" i="1"/>
  <c r="AD50" i="1" s="1"/>
  <c r="AE54" i="1"/>
  <c r="AD54" i="1" s="1"/>
  <c r="AE62" i="1"/>
  <c r="AD62" i="1" s="1"/>
  <c r="AE18" i="1"/>
  <c r="AD18" i="1" s="1"/>
  <c r="AE24" i="1"/>
  <c r="AD24" i="1" s="1"/>
  <c r="AE30" i="1"/>
  <c r="AD30" i="1" s="1"/>
  <c r="AE26" i="1"/>
  <c r="AD26" i="1" s="1"/>
  <c r="AE66" i="1"/>
  <c r="AD66" i="1" s="1"/>
  <c r="AE63" i="1"/>
  <c r="AD63" i="1" s="1"/>
  <c r="AE56" i="1"/>
  <c r="AD56" i="1" s="1"/>
  <c r="AE60" i="1"/>
  <c r="AD60" i="1" s="1"/>
  <c r="AE68" i="1"/>
  <c r="AD68" i="1" s="1"/>
  <c r="AE17" i="1"/>
  <c r="AD17" i="1" s="1"/>
  <c r="AE21" i="1"/>
  <c r="AD21" i="1" s="1"/>
  <c r="AE25" i="1"/>
  <c r="AD25" i="1" s="1"/>
  <c r="AE29" i="1"/>
  <c r="AD29" i="1" s="1"/>
  <c r="AE33" i="1"/>
  <c r="AD33" i="1" s="1"/>
  <c r="AE37" i="1"/>
  <c r="AD37" i="1" s="1"/>
  <c r="AE41" i="1"/>
  <c r="AD41" i="1" s="1"/>
  <c r="AE45" i="1"/>
  <c r="AD45" i="1" s="1"/>
  <c r="AE49" i="1"/>
  <c r="AD49" i="1" s="1"/>
  <c r="AE53" i="1"/>
  <c r="AD53" i="1" s="1"/>
  <c r="AE57" i="1"/>
  <c r="AD57" i="1" s="1"/>
  <c r="AE61" i="1"/>
  <c r="AD61" i="1" s="1"/>
  <c r="AE65" i="1"/>
  <c r="AD65" i="1" s="1"/>
  <c r="AE69" i="1"/>
  <c r="AD69" i="1" s="1"/>
  <c r="AA64" i="1"/>
  <c r="AA66" i="1"/>
  <c r="AA68" i="1"/>
  <c r="AE64" i="1"/>
  <c r="AD64" i="1" s="1"/>
  <c r="AA65" i="1"/>
  <c r="AA67" i="1"/>
  <c r="AA69" i="1"/>
  <c r="AA58" i="1"/>
  <c r="AA60" i="1"/>
  <c r="AA62" i="1"/>
  <c r="AE58" i="1"/>
  <c r="AD58" i="1" s="1"/>
  <c r="AA59" i="1"/>
  <c r="AA61" i="1"/>
  <c r="AA63" i="1"/>
  <c r="AA52" i="1"/>
  <c r="AA54" i="1"/>
  <c r="AA56" i="1"/>
  <c r="AE52" i="1"/>
  <c r="AD52" i="1" s="1"/>
  <c r="AA53" i="1"/>
  <c r="AA55" i="1"/>
  <c r="AA57" i="1"/>
  <c r="AA46" i="1"/>
  <c r="AA48" i="1"/>
  <c r="AA50" i="1"/>
  <c r="AE46" i="1"/>
  <c r="AD46" i="1" s="1"/>
  <c r="AA47" i="1"/>
  <c r="AA49" i="1"/>
  <c r="AA51" i="1"/>
  <c r="AA40" i="1"/>
  <c r="AA42" i="1"/>
  <c r="AA44" i="1"/>
  <c r="AE40" i="1"/>
  <c r="AD40" i="1" s="1"/>
  <c r="AA41" i="1"/>
  <c r="AA43" i="1"/>
  <c r="AA45" i="1"/>
  <c r="AA34" i="1"/>
  <c r="AA36" i="1"/>
  <c r="AA38" i="1"/>
  <c r="AE34" i="1"/>
  <c r="AD34" i="1" s="1"/>
  <c r="AA35" i="1"/>
  <c r="AA37" i="1"/>
  <c r="AA39" i="1"/>
  <c r="AA28" i="1"/>
  <c r="AA30" i="1"/>
  <c r="AA32" i="1"/>
  <c r="AE28" i="1"/>
  <c r="AD28" i="1" s="1"/>
  <c r="AA29" i="1"/>
  <c r="AA31" i="1"/>
  <c r="AA33" i="1"/>
  <c r="AA22" i="1"/>
  <c r="AA24" i="1"/>
  <c r="AA26" i="1"/>
  <c r="AE22" i="1"/>
  <c r="AD22" i="1" s="1"/>
  <c r="AA23" i="1"/>
  <c r="AA25" i="1"/>
  <c r="AA27" i="1"/>
  <c r="AA16" i="1"/>
  <c r="AA18" i="1"/>
  <c r="AA20" i="1"/>
  <c r="AA17" i="1"/>
  <c r="AA19" i="1"/>
  <c r="AA21" i="1"/>
  <c r="AC69" i="1" l="1"/>
  <c r="AB69" i="1"/>
  <c r="AF69" i="1" s="1"/>
  <c r="AC67" i="1"/>
  <c r="AB67" i="1"/>
  <c r="AF67" i="1" s="1"/>
  <c r="AC65" i="1"/>
  <c r="AB65" i="1"/>
  <c r="AF65" i="1" s="1"/>
  <c r="AC68" i="1"/>
  <c r="AB68" i="1"/>
  <c r="AF68" i="1" s="1"/>
  <c r="AC66" i="1"/>
  <c r="AB66" i="1"/>
  <c r="AF66" i="1" s="1"/>
  <c r="AC64" i="1"/>
  <c r="AB64" i="1"/>
  <c r="AF64" i="1" s="1"/>
  <c r="AC63" i="1"/>
  <c r="AB63" i="1"/>
  <c r="AF63" i="1" s="1"/>
  <c r="AC61" i="1"/>
  <c r="AB61" i="1"/>
  <c r="AF61" i="1" s="1"/>
  <c r="AC59" i="1"/>
  <c r="AB59" i="1"/>
  <c r="AF59" i="1" s="1"/>
  <c r="AC62" i="1"/>
  <c r="AB62" i="1"/>
  <c r="AF62" i="1" s="1"/>
  <c r="AC60" i="1"/>
  <c r="AB60" i="1"/>
  <c r="AF60" i="1" s="1"/>
  <c r="AC58" i="1"/>
  <c r="AB58" i="1"/>
  <c r="AF58" i="1" s="1"/>
  <c r="AC57" i="1"/>
  <c r="AB57" i="1"/>
  <c r="AF57" i="1" s="1"/>
  <c r="AC55" i="1"/>
  <c r="AB55" i="1"/>
  <c r="AF55" i="1" s="1"/>
  <c r="AC53" i="1"/>
  <c r="AB53" i="1"/>
  <c r="AF53" i="1" s="1"/>
  <c r="AC56" i="1"/>
  <c r="AB56" i="1"/>
  <c r="AF56" i="1" s="1"/>
  <c r="AC54" i="1"/>
  <c r="AB54" i="1"/>
  <c r="AF54" i="1" s="1"/>
  <c r="AC52" i="1"/>
  <c r="AB52" i="1"/>
  <c r="AF52" i="1" s="1"/>
  <c r="AC51" i="1"/>
  <c r="AB51" i="1"/>
  <c r="AF51" i="1" s="1"/>
  <c r="AC49" i="1"/>
  <c r="AB49" i="1"/>
  <c r="AF49" i="1" s="1"/>
  <c r="AC47" i="1"/>
  <c r="AB47" i="1"/>
  <c r="AF47" i="1" s="1"/>
  <c r="AC50" i="1"/>
  <c r="AB50" i="1"/>
  <c r="AF50" i="1" s="1"/>
  <c r="AC48" i="1"/>
  <c r="AB48" i="1"/>
  <c r="AF48" i="1" s="1"/>
  <c r="AC46" i="1"/>
  <c r="AB46" i="1"/>
  <c r="AF46" i="1" s="1"/>
  <c r="AC45" i="1"/>
  <c r="AB45" i="1"/>
  <c r="AF45" i="1" s="1"/>
  <c r="AC43" i="1"/>
  <c r="AB43" i="1"/>
  <c r="AF43" i="1" s="1"/>
  <c r="AC41" i="1"/>
  <c r="AB41" i="1"/>
  <c r="AF41" i="1" s="1"/>
  <c r="AC44" i="1"/>
  <c r="AB44" i="1"/>
  <c r="AF44" i="1" s="1"/>
  <c r="AC42" i="1"/>
  <c r="AB42" i="1"/>
  <c r="AF42" i="1" s="1"/>
  <c r="AC40" i="1"/>
  <c r="AB40" i="1"/>
  <c r="AF40" i="1" s="1"/>
  <c r="AC39" i="1"/>
  <c r="AB39" i="1"/>
  <c r="AF39" i="1" s="1"/>
  <c r="AC37" i="1"/>
  <c r="AB37" i="1"/>
  <c r="AF37" i="1" s="1"/>
  <c r="AC35" i="1"/>
  <c r="AB35" i="1"/>
  <c r="AF35" i="1" s="1"/>
  <c r="AB38" i="1"/>
  <c r="AF38" i="1" s="1"/>
  <c r="AC38" i="1"/>
  <c r="AB36" i="1"/>
  <c r="AF36" i="1" s="1"/>
  <c r="AC36" i="1"/>
  <c r="AC34" i="1"/>
  <c r="AB34" i="1"/>
  <c r="AF34" i="1" s="1"/>
  <c r="AC33" i="1"/>
  <c r="AB33" i="1"/>
  <c r="AF33" i="1" s="1"/>
  <c r="AC31" i="1"/>
  <c r="AB31" i="1"/>
  <c r="AF31" i="1" s="1"/>
  <c r="AC29" i="1"/>
  <c r="AB29" i="1"/>
  <c r="AF29" i="1" s="1"/>
  <c r="AC32" i="1"/>
  <c r="AB32" i="1"/>
  <c r="AF32" i="1" s="1"/>
  <c r="AC30" i="1"/>
  <c r="AB30" i="1"/>
  <c r="AF30" i="1" s="1"/>
  <c r="AC28" i="1"/>
  <c r="AB28" i="1"/>
  <c r="AF28" i="1" s="1"/>
  <c r="AC25" i="1"/>
  <c r="AB25" i="1"/>
  <c r="AF25" i="1" s="1"/>
  <c r="AC23" i="1"/>
  <c r="AB23" i="1"/>
  <c r="AF23" i="1" s="1"/>
  <c r="AC26" i="1"/>
  <c r="AB26" i="1"/>
  <c r="AF26" i="1" s="1"/>
  <c r="AC27" i="1"/>
  <c r="AB27" i="1"/>
  <c r="AF27" i="1" s="1"/>
  <c r="AC24" i="1"/>
  <c r="AB24" i="1"/>
  <c r="AF24" i="1" s="1"/>
  <c r="AC22" i="1"/>
  <c r="AB22" i="1"/>
  <c r="AF22" i="1" s="1"/>
  <c r="AC21" i="1"/>
  <c r="AB21" i="1"/>
  <c r="AF21" i="1" s="1"/>
  <c r="AC19" i="1"/>
  <c r="AB19" i="1"/>
  <c r="AF19" i="1" s="1"/>
  <c r="AC20" i="1"/>
  <c r="AB20" i="1"/>
  <c r="AF20" i="1" s="1"/>
  <c r="AC18" i="1"/>
  <c r="AB18" i="1"/>
  <c r="AF18" i="1" s="1"/>
  <c r="AC17" i="1"/>
  <c r="AB17" i="1"/>
  <c r="AF17" i="1" s="1"/>
  <c r="AC16" i="1"/>
  <c r="AB16" i="1"/>
  <c r="K10" i="1" l="1"/>
  <c r="K22" i="1"/>
  <c r="L22" i="1" s="1"/>
  <c r="K28" i="1"/>
  <c r="K34" i="1"/>
  <c r="L34" i="1" s="1"/>
  <c r="K40" i="1"/>
  <c r="L40" i="1" s="1"/>
  <c r="K46" i="1"/>
  <c r="L46" i="1" s="1"/>
  <c r="K52" i="1"/>
  <c r="L52" i="1" s="1"/>
  <c r="K58" i="1"/>
  <c r="L58" i="1" s="1"/>
  <c r="K64" i="1"/>
  <c r="L64" i="1" s="1"/>
  <c r="W13" i="1"/>
  <c r="W14" i="1"/>
  <c r="W15" i="1"/>
  <c r="N65" i="1"/>
  <c r="N49" i="1"/>
  <c r="N42" i="1"/>
  <c r="N59" i="1"/>
  <c r="N50" i="1"/>
  <c r="N57" i="1"/>
  <c r="N41" i="1"/>
  <c r="N68" i="1"/>
  <c r="N67" i="1"/>
  <c r="N36" i="1"/>
  <c r="N33" i="1"/>
  <c r="N30" i="1"/>
  <c r="N54" i="1"/>
  <c r="N60" i="1"/>
  <c r="N24" i="1"/>
  <c r="N48" i="1"/>
  <c r="N23" i="1"/>
  <c r="N66" i="1"/>
  <c r="N45" i="1"/>
  <c r="N43" i="1"/>
  <c r="N27" i="1"/>
  <c r="N55" i="1"/>
  <c r="N53" i="1"/>
  <c r="N51" i="1"/>
  <c r="N35" i="1"/>
  <c r="N62" i="1"/>
  <c r="N37" i="1"/>
  <c r="N69" i="1"/>
  <c r="N25" i="1"/>
  <c r="N31" i="1"/>
  <c r="N32" i="1"/>
  <c r="N38" i="1"/>
  <c r="N39" i="1"/>
  <c r="N56" i="1"/>
  <c r="N26" i="1"/>
  <c r="N63" i="1"/>
  <c r="N47" i="1"/>
  <c r="N44" i="1"/>
  <c r="N29" i="1"/>
  <c r="N61" i="1"/>
  <c r="L28" i="1" l="1"/>
  <c r="F217" i="13" l="1"/>
  <c r="T13" i="1"/>
  <c r="T14" i="1"/>
  <c r="T15" i="1"/>
  <c r="W10" i="1" l="1"/>
  <c r="T10" i="1"/>
  <c r="L10" i="1" l="1"/>
  <c r="N21" i="1"/>
  <c r="N18" i="1"/>
  <c r="N17" i="1"/>
  <c r="N19" i="1"/>
  <c r="N20" i="1"/>
  <c r="F221" i="13" l="1"/>
  <c r="F211" i="13"/>
  <c r="F212" i="13"/>
  <c r="F213" i="13"/>
  <c r="F214" i="13"/>
  <c r="F215" i="13"/>
  <c r="F216" i="13"/>
  <c r="F218" i="13"/>
  <c r="F219" i="13"/>
  <c r="F220" i="13"/>
  <c r="F210" i="13"/>
  <c r="N14" i="1"/>
  <c r="N13" i="1"/>
  <c r="N15" i="1"/>
  <c r="N12" i="1"/>
  <c r="N11" i="1"/>
  <c r="B221" i="13" a="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K16" i="1" l="1"/>
  <c r="L16" i="1" l="1"/>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A10" i="1" l="1"/>
  <c r="AB10" i="1" s="1"/>
  <c r="AC10" i="1" l="1"/>
  <c r="AA11" i="1" s="1"/>
  <c r="AC11" i="1" l="1"/>
  <c r="AA12" i="1" s="1"/>
  <c r="AB11" i="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AC12" i="1" l="1"/>
  <c r="AA13" i="1" s="1"/>
  <c r="AB12"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B13" i="1" l="1"/>
  <c r="AC13" i="1"/>
  <c r="AA14" i="1" s="1"/>
  <c r="R40" i="19"/>
  <c r="AD10" i="19"/>
  <c r="X40" i="19"/>
  <c r="AJ10" i="19"/>
  <c r="R50" i="19"/>
  <c r="X10" i="19"/>
  <c r="R30" i="19"/>
  <c r="L10" i="19"/>
  <c r="L50" i="19"/>
  <c r="AJ20" i="19"/>
  <c r="AJ40" i="19"/>
  <c r="AD30" i="19"/>
  <c r="R20" i="19"/>
  <c r="AD50" i="19"/>
  <c r="AJ30" i="19"/>
  <c r="AJ50" i="19"/>
  <c r="X30" i="19"/>
  <c r="AD20" i="19"/>
  <c r="L40" i="19"/>
  <c r="X50" i="19"/>
  <c r="X20" i="19"/>
  <c r="AD40" i="19"/>
  <c r="R10" i="19"/>
  <c r="L30" i="19"/>
  <c r="L20"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C14" i="1" l="1"/>
  <c r="AA15" i="1" s="1"/>
  <c r="AB14" i="1"/>
  <c r="AG39" i="19"/>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B15" i="1" l="1"/>
  <c r="AC15" i="1"/>
  <c r="AG24" i="19"/>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N22" i="1" l="1"/>
  <c r="O22" i="1" s="1"/>
  <c r="N28" i="1"/>
  <c r="O28" i="1" s="1"/>
  <c r="N34" i="1"/>
  <c r="O34" i="1" s="1"/>
  <c r="N40" i="1"/>
  <c r="O40" i="1" s="1"/>
  <c r="N46" i="1"/>
  <c r="O46" i="1" s="1"/>
  <c r="N52" i="1"/>
  <c r="O52" i="1" s="1"/>
  <c r="N58" i="1"/>
  <c r="O58" i="1" s="1"/>
  <c r="N64" i="1"/>
  <c r="O64" i="1" s="1"/>
  <c r="N16" i="1"/>
  <c r="O16" i="1" s="1"/>
  <c r="N10" i="1"/>
  <c r="O10" i="1" s="1"/>
  <c r="P38" i="18" l="1"/>
  <c r="J6" i="18"/>
  <c r="V6" i="18"/>
  <c r="J22" i="18"/>
  <c r="V22" i="18"/>
  <c r="AH6" i="18"/>
  <c r="P22" i="18"/>
  <c r="AH22" i="18"/>
  <c r="P6" i="18"/>
  <c r="P10" i="1"/>
  <c r="AE10" i="1" s="1"/>
  <c r="AE11" i="1" s="1"/>
  <c r="AB38" i="18"/>
  <c r="AB30" i="18"/>
  <c r="V14" i="18"/>
  <c r="P30" i="18"/>
  <c r="V30" i="18"/>
  <c r="AH30" i="18"/>
  <c r="V38" i="18"/>
  <c r="P14" i="18"/>
  <c r="Q10" i="1"/>
  <c r="AH14" i="18"/>
  <c r="J14" i="18"/>
  <c r="AB22" i="18"/>
  <c r="AB14" i="18"/>
  <c r="J30" i="18"/>
  <c r="AB6" i="18"/>
  <c r="J38" i="18"/>
  <c r="AH38" i="18"/>
  <c r="R38" i="18"/>
  <c r="R14" i="18"/>
  <c r="AD14" i="18"/>
  <c r="AJ38" i="18"/>
  <c r="X30" i="18"/>
  <c r="L38" i="18"/>
  <c r="AD6" i="18"/>
  <c r="R6" i="18"/>
  <c r="AJ6" i="18"/>
  <c r="AJ30" i="18"/>
  <c r="Q16" i="1"/>
  <c r="R30" i="18"/>
  <c r="AD38" i="18"/>
  <c r="AD22" i="18"/>
  <c r="P16" i="1"/>
  <c r="AE16" i="1" s="1"/>
  <c r="AD16" i="1" s="1"/>
  <c r="AF16" i="1" s="1"/>
  <c r="L30" i="18"/>
  <c r="AJ14" i="18"/>
  <c r="L14" i="18"/>
  <c r="X38" i="18"/>
  <c r="L22" i="18"/>
  <c r="AD30" i="18"/>
  <c r="AJ22" i="18"/>
  <c r="X14" i="18"/>
  <c r="X6" i="18"/>
  <c r="R22" i="18"/>
  <c r="L6" i="18"/>
  <c r="X22" i="18"/>
  <c r="P64" i="1"/>
  <c r="Q64" i="1"/>
  <c r="V36" i="18"/>
  <c r="J12" i="18"/>
  <c r="J28" i="18"/>
  <c r="AH36" i="18"/>
  <c r="J20" i="18"/>
  <c r="AB36" i="18"/>
  <c r="J44" i="18"/>
  <c r="AH12" i="18"/>
  <c r="P12" i="18"/>
  <c r="P28" i="18"/>
  <c r="AB12" i="18"/>
  <c r="AB28" i="18"/>
  <c r="AH20" i="18"/>
  <c r="V44" i="18"/>
  <c r="P36" i="18"/>
  <c r="AH44" i="18"/>
  <c r="V12" i="18"/>
  <c r="V20" i="18"/>
  <c r="V28" i="18"/>
  <c r="AH28" i="18"/>
  <c r="P20" i="18"/>
  <c r="AB20" i="18"/>
  <c r="J36" i="18"/>
  <c r="P44" i="18"/>
  <c r="AB44" i="18"/>
  <c r="P58" i="1"/>
  <c r="Q58" i="1"/>
  <c r="Z42" i="18"/>
  <c r="N18" i="18"/>
  <c r="N42" i="18"/>
  <c r="N10" i="18"/>
  <c r="AF26" i="18"/>
  <c r="AL34" i="18"/>
  <c r="AL10" i="18"/>
  <c r="N26" i="18"/>
  <c r="AL42" i="18"/>
  <c r="AF18" i="18"/>
  <c r="AF10" i="18"/>
  <c r="T10" i="18"/>
  <c r="Z34" i="18"/>
  <c r="N34" i="18"/>
  <c r="AF42" i="18"/>
  <c r="AL18" i="18"/>
  <c r="T34" i="18"/>
  <c r="AL26" i="18"/>
  <c r="T18" i="18"/>
  <c r="T26" i="18"/>
  <c r="Z26" i="18"/>
  <c r="Z18" i="18"/>
  <c r="Z10" i="18"/>
  <c r="T42" i="18"/>
  <c r="AF34" i="18"/>
  <c r="Q52" i="1"/>
  <c r="P52" i="1"/>
  <c r="R18" i="18"/>
  <c r="L18" i="18"/>
  <c r="AD42" i="18"/>
  <c r="R26" i="18"/>
  <c r="R10" i="18"/>
  <c r="L34" i="18"/>
  <c r="X26" i="18"/>
  <c r="R42" i="18"/>
  <c r="X34" i="18"/>
  <c r="L10" i="18"/>
  <c r="AD18" i="18"/>
  <c r="AD34" i="18"/>
  <c r="L42" i="18"/>
  <c r="L26" i="18"/>
  <c r="AJ26" i="18"/>
  <c r="AJ10" i="18"/>
  <c r="AJ34" i="18"/>
  <c r="AJ42" i="18"/>
  <c r="AD26" i="18"/>
  <c r="R34" i="18"/>
  <c r="AJ18" i="18"/>
  <c r="X10" i="18"/>
  <c r="AD10" i="18"/>
  <c r="X42" i="18"/>
  <c r="X18" i="18"/>
  <c r="P46" i="1"/>
  <c r="Q46" i="1"/>
  <c r="AB10" i="18"/>
  <c r="P18" i="18"/>
  <c r="V18" i="18"/>
  <c r="J26" i="18"/>
  <c r="AB42" i="18"/>
  <c r="V10" i="18"/>
  <c r="P34" i="18"/>
  <c r="V42" i="18"/>
  <c r="AB18" i="18"/>
  <c r="P42" i="18"/>
  <c r="V26" i="18"/>
  <c r="AH34" i="18"/>
  <c r="J42" i="18"/>
  <c r="P10" i="18"/>
  <c r="AB26" i="18"/>
  <c r="P26" i="18"/>
  <c r="AH18" i="18"/>
  <c r="J34" i="18"/>
  <c r="J18" i="18"/>
  <c r="V34" i="18"/>
  <c r="AH10" i="18"/>
  <c r="AB34" i="18"/>
  <c r="J10" i="18"/>
  <c r="AH42" i="18"/>
  <c r="AH26" i="18"/>
  <c r="Q40" i="1"/>
  <c r="P40" i="1"/>
  <c r="N40" i="18"/>
  <c r="AF32" i="18"/>
  <c r="AL24" i="18"/>
  <c r="T8" i="18"/>
  <c r="T16" i="18"/>
  <c r="AF40" i="18"/>
  <c r="AL8" i="18"/>
  <c r="Z32" i="18"/>
  <c r="AL40" i="18"/>
  <c r="Z8" i="18"/>
  <c r="T32" i="18"/>
  <c r="T24" i="18"/>
  <c r="T40" i="18"/>
  <c r="N16" i="18"/>
  <c r="AF8" i="18"/>
  <c r="Z16" i="18"/>
  <c r="Z40" i="18"/>
  <c r="N24" i="18"/>
  <c r="Z24" i="18"/>
  <c r="AF16" i="18"/>
  <c r="AF24" i="18"/>
  <c r="AL32" i="18"/>
  <c r="AL16" i="18"/>
  <c r="N8" i="18"/>
  <c r="N32" i="18"/>
  <c r="Q34" i="1"/>
  <c r="P34" i="1"/>
  <c r="AJ16" i="18"/>
  <c r="AD8" i="18"/>
  <c r="L32" i="18"/>
  <c r="R40" i="18"/>
  <c r="L40" i="18"/>
  <c r="R16" i="18"/>
  <c r="X32" i="18"/>
  <c r="L24" i="18"/>
  <c r="AD32" i="18"/>
  <c r="AD16" i="18"/>
  <c r="AD40" i="18"/>
  <c r="AJ8" i="18"/>
  <c r="L8" i="18"/>
  <c r="X8" i="18"/>
  <c r="L16" i="18"/>
  <c r="R8" i="18"/>
  <c r="AJ32" i="18"/>
  <c r="X16" i="18"/>
  <c r="R32" i="18"/>
  <c r="X40" i="18"/>
  <c r="AJ40" i="18"/>
  <c r="AD24" i="18"/>
  <c r="X24" i="18"/>
  <c r="AJ24" i="18"/>
  <c r="R24" i="18"/>
  <c r="P28" i="1"/>
  <c r="Q28" i="1"/>
  <c r="P16" i="18"/>
  <c r="V32" i="18"/>
  <c r="V8" i="18"/>
  <c r="AH8" i="18"/>
  <c r="AB32" i="18"/>
  <c r="V24" i="18"/>
  <c r="J8" i="18"/>
  <c r="AB8" i="18"/>
  <c r="J24" i="18"/>
  <c r="P8" i="18"/>
  <c r="V16" i="18"/>
  <c r="AH16" i="18"/>
  <c r="AH40" i="18"/>
  <c r="J32" i="18"/>
  <c r="AB16" i="18"/>
  <c r="AB24" i="18"/>
  <c r="AB40" i="18"/>
  <c r="P24" i="18"/>
  <c r="P32" i="18"/>
  <c r="P40" i="18"/>
  <c r="AH24" i="18"/>
  <c r="J16" i="18"/>
  <c r="V40" i="18"/>
  <c r="J40" i="18"/>
  <c r="AH32" i="18"/>
  <c r="P22" i="1"/>
  <c r="Q22" i="1"/>
  <c r="AL6" i="18"/>
  <c r="N30" i="18"/>
  <c r="T38" i="18"/>
  <c r="Z6" i="18"/>
  <c r="N14" i="18"/>
  <c r="AF6" i="18"/>
  <c r="AL22" i="18"/>
  <c r="T14" i="18"/>
  <c r="N22" i="18"/>
  <c r="T22" i="18"/>
  <c r="AF38" i="18"/>
  <c r="N6" i="18"/>
  <c r="T6" i="18"/>
  <c r="AF30" i="18"/>
  <c r="AL30" i="18"/>
  <c r="Z22" i="18"/>
  <c r="Z14" i="18"/>
  <c r="Z30" i="18"/>
  <c r="AL38" i="18"/>
  <c r="AF14" i="18"/>
  <c r="AL14" i="18"/>
  <c r="AF22" i="18"/>
  <c r="T30" i="18"/>
  <c r="N38" i="18"/>
  <c r="Z38" i="18"/>
  <c r="AD10" i="1" l="1"/>
  <c r="P36" i="19" s="1"/>
  <c r="V7" i="19"/>
  <c r="AH37" i="19"/>
  <c r="P27" i="19"/>
  <c r="AB7" i="19"/>
  <c r="AB47" i="19"/>
  <c r="P17" i="19"/>
  <c r="V17" i="19"/>
  <c r="J47" i="19"/>
  <c r="AH47" i="19"/>
  <c r="V47" i="19"/>
  <c r="V27" i="19"/>
  <c r="P37" i="19"/>
  <c r="AH7" i="19"/>
  <c r="AB17" i="19"/>
  <c r="P47" i="19"/>
  <c r="J7" i="19"/>
  <c r="AB27" i="19"/>
  <c r="V37" i="19"/>
  <c r="J17" i="19"/>
  <c r="AH17" i="19"/>
  <c r="P7" i="19"/>
  <c r="J37" i="19"/>
  <c r="AH27" i="19"/>
  <c r="AB37" i="19"/>
  <c r="J27" i="19"/>
  <c r="J26" i="19" l="1"/>
  <c r="AB26" i="19"/>
  <c r="J36" i="19"/>
  <c r="V46" i="19"/>
  <c r="AH26" i="19"/>
  <c r="V16" i="19"/>
  <c r="P16" i="19"/>
  <c r="AH46" i="19"/>
  <c r="P26" i="19"/>
  <c r="AB16" i="19"/>
  <c r="P46" i="19"/>
  <c r="AB6" i="19"/>
  <c r="V26" i="19"/>
  <c r="J6" i="19"/>
  <c r="P6" i="19"/>
  <c r="J46" i="19"/>
  <c r="AF10" i="1"/>
  <c r="J16" i="19"/>
  <c r="AB46" i="19"/>
  <c r="V36" i="19"/>
  <c r="AH6" i="19"/>
  <c r="AH36" i="19"/>
  <c r="AH16" i="19"/>
  <c r="AB36" i="19"/>
  <c r="V6" i="19"/>
  <c r="AD11" i="1"/>
  <c r="AE12" i="1"/>
  <c r="W37" i="19" l="1"/>
  <c r="AC7" i="19"/>
  <c r="AI7" i="19"/>
  <c r="W47" i="19"/>
  <c r="W17" i="19"/>
  <c r="Q37" i="19"/>
  <c r="W27" i="19"/>
  <c r="AI27" i="19"/>
  <c r="Q47" i="19"/>
  <c r="Q7" i="19"/>
  <c r="W7" i="19"/>
  <c r="K27" i="19"/>
  <c r="AI17" i="19"/>
  <c r="K17" i="19"/>
  <c r="K47" i="19"/>
  <c r="K7" i="19"/>
  <c r="AI47" i="19"/>
  <c r="Q17" i="19"/>
  <c r="Q27" i="19"/>
  <c r="K37" i="19"/>
  <c r="AC27" i="19"/>
  <c r="AC47" i="19"/>
  <c r="AC37" i="19"/>
  <c r="AI37" i="19"/>
  <c r="AC17" i="19"/>
  <c r="AD12" i="1"/>
  <c r="AE13" i="1"/>
  <c r="AF11" i="1"/>
  <c r="K36" i="19"/>
  <c r="K6" i="19"/>
  <c r="AI6" i="19"/>
  <c r="Q36" i="19"/>
  <c r="W26" i="19"/>
  <c r="W46" i="19"/>
  <c r="AI36" i="19"/>
  <c r="AC6" i="19"/>
  <c r="AC26" i="19"/>
  <c r="W36" i="19"/>
  <c r="K16" i="19"/>
  <c r="K46" i="19"/>
  <c r="AC46" i="19"/>
  <c r="Q46" i="19"/>
  <c r="AC16" i="19"/>
  <c r="W16" i="19"/>
  <c r="Q26" i="19"/>
  <c r="Q6" i="19"/>
  <c r="Q16" i="19"/>
  <c r="AI16" i="19"/>
  <c r="W6" i="19"/>
  <c r="K26" i="19"/>
  <c r="AI26" i="19"/>
  <c r="AC36" i="19"/>
  <c r="AI46" i="19"/>
  <c r="AJ7" i="19" l="1"/>
  <c r="L47" i="19"/>
  <c r="AJ37" i="19"/>
  <c r="R37" i="19"/>
  <c r="L27" i="19"/>
  <c r="AD7" i="19"/>
  <c r="AD17" i="19"/>
  <c r="X37" i="19"/>
  <c r="L37" i="19"/>
  <c r="R47" i="19"/>
  <c r="R17" i="19"/>
  <c r="AD37" i="19"/>
  <c r="AJ17" i="19"/>
  <c r="X7" i="19"/>
  <c r="AJ47" i="19"/>
  <c r="X47" i="19"/>
  <c r="L7" i="19"/>
  <c r="L17" i="19"/>
  <c r="AD27" i="19"/>
  <c r="R27" i="19"/>
  <c r="X27" i="19"/>
  <c r="AD47" i="19"/>
  <c r="R7" i="19"/>
  <c r="AJ27" i="19"/>
  <c r="X17" i="19"/>
  <c r="AD13" i="1"/>
  <c r="AE14" i="1"/>
  <c r="AF12" i="1"/>
  <c r="AJ46" i="19"/>
  <c r="X46" i="19"/>
  <c r="AD46" i="19"/>
  <c r="X26" i="19"/>
  <c r="AD26" i="19"/>
  <c r="L36" i="19"/>
  <c r="AJ36" i="19"/>
  <c r="X16" i="19"/>
  <c r="R26" i="19"/>
  <c r="R46" i="19"/>
  <c r="AJ26" i="19"/>
  <c r="AD6" i="19"/>
  <c r="L46" i="19"/>
  <c r="L6" i="19"/>
  <c r="X6" i="19"/>
  <c r="L26" i="19"/>
  <c r="L16" i="19"/>
  <c r="R36" i="19"/>
  <c r="R16" i="19"/>
  <c r="AD16" i="19"/>
  <c r="X36" i="19"/>
  <c r="AJ16" i="19"/>
  <c r="R6" i="19"/>
  <c r="AJ6" i="19"/>
  <c r="AD36" i="19"/>
  <c r="M47" i="19" l="1"/>
  <c r="AE47" i="19"/>
  <c r="Y17" i="19"/>
  <c r="AK17" i="19"/>
  <c r="AE7" i="19"/>
  <c r="S27" i="19"/>
  <c r="M27" i="19"/>
  <c r="S37" i="19"/>
  <c r="S47" i="19"/>
  <c r="AE27" i="19"/>
  <c r="M7" i="19"/>
  <c r="Y47" i="19"/>
  <c r="M37" i="19"/>
  <c r="S7" i="19"/>
  <c r="S17" i="19"/>
  <c r="Y27" i="19"/>
  <c r="M17" i="19"/>
  <c r="AK7" i="19"/>
  <c r="AE17" i="19"/>
  <c r="AK47" i="19"/>
  <c r="AK27" i="19"/>
  <c r="AK37" i="19"/>
  <c r="Y7" i="19"/>
  <c r="Y37" i="19"/>
  <c r="AE37" i="19"/>
  <c r="AD14" i="1"/>
  <c r="AE15" i="1"/>
  <c r="AD15" i="1" s="1"/>
  <c r="AF13" i="1"/>
  <c r="S36" i="19"/>
  <c r="Y26" i="19"/>
  <c r="AK46" i="19"/>
  <c r="AE16" i="19"/>
  <c r="AK6" i="19"/>
  <c r="M6" i="19"/>
  <c r="Y36" i="19"/>
  <c r="AK16" i="19"/>
  <c r="S6" i="19"/>
  <c r="M26" i="19"/>
  <c r="AE36" i="19"/>
  <c r="AE6" i="19"/>
  <c r="S46" i="19"/>
  <c r="AE26" i="19"/>
  <c r="M16" i="19"/>
  <c r="Y46" i="19"/>
  <c r="AK26" i="19"/>
  <c r="S16" i="19"/>
  <c r="M36" i="19"/>
  <c r="M46" i="19"/>
  <c r="Y6" i="19"/>
  <c r="AE46" i="19"/>
  <c r="AK36" i="19"/>
  <c r="Y16" i="19"/>
  <c r="S26" i="19"/>
  <c r="O17" i="19" l="1"/>
  <c r="U47" i="19"/>
  <c r="AM7" i="19"/>
  <c r="AG37" i="19"/>
  <c r="AA37" i="19"/>
  <c r="AA27" i="19"/>
  <c r="AA7" i="19"/>
  <c r="AG17" i="19"/>
  <c r="AM37" i="19"/>
  <c r="AG47" i="19"/>
  <c r="O37" i="19"/>
  <c r="AA47" i="19"/>
  <c r="O47" i="19"/>
  <c r="O27" i="19"/>
  <c r="AM17" i="19"/>
  <c r="AG27" i="19"/>
  <c r="U37" i="19"/>
  <c r="AA17" i="19"/>
  <c r="O7" i="19"/>
  <c r="U7" i="19"/>
  <c r="U27" i="19"/>
  <c r="AG7" i="19"/>
  <c r="AM47" i="19"/>
  <c r="AM27" i="19"/>
  <c r="U17" i="19"/>
  <c r="AF27" i="19"/>
  <c r="T47" i="19"/>
  <c r="N17" i="19"/>
  <c r="AF47" i="19"/>
  <c r="N47" i="19"/>
  <c r="AL17" i="19"/>
  <c r="AF7" i="19"/>
  <c r="AL47" i="19"/>
  <c r="AL7" i="19"/>
  <c r="T27" i="19"/>
  <c r="T7" i="19"/>
  <c r="N27" i="19"/>
  <c r="Z37" i="19"/>
  <c r="Z47" i="19"/>
  <c r="T17" i="19"/>
  <c r="T37" i="19"/>
  <c r="AL37" i="19"/>
  <c r="Z17" i="19"/>
  <c r="N37" i="19"/>
  <c r="Z27" i="19"/>
  <c r="AL27" i="19"/>
  <c r="AF17" i="19"/>
  <c r="Z7" i="19"/>
  <c r="AF37" i="19"/>
  <c r="N7" i="19"/>
  <c r="AF15" i="1"/>
  <c r="U36" i="19"/>
  <c r="AA26" i="19"/>
  <c r="AG16" i="19"/>
  <c r="AM6" i="19"/>
  <c r="O6" i="19"/>
  <c r="U46" i="19"/>
  <c r="AA36" i="19"/>
  <c r="AG26" i="19"/>
  <c r="AM16" i="19"/>
  <c r="O16" i="19"/>
  <c r="U6" i="19"/>
  <c r="AG36" i="19"/>
  <c r="AG46" i="19"/>
  <c r="O26" i="19"/>
  <c r="AA16" i="19"/>
  <c r="AM36" i="19"/>
  <c r="AA6" i="19"/>
  <c r="AG6" i="19"/>
  <c r="AA46" i="19"/>
  <c r="AM26" i="19"/>
  <c r="U16" i="19"/>
  <c r="O36" i="19"/>
  <c r="U26" i="19"/>
  <c r="AM46" i="19"/>
  <c r="O46" i="19"/>
  <c r="AF14" i="1"/>
  <c r="AL6" i="19"/>
  <c r="T36" i="19"/>
  <c r="AF16" i="19"/>
  <c r="AL16" i="19"/>
  <c r="Z36" i="19"/>
  <c r="Z26" i="19"/>
  <c r="AL36" i="19"/>
  <c r="AF46" i="19"/>
  <c r="AL26" i="19"/>
  <c r="AL46" i="19"/>
  <c r="AF26" i="19"/>
  <c r="N6" i="19"/>
  <c r="AF6" i="19"/>
  <c r="Z6" i="19"/>
  <c r="N16" i="19"/>
  <c r="T26" i="19"/>
  <c r="Z46" i="19"/>
  <c r="T16" i="19"/>
  <c r="T46" i="19"/>
  <c r="T6" i="19"/>
  <c r="Z16" i="19"/>
  <c r="AF36" i="19"/>
  <c r="N26" i="19"/>
  <c r="N36" i="19"/>
  <c r="N46"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<sst xmlns="http://schemas.openxmlformats.org/spreadsheetml/2006/main" count="518" uniqueCount="367">
  <si>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</si>
  <si>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</si>
  <si>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</si>
  <si>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</si>
  <si>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</si>
  <si>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</si>
  <si>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</si>
  <si>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</si>
  <si>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</si>
  <si>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</si>
  <si>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</si>
  <si>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</si>
  <si>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</si>
  <si>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</si>
  <si>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</si>
  <si>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</si>
  <si>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</si>
  <si>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</si>
  <si>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</si>
  <si>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</si>
  <si>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</si>
  <si>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</si>
  <si>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</si>
  <si>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</si>
  <si>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</si>
  <si>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</si>
  <si>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</si>
  <si>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</si>
  <si>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</si>
  <si>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</si>
  <si>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</si>
  <si>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</si>
  <si>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</si>
  <si>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</si>
  <si>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</si>
  <si>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</si>
  <si>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</si>
  <si>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</si>
  <si>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</si>
  <si>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</si>
  <si>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</si>
  <si>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</si>
  <si>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</si>
  <si>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</si>
  <si>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</si>
  <si>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</si>
  <si>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</si>
  <si>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</si>
  <si>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</si>
  <si>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</si>
  <si>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</si>
  <si>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</si>
  <si>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</si>
  <si>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</si>
  <si>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</si>
  <si>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</si>
  <si>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</si>
  <si>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</si>
  <si>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</si>
  <si>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</si>
  <si>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</si>
  <si>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</si>
  <si>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</si>
  <si>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</si>
  <si>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</si>
  <si>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</si>
  <si>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</si>
  <si>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</si>
  <si>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</si>
  <si>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</si>
  <si>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</si>
  <si>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</si>
  <si>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</si>
  <si>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</si>
  <si>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</si>
  <si>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</si>
  <si>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</si>
  <si>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</si>
  <si>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</si>
  <si>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</si>
  <si>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</si>
  <si>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</si>
  <si>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</si>
  <si>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</si>
  <si>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</si>
  <si>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</si>
  <si>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</si>
  <si>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</si>
  <si>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</si>
  <si>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</si>
  <si>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</si>
  <si>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</si>
  <si>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</si>
  <si>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</si>
  <si>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</si>
  <si>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</si>
  <si>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</si>
  <si>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</si>
  <si>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</si>
  <si>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</si>
  <si>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</si>
  <si>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</si>
  <si>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</si>
  <si>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</si>
  <si>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</si>
  <si>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</si>
  <si>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</si>
  <si>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</si>
  <si>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</si>
  <si>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</si>
  <si>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</si>
  <si>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</si>
  <si>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</si>
  <si>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</si>
  <si>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</si>
  <si>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</si>
  <si>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</si>
  <si>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</si>
  <si>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</si>
  <si>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</si>
  <si>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</si>
  <si>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</si>
  <si>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</si>
  <si>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</si>
  <si>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</si>
  <si>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</si>
  <si>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</si>
  <si>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</si>
  <si>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</si>
  <si>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</si>
  <si>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</si>
  <si>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</si>
  <si>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</si>
  <si>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</si>
  <si>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</si>
  <si>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</si>
  <si>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</si>
  <si>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</si>
  <si>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</si>
  <si>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</si>
  <si>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</si>
  <si>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</si>
  <si>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</si>
  <si>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</si>
  <si>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</si>
  <si>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</si>
  <si>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</si>
  <si>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</si>
  <si>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</si>
  <si>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</si>
  <si>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</si>
  <si>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</si>
  <si>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</si>
  <si>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</si>
  <si>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</si>
  <si>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</si>
  <si>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</si>
  <si>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</si>
  <si>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</si>
  <si>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</si>
  <si>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</si>
  <si>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</si>
  <si>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</si>
  <si>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</si>
  <si>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</si>
  <si>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</si>
  <si>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</si>
  <si>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</si>
  <si>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</si>
  <si>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</si>
  <si>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</si>
  <si>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</si>
  <si>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</si>
  <si>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</si>
  <si>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</si>
  <si>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</si>
  <si>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</si>
  <si>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</si>
  <si>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</si>
  <si>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</si>
  <si>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</si>
  <si>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</si>
  <si>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</si>
  <si>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</si>
  <si>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</si>
  <si>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</si>
  <si>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</si>
  <si>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</si>
  <si>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</si>
  <si>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</si>
  <si>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</si>
  <si>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</si>
  <si>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</si>
  <si>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</si>
  <si>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</si>
  <si>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</si>
  <si>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</si>
  <si>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</si>
  <si>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</si>
  <si>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</si>
  <si>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</si>
  <si>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</si>
  <si>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</si>
  <si>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</si>
  <si>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</si>
  <si>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</si>
  <si>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</si>
  <si>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</si>
  <si>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</si>
  <si>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</si>
  <si>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</si>
  <si>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</si>
  <si>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xml:space="preserve">     Entre 5000 y 10000 SMLMV</t>
  </si>
  <si>
    <t>FORMATO: CONTEXTO ESTRATEGICO</t>
  </si>
  <si>
    <t xml:space="preserve">CONTEXTO ESTRATEGICO </t>
  </si>
  <si>
    <t>FACTORES EXTERNOS</t>
  </si>
  <si>
    <t>CAUSAS</t>
  </si>
  <si>
    <t>FACTORES INTERNOS</t>
  </si>
  <si>
    <t>FACTORES DEL PROCESO</t>
  </si>
  <si>
    <t>SOCIALES Y CULTURALES</t>
  </si>
  <si>
    <t>POLÍTICOS</t>
  </si>
  <si>
    <t>AMBIENTALES</t>
  </si>
  <si>
    <t>OTROS</t>
  </si>
  <si>
    <t xml:space="preserve">Versión: </t>
  </si>
  <si>
    <t xml:space="preserve">Fecha: </t>
  </si>
  <si>
    <t xml:space="preserve">Pagina:  </t>
  </si>
  <si>
    <t>FORMATO: PRIORIZACION DE CAUSAS (Amenazas y Debilidades)</t>
  </si>
  <si>
    <t>No.</t>
  </si>
  <si>
    <t xml:space="preserve">CAUSAS </t>
  </si>
  <si>
    <t>P1</t>
  </si>
  <si>
    <t>P2</t>
  </si>
  <si>
    <t>P3</t>
  </si>
  <si>
    <t>P4</t>
  </si>
  <si>
    <t>P5</t>
  </si>
  <si>
    <t>P6</t>
  </si>
  <si>
    <t>P7</t>
  </si>
  <si>
    <t>P8</t>
  </si>
  <si>
    <t>P9</t>
  </si>
  <si>
    <t>P10</t>
  </si>
  <si>
    <t>P11</t>
  </si>
  <si>
    <t>P12</t>
  </si>
  <si>
    <t>P13</t>
  </si>
  <si>
    <t>P14</t>
  </si>
  <si>
    <t>P15</t>
  </si>
  <si>
    <t>TOTAL</t>
  </si>
  <si>
    <t>PROMEDIO</t>
  </si>
  <si>
    <t>¿SE PRIORIZA LA CAUSA PARA EL ANÁLISIS DOFA?</t>
  </si>
  <si>
    <t>SUMA TOTAL</t>
  </si>
  <si>
    <t>FORMATO: MATRIZ DOFA</t>
  </si>
  <si>
    <t xml:space="preserve">
MATRIZ DOFA
IDENTIFICACION DE FACTORES 
Y
DEFINICION DE ESTRATEGIAS
</t>
  </si>
  <si>
    <t>NEGATIVOS</t>
  </si>
  <si>
    <t>POSITIVOS</t>
  </si>
  <si>
    <t>DEBILIDADES (D)</t>
  </si>
  <si>
    <t>FORTALEZAS (F)</t>
  </si>
  <si>
    <t>OPORTUNIDADES (O)</t>
  </si>
  <si>
    <r>
      <t xml:space="preserve">ESTRATEGIA DO (SUPERVIVENCIA)
</t>
    </r>
    <r>
      <rPr>
        <b/>
        <sz val="11"/>
        <color theme="1"/>
        <rFont val="Arial"/>
        <family val="2"/>
      </rPr>
      <t>consiste en contrarrestar Debilidades por medio de Oportunidades.</t>
    </r>
  </si>
  <si>
    <r>
      <t xml:space="preserve">ESTRATEGIA FO (CRECIMIENTO)
</t>
    </r>
    <r>
      <rPr>
        <b/>
        <sz val="11"/>
        <color theme="1"/>
        <rFont val="Arial"/>
        <family val="2"/>
      </rPr>
      <t>Utilizar fortalezas para optimizar oportunidades.</t>
    </r>
  </si>
  <si>
    <t>AMENAZAS (A)</t>
  </si>
  <si>
    <r>
      <t xml:space="preserve">ESTRATEGIA DA (CONTINGENCIA)
</t>
    </r>
    <r>
      <rPr>
        <b/>
        <sz val="11"/>
        <color theme="1"/>
        <rFont val="Arial"/>
        <family val="2"/>
      </rPr>
      <t>Cuando el riesgo se materialice a partir de la combinación de debilidades
con amenazas, para formular acciones de contingencia.</t>
    </r>
  </si>
  <si>
    <r>
      <t xml:space="preserve">ESTRATEGIA FA (SUPERVIVENCIA)
</t>
    </r>
    <r>
      <rPr>
        <b/>
        <sz val="11"/>
        <color theme="1"/>
        <rFont val="Arial"/>
        <family val="2"/>
      </rPr>
      <t>Utilizar fortalezas para contrarrestar amenazas</t>
    </r>
    <r>
      <rPr>
        <b/>
        <sz val="14"/>
        <color theme="1"/>
        <rFont val="Arial"/>
        <family val="2"/>
      </rPr>
      <t xml:space="preserve">
</t>
    </r>
  </si>
  <si>
    <t xml:space="preserve">Codigo: </t>
  </si>
  <si>
    <t>Tipo de Riesgos</t>
  </si>
  <si>
    <t xml:space="preserve">PROCESO: SISTEMA INTEGRADO DE GESTIÓN </t>
  </si>
  <si>
    <t>Codigo:FOR-029-PRO-SIG-01</t>
  </si>
  <si>
    <t>Versión: 01</t>
  </si>
  <si>
    <t>Fecha: 21/02/2024</t>
  </si>
  <si>
    <t>Pagina:  1 de 1</t>
  </si>
  <si>
    <t>Fecha:21/02/2024</t>
  </si>
  <si>
    <t>PROCESO:  GESTIÓN DEL DESARROLLO ECONÓMICO Y LA COMPETITIVIDAD</t>
  </si>
  <si>
    <t>Cambio de gobierno</t>
  </si>
  <si>
    <t>FINANCIERO</t>
  </si>
  <si>
    <t>Falta de recursos para funcionamiento e inversión</t>
  </si>
  <si>
    <t>RESPONSABLES DEL PROCESO</t>
  </si>
  <si>
    <t>Falta de autoridad, responsabilidad y compromiso respecto al manual del funciones de los funcionarios del proceso</t>
  </si>
  <si>
    <t>Falta de conocimiento y resistencia al cambio del personal</t>
  </si>
  <si>
    <t>PERSONAL DE LA ENTIDAD (Capacidad del personal, políticas de manejo del talento humano, idoneidad)</t>
  </si>
  <si>
    <t>FALTA DE ETICA PROFESIONAL, AMIGUISMO Y/O CLIENTELISMO</t>
  </si>
  <si>
    <t>Falta de socialización con el personal adscrito a las Secretarías involucradas en el proceso, en cuanto  a los procedimientos que deben ser implementados.</t>
  </si>
  <si>
    <t>ECONÓMICOS Y FINANCIEROS</t>
  </si>
  <si>
    <t>Baja asignación de recursos de capital necesarios</t>
  </si>
  <si>
    <t>PROCESOS OPERATIVOS</t>
  </si>
  <si>
    <t>Desconocimiento del personal acerca de  la utilizacion formatos y/o documentos  del  procesos preestablecidos oficialmente</t>
  </si>
  <si>
    <t>Falta de socializaciòn de la informaciòn del proceso</t>
  </si>
  <si>
    <t>Desconocimiento del usuario sobre los requisitos técnicos para el buen desarrollo de los programas</t>
  </si>
  <si>
    <t>TECNOLOGÍA (integridad de datos, disponibilidad de datos y sistemas, desarrollo, producción, mantenimiento de sistemas de información)</t>
  </si>
  <si>
    <t>Difuciòn inapropiada de la oferta de servicios  de los diferentes procesos</t>
  </si>
  <si>
    <t>COMUNICACIÓN ENTRE LOS PROCESOS</t>
  </si>
  <si>
    <t>Deficiente efectividad en los flujos de información determinados en la interación de los procesos</t>
  </si>
  <si>
    <t>LEGALES Y REGLAMENTARIOS</t>
  </si>
  <si>
    <t>Cambio en la normatividad externa (leyes, decretos, ordenanzas y acuerdos) que conlleven a la desactualización del proceso.</t>
  </si>
  <si>
    <t>ESTRATÉGICOS</t>
  </si>
  <si>
    <t>Falta de planeación en cuanto a la ejecución física y presupuestal en las metas producto</t>
  </si>
  <si>
    <t>TRANSVERSALIDAD</t>
  </si>
  <si>
    <t>Desconocimiento por falta de socializaciòn de los requisitos establecidos por la entidad para acceder a los beneficios de cada Secretaría</t>
  </si>
  <si>
    <t>Suceso de catastrofes naturales que con lleven a la perdida de información</t>
  </si>
  <si>
    <t>COMMUNICACIÓN INTERNA</t>
  </si>
  <si>
    <t>Escasa articulación entre las Secretarías que tienen acciones similares en el plan de desarrollo o comparten procesos</t>
  </si>
  <si>
    <t>OBJETIVO:  PROMOVER EL DESARROLLO ECONÓMICO Y LA COMPETITIVIDAD DEL MUNICIPIO DE IBAGUÉ MEDIANTE LA FORMULACIÓN E IMPLEMENTACIÓN DE PLANES, PROGRAMAS Y PROYECTOS QUE FORTALEZCAN EL TEJIDO EMPRESARIAL, EL EMPRENDIMIENTO, LA EMPLEABILIDAD, EL TURISMO Y EL SECTOR RURAL</t>
  </si>
  <si>
    <t>Falta de conocimiento y resistencia al cambio por parte de los funcionarios.</t>
  </si>
  <si>
    <t xml:space="preserve">1 Falta de recursos de  inversión para la ejecución de los programas </t>
  </si>
  <si>
    <t>1 Buena actitud de la dirección ante el cambio</t>
  </si>
  <si>
    <t>2 Disponibilidad de medios de comunicación y logisticos de la administración propios para la difusión de los diferentes programas</t>
  </si>
  <si>
    <t>3 Deficiencia en los canales de comunicación entre la alta dirección, parte operativa y viceversa</t>
  </si>
  <si>
    <t xml:space="preserve">3 Programas de formación y capacitación para el personal en actividades propias del proceso </t>
  </si>
  <si>
    <t>4 Falta de planeación en cuanto a la ejecución física y presupuestal en las metas producto</t>
  </si>
  <si>
    <t>4 Recursos por alianzas y convenios con otras entidades que aportan y contribuyen con el cumplimiento de las metas</t>
  </si>
  <si>
    <t>5  Escasa articulación entre las Secretarías que tienen acciones similares en el plan de desarrollo o comparten procesos</t>
  </si>
  <si>
    <t xml:space="preserve">5 Fortalecimiento a la estructura organizacional </t>
  </si>
  <si>
    <t>6 Escasa socialización con el personal adscrito a las Secretarías involucradas en el proceso, en cuanto  a los procedimientos que deben ser implementados.</t>
  </si>
  <si>
    <t>6 Certificación en normas ISO 9001:2015, 14001:2015 y oshas 18001:2007 - Norma tècnica de sostenibilidad NTS - TS 001 -1 TURISMO SOSTENIBLE</t>
  </si>
  <si>
    <t>7 Deficiencia en los flujos de información determinados en la interación de los procesos</t>
  </si>
  <si>
    <t>BUENA ACTITUD DE LA DIRECCION ANTE EL CAMBIO</t>
  </si>
  <si>
    <t>1. Aumento de los ingresos del municipio</t>
  </si>
  <si>
    <t xml:space="preserve"> D1, O1 Por medio del aumento de los ingresos (inversion extranjera, alianzas estrategicas, formulación de proyectos de inversión, entre otros) para la asignación de recursos buscando mejorar la inversión y funcionamiento del proceso, garantizando mayor cobertura y generando confianza debido a que se fortalece la institucionalidad  en la alcaldía municipal de Ibagué.
</t>
  </si>
  <si>
    <t>F4O 2,3 Y 4 Gestión de recursos mediante alianzas y convenios con otras entidades que aportan y contribuyen con el cumplimiento de las metas gracias a las ventajas competitivas de Ibagué, los indicadores de seguridad de la ciudad y la alta demanda de productos y servicios que se ofrecen en el municipio a nivel nacional e internacional logrando posicionar a Ibagué como una ciudad económica y productiva.</t>
  </si>
  <si>
    <t>2.Posicionar a Ibagué  como una ciudad económica y productividad</t>
  </si>
  <si>
    <t>D1 O3, 4 Gestionar recursos de inversión propios, nacionales y extranjeros haciendo uso de las ventajas competitivas y de la alta demanda de productos y/o servicios que se ofrecen en el municipio de Ibagué</t>
  </si>
  <si>
    <t xml:space="preserve">F3 O6,7 y 10  Promover la formación y capacitación de los funcionarios involucrados en el proceso para la implementación de las normas, potencialización de los programas y de esta manera lograr la aceptación de la comunidad. </t>
  </si>
  <si>
    <t>3. Ventajas competitivas (conectividad, variedad de pisos térmicos, parque nacional natural de los nevados)</t>
  </si>
  <si>
    <t>D2 O10 De manera cuatrimestral se realizará verificación aleatoria al interior de cada secretaría, de los recursos entregrados, con el fin de validar el cumplimiento de requisitos en la asignación</t>
  </si>
  <si>
    <t>4. Alta demanda nacional e internacional de productos y/o servicios que se ofrecen en el municipio de Ibagué</t>
  </si>
  <si>
    <t xml:space="preserve">D3 O2 La correcta dinamización de la comunicación interna entre la alta dirección y la parte operativa permitira posicionar a Ibagué como una ciudad económica y productiva. </t>
  </si>
  <si>
    <t>5.Avances tecnológicos que permiten aprovechar redes sociales y otros canales de comunicación con el fin de informar a la población objetivo de las Secretarías</t>
  </si>
  <si>
    <t>D7 O5  las secretarias de desarrollo economico y agricultura y desarrollo rural, de manera semestra realizarán a los funcionarios de planta y contratistas la socialización sobre el autocontrol, dejando evidencia acta y planillas de asistencias</t>
  </si>
  <si>
    <t>6. Implementación de la norma tecnica sectorial NTS 001-1 turismo sostenible en el cañon del combeima</t>
  </si>
  <si>
    <t>D2 O10 Socializar las políticas internas  del proceso y el Sistema Integrado de Gestión con el fin de generar un mayor compromiso por parte de la alta direccion  y la parte operativa a la de asignar los beneficiarios acorde a los requiitos establecidos.</t>
  </si>
  <si>
    <t>7. Potencializar el ecoturismo - Avistamiento de aves</t>
  </si>
  <si>
    <t>D2, D3-O10: EL PERSONAL ADSCRITO AL PROCESO DE GESTION DEL DESARROLLO ECONOMICO Y LA COMPETITIVIDAD DEBE RECIBIR CAPACITACION DE SOCIALIZACION DEL CODIGO DE INTEGRIDAD Y BUEN GOBIERNO CON LA RESPECTIVA INFORMACIÓN DOCUMENTADA DEL PROCESO</t>
  </si>
  <si>
    <t>8. Mejoramiento de la seguridad en la zona rural del municipio</t>
  </si>
  <si>
    <t>9. Disposición de entidades del orden nacional e internacional interesadas en realizar alianzas,Y convenios o , entre otros.</t>
  </si>
  <si>
    <t>10. Confianza y aceptación de la comunidad hacia la oferta de servicios</t>
  </si>
  <si>
    <t>11 DISPOSICIÓN DE ENTIDADES DEL ORDEN NACIONAL E INTERNACIONAL INTERESADAS EN REALIZAR ALIANZAS, CONVENIOS O HERMANAMIENTO ENTRE OTROS</t>
  </si>
  <si>
    <t>CAMBIO DE GOBIERNO</t>
  </si>
  <si>
    <t>D2,D3-A2: DENUNCIAR ACTOS DE CORRUPCION FRENTE A LOS ENTES COMPETENTES Y TOMAR LAS MEDIDAS LEGALES CORRESPONDIENTES A LA SITUACION QUE SE EVIDENCIE.</t>
  </si>
  <si>
    <t>F4,7-A4: MANTENER LAS DIRECTRICES ESTABLECIDAS DURANTE EL CAMBIO DE GOBIERNO EN LA ESTRUCTURA ORGANIZACIONAL CON EL FIN DE MANTENER EL BUEN FUNCIONAMIENTO DE LA ADMINISTRACION MUNCIPAL</t>
  </si>
  <si>
    <t>DESCONOCIMIENTO DEL USUARIO SOBRE LOS REQUISITOS TÉCNCIOS PARA EL BUEN DESARROLLO DE LOS PROGRAMAS</t>
  </si>
  <si>
    <t>D2,D3-A1 GESTIONAR LA CONSERVACION DE LA GESTIÓN DOCUMENTADA Y ACTIVIDADES DE LOS PROCESOS CUANDO SE GENERAN CAMBIOS DE GOBIERNO</t>
  </si>
  <si>
    <t>F3,A1,3: UTILIZACION DE PROGRAMAS DE FORMACION QUE PROMUEVAN LA ÉTICA PROFESIONAL Y SENTIDO DE PERTENENCIA EN LA ADMINISTRACIÓN MUNICIPAL PARA QUE NO SE SIGA PRESENTANDO INFLUENCIA DE FACTORES EXTERNOS QUE AFECTEN LA TOMA DE DECISIONES EN CUALQUIERA DE LAS ACTIVIDADES DEL PROCESO</t>
  </si>
  <si>
    <t>DESCONOCIMIENTO POR FALTA DE SOCIALIZACION DE LOS REQUISITOS ESTABLECIDOS POR LA ENTIDAD PARA ACCEDER A LOS BENEFICIOS DE CADA SECRETARIA</t>
  </si>
  <si>
    <t>D4,A2: REPROGRAMAR LAS ACTIVIDADES Y METAS PRODUCTO QUE CONTIENEN LOS PLANTES Y DILIGENCIAR LAS RESPECTIVAS OBSERVACIONES</t>
  </si>
  <si>
    <t>F6,A2: GENERAR ESTRATEGIAS PARA EL MEJORAMIENTO DE VIAS TERCIARIAS Y CENTROS POBLADOS CON EL FIN DE MEJORAR EL COMERCIO, TURISMO Y CALIDAD DE VIDA EN LA ZONA RURAL DE LA CIUDAD DE IBAGUE</t>
  </si>
  <si>
    <t>DEFICIENCIA EN LA INFRAESTRUCTURA</t>
  </si>
  <si>
    <t>D5,A3: REALIZAR SEGUIMIENTO PARA VERIFICAR QUE EL PERSONAL DE PLANTA ASIGNADO SEA ACORDE A LAS NECESIDADES DEL FUNCIONAMIENTO DEL PROCESO</t>
  </si>
  <si>
    <t>INICIA CON LA PLANEACIÓN DEL PROCESO, SE REALIZA UN DIAGNÓSTICO DEL SECTOR ECONÓMICO DE LA CIUDAD; SE PROMUEVE LA FORMALIZACIÓN EMPRESARIAL; SE PROMOCIONA LA OFERTA TURÍSTICA DE LA CIUDAD; SE FORTALECE EL TEJIDO EMPRESARIAL; SE IMPLEMENTAN ESTRATEGIAS PARA FACILITAR EL ACCESO DE LOS CIUDADANOS A LA RUTA DE EMPLEABILIDAD, HASTA REALIZAR EL SEGUIMIENTO, EVALUACIÓN Y CONTROL DE LOS PLANES, PROGRAMAS Y PROYECTOS DEL PROCESO.</t>
  </si>
  <si>
    <t>Sanciones de entes de control</t>
  </si>
  <si>
    <t>DEFICIENCIA EN  LA FORMULACIÓN E IMPLEMENTACIÓN DE PLANES, PROGRAMAS Y PROYECTOS QUE FORTALEZCAN EL TEJIDO EMPRESARIAL, EL EMPRENDIMIENTO, LA EMPLEABILIDAD, EL TURISMO Y EL SECTOR RURAL</t>
  </si>
  <si>
    <t>La baja cobertura para la promoción del desarrollo económico y la competividad para los actores involucrados</t>
  </si>
  <si>
    <t>Deficiencia en la planeación y seguimiento de las actividades del proceso</t>
  </si>
  <si>
    <t xml:space="preserve">Deficiencia en la actualización al Talento Humano de conocimientos de los procesos de cada Dirección. </t>
  </si>
  <si>
    <t>Posibilidad de perdida economica y reputacional, debido a sanciones de entes de control por deficiencia en  la formulación e implementación de planes, programas y proyectos que fortalezcan el tejido empresarial, el emprendimiento, la empleabilidad, el turismo y el sector rural</t>
  </si>
  <si>
    <t>Gestión</t>
  </si>
  <si>
    <t>Ejecución de los diferentes planes programas y proyectos de las secretaría</t>
  </si>
  <si>
    <t>Se realizaran Cuatrimestral cada una en Las  Secretaría Desarrollo económico (Dirección de emprendimiento, fortalecimiento empresarial y empleo y Dirección de Turismo) y Secretaría de agricultura y desarrollo rural, comite tecnico , para   revisar  los planes de acción y a la ejecución de los mismos. dejando como evidencia un acta y planilla de asistencia.</t>
  </si>
  <si>
    <t>Semestralmente las Secretaría Desarrollo económico (Dirección de emprendimiento, fortalecimiento empresarial y empleo y Dirección de Turismo) y Secretaría de agricultura y desarrollo rural, cada una con los  asesores, profesionales  universitarios y contratistas se reuniran dos veces por  vigencia, empezando vigencia y cada vez que se requiera para mirar el avance físico de las metas producto del plan indicativo y generar estrategias para cumplir las mismas.  Las respectivas evidencias de las reuniones son las planillas de asistencia internas y actas.</t>
  </si>
  <si>
    <t xml:space="preserve">Cuatrimestralmente las Secretaría Desarrollo económico y Secretaría de agricultura y desarrollo rural realizaran socialización, del sigami y  del código de integridad y buen gobierno a las personas que conforman las secretarías y se les recuerda que en el contrato de prestación de servicios queda estipulado que se acogen a este código; dejando como evidencias actas y/o planillas de asistencia interna de la socializaciòn. </t>
  </si>
  <si>
    <t>Realizar la actualización de todos los ducumentos de SIGAMI y hacer la socialización de los mismos con todos los funcionarios de planta y conratistas</t>
  </si>
  <si>
    <t>Secretarios, Directores y enlaces SIGAMI</t>
  </si>
  <si>
    <t xml:space="preserve">Se analiza todo lo correspondiente al riesgo de gestión. Se decide, realizar reunión de capacitación frente al tema de riesgos tanto de gestión como administrativos en una reunión vía meet, la cual se realizará el próximo 23 de febrero. (Acta No. 01) </t>
  </si>
  <si>
    <t>El 30 de abril, se hace seguimiento de las metas, llegando a la conclusión que como a la fecha no hay plan de desarrollo no se ha ejecutado metas que comprometan el presupuesto. (ACTA No. 04)</t>
  </si>
  <si>
    <t>Seguimiento (Enero-Feb)</t>
  </si>
  <si>
    <t>Seguimiento (Mar-Abr)</t>
  </si>
  <si>
    <t xml:space="preserve">El 23 de febrero, se realiza capacitación en riesgos de gestión, riesgos de corrupción y SIGAMI, </t>
  </si>
  <si>
    <t xml:space="preserve">El 1o de abril se realiza reunión para monitoreo de riesgo de gestión y de corrupción, se revisan los  dos mapas, se comprometen a realizar reunión de socialización de los riesgos y SIGAMI, a su vez, seguimiento a las actividades para mitigar los riesgos. </t>
  </si>
  <si>
    <t>Esta actividad se debe reportar cuatrimestralmente.</t>
  </si>
  <si>
    <t>Seguimiento (May-Jun)</t>
  </si>
  <si>
    <t>Se realiza socialización el 08 de mayo, haciendo referencia a todo lo correspondiente a las actividades del SIGAMI. A su vez, el 28 de junio, se recibió una capacitación por parte del equipo de fortalecimiento insitucional frente a este tema.</t>
  </si>
  <si>
    <t>Tabla Atributos de para el diseño del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</si>
</sst>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76"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
      <b/>
      <sz val="11"/>
      <color theme="1"/>
      <name val="Calibri"/>
      <family val="2"/>
      <scheme val="minor"/>
    </font>
    <font>
      <b/>
      <sz val="12"/>
      <color indexed="8"/>
      <name val="Arial"/>
      <family val="2"/>
    </font>
    <font>
      <b/>
      <sz val="11"/>
      <color indexed="8"/>
      <name val="Arial"/>
      <family val="2"/>
    </font>
    <font>
      <sz val="11"/>
      <color theme="1"/>
      <name val="Arial"/>
      <family val="2"/>
    </font>
    <font>
      <b/>
      <sz val="11"/>
      <color indexed="17"/>
      <name val="Arial"/>
      <family val="2"/>
    </font>
    <font>
      <b/>
      <sz val="12"/>
      <color theme="1"/>
      <name val="Arial"/>
      <family val="2"/>
    </font>
    <font>
      <sz val="11"/>
      <color indexed="8"/>
      <name val="Arial"/>
      <family val="2"/>
    </font>
    <font>
      <sz val="11"/>
      <name val="Arial"/>
      <family val="2"/>
    </font>
    <font>
      <sz val="10"/>
      <color theme="1"/>
      <name val="Arial"/>
      <family val="2"/>
    </font>
    <font>
      <b/>
      <sz val="11"/>
      <color theme="1"/>
      <name val="Arial"/>
      <family val="2"/>
    </font>
    <font>
      <b/>
      <sz val="10"/>
      <color theme="1"/>
      <name val="Arial"/>
      <family val="2"/>
    </font>
    <font>
      <b/>
      <sz val="9"/>
      <color theme="1"/>
      <name val="Arial"/>
      <family val="2"/>
    </font>
    <font>
      <b/>
      <sz val="9"/>
      <color theme="1"/>
      <name val="Calibri"/>
      <family val="2"/>
      <scheme val="minor"/>
    </font>
    <font>
      <b/>
      <sz val="20"/>
      <color theme="1"/>
      <name val="Arial"/>
      <family val="2"/>
    </font>
    <font>
      <b/>
      <sz val="14"/>
      <color theme="1"/>
      <name val="Arial"/>
      <family val="2"/>
    </font>
    <font>
      <sz val="12"/>
      <color theme="1"/>
      <name val="Arial"/>
      <family val="2"/>
    </font>
    <font>
      <sz val="12"/>
      <name val="Arial"/>
      <family val="2"/>
    </font>
    <font>
      <sz val="12"/>
      <color rgb="FFFF0000"/>
      <name val="Arial"/>
      <family val="2"/>
    </font>
  </fonts>
  <fills count="22">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9"/>
        <bgColor indexed="64"/>
      </patternFill>
    </fill>
    <fill>
      <patternFill patternType="solid">
        <fgColor theme="0" tint="-4.9989318521683403E-2"/>
        <bgColor indexed="64"/>
      </patternFill>
    </fill>
    <fill>
      <patternFill patternType="solid">
        <fgColor rgb="FFFFA365"/>
        <bgColor indexed="64"/>
      </patternFill>
    </fill>
    <fill>
      <patternFill patternType="solid">
        <fgColor theme="2" tint="-0.249977111117893"/>
        <bgColor indexed="64"/>
      </patternFill>
    </fill>
    <fill>
      <patternFill patternType="solid">
        <fgColor rgb="FF00B0F0"/>
        <bgColor indexed="64"/>
      </patternFill>
    </fill>
  </fills>
  <borders count="111">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theme="0"/>
      </left>
      <right/>
      <top/>
      <bottom/>
      <diagonal/>
    </border>
    <border>
      <left style="thin">
        <color indexed="64"/>
      </left>
      <right/>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dashed">
        <color theme="9" tint="-0.249977111117893"/>
      </left>
      <right style="dashed">
        <color theme="9" tint="-0.249977111117893"/>
      </right>
      <top style="dashed">
        <color theme="9" tint="-0.249977111117893"/>
      </top>
      <bottom/>
      <diagonal/>
    </border>
    <border>
      <left style="dashed">
        <color theme="9" tint="-0.249977111117893"/>
      </left>
      <right style="dashed">
        <color theme="9" tint="-0.249977111117893"/>
      </right>
      <top/>
      <bottom/>
      <diagonal/>
    </border>
    <border>
      <left style="dashed">
        <color theme="9" tint="-0.249977111117893"/>
      </left>
      <right style="dashed">
        <color theme="9" tint="-0.249977111117893"/>
      </right>
      <top/>
      <bottom style="dashed">
        <color theme="9" tint="-0.249977111117893"/>
      </bottom>
      <diagonal/>
    </border>
    <border>
      <left style="dashed">
        <color theme="9" tint="-0.24994659260841701"/>
      </left>
      <right style="thin">
        <color theme="9" tint="0.39997558519241921"/>
      </right>
      <top/>
      <bottom style="thin">
        <color theme="9" tint="0.39997558519241921"/>
      </bottom>
      <diagonal/>
    </border>
    <border>
      <left style="thin">
        <color theme="9" tint="0.39997558519241921"/>
      </left>
      <right/>
      <top/>
      <bottom/>
      <diagonal/>
    </border>
    <border>
      <left/>
      <right/>
      <top/>
      <bottom style="thin">
        <color theme="9" tint="0.39997558519241921"/>
      </bottom>
      <diagonal/>
    </border>
    <border>
      <left style="dashed">
        <color theme="9" tint="-0.24994659260841701"/>
      </left>
      <right/>
      <top/>
      <bottom style="thin">
        <color theme="9" tint="0.39997558519241921"/>
      </bottom>
      <diagonal/>
    </border>
    <border>
      <left style="dashed">
        <color theme="9" tint="-0.249977111117893"/>
      </left>
      <right style="thin">
        <color theme="9" tint="0.39997558519241921"/>
      </right>
      <top style="thin">
        <color theme="9" tint="0.39997558519241921"/>
      </top>
      <bottom/>
      <diagonal/>
    </border>
    <border>
      <left style="dashed">
        <color theme="9" tint="-0.24994659260841701"/>
      </left>
      <right style="dashed">
        <color theme="9" tint="-0.24994659260841701"/>
      </right>
      <top style="dashed">
        <color theme="9" tint="-0.24994659260841701"/>
      </top>
      <bottom style="thin">
        <color theme="9" tint="0.39997558519241921"/>
      </bottom>
      <diagonal/>
    </border>
    <border>
      <left style="thin">
        <color theme="9" tint="0.39997558519241921"/>
      </left>
      <right style="thin">
        <color theme="9" tint="0.39997558519241921"/>
      </right>
      <top style="thin">
        <color theme="9" tint="0.39997558519241921"/>
      </top>
      <bottom style="thin">
        <color theme="9" tint="0.39997558519241921"/>
      </bottom>
      <diagonal/>
    </border>
    <border>
      <left style="dashed">
        <color theme="9" tint="-0.24994659260841701"/>
      </left>
      <right style="thin">
        <color theme="9" tint="0.39997558519241921"/>
      </right>
      <top style="dashed">
        <color theme="9" tint="-0.24994659260841701"/>
      </top>
      <bottom/>
      <diagonal/>
    </border>
  </borders>
  <cellStyleXfs count="5">
    <xf numFmtId="0" fontId="0" fillId="0" borderId="0"/>
    <xf numFmtId="9" fontId="13" fillId="0" borderId="0" applyFont="0" applyFill="0" applyBorder="0" applyAlignment="0" applyProtection="0"/>
    <xf numFmtId="0" fontId="38" fillId="0" borderId="0"/>
    <xf numFmtId="0" fontId="39" fillId="0" borderId="0"/>
    <xf numFmtId="0" fontId="5" fillId="0" borderId="0"/>
  </cellStyleXfs>
  <cellXfs count="655">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22" fillId="13" borderId="19" xfId="0" applyFont="1" applyFill="1" applyBorder="1" applyAlignment="1" applyProtection="1">
      <alignment horizontal="center" wrapText="1" readingOrder="1"/>
      <protection hidden="1"/>
    </xf>
    <xf numFmtId="0" fontId="0" fillId="3" borderId="0" xfId="0" applyFill="1"/>
    <xf numFmtId="0" fontId="40" fillId="3" borderId="51" xfId="2" applyFont="1" applyFill="1" applyBorder="1"/>
    <xf numFmtId="0" fontId="40" fillId="3" borderId="52" xfId="2" applyFont="1" applyFill="1" applyBorder="1"/>
    <xf numFmtId="0" fontId="40" fillId="3" borderId="53" xfId="2" applyFont="1" applyFill="1" applyBorder="1"/>
    <xf numFmtId="0" fontId="15" fillId="3" borderId="0" xfId="0" applyFont="1" applyFill="1" applyAlignment="1">
      <alignment vertical="center"/>
    </xf>
    <xf numFmtId="0" fontId="5" fillId="3" borderId="0" xfId="0" applyFont="1" applyFill="1"/>
    <xf numFmtId="0" fontId="28" fillId="3" borderId="0" xfId="0" applyFont="1" applyFill="1"/>
    <xf numFmtId="0" fontId="29" fillId="3" borderId="34" xfId="0" applyFont="1" applyFill="1" applyBorder="1" applyAlignment="1">
      <alignment horizontal="center" vertical="center" wrapText="1" readingOrder="1"/>
    </xf>
    <xf numFmtId="0" fontId="30" fillId="3" borderId="34" xfId="0" applyFont="1" applyFill="1" applyBorder="1" applyAlignment="1">
      <alignment horizontal="justify" vertical="center" wrapText="1" readingOrder="1"/>
    </xf>
    <xf numFmtId="9" fontId="29" fillId="3" borderId="43" xfId="0" applyNumberFormat="1"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30" fillId="3" borderId="33" xfId="0" applyFont="1" applyFill="1" applyBorder="1" applyAlignment="1">
      <alignment horizontal="justify" vertical="center" wrapText="1" readingOrder="1"/>
    </xf>
    <xf numFmtId="9" fontId="29" fillId="3" borderId="38" xfId="0" applyNumberFormat="1" applyFont="1" applyFill="1" applyBorder="1" applyAlignment="1">
      <alignment horizontal="center" vertical="center" wrapText="1" readingOrder="1"/>
    </xf>
    <xf numFmtId="0" fontId="30" fillId="3" borderId="38"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30" fillId="3" borderId="40" xfId="0" applyFont="1" applyFill="1" applyBorder="1" applyAlignment="1">
      <alignment horizontal="justify" vertical="center" wrapText="1" readingOrder="1"/>
    </xf>
    <xf numFmtId="0" fontId="30" fillId="3" borderId="41" xfId="0" applyFont="1" applyFill="1" applyBorder="1" applyAlignment="1">
      <alignment horizontal="center" vertical="center" wrapText="1" readingOrder="1"/>
    </xf>
    <xf numFmtId="0" fontId="37" fillId="3" borderId="0" xfId="0" applyFont="1" applyFill="1"/>
    <xf numFmtId="0" fontId="29" fillId="15" borderId="45" xfId="0" applyFont="1" applyFill="1" applyBorder="1" applyAlignment="1">
      <alignment horizontal="center" vertical="center" wrapText="1" readingOrder="1"/>
    </xf>
    <xf numFmtId="0" fontId="29" fillId="15" borderId="46" xfId="0" applyFont="1" applyFill="1" applyBorder="1" applyAlignment="1">
      <alignment horizontal="center" vertical="center" wrapText="1" readingOrder="1"/>
    </xf>
    <xf numFmtId="0" fontId="12" fillId="3" borderId="0" xfId="0" applyFont="1" applyFill="1"/>
    <xf numFmtId="0" fontId="26" fillId="3" borderId="0" xfId="0" applyFont="1" applyFill="1" applyAlignment="1">
      <alignment horizontal="center" vertical="center" wrapText="1"/>
    </xf>
    <xf numFmtId="0" fontId="14" fillId="3" borderId="0" xfId="0" applyFont="1" applyFill="1"/>
    <xf numFmtId="0" fontId="4" fillId="3" borderId="0" xfId="0" applyFont="1" applyFill="1" applyAlignment="1">
      <alignment horizontal="left" vertical="center"/>
    </xf>
    <xf numFmtId="0" fontId="40" fillId="3" borderId="14" xfId="2" applyFont="1" applyFill="1" applyBorder="1"/>
    <xf numFmtId="0" fontId="45" fillId="3" borderId="0" xfId="0" applyFont="1" applyFill="1" applyAlignment="1">
      <alignment horizontal="left" vertical="center" wrapText="1"/>
    </xf>
    <xf numFmtId="0" fontId="46" fillId="3" borderId="0" xfId="0" applyFont="1" applyFill="1" applyAlignment="1">
      <alignment horizontal="left" vertical="top" wrapText="1"/>
    </xf>
    <xf numFmtId="0" fontId="40" fillId="3" borderId="0" xfId="2" applyFont="1" applyFill="1"/>
    <xf numFmtId="0" fontId="40" fillId="3" borderId="15" xfId="2" applyFont="1" applyFill="1" applyBorder="1"/>
    <xf numFmtId="0" fontId="40" fillId="3" borderId="16" xfId="2" applyFont="1" applyFill="1" applyBorder="1"/>
    <xf numFmtId="0" fontId="40" fillId="3" borderId="18" xfId="2" applyFont="1" applyFill="1" applyBorder="1"/>
    <xf numFmtId="0" fontId="40" fillId="3" borderId="17" xfId="2" applyFont="1" applyFill="1" applyBorder="1"/>
    <xf numFmtId="0" fontId="44" fillId="3" borderId="0" xfId="2" applyFont="1" applyFill="1" applyAlignment="1">
      <alignment horizontal="left" vertical="center" wrapText="1"/>
    </xf>
    <xf numFmtId="0" fontId="40" fillId="3" borderId="0" xfId="2" applyFont="1" applyFill="1" applyAlignment="1">
      <alignment horizontal="left" vertical="center" wrapText="1"/>
    </xf>
    <xf numFmtId="0" fontId="40" fillId="3" borderId="0" xfId="2" quotePrefix="1" applyFont="1" applyFill="1" applyAlignment="1">
      <alignment horizontal="left" vertical="center" wrapText="1"/>
    </xf>
    <xf numFmtId="0" fontId="42" fillId="3" borderId="14" xfId="2" quotePrefix="1" applyFont="1" applyFill="1" applyBorder="1" applyAlignment="1">
      <alignment horizontal="left" vertical="top" wrapText="1"/>
    </xf>
    <xf numFmtId="0" fontId="43" fillId="3" borderId="0" xfId="2" quotePrefix="1" applyFont="1" applyFill="1" applyAlignment="1">
      <alignment horizontal="left" vertical="top" wrapText="1"/>
    </xf>
    <xf numFmtId="0" fontId="4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27" fillId="0" borderId="2" xfId="0" applyFont="1" applyBorder="1" applyAlignment="1" applyProtection="1">
      <alignment horizontal="center" vertical="top" textRotation="90"/>
      <protection locked="0"/>
    </xf>
    <xf numFmtId="9" fontId="27" fillId="0" borderId="2"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wrapText="1"/>
      <protection hidden="1"/>
    </xf>
    <xf numFmtId="9" fontId="27" fillId="0" borderId="4"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protection hidden="1"/>
    </xf>
    <xf numFmtId="0" fontId="27" fillId="0" borderId="4" xfId="0" applyFont="1" applyBorder="1" applyAlignment="1" applyProtection="1">
      <alignment horizontal="center" vertical="top" textRotation="90"/>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52" fillId="6" borderId="0" xfId="0" applyFont="1" applyFill="1" applyAlignment="1">
      <alignment horizontal="center" vertical="center" wrapText="1" readingOrder="1"/>
    </xf>
    <xf numFmtId="0" fontId="53" fillId="5" borderId="11" xfId="0" applyFont="1" applyFill="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11" xfId="0" applyFont="1" applyBorder="1" applyAlignment="1">
      <alignment horizontal="justify" vertical="center" wrapText="1" readingOrder="1"/>
    </xf>
    <xf numFmtId="0" fontId="53" fillId="7" borderId="1" xfId="0" applyFont="1" applyFill="1" applyBorder="1" applyAlignment="1">
      <alignment horizontal="center" vertical="center" wrapText="1" readingOrder="1"/>
    </xf>
    <xf numFmtId="0" fontId="53" fillId="0" borderId="1" xfId="0" applyFont="1" applyBorder="1" applyAlignment="1">
      <alignment horizontal="center" vertical="center" wrapText="1" readingOrder="1"/>
    </xf>
    <xf numFmtId="0" fontId="53" fillId="0" borderId="1" xfId="0" applyFont="1" applyBorder="1" applyAlignment="1">
      <alignment horizontal="justify" vertical="center" wrapText="1" readingOrder="1"/>
    </xf>
    <xf numFmtId="0" fontId="53" fillId="4" borderId="1" xfId="0" applyFont="1" applyFill="1" applyBorder="1" applyAlignment="1">
      <alignment horizontal="center" vertical="center" wrapText="1" readingOrder="1"/>
    </xf>
    <xf numFmtId="0" fontId="53" fillId="8" borderId="1" xfId="0" applyFont="1" applyFill="1" applyBorder="1" applyAlignment="1">
      <alignment horizontal="center" vertical="center" wrapText="1" readingOrder="1"/>
    </xf>
    <xf numFmtId="0" fontId="53" fillId="9" borderId="1" xfId="0" applyFont="1" applyFill="1" applyBorder="1" applyAlignment="1">
      <alignment horizontal="center" vertical="center" wrapText="1" readingOrder="1"/>
    </xf>
    <xf numFmtId="0" fontId="4" fillId="2" borderId="8" xfId="0" applyFont="1" applyFill="1" applyBorder="1" applyAlignment="1">
      <alignment horizontal="center" vertical="center"/>
    </xf>
    <xf numFmtId="0" fontId="1" fillId="0" borderId="75"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54" fillId="3" borderId="0" xfId="0" applyFont="1" applyFill="1" applyAlignment="1">
      <alignment horizontal="justify" vertical="center" wrapText="1" readingOrder="1"/>
    </xf>
    <xf numFmtId="0" fontId="55" fillId="3" borderId="0" xfId="0" applyFont="1" applyFill="1" applyAlignment="1">
      <alignment vertical="center"/>
    </xf>
    <xf numFmtId="0" fontId="54" fillId="0" borderId="0" xfId="0" applyFont="1" applyAlignment="1">
      <alignment horizontal="justify" vertical="center" wrapText="1" readingOrder="1"/>
    </xf>
    <xf numFmtId="0" fontId="54" fillId="0" borderId="0" xfId="0" applyFont="1" applyAlignment="1">
      <alignment vertical="center"/>
    </xf>
    <xf numFmtId="0" fontId="12" fillId="0" borderId="0" xfId="0" pivotButton="1" applyFont="1"/>
    <xf numFmtId="0" fontId="56" fillId="0" borderId="0" xfId="0" applyFont="1" applyAlignment="1">
      <alignment horizontal="center" wrapText="1"/>
    </xf>
    <xf numFmtId="0" fontId="57" fillId="0" borderId="0" xfId="0" applyFont="1"/>
    <xf numFmtId="0" fontId="61" fillId="0" borderId="78" xfId="0" applyFont="1" applyBorder="1" applyAlignment="1">
      <alignment vertical="center" wrapText="1"/>
    </xf>
    <xf numFmtId="0" fontId="59" fillId="0" borderId="0" xfId="0" applyFont="1" applyAlignment="1">
      <alignment vertical="center" wrapText="1"/>
    </xf>
    <xf numFmtId="0" fontId="61" fillId="0" borderId="0" xfId="0" applyFont="1"/>
    <xf numFmtId="0" fontId="59" fillId="0" borderId="0" xfId="0" applyFont="1" applyAlignment="1">
      <alignment horizontal="center" vertical="center" wrapText="1"/>
    </xf>
    <xf numFmtId="0" fontId="61" fillId="0" borderId="33" xfId="0" applyFont="1" applyBorder="1" applyAlignment="1">
      <alignment vertical="center" wrapText="1"/>
    </xf>
    <xf numFmtId="0" fontId="63" fillId="17" borderId="83" xfId="0" applyFont="1" applyFill="1" applyBorder="1" applyAlignment="1">
      <alignment vertical="center"/>
    </xf>
    <xf numFmtId="0" fontId="63" fillId="17" borderId="84" xfId="0" applyFont="1" applyFill="1" applyBorder="1" applyAlignment="1">
      <alignment horizontal="center" vertical="center"/>
    </xf>
    <xf numFmtId="0" fontId="63" fillId="17" borderId="85" xfId="0" applyFont="1" applyFill="1" applyBorder="1" applyAlignment="1">
      <alignment horizontal="center" vertical="center"/>
    </xf>
    <xf numFmtId="0" fontId="61" fillId="18" borderId="77" xfId="0" applyFont="1" applyFill="1" applyBorder="1" applyAlignment="1">
      <alignment vertical="center" wrapText="1"/>
    </xf>
    <xf numFmtId="0" fontId="61" fillId="18" borderId="78" xfId="0" applyFont="1" applyFill="1" applyBorder="1" applyAlignment="1">
      <alignment vertical="center" wrapText="1"/>
    </xf>
    <xf numFmtId="0" fontId="61" fillId="18" borderId="37" xfId="0" applyFont="1" applyFill="1" applyBorder="1" applyAlignment="1">
      <alignment vertical="center" wrapText="1"/>
    </xf>
    <xf numFmtId="0" fontId="61" fillId="18" borderId="33" xfId="0" applyFont="1" applyFill="1" applyBorder="1" applyAlignment="1">
      <alignment vertical="center" wrapText="1"/>
    </xf>
    <xf numFmtId="0" fontId="61" fillId="0" borderId="33" xfId="0" applyFont="1" applyBorder="1" applyAlignment="1">
      <alignment horizontal="left" vertical="center" wrapText="1"/>
    </xf>
    <xf numFmtId="0" fontId="61" fillId="0" borderId="38" xfId="0" applyFont="1" applyBorder="1" applyAlignment="1">
      <alignment horizontal="left" vertical="center" wrapText="1"/>
    </xf>
    <xf numFmtId="0" fontId="65" fillId="0" borderId="33" xfId="0" applyFont="1" applyBorder="1" applyAlignment="1">
      <alignment horizontal="left" vertical="center" wrapText="1"/>
    </xf>
    <xf numFmtId="0" fontId="61" fillId="18" borderId="39" xfId="0" applyFont="1" applyFill="1" applyBorder="1" applyAlignment="1">
      <alignment vertical="center" wrapText="1"/>
    </xf>
    <xf numFmtId="0" fontId="61" fillId="0" borderId="40" xfId="0" applyFont="1" applyBorder="1" applyAlignment="1">
      <alignment horizontal="left" vertical="center" wrapText="1"/>
    </xf>
    <xf numFmtId="0" fontId="61" fillId="18" borderId="40" xfId="0" applyFont="1" applyFill="1" applyBorder="1" applyAlignment="1">
      <alignment vertical="center" wrapText="1"/>
    </xf>
    <xf numFmtId="0" fontId="65" fillId="0" borderId="40" xfId="0" applyFont="1" applyBorder="1" applyAlignment="1">
      <alignment horizontal="left" vertical="center" wrapText="1"/>
    </xf>
    <xf numFmtId="0" fontId="61" fillId="0" borderId="41" xfId="0" applyFont="1" applyBorder="1" applyAlignment="1">
      <alignment horizontal="left" vertical="center" wrapText="1"/>
    </xf>
    <xf numFmtId="0" fontId="61" fillId="0" borderId="0" xfId="0" applyFont="1" applyAlignment="1">
      <alignment vertical="center" wrapText="1"/>
    </xf>
    <xf numFmtId="0" fontId="61" fillId="0" borderId="0" xfId="0" applyFont="1" applyAlignment="1">
      <alignment horizontal="left" vertical="center" wrapText="1"/>
    </xf>
    <xf numFmtId="0" fontId="61" fillId="0" borderId="0" xfId="0" applyFont="1" applyAlignment="1">
      <alignment horizontal="left" vertical="center"/>
    </xf>
    <xf numFmtId="0" fontId="66" fillId="0" borderId="0" xfId="0" applyFont="1" applyAlignment="1">
      <alignment horizontal="left" vertical="center" wrapText="1"/>
    </xf>
    <xf numFmtId="0" fontId="38" fillId="0" borderId="0" xfId="0" applyFont="1" applyAlignment="1">
      <alignment horizontal="left" vertical="center" wrapText="1"/>
    </xf>
    <xf numFmtId="0" fontId="66" fillId="0" borderId="0" xfId="0" applyFont="1" applyAlignment="1">
      <alignment horizontal="left" vertical="center"/>
    </xf>
    <xf numFmtId="0" fontId="38" fillId="0" borderId="0" xfId="0" applyFont="1" applyAlignment="1">
      <alignment horizontal="left" vertical="center"/>
    </xf>
    <xf numFmtId="0" fontId="61" fillId="0" borderId="15" xfId="0" applyFont="1" applyBorder="1" applyAlignment="1">
      <alignment horizontal="left" vertical="center" wrapText="1"/>
    </xf>
    <xf numFmtId="0" fontId="61" fillId="0" borderId="15" xfId="0" applyFont="1" applyBorder="1"/>
    <xf numFmtId="0" fontId="61" fillId="0" borderId="18" xfId="0" applyFont="1" applyBorder="1"/>
    <xf numFmtId="0" fontId="61" fillId="0" borderId="17" xfId="0" applyFont="1" applyBorder="1"/>
    <xf numFmtId="0" fontId="61" fillId="3" borderId="0" xfId="0" applyFont="1" applyFill="1" applyAlignment="1">
      <alignment horizontal="left" vertical="center" wrapText="1"/>
    </xf>
    <xf numFmtId="0" fontId="61" fillId="3" borderId="87" xfId="0" applyFont="1" applyFill="1" applyBorder="1" applyAlignment="1">
      <alignment horizontal="left" vertical="center" wrapText="1"/>
    </xf>
    <xf numFmtId="0" fontId="61" fillId="0" borderId="89" xfId="0" applyFont="1" applyBorder="1"/>
    <xf numFmtId="0" fontId="68" fillId="19" borderId="34" xfId="0" applyFont="1" applyFill="1" applyBorder="1" applyAlignment="1">
      <alignment horizontal="center" vertical="center" wrapText="1"/>
    </xf>
    <xf numFmtId="0" fontId="67" fillId="19" borderId="34" xfId="0" applyFont="1" applyFill="1" applyBorder="1" applyAlignment="1">
      <alignment horizontal="center" vertical="center" wrapText="1"/>
    </xf>
    <xf numFmtId="0" fontId="69" fillId="19" borderId="34" xfId="0" applyFont="1" applyFill="1" applyBorder="1" applyAlignment="1">
      <alignment horizontal="center" vertical="center" wrapText="1"/>
    </xf>
    <xf numFmtId="165" fontId="69" fillId="19" borderId="90" xfId="0" applyNumberFormat="1" applyFont="1" applyFill="1" applyBorder="1" applyAlignment="1">
      <alignment horizontal="center" vertical="center" wrapText="1"/>
    </xf>
    <xf numFmtId="0" fontId="70" fillId="19" borderId="91" xfId="0" applyFont="1" applyFill="1" applyBorder="1" applyAlignment="1">
      <alignment horizontal="center" vertical="center" wrapText="1"/>
    </xf>
    <xf numFmtId="0" fontId="58" fillId="0" borderId="0" xfId="0" applyFont="1" applyAlignment="1">
      <alignment horizontal="center" vertical="center" wrapText="1"/>
    </xf>
    <xf numFmtId="0" fontId="61" fillId="0" borderId="33" xfId="0" applyFont="1" applyBorder="1" applyAlignment="1">
      <alignment horizontal="center" vertical="center"/>
    </xf>
    <xf numFmtId="0" fontId="61" fillId="0" borderId="33" xfId="0" applyFont="1" applyBorder="1" applyAlignment="1" applyProtection="1">
      <alignment horizontal="center" vertical="center"/>
      <protection locked="0"/>
    </xf>
    <xf numFmtId="166" fontId="61" fillId="0" borderId="92" xfId="0" applyNumberFormat="1" applyFont="1" applyBorder="1" applyAlignment="1">
      <alignment horizontal="center" vertical="center"/>
    </xf>
    <xf numFmtId="0" fontId="0" fillId="0" borderId="93" xfId="0" applyBorder="1" applyAlignment="1" applyProtection="1">
      <alignment horizontal="center" vertical="top"/>
      <protection locked="0"/>
    </xf>
    <xf numFmtId="0" fontId="0" fillId="0" borderId="94" xfId="0" applyBorder="1" applyAlignment="1" applyProtection="1">
      <alignment vertical="top"/>
      <protection locked="0"/>
    </xf>
    <xf numFmtId="0" fontId="0" fillId="0" borderId="94" xfId="0" applyBorder="1"/>
    <xf numFmtId="165" fontId="61" fillId="0" borderId="92" xfId="0" applyNumberFormat="1" applyFont="1" applyBorder="1" applyAlignment="1">
      <alignment horizontal="center" vertical="center"/>
    </xf>
    <xf numFmtId="0" fontId="61" fillId="0" borderId="95" xfId="0" applyFont="1" applyBorder="1" applyAlignment="1">
      <alignment horizontal="center" vertical="center"/>
    </xf>
    <xf numFmtId="0" fontId="61" fillId="0" borderId="95" xfId="0" applyFont="1" applyBorder="1" applyAlignment="1">
      <alignment horizontal="left" vertical="center" wrapText="1"/>
    </xf>
    <xf numFmtId="0" fontId="61" fillId="0" borderId="95" xfId="0" applyFont="1" applyBorder="1" applyAlignment="1" applyProtection="1">
      <alignment horizontal="center" vertical="center"/>
      <protection locked="0"/>
    </xf>
    <xf numFmtId="165" fontId="61" fillId="0" borderId="96" xfId="0" applyNumberFormat="1" applyFont="1" applyBorder="1" applyAlignment="1">
      <alignment horizontal="center" vertical="center"/>
    </xf>
    <xf numFmtId="0" fontId="0" fillId="0" borderId="97" xfId="0" applyBorder="1"/>
    <xf numFmtId="165" fontId="61" fillId="20" borderId="79" xfId="0" applyNumberFormat="1" applyFont="1" applyFill="1" applyBorder="1" applyAlignment="1">
      <alignment vertical="center"/>
    </xf>
    <xf numFmtId="165" fontId="61" fillId="8" borderId="41" xfId="0" applyNumberFormat="1" applyFont="1" applyFill="1" applyBorder="1" applyAlignment="1">
      <alignment vertical="center"/>
    </xf>
    <xf numFmtId="0" fontId="0" fillId="0" borderId="0" xfId="0" applyAlignment="1" applyProtection="1">
      <alignment horizontal="center"/>
      <protection locked="0"/>
    </xf>
    <xf numFmtId="0" fontId="0" fillId="0" borderId="0" xfId="0" applyProtection="1">
      <protection locked="0"/>
    </xf>
    <xf numFmtId="165" fontId="0" fillId="0" borderId="0" xfId="0" applyNumberFormat="1" applyProtection="1">
      <protection locked="0"/>
    </xf>
    <xf numFmtId="0" fontId="38" fillId="3" borderId="0" xfId="0" applyFont="1" applyFill="1" applyAlignment="1">
      <alignment horizontal="left"/>
    </xf>
    <xf numFmtId="0" fontId="0" fillId="0" borderId="33" xfId="0" applyBorder="1" applyAlignment="1" applyProtection="1">
      <alignment horizontal="center" vertical="center"/>
      <protection locked="0"/>
    </xf>
    <xf numFmtId="0" fontId="0" fillId="14" borderId="33" xfId="0" applyFill="1" applyBorder="1" applyProtection="1">
      <protection locked="0"/>
    </xf>
    <xf numFmtId="166" fontId="0" fillId="14" borderId="33" xfId="0" applyNumberFormat="1" applyFill="1" applyBorder="1"/>
    <xf numFmtId="0" fontId="61" fillId="5" borderId="33" xfId="0" applyFont="1" applyFill="1" applyBorder="1" applyAlignment="1">
      <alignment horizontal="left" vertical="center" wrapText="1"/>
    </xf>
    <xf numFmtId="0" fontId="38" fillId="3" borderId="92" xfId="0" applyFont="1" applyFill="1" applyBorder="1" applyAlignment="1" applyProtection="1">
      <alignment vertical="center"/>
      <protection locked="0"/>
    </xf>
    <xf numFmtId="0" fontId="38" fillId="3" borderId="99" xfId="0" applyFont="1" applyFill="1" applyBorder="1" applyAlignment="1" applyProtection="1">
      <alignment vertical="center"/>
      <protection locked="0"/>
    </xf>
    <xf numFmtId="0" fontId="1" fillId="0" borderId="4"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left" vertical="center" wrapText="1"/>
      <protection locked="0"/>
    </xf>
    <xf numFmtId="0" fontId="1" fillId="0" borderId="8" xfId="0" applyFont="1" applyBorder="1" applyAlignment="1" applyProtection="1">
      <alignment horizontal="left" vertical="top" wrapText="1"/>
      <protection locked="0"/>
    </xf>
    <xf numFmtId="0" fontId="27" fillId="0" borderId="30" xfId="0" applyFont="1" applyBorder="1" applyAlignment="1" applyProtection="1">
      <alignment horizontal="center" vertical="top" wrapText="1"/>
      <protection locked="0"/>
    </xf>
    <xf numFmtId="0" fontId="1" fillId="2" borderId="0" xfId="0" applyFont="1" applyFill="1"/>
    <xf numFmtId="0" fontId="1" fillId="3" borderId="103" xfId="0" applyFont="1" applyFill="1" applyBorder="1" applyAlignment="1">
      <alignment vertical="center" wrapText="1"/>
    </xf>
    <xf numFmtId="0" fontId="1" fillId="3" borderId="104" xfId="0" applyFont="1" applyFill="1" applyBorder="1"/>
    <xf numFmtId="0" fontId="1" fillId="3" borderId="105" xfId="0" applyFont="1" applyFill="1" applyBorder="1"/>
    <xf numFmtId="0" fontId="1" fillId="3" borderId="106" xfId="0" applyFont="1" applyFill="1" applyBorder="1"/>
    <xf numFmtId="0" fontId="1" fillId="3" borderId="107" xfId="0" applyFont="1" applyFill="1" applyBorder="1"/>
    <xf numFmtId="0" fontId="1" fillId="2" borderId="106" xfId="0" applyFont="1" applyFill="1" applyBorder="1"/>
    <xf numFmtId="0" fontId="27" fillId="0" borderId="4" xfId="0" applyFont="1" applyBorder="1" applyAlignment="1" applyProtection="1">
      <alignment vertical="top" wrapText="1"/>
      <protection locked="0"/>
    </xf>
    <xf numFmtId="0" fontId="27" fillId="0" borderId="5" xfId="0" applyFont="1" applyBorder="1" applyAlignment="1" applyProtection="1">
      <alignment vertical="top" wrapText="1"/>
      <protection locked="0"/>
    </xf>
    <xf numFmtId="0" fontId="27" fillId="0" borderId="108" xfId="0" applyFont="1" applyBorder="1" applyAlignment="1" applyProtection="1">
      <alignment vertical="top" wrapText="1"/>
      <protection locked="0"/>
    </xf>
    <xf numFmtId="0" fontId="27" fillId="0" borderId="8" xfId="0" applyFont="1" applyBorder="1" applyAlignment="1" applyProtection="1">
      <alignment vertical="top" wrapText="1"/>
      <protection locked="0"/>
    </xf>
    <xf numFmtId="0" fontId="1" fillId="0" borderId="7" xfId="0" applyFont="1" applyBorder="1" applyAlignment="1" applyProtection="1">
      <alignment horizontal="center" vertical="top" wrapText="1"/>
      <protection locked="0"/>
    </xf>
    <xf numFmtId="14" fontId="1" fillId="0" borderId="5" xfId="0" applyNumberFormat="1" applyFont="1" applyBorder="1" applyAlignment="1" applyProtection="1">
      <alignment horizontal="center" vertical="top"/>
      <protection locked="0"/>
    </xf>
    <xf numFmtId="14" fontId="27" fillId="0" borderId="109" xfId="0" applyNumberFormat="1" applyFont="1" applyBorder="1" applyAlignment="1" applyProtection="1">
      <alignment vertical="top" wrapText="1"/>
      <protection locked="0"/>
    </xf>
    <xf numFmtId="0" fontId="27" fillId="0" borderId="109" xfId="0" applyFont="1" applyBorder="1" applyAlignment="1" applyProtection="1">
      <alignment vertical="top" wrapText="1"/>
      <protection locked="0"/>
    </xf>
    <xf numFmtId="14" fontId="27" fillId="0" borderId="110" xfId="0" applyNumberFormat="1" applyFont="1" applyBorder="1" applyAlignment="1" applyProtection="1">
      <alignment vertical="top" wrapText="1"/>
      <protection locked="0"/>
    </xf>
    <xf numFmtId="0" fontId="1" fillId="0" borderId="0" xfId="0" applyFont="1" applyAlignment="1">
      <alignment vertical="center" wrapText="1"/>
    </xf>
    <xf numFmtId="0" fontId="1" fillId="0" borderId="2" xfId="0" applyFont="1" applyBorder="1" applyAlignment="1" applyProtection="1">
      <alignment horizontal="center" vertical="center"/>
      <protection locked="0"/>
    </xf>
    <xf numFmtId="0" fontId="27" fillId="0" borderId="2" xfId="0" applyFont="1" applyBorder="1" applyAlignment="1" applyProtection="1">
      <alignment horizontal="center" vertical="center"/>
      <protection locked="0"/>
    </xf>
    <xf numFmtId="0" fontId="6" fillId="13" borderId="2" xfId="0" applyFont="1" applyFill="1" applyBorder="1" applyAlignment="1" applyProtection="1">
      <alignment horizontal="justify" vertical="top" wrapText="1"/>
      <protection locked="0"/>
    </xf>
    <xf numFmtId="0" fontId="1" fillId="13" borderId="7" xfId="0" applyFont="1" applyFill="1" applyBorder="1" applyAlignment="1" applyProtection="1">
      <alignment horizontal="center" vertical="top" wrapText="1"/>
      <protection locked="0"/>
    </xf>
    <xf numFmtId="0" fontId="46" fillId="3" borderId="64" xfId="2" applyFont="1" applyFill="1" applyBorder="1" applyAlignment="1">
      <alignment horizontal="justify" vertical="center" wrapText="1"/>
    </xf>
    <xf numFmtId="0" fontId="46" fillId="3" borderId="65" xfId="2" applyFont="1" applyFill="1" applyBorder="1" applyAlignment="1">
      <alignment horizontal="justify" vertical="center" wrapText="1"/>
    </xf>
    <xf numFmtId="0" fontId="45" fillId="3" borderId="71" xfId="0" applyFont="1" applyFill="1" applyBorder="1" applyAlignment="1">
      <alignment horizontal="left" vertical="center" wrapText="1"/>
    </xf>
    <xf numFmtId="0" fontId="45" fillId="3" borderId="72" xfId="0" applyFont="1" applyFill="1" applyBorder="1" applyAlignment="1">
      <alignment horizontal="left" vertical="center" wrapText="1"/>
    </xf>
    <xf numFmtId="0" fontId="45" fillId="3" borderId="58" xfId="3" applyFont="1" applyFill="1" applyBorder="1" applyAlignment="1">
      <alignment horizontal="left" vertical="top" wrapText="1" readingOrder="1"/>
    </xf>
    <xf numFmtId="0" fontId="45" fillId="3" borderId="59" xfId="3" applyFont="1" applyFill="1" applyBorder="1" applyAlignment="1">
      <alignment horizontal="left" vertical="top" wrapText="1" readingOrder="1"/>
    </xf>
    <xf numFmtId="0" fontId="46" fillId="3" borderId="60" xfId="2" applyFont="1" applyFill="1" applyBorder="1" applyAlignment="1">
      <alignment horizontal="justify" vertical="center" wrapText="1"/>
    </xf>
    <xf numFmtId="0" fontId="46" fillId="3" borderId="61" xfId="2" applyFont="1" applyFill="1" applyBorder="1" applyAlignment="1">
      <alignment horizontal="justify" vertical="center" wrapText="1"/>
    </xf>
    <xf numFmtId="0" fontId="45" fillId="3" borderId="62" xfId="0" applyFont="1" applyFill="1" applyBorder="1" applyAlignment="1">
      <alignment horizontal="left" vertical="center" wrapText="1"/>
    </xf>
    <xf numFmtId="0" fontId="45" fillId="3" borderId="63" xfId="0" applyFont="1" applyFill="1" applyBorder="1" applyAlignment="1">
      <alignment horizontal="left" vertical="center" wrapText="1"/>
    </xf>
    <xf numFmtId="0" fontId="40" fillId="3" borderId="14" xfId="2" applyFont="1" applyFill="1" applyBorder="1" applyAlignment="1">
      <alignment horizontal="left" vertical="top" wrapText="1"/>
    </xf>
    <xf numFmtId="0" fontId="40" fillId="3" borderId="0" xfId="2" applyFont="1" applyFill="1" applyAlignment="1">
      <alignment horizontal="left" vertical="top" wrapText="1"/>
    </xf>
    <xf numFmtId="0" fontId="40" fillId="3" borderId="15" xfId="2" applyFont="1" applyFill="1" applyBorder="1" applyAlignment="1">
      <alignment horizontal="left" vertical="top" wrapText="1"/>
    </xf>
    <xf numFmtId="0" fontId="45" fillId="3" borderId="73" xfId="0" applyFont="1" applyFill="1" applyBorder="1" applyAlignment="1">
      <alignment horizontal="left" vertical="center" wrapText="1"/>
    </xf>
    <xf numFmtId="0" fontId="45" fillId="3" borderId="74" xfId="0" applyFont="1" applyFill="1" applyBorder="1" applyAlignment="1">
      <alignment horizontal="left" vertical="center" wrapText="1"/>
    </xf>
    <xf numFmtId="0" fontId="46" fillId="3" borderId="66" xfId="0" applyFont="1" applyFill="1" applyBorder="1" applyAlignment="1">
      <alignment horizontal="justify" vertical="center" wrapText="1"/>
    </xf>
    <xf numFmtId="0" fontId="46" fillId="3" borderId="67" xfId="0" applyFont="1" applyFill="1" applyBorder="1" applyAlignment="1">
      <alignment horizontal="justify" vertical="center" wrapText="1"/>
    </xf>
    <xf numFmtId="0" fontId="41" fillId="14" borderId="48" xfId="2" applyFont="1" applyFill="1" applyBorder="1" applyAlignment="1">
      <alignment horizontal="center" vertical="center" wrapText="1"/>
    </xf>
    <xf numFmtId="0" fontId="41" fillId="14" borderId="49" xfId="2" applyFont="1" applyFill="1" applyBorder="1" applyAlignment="1">
      <alignment horizontal="center" vertical="center" wrapText="1"/>
    </xf>
    <xf numFmtId="0" fontId="41" fillId="14" borderId="50" xfId="2" applyFont="1" applyFill="1" applyBorder="1" applyAlignment="1">
      <alignment horizontal="center" vertical="center" wrapText="1"/>
    </xf>
    <xf numFmtId="0" fontId="40" fillId="0" borderId="14" xfId="2" quotePrefix="1" applyFont="1" applyBorder="1" applyAlignment="1">
      <alignment horizontal="left" vertical="center" wrapText="1"/>
    </xf>
    <xf numFmtId="0" fontId="40" fillId="0" borderId="0" xfId="2" quotePrefix="1" applyFont="1" applyAlignment="1">
      <alignment horizontal="left" vertical="center" wrapText="1"/>
    </xf>
    <xf numFmtId="0" fontId="40" fillId="0" borderId="15" xfId="2" quotePrefix="1" applyFont="1" applyBorder="1" applyAlignment="1">
      <alignment horizontal="left" vertical="center" wrapText="1"/>
    </xf>
    <xf numFmtId="0" fontId="40" fillId="0" borderId="68" xfId="2" quotePrefix="1" applyFont="1" applyBorder="1" applyAlignment="1">
      <alignment horizontal="left" vertical="center" wrapText="1"/>
    </xf>
    <xf numFmtId="0" fontId="40" fillId="0" borderId="69" xfId="2" quotePrefix="1" applyFont="1" applyBorder="1" applyAlignment="1">
      <alignment horizontal="left" vertical="center" wrapText="1"/>
    </xf>
    <xf numFmtId="0" fontId="40" fillId="0" borderId="70" xfId="2" quotePrefix="1" applyFont="1" applyBorder="1" applyAlignment="1">
      <alignment horizontal="left" vertical="center" wrapText="1"/>
    </xf>
    <xf numFmtId="0" fontId="42" fillId="3" borderId="51" xfId="2" quotePrefix="1" applyFont="1" applyFill="1" applyBorder="1" applyAlignment="1">
      <alignment horizontal="left" vertical="top" wrapText="1"/>
    </xf>
    <xf numFmtId="0" fontId="43" fillId="3" borderId="52" xfId="2" quotePrefix="1" applyFont="1" applyFill="1" applyBorder="1" applyAlignment="1">
      <alignment horizontal="left" vertical="top" wrapText="1"/>
    </xf>
    <xf numFmtId="0" fontId="43" fillId="3" borderId="53" xfId="2" quotePrefix="1" applyFont="1" applyFill="1" applyBorder="1" applyAlignment="1">
      <alignment horizontal="left" vertical="top" wrapText="1"/>
    </xf>
    <xf numFmtId="0" fontId="40" fillId="0" borderId="14" xfId="2" quotePrefix="1" applyFont="1" applyBorder="1" applyAlignment="1">
      <alignment horizontal="left" vertical="top" wrapText="1"/>
    </xf>
    <xf numFmtId="0" fontId="40" fillId="0" borderId="0" xfId="2" quotePrefix="1" applyFont="1" applyAlignment="1">
      <alignment horizontal="left" vertical="top" wrapText="1"/>
    </xf>
    <xf numFmtId="0" fontId="40" fillId="0" borderId="15" xfId="2" quotePrefix="1" applyFont="1" applyBorder="1" applyAlignment="1">
      <alignment horizontal="left" vertical="top" wrapText="1"/>
    </xf>
    <xf numFmtId="0" fontId="45" fillId="14" borderId="54" xfId="3" applyFont="1" applyFill="1" applyBorder="1" applyAlignment="1">
      <alignment horizontal="center" vertical="center" wrapText="1"/>
    </xf>
    <xf numFmtId="0" fontId="45" fillId="14" borderId="55" xfId="3" applyFont="1" applyFill="1" applyBorder="1" applyAlignment="1">
      <alignment horizontal="center" vertical="center" wrapText="1"/>
    </xf>
    <xf numFmtId="0" fontId="45" fillId="14" borderId="56" xfId="2" applyFont="1" applyFill="1" applyBorder="1" applyAlignment="1">
      <alignment horizontal="center" vertical="center"/>
    </xf>
    <xf numFmtId="0" fontId="4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64" fillId="16" borderId="39" xfId="0" applyFont="1" applyFill="1" applyBorder="1" applyAlignment="1">
      <alignment horizontal="left" vertical="top" wrapText="1"/>
    </xf>
    <xf numFmtId="0" fontId="64" fillId="16" borderId="40" xfId="0" applyFont="1" applyFill="1" applyBorder="1" applyAlignment="1">
      <alignment horizontal="left" vertical="top"/>
    </xf>
    <xf numFmtId="0" fontId="64" fillId="16" borderId="41" xfId="0" applyFont="1" applyFill="1" applyBorder="1" applyAlignment="1">
      <alignment horizontal="left" vertical="top"/>
    </xf>
    <xf numFmtId="0" fontId="64" fillId="3" borderId="0" xfId="0" applyFont="1" applyFill="1" applyAlignment="1">
      <alignment horizontal="center" vertical="center" wrapText="1"/>
    </xf>
    <xf numFmtId="0" fontId="59" fillId="0" borderId="77" xfId="0" applyFont="1" applyBorder="1" applyAlignment="1">
      <alignment vertical="center" wrapText="1"/>
    </xf>
    <xf numFmtId="0" fontId="59" fillId="0" borderId="37" xfId="0" applyFont="1" applyBorder="1" applyAlignment="1">
      <alignment vertical="center" wrapText="1"/>
    </xf>
    <xf numFmtId="0" fontId="60" fillId="0" borderId="78" xfId="0" applyFont="1" applyBorder="1" applyAlignment="1">
      <alignment horizontal="center" vertical="center" wrapText="1"/>
    </xf>
    <xf numFmtId="0" fontId="60" fillId="0" borderId="33" xfId="0" applyFont="1" applyBorder="1" applyAlignment="1">
      <alignment horizontal="center" vertical="center" wrapText="1"/>
    </xf>
    <xf numFmtId="0" fontId="62" fillId="0" borderId="79" xfId="0" applyFont="1" applyBorder="1" applyAlignment="1">
      <alignment horizontal="center" vertical="center" wrapText="1"/>
    </xf>
    <xf numFmtId="0" fontId="62" fillId="0" borderId="38" xfId="0" applyFont="1" applyBorder="1" applyAlignment="1">
      <alignment horizontal="center" vertical="center" wrapText="1"/>
    </xf>
    <xf numFmtId="0" fontId="59" fillId="0" borderId="0" xfId="0" applyFont="1" applyAlignment="1">
      <alignment horizontal="center" vertical="center" wrapText="1"/>
    </xf>
    <xf numFmtId="0" fontId="59" fillId="0" borderId="80" xfId="0" applyFont="1" applyBorder="1" applyAlignment="1">
      <alignment horizontal="center" vertical="center" wrapText="1"/>
    </xf>
    <xf numFmtId="0" fontId="59" fillId="0" borderId="81" xfId="0" applyFont="1" applyBorder="1" applyAlignment="1">
      <alignment horizontal="center" vertical="center" wrapText="1"/>
    </xf>
    <xf numFmtId="0" fontId="59" fillId="0" borderId="82" xfId="0" applyFont="1" applyBorder="1" applyAlignment="1">
      <alignment horizontal="center" vertical="center" wrapText="1"/>
    </xf>
    <xf numFmtId="0" fontId="63" fillId="16" borderId="37" xfId="0" applyFont="1" applyFill="1" applyBorder="1" applyAlignment="1">
      <alignment horizontal="center" vertical="center" wrapText="1"/>
    </xf>
    <xf numFmtId="0" fontId="63" fillId="16" borderId="33" xfId="0" applyFont="1" applyFill="1" applyBorder="1" applyAlignment="1">
      <alignment horizontal="center" vertical="center" wrapText="1"/>
    </xf>
    <xf numFmtId="0" fontId="63" fillId="16" borderId="38" xfId="0" applyFont="1" applyFill="1" applyBorder="1" applyAlignment="1">
      <alignment horizontal="center" vertical="center" wrapText="1"/>
    </xf>
    <xf numFmtId="0" fontId="61" fillId="16" borderId="37" xfId="0" applyFont="1" applyFill="1" applyBorder="1" applyAlignment="1">
      <alignment horizontal="left" vertical="center"/>
    </xf>
    <xf numFmtId="0" fontId="61" fillId="16" borderId="33" xfId="0" applyFont="1" applyFill="1" applyBorder="1" applyAlignment="1">
      <alignment horizontal="left" vertical="center"/>
    </xf>
    <xf numFmtId="0" fontId="61" fillId="16" borderId="38" xfId="0" applyFont="1" applyFill="1" applyBorder="1" applyAlignment="1">
      <alignment horizontal="left" vertical="center"/>
    </xf>
    <xf numFmtId="0" fontId="67" fillId="20" borderId="39" xfId="0" applyFont="1" applyFill="1" applyBorder="1" applyAlignment="1">
      <alignment horizontal="right" vertical="center"/>
    </xf>
    <xf numFmtId="0" fontId="67" fillId="20" borderId="40" xfId="0" applyFont="1" applyFill="1" applyBorder="1" applyAlignment="1">
      <alignment horizontal="right" vertical="center"/>
    </xf>
    <xf numFmtId="0" fontId="0" fillId="0" borderId="19" xfId="0" applyBorder="1" applyAlignment="1">
      <alignment horizontal="center"/>
    </xf>
    <xf numFmtId="0" fontId="0" fillId="0" borderId="0" xfId="0" applyAlignment="1">
      <alignment horizontal="center"/>
    </xf>
    <xf numFmtId="0" fontId="0" fillId="0" borderId="69" xfId="0" applyBorder="1" applyAlignment="1">
      <alignment horizontal="center"/>
    </xf>
    <xf numFmtId="0" fontId="60" fillId="0" borderId="19" xfId="0" applyFont="1" applyBorder="1" applyAlignment="1">
      <alignment horizontal="center" vertical="center" wrapText="1"/>
    </xf>
    <xf numFmtId="0" fontId="60" fillId="0" borderId="86" xfId="0" applyFont="1" applyBorder="1" applyAlignment="1">
      <alignment horizontal="center" vertical="center" wrapText="1"/>
    </xf>
    <xf numFmtId="0" fontId="60" fillId="0" borderId="0" xfId="0" applyFont="1" applyAlignment="1">
      <alignment horizontal="center" vertical="center" wrapText="1"/>
    </xf>
    <xf numFmtId="0" fontId="60" fillId="0" borderId="87" xfId="0" applyFont="1" applyBorder="1" applyAlignment="1">
      <alignment horizontal="center" vertical="center" wrapText="1"/>
    </xf>
    <xf numFmtId="0" fontId="61" fillId="0" borderId="78" xfId="0" applyFont="1" applyBorder="1" applyAlignment="1">
      <alignment horizontal="left" vertical="center" wrapText="1"/>
    </xf>
    <xf numFmtId="0" fontId="61" fillId="0" borderId="79" xfId="0" applyFont="1" applyBorder="1" applyAlignment="1">
      <alignment horizontal="left" vertical="center" wrapText="1"/>
    </xf>
    <xf numFmtId="0" fontId="61" fillId="0" borderId="33" xfId="0" applyFont="1" applyBorder="1" applyAlignment="1">
      <alignment horizontal="left" vertical="center" wrapText="1"/>
    </xf>
    <xf numFmtId="0" fontId="61" fillId="0" borderId="38" xfId="0" applyFont="1" applyBorder="1" applyAlignment="1">
      <alignment horizontal="left" vertical="center" wrapText="1"/>
    </xf>
    <xf numFmtId="0" fontId="60" fillId="0" borderId="69" xfId="0" applyFont="1" applyBorder="1" applyAlignment="1">
      <alignment horizontal="center" vertical="center" wrapText="1"/>
    </xf>
    <xf numFmtId="0" fontId="60" fillId="0" borderId="88" xfId="0" applyFont="1" applyBorder="1" applyAlignment="1">
      <alignment horizontal="center" vertical="center" wrapText="1"/>
    </xf>
    <xf numFmtId="0" fontId="0" fillId="0" borderId="88" xfId="0" applyBorder="1" applyAlignment="1">
      <alignment horizontal="center"/>
    </xf>
    <xf numFmtId="0" fontId="61" fillId="16" borderId="33" xfId="0" applyFont="1" applyFill="1" applyBorder="1" applyAlignment="1">
      <alignment vertical="center"/>
    </xf>
    <xf numFmtId="0" fontId="61" fillId="16" borderId="40" xfId="0" applyFont="1" applyFill="1" applyBorder="1" applyAlignment="1">
      <alignment horizontal="left" vertical="center" wrapText="1"/>
    </xf>
    <xf numFmtId="0" fontId="67" fillId="19" borderId="36" xfId="0" applyFont="1" applyFill="1" applyBorder="1" applyAlignment="1">
      <alignment horizontal="center" vertical="center" wrapText="1"/>
    </xf>
    <xf numFmtId="0" fontId="67" fillId="19" borderId="47" xfId="0" applyFont="1" applyFill="1" applyBorder="1" applyAlignment="1">
      <alignment horizontal="center" vertical="center" wrapText="1"/>
    </xf>
    <xf numFmtId="0" fontId="67" fillId="20" borderId="12" xfId="0" applyFont="1" applyFill="1" applyBorder="1" applyAlignment="1">
      <alignment horizontal="right" vertical="center"/>
    </xf>
    <xf numFmtId="0" fontId="67" fillId="20" borderId="19" xfId="0" applyFont="1" applyFill="1" applyBorder="1" applyAlignment="1">
      <alignment horizontal="right" vertical="center"/>
    </xf>
    <xf numFmtId="0" fontId="67" fillId="20" borderId="86" xfId="0" applyFont="1" applyFill="1" applyBorder="1" applyAlignment="1">
      <alignment horizontal="right" vertical="center"/>
    </xf>
    <xf numFmtId="0" fontId="61" fillId="0" borderId="0" xfId="0" applyFont="1" applyAlignment="1">
      <alignment horizontal="center"/>
    </xf>
    <xf numFmtId="0" fontId="38" fillId="3" borderId="0" xfId="0" applyFont="1" applyFill="1" applyAlignment="1">
      <alignment horizontal="left"/>
    </xf>
    <xf numFmtId="0" fontId="38" fillId="3" borderId="33" xfId="0" applyFont="1" applyFill="1" applyBorder="1" applyAlignment="1" applyProtection="1">
      <alignment horizontal="left" vertical="center"/>
      <protection locked="0"/>
    </xf>
    <xf numFmtId="0" fontId="38" fillId="3" borderId="92" xfId="0" applyFont="1" applyFill="1" applyBorder="1" applyAlignment="1" applyProtection="1">
      <alignment horizontal="left" vertical="center"/>
      <protection locked="0"/>
    </xf>
    <xf numFmtId="0" fontId="38" fillId="3" borderId="99" xfId="0" applyFont="1" applyFill="1" applyBorder="1" applyAlignment="1" applyProtection="1">
      <alignment horizontal="left" vertical="center"/>
      <protection locked="0"/>
    </xf>
    <xf numFmtId="0" fontId="38" fillId="3" borderId="81" xfId="0" applyFont="1" applyFill="1" applyBorder="1" applyAlignment="1" applyProtection="1">
      <alignment horizontal="left" vertical="center"/>
      <protection locked="0"/>
    </xf>
    <xf numFmtId="0" fontId="38" fillId="3" borderId="92" xfId="0" applyFont="1" applyFill="1" applyBorder="1" applyAlignment="1" applyProtection="1">
      <alignment horizontal="center" vertical="center"/>
      <protection locked="0"/>
    </xf>
    <xf numFmtId="0" fontId="38" fillId="3" borderId="99" xfId="0" applyFont="1" applyFill="1" applyBorder="1" applyAlignment="1" applyProtection="1">
      <alignment horizontal="center" vertical="center"/>
      <protection locked="0"/>
    </xf>
    <xf numFmtId="0" fontId="38" fillId="3" borderId="81" xfId="0" applyFont="1" applyFill="1" applyBorder="1" applyAlignment="1" applyProtection="1">
      <alignment horizontal="center" vertical="center"/>
      <protection locked="0"/>
    </xf>
    <xf numFmtId="0" fontId="38" fillId="3" borderId="92" xfId="0" applyFont="1" applyFill="1" applyBorder="1" applyAlignment="1" applyProtection="1">
      <alignment horizontal="left" vertical="center" wrapText="1"/>
      <protection locked="0"/>
    </xf>
    <xf numFmtId="0" fontId="38" fillId="3" borderId="99" xfId="0" applyFont="1" applyFill="1" applyBorder="1" applyAlignment="1" applyProtection="1">
      <alignment horizontal="left" vertical="center" wrapText="1"/>
      <protection locked="0"/>
    </xf>
    <xf numFmtId="0" fontId="61" fillId="0" borderId="92" xfId="0" applyFont="1" applyBorder="1" applyAlignment="1">
      <alignment horizontal="left" vertical="center" wrapText="1"/>
    </xf>
    <xf numFmtId="0" fontId="61" fillId="0" borderId="99" xfId="0" applyFont="1" applyBorder="1" applyAlignment="1">
      <alignment horizontal="left" vertical="center" wrapText="1"/>
    </xf>
    <xf numFmtId="0" fontId="72" fillId="19" borderId="33" xfId="0" applyFont="1" applyFill="1" applyBorder="1" applyAlignment="1">
      <alignment horizontal="center" vertical="center" textRotation="255"/>
    </xf>
    <xf numFmtId="0" fontId="72" fillId="19" borderId="33" xfId="0" applyFont="1" applyFill="1" applyBorder="1" applyAlignment="1">
      <alignment horizontal="center" vertical="center"/>
    </xf>
    <xf numFmtId="0" fontId="72" fillId="19" borderId="33" xfId="0" applyFont="1" applyFill="1" applyBorder="1" applyAlignment="1">
      <alignment horizontal="center" wrapText="1"/>
    </xf>
    <xf numFmtId="0" fontId="72" fillId="19" borderId="33" xfId="0" applyFont="1" applyFill="1" applyBorder="1" applyAlignment="1">
      <alignment horizontal="center"/>
    </xf>
    <xf numFmtId="0" fontId="72" fillId="19" borderId="92" xfId="0" applyFont="1" applyFill="1" applyBorder="1" applyAlignment="1">
      <alignment horizontal="center" vertical="top" wrapText="1"/>
    </xf>
    <xf numFmtId="0" fontId="72" fillId="19" borderId="81" xfId="0" applyFont="1" applyFill="1" applyBorder="1" applyAlignment="1">
      <alignment horizontal="center" vertical="top"/>
    </xf>
    <xf numFmtId="0" fontId="72" fillId="19" borderId="99" xfId="0" applyFont="1" applyFill="1" applyBorder="1" applyAlignment="1">
      <alignment horizontal="center" vertical="top"/>
    </xf>
    <xf numFmtId="0" fontId="38" fillId="3" borderId="81" xfId="0" applyFont="1" applyFill="1" applyBorder="1" applyAlignment="1" applyProtection="1">
      <alignment horizontal="left" vertical="center" wrapText="1"/>
      <protection locked="0"/>
    </xf>
    <xf numFmtId="0" fontId="74" fillId="0" borderId="92" xfId="0" applyFont="1" applyBorder="1" applyAlignment="1" applyProtection="1">
      <alignment horizontal="left" vertical="center"/>
      <protection locked="0"/>
    </xf>
    <xf numFmtId="0" fontId="74" fillId="0" borderId="99" xfId="0" applyFont="1" applyBorder="1" applyAlignment="1" applyProtection="1">
      <alignment horizontal="left" vertical="center"/>
      <protection locked="0"/>
    </xf>
    <xf numFmtId="0" fontId="65" fillId="0" borderId="92" xfId="0" applyFont="1" applyBorder="1" applyAlignment="1">
      <alignment horizontal="center" vertical="center"/>
    </xf>
    <xf numFmtId="0" fontId="65" fillId="0" borderId="99" xfId="0" applyFont="1" applyBorder="1" applyAlignment="1">
      <alignment horizontal="center" vertical="center"/>
    </xf>
    <xf numFmtId="0" fontId="74" fillId="3" borderId="92" xfId="0" applyFont="1" applyFill="1" applyBorder="1" applyAlignment="1" applyProtection="1">
      <alignment horizontal="left" vertical="center" wrapText="1"/>
      <protection locked="0"/>
    </xf>
    <xf numFmtId="0" fontId="74" fillId="3" borderId="99" xfId="0" applyFont="1" applyFill="1" applyBorder="1" applyAlignment="1" applyProtection="1">
      <alignment horizontal="left" vertical="center" wrapText="1"/>
      <protection locked="0"/>
    </xf>
    <xf numFmtId="0" fontId="65" fillId="0" borderId="92" xfId="0" applyFont="1" applyBorder="1" applyAlignment="1">
      <alignment horizontal="center" vertical="center" wrapText="1"/>
    </xf>
    <xf numFmtId="0" fontId="65" fillId="0" borderId="99" xfId="0" applyFont="1" applyBorder="1" applyAlignment="1">
      <alignment horizontal="center" vertical="center" wrapText="1"/>
    </xf>
    <xf numFmtId="0" fontId="38" fillId="3" borderId="92" xfId="0" applyFont="1" applyFill="1" applyBorder="1" applyAlignment="1" applyProtection="1">
      <alignment horizontal="center" vertical="center" wrapText="1"/>
      <protection locked="0"/>
    </xf>
    <xf numFmtId="0" fontId="38" fillId="3" borderId="99" xfId="0" applyFont="1" applyFill="1" applyBorder="1" applyAlignment="1" applyProtection="1">
      <alignment horizontal="center" vertical="center" wrapText="1"/>
      <protection locked="0"/>
    </xf>
    <xf numFmtId="0" fontId="38" fillId="3" borderId="95" xfId="0" applyFont="1" applyFill="1" applyBorder="1" applyAlignment="1" applyProtection="1">
      <alignment horizontal="left" vertical="center"/>
      <protection locked="0"/>
    </xf>
    <xf numFmtId="0" fontId="73" fillId="0" borderId="92" xfId="0" applyFont="1" applyBorder="1" applyAlignment="1" applyProtection="1">
      <alignment horizontal="left" vertical="center" wrapText="1"/>
      <protection locked="0"/>
    </xf>
    <xf numFmtId="0" fontId="73" fillId="0" borderId="99" xfId="0" applyFont="1" applyBorder="1" applyAlignment="1" applyProtection="1">
      <alignment horizontal="left" vertical="center" wrapText="1"/>
      <protection locked="0"/>
    </xf>
    <xf numFmtId="0" fontId="61" fillId="0" borderId="92" xfId="0" applyFont="1" applyBorder="1" applyAlignment="1">
      <alignment horizontal="center" vertical="center" wrapText="1"/>
    </xf>
    <xf numFmtId="0" fontId="61" fillId="0" borderId="99" xfId="0" applyFont="1" applyBorder="1" applyAlignment="1">
      <alignment horizontal="center" vertical="center" wrapText="1"/>
    </xf>
    <xf numFmtId="0" fontId="73" fillId="0" borderId="92" xfId="0" applyFont="1" applyBorder="1" applyAlignment="1">
      <alignment horizontal="left" vertical="center" wrapText="1"/>
    </xf>
    <xf numFmtId="0" fontId="73" fillId="0" borderId="99" xfId="0" applyFont="1" applyBorder="1" applyAlignment="1">
      <alignment horizontal="left" vertical="center" wrapText="1"/>
    </xf>
    <xf numFmtId="0" fontId="38" fillId="0" borderId="92" xfId="0" applyFont="1" applyBorder="1" applyAlignment="1" applyProtection="1">
      <alignment horizontal="left" vertical="center" wrapText="1"/>
      <protection locked="0"/>
    </xf>
    <xf numFmtId="0" fontId="38" fillId="0" borderId="99" xfId="0" applyFont="1" applyBorder="1" applyAlignment="1" applyProtection="1">
      <alignment horizontal="left" vertical="center" wrapText="1"/>
      <protection locked="0"/>
    </xf>
    <xf numFmtId="0" fontId="38" fillId="0" borderId="92" xfId="0" applyFont="1" applyBorder="1" applyAlignment="1" applyProtection="1">
      <alignment horizontal="left" vertical="center"/>
      <protection locked="0"/>
    </xf>
    <xf numFmtId="0" fontId="38" fillId="0" borderId="81" xfId="0" applyFont="1" applyBorder="1" applyAlignment="1" applyProtection="1">
      <alignment horizontal="left" vertical="center"/>
      <protection locked="0"/>
    </xf>
    <xf numFmtId="0" fontId="38" fillId="0" borderId="99" xfId="0" applyFont="1" applyBorder="1" applyAlignment="1" applyProtection="1">
      <alignment horizontal="left" vertical="center"/>
      <protection locked="0"/>
    </xf>
    <xf numFmtId="0" fontId="38" fillId="0" borderId="92" xfId="0" applyFont="1" applyBorder="1" applyAlignment="1" applyProtection="1">
      <alignment horizontal="center" vertical="center"/>
      <protection locked="0"/>
    </xf>
    <xf numFmtId="0" fontId="38" fillId="0" borderId="81" xfId="0" applyFont="1" applyBorder="1" applyAlignment="1" applyProtection="1">
      <alignment horizontal="center" vertical="center"/>
      <protection locked="0"/>
    </xf>
    <xf numFmtId="0" fontId="38" fillId="0" borderId="99" xfId="0" applyFont="1" applyBorder="1" applyAlignment="1" applyProtection="1">
      <alignment horizontal="center" vertical="center"/>
      <protection locked="0"/>
    </xf>
    <xf numFmtId="0" fontId="72" fillId="19" borderId="33" xfId="0" applyFont="1" applyFill="1" applyBorder="1" applyAlignment="1">
      <alignment horizontal="center" vertical="center" wrapText="1"/>
    </xf>
    <xf numFmtId="0" fontId="72" fillId="19" borderId="92" xfId="0" applyFont="1" applyFill="1" applyBorder="1" applyAlignment="1">
      <alignment horizontal="center" vertical="center" wrapText="1"/>
    </xf>
    <xf numFmtId="0" fontId="72" fillId="19" borderId="81" xfId="0" applyFont="1" applyFill="1" applyBorder="1" applyAlignment="1">
      <alignment horizontal="center" vertical="center"/>
    </xf>
    <xf numFmtId="0" fontId="72" fillId="19" borderId="99" xfId="0" applyFont="1" applyFill="1" applyBorder="1" applyAlignment="1">
      <alignment horizontal="center" vertical="center"/>
    </xf>
    <xf numFmtId="0" fontId="74" fillId="0" borderId="92" xfId="0" applyFont="1" applyBorder="1" applyAlignment="1" applyProtection="1">
      <alignment horizontal="left" vertical="center" wrapText="1"/>
      <protection locked="0"/>
    </xf>
    <xf numFmtId="0" fontId="73" fillId="0" borderId="99" xfId="0" applyFont="1" applyBorder="1" applyAlignment="1" applyProtection="1">
      <alignment horizontal="left" vertical="center"/>
      <protection locked="0"/>
    </xf>
    <xf numFmtId="0" fontId="74" fillId="3" borderId="81" xfId="0" applyFont="1" applyFill="1" applyBorder="1" applyAlignment="1" applyProtection="1">
      <alignment horizontal="left" vertical="center" wrapText="1"/>
      <protection locked="0"/>
    </xf>
    <xf numFmtId="0" fontId="38" fillId="0" borderId="33" xfId="0" applyFont="1" applyBorder="1" applyAlignment="1" applyProtection="1">
      <alignment horizontal="left" vertical="center"/>
      <protection locked="0"/>
    </xf>
    <xf numFmtId="0" fontId="67" fillId="20" borderId="51" xfId="0" applyFont="1" applyFill="1" applyBorder="1" applyAlignment="1">
      <alignment horizontal="left" vertical="center"/>
    </xf>
    <xf numFmtId="0" fontId="67" fillId="20" borderId="52" xfId="0" applyFont="1" applyFill="1" applyBorder="1" applyAlignment="1">
      <alignment horizontal="left" vertical="center"/>
    </xf>
    <xf numFmtId="0" fontId="67" fillId="20" borderId="53" xfId="0" applyFont="1" applyFill="1" applyBorder="1" applyAlignment="1">
      <alignment horizontal="left" vertical="center"/>
    </xf>
    <xf numFmtId="0" fontId="67" fillId="20" borderId="16" xfId="0" applyFont="1" applyFill="1" applyBorder="1" applyAlignment="1">
      <alignment horizontal="left" vertical="center"/>
    </xf>
    <xf numFmtId="0" fontId="67" fillId="20" borderId="18" xfId="0" applyFont="1" applyFill="1" applyBorder="1" applyAlignment="1">
      <alignment horizontal="left" vertical="center"/>
    </xf>
    <xf numFmtId="0" fontId="67" fillId="20" borderId="17" xfId="0" applyFont="1" applyFill="1" applyBorder="1" applyAlignment="1">
      <alignment horizontal="left" vertical="center"/>
    </xf>
    <xf numFmtId="0" fontId="71" fillId="19" borderId="33" xfId="0" applyFont="1" applyFill="1" applyBorder="1" applyAlignment="1">
      <alignment horizontal="center" vertical="center" wrapText="1"/>
    </xf>
    <xf numFmtId="0" fontId="72" fillId="19" borderId="81" xfId="0" applyFont="1" applyFill="1" applyBorder="1" applyAlignment="1">
      <alignment horizontal="center" vertical="center" wrapText="1"/>
    </xf>
    <xf numFmtId="0" fontId="72" fillId="19" borderId="99" xfId="0" applyFont="1" applyFill="1" applyBorder="1" applyAlignment="1">
      <alignment horizontal="center" vertical="center" wrapText="1"/>
    </xf>
    <xf numFmtId="0" fontId="72" fillId="19" borderId="92" xfId="0" applyFont="1" applyFill="1" applyBorder="1" applyAlignment="1">
      <alignment horizontal="center"/>
    </xf>
    <xf numFmtId="0" fontId="72" fillId="19" borderId="81" xfId="0" applyFont="1" applyFill="1" applyBorder="1" applyAlignment="1">
      <alignment horizontal="center"/>
    </xf>
    <xf numFmtId="0" fontId="72" fillId="19" borderId="99" xfId="0" applyFont="1" applyFill="1" applyBorder="1" applyAlignment="1">
      <alignment horizontal="center"/>
    </xf>
    <xf numFmtId="0" fontId="73" fillId="3" borderId="33" xfId="0" applyFont="1" applyFill="1" applyBorder="1" applyAlignment="1" applyProtection="1">
      <alignment horizontal="left" vertical="center" wrapText="1"/>
      <protection locked="0"/>
    </xf>
    <xf numFmtId="0" fontId="74" fillId="3" borderId="33" xfId="0" applyFont="1" applyFill="1" applyBorder="1" applyAlignment="1" applyProtection="1">
      <alignment horizontal="left" vertical="center" wrapText="1"/>
      <protection locked="0"/>
    </xf>
    <xf numFmtId="0" fontId="75" fillId="3" borderId="33" xfId="0" applyFont="1" applyFill="1" applyBorder="1" applyAlignment="1" applyProtection="1">
      <alignment horizontal="left" vertical="center" wrapText="1"/>
      <protection locked="0"/>
    </xf>
    <xf numFmtId="0" fontId="74" fillId="0" borderId="81" xfId="0" applyFont="1" applyBorder="1" applyAlignment="1" applyProtection="1">
      <alignment horizontal="left" vertical="center"/>
      <protection locked="0"/>
    </xf>
    <xf numFmtId="0" fontId="73" fillId="3" borderId="92" xfId="0" applyFont="1" applyFill="1" applyBorder="1" applyAlignment="1" applyProtection="1">
      <alignment horizontal="left" vertical="center" wrapText="1"/>
      <protection locked="0"/>
    </xf>
    <xf numFmtId="0" fontId="73" fillId="3" borderId="81" xfId="0" applyFont="1" applyFill="1" applyBorder="1" applyAlignment="1" applyProtection="1">
      <alignment horizontal="left" vertical="center" wrapText="1"/>
      <protection locked="0"/>
    </xf>
    <xf numFmtId="0" fontId="73" fillId="3" borderId="99" xfId="0" applyFont="1" applyFill="1" applyBorder="1" applyAlignment="1" applyProtection="1">
      <alignment horizontal="left" vertical="center" wrapText="1"/>
      <protection locked="0"/>
    </xf>
    <xf numFmtId="0" fontId="60" fillId="0" borderId="12" xfId="0" applyFont="1" applyBorder="1" applyAlignment="1">
      <alignment horizontal="center" vertical="center" wrapText="1"/>
    </xf>
    <xf numFmtId="0" fontId="60" fillId="0" borderId="14" xfId="0" applyFont="1" applyBorder="1" applyAlignment="1">
      <alignment horizontal="center" vertical="center" wrapText="1"/>
    </xf>
    <xf numFmtId="0" fontId="61" fillId="0" borderId="85" xfId="0" applyFont="1" applyBorder="1" applyAlignment="1">
      <alignment horizontal="center" vertical="center" wrapText="1"/>
    </xf>
    <xf numFmtId="0" fontId="61" fillId="0" borderId="98" xfId="0" applyFont="1" applyBorder="1" applyAlignment="1">
      <alignment horizontal="center" vertical="center" wrapText="1"/>
    </xf>
    <xf numFmtId="0" fontId="61" fillId="0" borderId="43" xfId="0" applyFont="1" applyBorder="1" applyAlignment="1">
      <alignment horizontal="center" vertical="center" wrapText="1"/>
    </xf>
    <xf numFmtId="0" fontId="60" fillId="0" borderId="68" xfId="0" applyFont="1" applyBorder="1" applyAlignment="1">
      <alignment horizontal="center" vertical="center" wrapText="1"/>
    </xf>
    <xf numFmtId="0" fontId="60" fillId="0" borderId="80" xfId="0" applyFont="1" applyBorder="1" applyAlignment="1">
      <alignment horizontal="center" vertical="center" wrapText="1"/>
    </xf>
    <xf numFmtId="0" fontId="60" fillId="0" borderId="81" xfId="0" applyFont="1" applyBorder="1" applyAlignment="1">
      <alignment horizontal="center" vertical="center" wrapText="1"/>
    </xf>
    <xf numFmtId="0" fontId="60" fillId="0" borderId="82" xfId="0" applyFont="1" applyBorder="1" applyAlignment="1">
      <alignment horizontal="center" vertical="center" wrapText="1"/>
    </xf>
    <xf numFmtId="0" fontId="27" fillId="3" borderId="75" xfId="0" applyFont="1" applyFill="1" applyBorder="1" applyAlignment="1" applyProtection="1">
      <alignment horizontal="left" vertical="center" wrapText="1"/>
      <protection locked="0"/>
    </xf>
    <xf numFmtId="0" fontId="24" fillId="2" borderId="28" xfId="0" applyFont="1" applyFill="1" applyBorder="1" applyAlignment="1">
      <alignment horizontal="center" vertical="center"/>
    </xf>
    <xf numFmtId="0" fontId="24" fillId="2" borderId="29"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31" xfId="0" applyFont="1" applyFill="1" applyBorder="1" applyAlignment="1">
      <alignment horizontal="center" vertical="center"/>
    </xf>
    <xf numFmtId="0" fontId="24"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50" fillId="0" borderId="100" xfId="0" applyFont="1" applyBorder="1" applyAlignment="1" applyProtection="1">
      <alignment horizontal="center" vertical="top" wrapText="1"/>
      <protection locked="0"/>
    </xf>
    <xf numFmtId="0" fontId="50" fillId="0" borderId="101" xfId="0" applyFont="1" applyBorder="1" applyAlignment="1" applyProtection="1">
      <alignment horizontal="center" vertical="top" wrapText="1"/>
      <protection locked="0"/>
    </xf>
    <xf numFmtId="0" fontId="50" fillId="0" borderId="102" xfId="0" applyFont="1" applyBorder="1" applyAlignment="1" applyProtection="1">
      <alignment horizontal="center" vertical="top" wrapText="1"/>
      <protection locked="0"/>
    </xf>
    <xf numFmtId="0" fontId="1" fillId="0" borderId="28" xfId="0" applyFont="1" applyBorder="1" applyAlignment="1" applyProtection="1">
      <alignment horizontal="center" vertical="top" wrapText="1"/>
      <protection locked="0"/>
    </xf>
    <xf numFmtId="0" fontId="1" fillId="0" borderId="9" xfId="0" applyFont="1" applyBorder="1" applyAlignment="1" applyProtection="1">
      <alignment horizontal="center" vertical="top" wrapText="1"/>
      <protection locked="0"/>
    </xf>
    <xf numFmtId="0" fontId="1" fillId="0" borderId="3"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1" fillId="0" borderId="30" xfId="0" applyFont="1" applyBorder="1" applyAlignment="1" applyProtection="1">
      <alignment horizontal="center" vertical="top" wrapText="1"/>
      <protection locked="0"/>
    </xf>
    <xf numFmtId="0" fontId="1" fillId="0" borderId="76" xfId="0" applyFont="1" applyBorder="1" applyAlignment="1" applyProtection="1">
      <alignment horizontal="center" vertical="top" wrapText="1"/>
      <protection locked="0"/>
    </xf>
    <xf numFmtId="0" fontId="1" fillId="0" borderId="32" xfId="0"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27" fillId="3" borderId="75" xfId="0" applyFont="1" applyFill="1" applyBorder="1" applyAlignment="1" applyProtection="1">
      <alignment horizontal="left" vertical="center"/>
      <protection locked="0"/>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27" fillId="0" borderId="30" xfId="0" applyFont="1" applyBorder="1" applyAlignment="1" applyProtection="1">
      <alignment horizontal="center" vertical="top" wrapText="1"/>
      <protection locked="0"/>
    </xf>
    <xf numFmtId="0" fontId="27" fillId="0" borderId="76" xfId="0" applyFont="1" applyBorder="1" applyAlignment="1" applyProtection="1">
      <alignment horizontal="center" vertical="top" wrapText="1"/>
      <protection locked="0"/>
    </xf>
    <xf numFmtId="0" fontId="27" fillId="0" borderId="32" xfId="0" applyFont="1" applyBorder="1" applyAlignment="1" applyProtection="1">
      <alignment horizontal="center" vertical="top" wrapText="1"/>
      <protection locked="0"/>
    </xf>
    <xf numFmtId="0" fontId="27" fillId="0" borderId="4" xfId="0" applyFont="1" applyBorder="1" applyAlignment="1" applyProtection="1">
      <alignment horizontal="center" vertical="top"/>
      <protection locked="0"/>
    </xf>
    <xf numFmtId="0" fontId="27" fillId="0" borderId="8" xfId="0" applyFont="1" applyBorder="1" applyAlignment="1" applyProtection="1">
      <alignment horizontal="center" vertical="top"/>
      <protection locked="0"/>
    </xf>
    <xf numFmtId="0" fontId="27" fillId="0" borderId="5" xfId="0" applyFont="1" applyBorder="1" applyAlignment="1" applyProtection="1">
      <alignment horizontal="center" vertical="top"/>
      <protection locked="0"/>
    </xf>
    <xf numFmtId="0" fontId="49" fillId="0" borderId="4" xfId="0" applyFont="1" applyBorder="1" applyAlignment="1" applyProtection="1">
      <alignment horizontal="center" vertical="top" wrapText="1"/>
      <protection hidden="1"/>
    </xf>
    <xf numFmtId="0" fontId="49" fillId="0" borderId="8" xfId="0" applyFont="1" applyBorder="1" applyAlignment="1" applyProtection="1">
      <alignment horizontal="center" vertical="top" wrapText="1"/>
      <protection hidden="1"/>
    </xf>
    <xf numFmtId="0" fontId="49" fillId="0" borderId="5" xfId="0" applyFont="1" applyBorder="1" applyAlignment="1" applyProtection="1">
      <alignment horizontal="center" vertical="top" wrapText="1"/>
      <protection hidden="1"/>
    </xf>
    <xf numFmtId="0" fontId="27" fillId="0" borderId="4" xfId="0" applyFont="1" applyBorder="1" applyAlignment="1" applyProtection="1">
      <alignment horizontal="center" vertical="top" wrapText="1"/>
      <protection locked="0"/>
    </xf>
    <xf numFmtId="0" fontId="27" fillId="0" borderId="8" xfId="0" applyFont="1" applyBorder="1" applyAlignment="1" applyProtection="1">
      <alignment horizontal="center" vertical="top" wrapText="1"/>
      <protection locked="0"/>
    </xf>
    <xf numFmtId="0" fontId="27" fillId="0" borderId="5" xfId="0" applyFont="1" applyBorder="1" applyAlignment="1" applyProtection="1">
      <alignment horizontal="center" vertical="top" wrapText="1"/>
      <protection locked="0"/>
    </xf>
    <xf numFmtId="0" fontId="50" fillId="0" borderId="75" xfId="0" applyFont="1" applyBorder="1" applyAlignment="1" applyProtection="1">
      <alignment horizontal="center" vertical="top" wrapText="1"/>
      <protection locked="0"/>
    </xf>
    <xf numFmtId="0" fontId="27" fillId="0" borderId="4" xfId="0" applyFont="1" applyBorder="1" applyAlignment="1" applyProtection="1">
      <alignment horizontal="center" vertical="top" textRotation="90"/>
      <protection locked="0"/>
    </xf>
    <xf numFmtId="0" fontId="27" fillId="0" borderId="8" xfId="0" applyFont="1" applyBorder="1" applyAlignment="1" applyProtection="1">
      <alignment horizontal="center" vertical="top" textRotation="90"/>
      <protection locked="0"/>
    </xf>
    <xf numFmtId="0" fontId="27" fillId="0" borderId="5" xfId="0" applyFont="1" applyBorder="1" applyAlignment="1" applyProtection="1">
      <alignment horizontal="center" vertical="top" textRotation="90"/>
      <protection locked="0"/>
    </xf>
    <xf numFmtId="0" fontId="49" fillId="0" borderId="4" xfId="0" applyFont="1" applyBorder="1" applyAlignment="1" applyProtection="1">
      <alignment horizontal="center" vertical="top"/>
      <protection hidden="1"/>
    </xf>
    <xf numFmtId="0" fontId="49" fillId="0" borderId="8" xfId="0" applyFont="1" applyBorder="1" applyAlignment="1" applyProtection="1">
      <alignment horizontal="center" vertical="top"/>
      <protection hidden="1"/>
    </xf>
    <xf numFmtId="0" fontId="49" fillId="0" borderId="5" xfId="0" applyFont="1" applyBorder="1" applyAlignment="1" applyProtection="1">
      <alignment horizontal="center" vertical="top"/>
      <protection hidden="1"/>
    </xf>
    <xf numFmtId="9" fontId="27" fillId="0" borderId="4" xfId="0" applyNumberFormat="1" applyFont="1" applyBorder="1" applyAlignment="1" applyProtection="1">
      <alignment horizontal="center" vertical="top" wrapText="1"/>
      <protection hidden="1"/>
    </xf>
    <xf numFmtId="9" fontId="27" fillId="0" borderId="8" xfId="0" applyNumberFormat="1" applyFont="1" applyBorder="1" applyAlignment="1" applyProtection="1">
      <alignment horizontal="center" vertical="top" wrapText="1"/>
      <protection hidden="1"/>
    </xf>
    <xf numFmtId="9" fontId="27" fillId="0" borderId="5" xfId="0" applyNumberFormat="1" applyFont="1" applyBorder="1" applyAlignment="1" applyProtection="1">
      <alignment horizontal="center" vertical="top" wrapText="1"/>
      <protection hidden="1"/>
    </xf>
    <xf numFmtId="9" fontId="27" fillId="0" borderId="4" xfId="0" applyNumberFormat="1" applyFont="1" applyBorder="1" applyAlignment="1" applyProtection="1">
      <alignment horizontal="center" vertical="top" wrapText="1"/>
      <protection locked="0"/>
    </xf>
    <xf numFmtId="9" fontId="27" fillId="0" borderId="8" xfId="0" applyNumberFormat="1" applyFont="1" applyBorder="1" applyAlignment="1" applyProtection="1">
      <alignment horizontal="center" vertical="top" wrapText="1"/>
      <protection locked="0"/>
    </xf>
    <xf numFmtId="9" fontId="27" fillId="0" borderId="5" xfId="0" applyNumberFormat="1" applyFont="1" applyBorder="1" applyAlignment="1" applyProtection="1">
      <alignment horizontal="center" vertical="top" wrapText="1"/>
      <protection locked="0"/>
    </xf>
    <xf numFmtId="0" fontId="17" fillId="10" borderId="0" xfId="0" applyFont="1" applyFill="1" applyAlignment="1">
      <alignment horizontal="center" vertical="center" textRotation="90" wrapText="1" readingOrder="1"/>
    </xf>
    <xf numFmtId="0" fontId="17" fillId="10" borderId="15" xfId="0" applyFont="1" applyFill="1" applyBorder="1" applyAlignment="1">
      <alignment horizontal="center" vertical="center" textRotation="90"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2" borderId="27"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1" borderId="27"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13" borderId="27"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20" fillId="5" borderId="27" xfId="0" applyFont="1" applyFill="1" applyBorder="1" applyAlignment="1">
      <alignment horizontal="center" vertical="center" wrapText="1" readingOrder="1"/>
    </xf>
    <xf numFmtId="0" fontId="16" fillId="0" borderId="12" xfId="0" applyFont="1" applyBorder="1" applyAlignment="1">
      <alignment horizontal="center" vertical="center" wrapText="1"/>
    </xf>
    <xf numFmtId="0" fontId="16" fillId="0" borderId="19"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9" xfId="0" applyFont="1" applyBorder="1" applyAlignment="1">
      <alignment horizontal="center" vertical="center" wrapText="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4"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24" fillId="0" borderId="0" xfId="0" applyFont="1" applyAlignment="1">
      <alignment horizontal="center" vertical="center" wrapText="1"/>
    </xf>
    <xf numFmtId="0" fontId="34" fillId="11" borderId="20" xfId="0" applyFont="1" applyFill="1" applyBorder="1" applyAlignment="1">
      <alignment horizontal="center" vertical="center" wrapText="1" readingOrder="1"/>
    </xf>
    <xf numFmtId="0" fontId="34" fillId="11" borderId="21" xfId="0" applyFont="1" applyFill="1" applyBorder="1" applyAlignment="1">
      <alignment horizontal="center" vertical="center" wrapText="1" readingOrder="1"/>
    </xf>
    <xf numFmtId="0" fontId="34" fillId="11" borderId="22" xfId="0" applyFont="1" applyFill="1" applyBorder="1" applyAlignment="1">
      <alignment horizontal="center" vertical="center" wrapText="1" readingOrder="1"/>
    </xf>
    <xf numFmtId="0" fontId="34" fillId="11" borderId="23" xfId="0" applyFont="1" applyFill="1" applyBorder="1" applyAlignment="1">
      <alignment horizontal="center" vertical="center" wrapText="1" readingOrder="1"/>
    </xf>
    <xf numFmtId="0" fontId="34" fillId="11" borderId="0" xfId="0" applyFont="1" applyFill="1" applyAlignment="1">
      <alignment horizontal="center" vertical="center" wrapText="1" readingOrder="1"/>
    </xf>
    <xf numFmtId="0" fontId="34" fillId="11" borderId="24" xfId="0" applyFont="1" applyFill="1" applyBorder="1" applyAlignment="1">
      <alignment horizontal="center" vertical="center" wrapText="1" readingOrder="1"/>
    </xf>
    <xf numFmtId="0" fontId="34" fillId="11" borderId="25" xfId="0" applyFont="1" applyFill="1" applyBorder="1" applyAlignment="1">
      <alignment horizontal="center" vertical="center" wrapText="1" readingOrder="1"/>
    </xf>
    <xf numFmtId="0" fontId="34" fillId="11" borderId="26" xfId="0" applyFont="1" applyFill="1" applyBorder="1" applyAlignment="1">
      <alignment horizontal="center" vertical="center" wrapText="1" readingOrder="1"/>
    </xf>
    <xf numFmtId="0" fontId="34" fillId="11" borderId="27" xfId="0" applyFont="1" applyFill="1" applyBorder="1" applyAlignment="1">
      <alignment horizontal="center" vertical="center" wrapText="1" readingOrder="1"/>
    </xf>
    <xf numFmtId="0" fontId="35" fillId="0" borderId="12" xfId="0" applyFont="1" applyBorder="1" applyAlignment="1">
      <alignment horizontal="center" vertical="center" wrapText="1"/>
    </xf>
    <xf numFmtId="0" fontId="35" fillId="0" borderId="19" xfId="0" applyFont="1" applyBorder="1" applyAlignment="1">
      <alignment horizontal="center" vertical="center"/>
    </xf>
    <xf numFmtId="0" fontId="35" fillId="0" borderId="14" xfId="0" applyFont="1" applyBorder="1" applyAlignment="1">
      <alignment horizontal="center" vertical="center" wrapText="1"/>
    </xf>
    <xf numFmtId="0" fontId="35" fillId="0" borderId="0" xfId="0" applyFont="1" applyAlignment="1">
      <alignment horizontal="center" vertical="center"/>
    </xf>
    <xf numFmtId="0" fontId="35" fillId="0" borderId="14" xfId="0" applyFont="1" applyBorder="1" applyAlignment="1">
      <alignment horizontal="center" vertical="center"/>
    </xf>
    <xf numFmtId="0" fontId="35" fillId="0" borderId="16" xfId="0" applyFont="1" applyBorder="1" applyAlignment="1">
      <alignment horizontal="center" vertical="center"/>
    </xf>
    <xf numFmtId="0" fontId="35" fillId="0" borderId="18" xfId="0" applyFont="1" applyBorder="1" applyAlignment="1">
      <alignment horizontal="center" vertical="center"/>
    </xf>
    <xf numFmtId="0" fontId="34" fillId="12" borderId="20" xfId="0" applyFont="1" applyFill="1" applyBorder="1" applyAlignment="1">
      <alignment horizontal="center" vertical="center" wrapText="1" readingOrder="1"/>
    </xf>
    <xf numFmtId="0" fontId="34" fillId="12" borderId="21" xfId="0" applyFont="1" applyFill="1" applyBorder="1" applyAlignment="1">
      <alignment horizontal="center" vertical="center" wrapText="1" readingOrder="1"/>
    </xf>
    <xf numFmtId="0" fontId="34" fillId="12" borderId="22" xfId="0" applyFont="1" applyFill="1" applyBorder="1" applyAlignment="1">
      <alignment horizontal="center" vertical="center" wrapText="1" readingOrder="1"/>
    </xf>
    <xf numFmtId="0" fontId="34" fillId="12" borderId="23" xfId="0" applyFont="1" applyFill="1" applyBorder="1" applyAlignment="1">
      <alignment horizontal="center" vertical="center" wrapText="1" readingOrder="1"/>
    </xf>
    <xf numFmtId="0" fontId="34" fillId="12" borderId="0" xfId="0" applyFont="1" applyFill="1" applyAlignment="1">
      <alignment horizontal="center" vertical="center" wrapText="1" readingOrder="1"/>
    </xf>
    <xf numFmtId="0" fontId="34" fillId="12" borderId="24" xfId="0" applyFont="1" applyFill="1" applyBorder="1" applyAlignment="1">
      <alignment horizontal="center" vertical="center" wrapText="1" readingOrder="1"/>
    </xf>
    <xf numFmtId="0" fontId="34" fillId="12" borderId="25" xfId="0" applyFont="1" applyFill="1" applyBorder="1" applyAlignment="1">
      <alignment horizontal="center" vertical="center" wrapText="1" readingOrder="1"/>
    </xf>
    <xf numFmtId="0" fontId="34" fillId="12" borderId="26" xfId="0" applyFont="1" applyFill="1" applyBorder="1" applyAlignment="1">
      <alignment horizontal="center" vertical="center" wrapText="1" readingOrder="1"/>
    </xf>
    <xf numFmtId="0" fontId="34" fillId="12" borderId="27" xfId="0" applyFont="1" applyFill="1" applyBorder="1" applyAlignment="1">
      <alignment horizontal="center" vertical="center" wrapText="1" readingOrder="1"/>
    </xf>
    <xf numFmtId="0" fontId="33" fillId="0" borderId="0" xfId="0" applyFont="1" applyAlignment="1">
      <alignment horizontal="center" vertical="center" wrapText="1"/>
    </xf>
    <xf numFmtId="0" fontId="21" fillId="0" borderId="0" xfId="0" applyFont="1" applyAlignment="1">
      <alignment horizontal="center" vertical="center" wrapText="1"/>
    </xf>
    <xf numFmtId="0" fontId="35" fillId="0" borderId="13" xfId="0" applyFont="1" applyBorder="1" applyAlignment="1">
      <alignment horizontal="center" vertical="center"/>
    </xf>
    <xf numFmtId="0" fontId="35" fillId="0" borderId="15" xfId="0" applyFont="1" applyBorder="1" applyAlignment="1">
      <alignment horizontal="center" vertical="center"/>
    </xf>
    <xf numFmtId="0" fontId="35" fillId="0" borderId="17" xfId="0" applyFont="1" applyBorder="1" applyAlignment="1">
      <alignment horizontal="center" vertical="center"/>
    </xf>
    <xf numFmtId="0" fontId="34" fillId="5" borderId="20" xfId="0" applyFont="1" applyFill="1" applyBorder="1" applyAlignment="1">
      <alignment horizontal="center" vertical="center" wrapText="1" readingOrder="1"/>
    </xf>
    <xf numFmtId="0" fontId="34" fillId="5" borderId="21" xfId="0" applyFont="1" applyFill="1" applyBorder="1" applyAlignment="1">
      <alignment horizontal="center" vertical="center" wrapText="1" readingOrder="1"/>
    </xf>
    <xf numFmtId="0" fontId="34" fillId="5" borderId="22" xfId="0" applyFont="1" applyFill="1" applyBorder="1" applyAlignment="1">
      <alignment horizontal="center" vertical="center" wrapText="1" readingOrder="1"/>
    </xf>
    <xf numFmtId="0" fontId="34" fillId="5" borderId="23" xfId="0" applyFont="1" applyFill="1" applyBorder="1" applyAlignment="1">
      <alignment horizontal="center" vertical="center" wrapText="1" readingOrder="1"/>
    </xf>
    <xf numFmtId="0" fontId="34" fillId="5" borderId="0" xfId="0" applyFont="1" applyFill="1" applyAlignment="1">
      <alignment horizontal="center" vertical="center" wrapText="1" readingOrder="1"/>
    </xf>
    <xf numFmtId="0" fontId="34" fillId="5" borderId="24" xfId="0" applyFont="1" applyFill="1" applyBorder="1" applyAlignment="1">
      <alignment horizontal="center" vertical="center" wrapText="1" readingOrder="1"/>
    </xf>
    <xf numFmtId="0" fontId="34" fillId="5" borderId="25" xfId="0" applyFont="1" applyFill="1" applyBorder="1" applyAlignment="1">
      <alignment horizontal="center" vertical="center" wrapText="1" readingOrder="1"/>
    </xf>
    <xf numFmtId="0" fontId="34" fillId="5" borderId="26" xfId="0" applyFont="1" applyFill="1" applyBorder="1" applyAlignment="1">
      <alignment horizontal="center" vertical="center" wrapText="1" readingOrder="1"/>
    </xf>
    <xf numFmtId="0" fontId="34" fillId="5" borderId="27" xfId="0" applyFont="1" applyFill="1" applyBorder="1" applyAlignment="1">
      <alignment horizontal="center" vertical="center" wrapText="1" readingOrder="1"/>
    </xf>
    <xf numFmtId="0" fontId="34" fillId="13" borderId="20" xfId="0" applyFont="1" applyFill="1" applyBorder="1" applyAlignment="1">
      <alignment horizontal="center" vertical="center" wrapText="1" readingOrder="1"/>
    </xf>
    <xf numFmtId="0" fontId="34" fillId="13" borderId="21" xfId="0" applyFont="1" applyFill="1" applyBorder="1" applyAlignment="1">
      <alignment horizontal="center" vertical="center" wrapText="1" readingOrder="1"/>
    </xf>
    <xf numFmtId="0" fontId="34" fillId="13" borderId="22" xfId="0" applyFont="1" applyFill="1" applyBorder="1" applyAlignment="1">
      <alignment horizontal="center" vertical="center" wrapText="1" readingOrder="1"/>
    </xf>
    <xf numFmtId="0" fontId="34" fillId="13" borderId="23" xfId="0" applyFont="1" applyFill="1" applyBorder="1" applyAlignment="1">
      <alignment horizontal="center" vertical="center" wrapText="1" readingOrder="1"/>
    </xf>
    <xf numFmtId="0" fontId="34" fillId="13" borderId="0" xfId="0" applyFont="1" applyFill="1" applyAlignment="1">
      <alignment horizontal="center" vertical="center" wrapText="1" readingOrder="1"/>
    </xf>
    <xf numFmtId="0" fontId="34" fillId="13" borderId="24" xfId="0" applyFont="1" applyFill="1" applyBorder="1" applyAlignment="1">
      <alignment horizontal="center" vertical="center" wrapText="1" readingOrder="1"/>
    </xf>
    <xf numFmtId="0" fontId="34" fillId="13" borderId="25" xfId="0" applyFont="1" applyFill="1" applyBorder="1" applyAlignment="1">
      <alignment horizontal="center" vertical="center" wrapText="1" readingOrder="1"/>
    </xf>
    <xf numFmtId="0" fontId="34" fillId="13" borderId="26" xfId="0" applyFont="1" applyFill="1" applyBorder="1" applyAlignment="1">
      <alignment horizontal="center" vertical="center" wrapText="1" readingOrder="1"/>
    </xf>
    <xf numFmtId="0" fontId="34" fillId="13" borderId="27" xfId="0" applyFont="1" applyFill="1" applyBorder="1" applyAlignment="1">
      <alignment horizontal="center" vertical="center" wrapText="1" readingOrder="1"/>
    </xf>
    <xf numFmtId="0" fontId="35" fillId="0" borderId="19" xfId="0" applyFont="1" applyBorder="1" applyAlignment="1">
      <alignment horizontal="center" vertical="center" wrapText="1"/>
    </xf>
    <xf numFmtId="0" fontId="23" fillId="0" borderId="0" xfId="0" applyFont="1" applyAlignment="1">
      <alignment horizontal="center" vertical="center"/>
    </xf>
    <xf numFmtId="0" fontId="51" fillId="0" borderId="0" xfId="0" applyFont="1" applyAlignment="1">
      <alignment horizontal="center" vertical="center"/>
    </xf>
    <xf numFmtId="0" fontId="32" fillId="15" borderId="35" xfId="0" applyFont="1" applyFill="1" applyBorder="1" applyAlignment="1">
      <alignment horizontal="center" vertical="center" wrapText="1" readingOrder="1"/>
    </xf>
    <xf numFmtId="0" fontId="32" fillId="15" borderId="36" xfId="0" applyFont="1" applyFill="1" applyBorder="1" applyAlignment="1">
      <alignment horizontal="center" vertical="center" wrapText="1" readingOrder="1"/>
    </xf>
    <xf numFmtId="0" fontId="32" fillId="15" borderId="47" xfId="0" applyFont="1" applyFill="1" applyBorder="1" applyAlignment="1">
      <alignment horizontal="center" vertical="center" wrapText="1" readingOrder="1"/>
    </xf>
    <xf numFmtId="0" fontId="27" fillId="3" borderId="0" xfId="0" applyFont="1" applyFill="1" applyAlignment="1">
      <alignment horizontal="justify" vertical="center" wrapText="1"/>
    </xf>
    <xf numFmtId="0" fontId="29" fillId="15" borderId="44" xfId="0" applyFont="1" applyFill="1" applyBorder="1" applyAlignment="1">
      <alignment horizontal="center" vertical="center" wrapText="1" readingOrder="1"/>
    </xf>
    <xf numFmtId="0" fontId="29" fillId="15" borderId="45" xfId="0" applyFont="1" applyFill="1" applyBorder="1" applyAlignment="1">
      <alignment horizontal="center" vertical="center" wrapText="1" readingOrder="1"/>
    </xf>
    <xf numFmtId="0" fontId="29" fillId="3" borderId="42" xfId="0" applyFont="1" applyFill="1" applyBorder="1" applyAlignment="1">
      <alignment horizontal="center" vertical="center" wrapText="1" readingOrder="1"/>
    </xf>
    <xf numFmtId="0" fontId="29" fillId="3" borderId="37" xfId="0" applyFont="1" applyFill="1" applyBorder="1" applyAlignment="1">
      <alignment horizontal="center" vertical="center" wrapText="1" readingOrder="1"/>
    </xf>
    <xf numFmtId="0" fontId="29" fillId="3" borderId="34" xfId="0"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29" fillId="3" borderId="39"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61" fillId="13" borderId="33" xfId="0" applyFont="1" applyFill="1" applyBorder="1" applyAlignment="1">
      <alignment horizontal="left" vertical="center" wrapText="1"/>
    </xf>
    <xf numFmtId="0" fontId="61" fillId="13" borderId="78" xfId="0" applyFont="1" applyFill="1" applyBorder="1" applyAlignment="1">
      <alignment horizontal="left" vertical="center" wrapText="1"/>
    </xf>
    <xf numFmtId="0" fontId="61" fillId="13" borderId="33" xfId="0" applyFont="1" applyFill="1" applyBorder="1" applyAlignment="1">
      <alignment horizontal="center" vertical="center" wrapText="1"/>
    </xf>
    <xf numFmtId="0" fontId="61" fillId="21" borderId="78" xfId="0" applyFont="1" applyFill="1" applyBorder="1" applyAlignment="1">
      <alignment horizontal="left" vertical="center" wrapText="1"/>
    </xf>
    <xf numFmtId="0" fontId="61" fillId="21" borderId="33" xfId="0" applyFont="1" applyFill="1" applyBorder="1" applyAlignment="1">
      <alignment horizontal="left" vertical="center" wrapText="1"/>
    </xf>
    <xf numFmtId="0" fontId="61" fillId="8" borderId="33" xfId="0" applyFont="1" applyFill="1" applyBorder="1" applyAlignment="1">
      <alignment horizontal="left" vertical="center" wrapText="1"/>
    </xf>
    <xf numFmtId="0" fontId="61" fillId="8" borderId="79" xfId="0" applyFont="1" applyFill="1" applyBorder="1" applyAlignment="1">
      <alignment horizontal="left" vertical="center" wrapText="1"/>
    </xf>
    <xf numFmtId="0" fontId="61" fillId="8" borderId="38" xfId="0" applyFont="1" applyFill="1" applyBorder="1" applyAlignment="1">
      <alignment horizontal="left" vertical="center" wrapText="1"/>
    </xf>
    <xf numFmtId="0" fontId="65" fillId="21" borderId="92" xfId="0" applyFont="1" applyFill="1" applyBorder="1" applyAlignment="1" applyProtection="1">
      <alignment horizontal="left" vertical="center" wrapText="1"/>
      <protection locked="0"/>
    </xf>
    <xf numFmtId="0" fontId="65" fillId="21" borderId="99" xfId="0" applyFont="1" applyFill="1" applyBorder="1" applyAlignment="1" applyProtection="1">
      <alignment horizontal="left" vertical="center" wrapText="1"/>
      <protection locked="0"/>
    </xf>
    <xf numFmtId="0" fontId="65" fillId="8" borderId="92" xfId="0" applyFont="1" applyFill="1" applyBorder="1" applyAlignment="1" applyProtection="1">
      <alignment horizontal="left" vertical="center" wrapText="1"/>
      <protection locked="0"/>
    </xf>
    <xf numFmtId="0" fontId="65" fillId="8" borderId="99" xfId="0" applyFont="1" applyFill="1" applyBorder="1" applyAlignment="1" applyProtection="1">
      <alignment horizontal="left" vertical="center" wrapText="1"/>
      <protection locked="0"/>
    </xf>
    <xf numFmtId="0" fontId="61" fillId="13" borderId="92" xfId="0" applyFont="1" applyFill="1" applyBorder="1" applyAlignment="1">
      <alignment horizontal="left" vertical="center"/>
    </xf>
    <xf numFmtId="0" fontId="61" fillId="13" borderId="99" xfId="0" applyFont="1" applyFill="1" applyBorder="1" applyAlignment="1">
      <alignment horizontal="left" vertical="center"/>
    </xf>
    <xf numFmtId="0" fontId="38" fillId="13" borderId="92" xfId="0" applyFont="1" applyFill="1" applyBorder="1" applyAlignment="1" applyProtection="1">
      <alignment horizontal="left" vertical="center" wrapText="1"/>
      <protection locked="0"/>
    </xf>
    <xf numFmtId="0" fontId="38" fillId="13" borderId="99" xfId="0" applyFont="1" applyFill="1" applyBorder="1" applyAlignment="1" applyProtection="1">
      <alignment horizontal="left" vertical="center" wrapText="1"/>
      <protection locked="0"/>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31">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0"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733425</xdr:colOff>
      <xdr:row>0</xdr:row>
      <xdr:rowOff>38100</xdr:rowOff>
    </xdr:from>
    <xdr:to>
      <xdr:col>5</xdr:col>
      <xdr:colOff>1249680</xdr:colOff>
      <xdr:row>3</xdr:row>
      <xdr:rowOff>146685</xdr:rowOff>
    </xdr:to>
    <xdr:pic>
      <xdr:nvPicPr>
        <xdr:cNvPr id="2" name="1 Imagen" descr="logocapitalmusical">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49025" y="38100"/>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314325</xdr:colOff>
      <xdr:row>0</xdr:row>
      <xdr:rowOff>47625</xdr:rowOff>
    </xdr:from>
    <xdr:to>
      <xdr:col>0</xdr:col>
      <xdr:colOff>1628140</xdr:colOff>
      <xdr:row>3</xdr:row>
      <xdr:rowOff>50165</xdr:rowOff>
    </xdr:to>
    <xdr:pic>
      <xdr:nvPicPr>
        <xdr:cNvPr id="4" name="Imagen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4325" y="47625"/>
          <a:ext cx="1313815" cy="57404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25</xdr:row>
      <xdr:rowOff>288633</xdr:rowOff>
    </xdr:from>
    <xdr:to>
      <xdr:col>0</xdr:col>
      <xdr:colOff>1</xdr:colOff>
      <xdr:row>39</xdr:row>
      <xdr:rowOff>288634</xdr:rowOff>
    </xdr:to>
    <xdr:sp macro="" textlink="">
      <xdr:nvSpPr>
        <xdr:cNvPr id="3" name="CuadroTexto 2">
          <a:extLst>
            <a:ext uri="{FF2B5EF4-FFF2-40B4-BE49-F238E27FC236}">
              <a16:creationId xmlns:a16="http://schemas.microsoft.com/office/drawing/2014/main" id="{00000000-0008-0000-0200-000003000000}"/>
            </a:ext>
          </a:extLst>
        </xdr:cNvPr>
        <xdr:cNvSpPr txBox="1"/>
      </xdr:nvSpPr>
      <xdr:spPr>
        <a:xfrm rot="16200000">
          <a:off x="-3928110" y="16431603"/>
          <a:ext cx="7856221" cy="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a:latin typeface="Arial" panose="020B0604020202020204" pitchFamily="34" charset="0"/>
              <a:cs typeface="Arial" panose="020B0604020202020204" pitchFamily="34" charset="0"/>
            </a:rPr>
            <a:t>D</a:t>
          </a:r>
          <a:r>
            <a:rPr lang="es-CO" sz="1200" b="1" baseline="0">
              <a:latin typeface="Arial" panose="020B0604020202020204" pitchFamily="34" charset="0"/>
              <a:cs typeface="Arial" panose="020B0604020202020204" pitchFamily="34" charset="0"/>
            </a:rPr>
            <a:t>  E  B  I  L  I  D  A  D  E  </a:t>
          </a:r>
          <a:r>
            <a:rPr lang="es-CO" sz="1200" b="1">
              <a:latin typeface="Arial" panose="020B0604020202020204" pitchFamily="34" charset="0"/>
              <a:cs typeface="Arial" panose="020B0604020202020204" pitchFamily="34" charset="0"/>
            </a:rPr>
            <a:t> S</a:t>
          </a:r>
        </a:p>
      </xdr:txBody>
    </xdr:sp>
    <xdr:clientData/>
  </xdr:twoCellAnchor>
  <xdr:twoCellAnchor>
    <xdr:from>
      <xdr:col>19</xdr:col>
      <xdr:colOff>2222499</xdr:colOff>
      <xdr:row>0</xdr:row>
      <xdr:rowOff>0</xdr:rowOff>
    </xdr:from>
    <xdr:to>
      <xdr:col>19</xdr:col>
      <xdr:colOff>3030680</xdr:colOff>
      <xdr:row>3</xdr:row>
      <xdr:rowOff>187614</xdr:rowOff>
    </xdr:to>
    <xdr:sp macro="" textlink="">
      <xdr:nvSpPr>
        <xdr:cNvPr id="4" name="CuadroTexto 3">
          <a:extLst>
            <a:ext uri="{FF2B5EF4-FFF2-40B4-BE49-F238E27FC236}">
              <a16:creationId xmlns:a16="http://schemas.microsoft.com/office/drawing/2014/main" id="{00000000-0008-0000-0200-000004000000}"/>
            </a:ext>
          </a:extLst>
        </xdr:cNvPr>
        <xdr:cNvSpPr txBox="1"/>
      </xdr:nvSpPr>
      <xdr:spPr>
        <a:xfrm>
          <a:off x="12547599" y="0"/>
          <a:ext cx="461" cy="108677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editAs="oneCell">
    <xdr:from>
      <xdr:col>18</xdr:col>
      <xdr:colOff>142874</xdr:colOff>
      <xdr:row>0</xdr:row>
      <xdr:rowOff>195985</xdr:rowOff>
    </xdr:from>
    <xdr:to>
      <xdr:col>18</xdr:col>
      <xdr:colOff>693419</xdr:colOff>
      <xdr:row>3</xdr:row>
      <xdr:rowOff>62774</xdr:rowOff>
    </xdr:to>
    <xdr:pic>
      <xdr:nvPicPr>
        <xdr:cNvPr id="5" name="Imagen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10153649" y="195985"/>
          <a:ext cx="550545" cy="771664"/>
        </a:xfrm>
        <a:prstGeom prst="rect">
          <a:avLst/>
        </a:prstGeom>
      </xdr:spPr>
    </xdr:pic>
    <xdr:clientData/>
  </xdr:twoCellAnchor>
  <xdr:twoCellAnchor>
    <xdr:from>
      <xdr:col>0</xdr:col>
      <xdr:colOff>0</xdr:colOff>
      <xdr:row>40</xdr:row>
      <xdr:rowOff>0</xdr:rowOff>
    </xdr:from>
    <xdr:to>
      <xdr:col>0</xdr:col>
      <xdr:colOff>2</xdr:colOff>
      <xdr:row>40</xdr:row>
      <xdr:rowOff>0</xdr:rowOff>
    </xdr:to>
    <xdr:sp macro="" textlink="">
      <xdr:nvSpPr>
        <xdr:cNvPr id="6" name="CuadroTexto 5">
          <a:extLst>
            <a:ext uri="{FF2B5EF4-FFF2-40B4-BE49-F238E27FC236}">
              <a16:creationId xmlns:a16="http://schemas.microsoft.com/office/drawing/2014/main" id="{00000000-0008-0000-0200-000006000000}"/>
            </a:ext>
          </a:extLst>
        </xdr:cNvPr>
        <xdr:cNvSpPr txBox="1"/>
      </xdr:nvSpPr>
      <xdr:spPr>
        <a:xfrm rot="16200000">
          <a:off x="1" y="20703539"/>
          <a:ext cx="0" cy="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baseline="0">
              <a:latin typeface="Arial" panose="020B0604020202020204" pitchFamily="34" charset="0"/>
              <a:cs typeface="Arial" panose="020B0604020202020204" pitchFamily="34" charset="0"/>
            </a:rPr>
            <a:t>D E L  P R O C E S O</a:t>
          </a:r>
        </a:p>
      </xdr:txBody>
    </xdr:sp>
    <xdr:clientData/>
  </xdr:twoCellAnchor>
  <xdr:twoCellAnchor editAs="oneCell">
    <xdr:from>
      <xdr:col>1</xdr:col>
      <xdr:colOff>57150</xdr:colOff>
      <xdr:row>0</xdr:row>
      <xdr:rowOff>104775</xdr:rowOff>
    </xdr:from>
    <xdr:to>
      <xdr:col>1</xdr:col>
      <xdr:colOff>1543050</xdr:colOff>
      <xdr:row>2</xdr:row>
      <xdr:rowOff>133350</xdr:rowOff>
    </xdr:to>
    <xdr:pic>
      <xdr:nvPicPr>
        <xdr:cNvPr id="7" name="Imagen 6">
          <a:extLst>
            <a:ext uri="{FF2B5EF4-FFF2-40B4-BE49-F238E27FC236}">
              <a16:creationId xmlns:a16="http://schemas.microsoft.com/office/drawing/2014/main" id="{00000000-0008-0000-02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0050" y="104775"/>
          <a:ext cx="1485900" cy="742950"/>
        </a:xfrm>
        <a:prstGeom prst="rect">
          <a:avLst/>
        </a:prstGeom>
        <a:noFill/>
      </xdr:spPr>
    </xdr:pic>
    <xdr:clientData/>
  </xdr:twoCellAnchor>
  <xdr:twoCellAnchor>
    <xdr:from>
      <xdr:col>0</xdr:col>
      <xdr:colOff>0</xdr:colOff>
      <xdr:row>25</xdr:row>
      <xdr:rowOff>288633</xdr:rowOff>
    </xdr:from>
    <xdr:to>
      <xdr:col>0</xdr:col>
      <xdr:colOff>1</xdr:colOff>
      <xdr:row>39</xdr:row>
      <xdr:rowOff>288634</xdr:rowOff>
    </xdr:to>
    <xdr:sp macro="" textlink="">
      <xdr:nvSpPr>
        <xdr:cNvPr id="2" name="CuadroTexto 1">
          <a:extLst>
            <a:ext uri="{FF2B5EF4-FFF2-40B4-BE49-F238E27FC236}">
              <a16:creationId xmlns:a16="http://schemas.microsoft.com/office/drawing/2014/main" id="{F2200CA4-BE26-4520-9C27-936FC663C9E0}"/>
            </a:ext>
          </a:extLst>
        </xdr:cNvPr>
        <xdr:cNvSpPr txBox="1"/>
      </xdr:nvSpPr>
      <xdr:spPr>
        <a:xfrm rot="16200000">
          <a:off x="-3943350" y="16509708"/>
          <a:ext cx="7886701" cy="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a:latin typeface="Arial" panose="020B0604020202020204" pitchFamily="34" charset="0"/>
              <a:cs typeface="Arial" panose="020B0604020202020204" pitchFamily="34" charset="0"/>
            </a:rPr>
            <a:t>D</a:t>
          </a:r>
          <a:r>
            <a:rPr lang="es-CO" sz="1200" b="1" baseline="0">
              <a:latin typeface="Arial" panose="020B0604020202020204" pitchFamily="34" charset="0"/>
              <a:cs typeface="Arial" panose="020B0604020202020204" pitchFamily="34" charset="0"/>
            </a:rPr>
            <a:t>  E  B  I  L  I  D  A  D  E  </a:t>
          </a:r>
          <a:r>
            <a:rPr lang="es-CO" sz="1200" b="1">
              <a:latin typeface="Arial" panose="020B0604020202020204" pitchFamily="34" charset="0"/>
              <a:cs typeface="Arial" panose="020B0604020202020204" pitchFamily="34" charset="0"/>
            </a:rPr>
            <a:t> S</a:t>
          </a:r>
        </a:p>
      </xdr:txBody>
    </xdr:sp>
    <xdr:clientData/>
  </xdr:twoCellAnchor>
  <xdr:twoCellAnchor>
    <xdr:from>
      <xdr:col>0</xdr:col>
      <xdr:colOff>0</xdr:colOff>
      <xdr:row>40</xdr:row>
      <xdr:rowOff>0</xdr:rowOff>
    </xdr:from>
    <xdr:to>
      <xdr:col>0</xdr:col>
      <xdr:colOff>2</xdr:colOff>
      <xdr:row>40</xdr:row>
      <xdr:rowOff>0</xdr:rowOff>
    </xdr:to>
    <xdr:sp macro="" textlink="">
      <xdr:nvSpPr>
        <xdr:cNvPr id="8" name="CuadroTexto 7">
          <a:extLst>
            <a:ext uri="{FF2B5EF4-FFF2-40B4-BE49-F238E27FC236}">
              <a16:creationId xmlns:a16="http://schemas.microsoft.com/office/drawing/2014/main" id="{DE88AFD4-3270-448A-92FE-749A8F2DA12F}"/>
            </a:ext>
          </a:extLst>
        </xdr:cNvPr>
        <xdr:cNvSpPr txBox="1"/>
      </xdr:nvSpPr>
      <xdr:spPr>
        <a:xfrm rot="16200000">
          <a:off x="1" y="20802599"/>
          <a:ext cx="0" cy="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baseline="0">
              <a:latin typeface="Arial" panose="020B0604020202020204" pitchFamily="34" charset="0"/>
              <a:cs typeface="Arial" panose="020B0604020202020204" pitchFamily="34" charset="0"/>
            </a:rPr>
            <a:t>D E L  P R O C E S O</a:t>
          </a:r>
        </a:p>
      </xdr:txBody>
    </xdr:sp>
    <xdr:clientData/>
  </xdr:twoCellAnchor>
  <xdr:twoCellAnchor>
    <xdr:from>
      <xdr:col>0</xdr:col>
      <xdr:colOff>0</xdr:colOff>
      <xdr:row>25</xdr:row>
      <xdr:rowOff>288633</xdr:rowOff>
    </xdr:from>
    <xdr:to>
      <xdr:col>0</xdr:col>
      <xdr:colOff>1</xdr:colOff>
      <xdr:row>28</xdr:row>
      <xdr:rowOff>0</xdr:rowOff>
    </xdr:to>
    <xdr:sp macro="" textlink="">
      <xdr:nvSpPr>
        <xdr:cNvPr id="9" name="CuadroTexto 8">
          <a:extLst>
            <a:ext uri="{FF2B5EF4-FFF2-40B4-BE49-F238E27FC236}">
              <a16:creationId xmlns:a16="http://schemas.microsoft.com/office/drawing/2014/main" id="{5F598FB3-B669-47CE-949E-A57D1E2101AB}"/>
            </a:ext>
          </a:extLst>
        </xdr:cNvPr>
        <xdr:cNvSpPr txBox="1"/>
      </xdr:nvSpPr>
      <xdr:spPr>
        <a:xfrm rot="16200000">
          <a:off x="-670070" y="13236428"/>
          <a:ext cx="1340142" cy="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a:latin typeface="Arial" panose="020B0604020202020204" pitchFamily="34" charset="0"/>
              <a:cs typeface="Arial" panose="020B0604020202020204" pitchFamily="34" charset="0"/>
            </a:rPr>
            <a:t>D</a:t>
          </a:r>
          <a:r>
            <a:rPr lang="es-CO" sz="1200" b="1" baseline="0">
              <a:latin typeface="Arial" panose="020B0604020202020204" pitchFamily="34" charset="0"/>
              <a:cs typeface="Arial" panose="020B0604020202020204" pitchFamily="34" charset="0"/>
            </a:rPr>
            <a:t>  E  B  I  L  I  D  A  D  E  </a:t>
          </a:r>
          <a:r>
            <a:rPr lang="es-CO" sz="1200" b="1">
              <a:latin typeface="Arial" panose="020B0604020202020204" pitchFamily="34" charset="0"/>
              <a:cs typeface="Arial" panose="020B0604020202020204" pitchFamily="34" charset="0"/>
            </a:rPr>
            <a:t> 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219574</xdr:colOff>
      <xdr:row>0</xdr:row>
      <xdr:rowOff>67862</xdr:rowOff>
    </xdr:from>
    <xdr:to>
      <xdr:col>9</xdr:col>
      <xdr:colOff>743449</xdr:colOff>
      <xdr:row>3</xdr:row>
      <xdr:rowOff>176447</xdr:rowOff>
    </xdr:to>
    <xdr:pic>
      <xdr:nvPicPr>
        <xdr:cNvPr id="2" name="1 Imagen" descr="logocapitalmusical">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85054" y="67862"/>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180975</xdr:colOff>
      <xdr:row>0</xdr:row>
      <xdr:rowOff>0</xdr:rowOff>
    </xdr:from>
    <xdr:to>
      <xdr:col>2</xdr:col>
      <xdr:colOff>914400</xdr:colOff>
      <xdr:row>4</xdr:row>
      <xdr:rowOff>19050</xdr:rowOff>
    </xdr:to>
    <xdr:pic>
      <xdr:nvPicPr>
        <xdr:cNvPr id="4" name="Imagen 3">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0975" y="0"/>
          <a:ext cx="1609725" cy="79057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a%20Paula/Downloads/46942-MR-20230216141848(1).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2024%20MAPA%20DE%20RIESGOS%20DE%20CORRUPCI&#211;N..xlsx?A624D267" TargetMode="External"/><Relationship Id="rId1" Type="http://schemas.openxmlformats.org/officeDocument/2006/relationships/externalLinkPath" Target="file:///\\A624D267\2024%20MAPA%20DE%20RIESGOS%20DE%20CORRUPCI&#211;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HOME\Downloads\Formato%20Matriz%20de%20Riesgos%20202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CORRUPCIÓN"/>
      <sheetName val="Hoja13"/>
      <sheetName val="NOO"/>
      <sheetName val="NO"/>
    </sheetNames>
    <sheetDataSet>
      <sheetData sheetId="0"/>
      <sheetData sheetId="1">
        <row r="1">
          <cell r="B1" t="str">
            <v xml:space="preserve">PROCESO: </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CORRUPCIÓN"/>
      <sheetName val="NOO"/>
      <sheetName val="NO"/>
      <sheetName val="Hoja13"/>
    </sheetNames>
    <sheetDataSet>
      <sheetData sheetId="0"/>
      <sheetData sheetId="1">
        <row r="8">
          <cell r="A8" t="str">
            <v>PROCESO:  GESTIÓN DEL DESARROLLO ECONÓMICO Y LA COMPETITIVIDAD</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Tratamiento"/>
    </sheetNames>
    <sheetDataSet>
      <sheetData sheetId="0"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OME" refreshedDate="44504.576682754632" createdVersion="6" refreshedVersion="6" minRefreshableVersion="3" recordCount="10" xr:uid="{00000000-000A-0000-FFFF-FFFF04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C00-000000000000}" name="TablaDinámica1" cacheId="59"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30">
      <pivotArea type="all" dataOnly="0" outline="0" fieldPosition="0"/>
    </format>
    <format dxfId="29">
      <pivotArea field="0" type="button" dataOnly="0" labelOnly="1" outline="0" axis="axisRow" fieldPosition="0"/>
    </format>
    <format dxfId="28">
      <pivotArea field="1" type="button" dataOnly="0" labelOnly="1" outline="0" axis="axisRow" fieldPosition="1"/>
    </format>
    <format dxfId="27">
      <pivotArea dataOnly="0" labelOnly="1" outline="0" fieldPosition="0">
        <references count="1">
          <reference field="0" count="0"/>
        </references>
      </pivotArea>
    </format>
    <format dxfId="26">
      <pivotArea dataOnly="0" labelOnly="1" outline="0" fieldPosition="0">
        <references count="2">
          <reference field="0" count="1" selected="0">
            <x v="0"/>
          </reference>
          <reference field="1" count="5">
            <x v="0"/>
            <x v="6"/>
            <x v="7"/>
            <x v="8"/>
            <x v="9"/>
          </reference>
        </references>
      </pivotArea>
    </format>
    <format dxfId="25">
      <pivotArea dataOnly="0" labelOnly="1" outline="0" fieldPosition="0">
        <references count="2">
          <reference field="0" count="1" selected="0">
            <x v="1"/>
          </reference>
          <reference field="1" count="5">
            <x v="1"/>
            <x v="2"/>
            <x v="3"/>
            <x v="4"/>
            <x v="5"/>
          </reference>
        </references>
      </pivotArea>
    </format>
    <format dxfId="24">
      <pivotArea type="all" dataOnly="0" outline="0" fieldPosition="0"/>
    </format>
    <format dxfId="23">
      <pivotArea field="0" type="button" dataOnly="0" labelOnly="1" outline="0" axis="axisRow" fieldPosition="0"/>
    </format>
    <format dxfId="22">
      <pivotArea field="1" type="button" dataOnly="0" labelOnly="1" outline="0" axis="axisRow" fieldPosition="1"/>
    </format>
    <format dxfId="21">
      <pivotArea dataOnly="0" labelOnly="1" outline="0" fieldPosition="0">
        <references count="1">
          <reference field="0" count="0"/>
        </references>
      </pivotArea>
    </format>
    <format dxfId="20">
      <pivotArea dataOnly="0" labelOnly="1" outline="0" fieldPosition="0">
        <references count="2">
          <reference field="0" count="1" selected="0">
            <x v="0"/>
          </reference>
          <reference field="1" count="5">
            <x v="10"/>
            <x v="11"/>
            <x v="12"/>
            <x v="13"/>
            <x v="14"/>
          </reference>
        </references>
      </pivotArea>
    </format>
    <format dxfId="19">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18" dataDxfId="17">
  <autoFilter ref="B209:C219" xr:uid="{00000000-0009-0000-0100-000001000000}"/>
  <tableColumns count="2">
    <tableColumn id="1" xr3:uid="{00000000-0010-0000-0000-000001000000}" name="Criterios" dataDxfId="16"/>
    <tableColumn id="2" xr3:uid="{00000000-0010-0000-0000-000002000000}" name="Subcriterios" dataDxfId="1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4" sqref="B4:H5"/>
    </sheetView>
  </sheetViews>
  <sheetFormatPr baseColWidth="10" defaultColWidth="11.44140625" defaultRowHeight="14.4" x14ac:dyDescent="0.3"/>
  <cols>
    <col min="1" max="1" width="2.88671875" style="67" customWidth="1"/>
    <col min="2" max="3" width="24.6640625" style="67" customWidth="1"/>
    <col min="4" max="4" width="16" style="67" customWidth="1"/>
    <col min="5" max="5" width="24.6640625" style="67" customWidth="1"/>
    <col min="6" max="6" width="27.6640625" style="67" customWidth="1"/>
    <col min="7" max="8" width="24.6640625" style="67" customWidth="1"/>
    <col min="9" max="16384" width="11.44140625" style="67"/>
  </cols>
  <sheetData>
    <row r="1" spans="2:8" ht="15" thickBot="1" x14ac:dyDescent="0.35"/>
    <row r="2" spans="2:8" ht="18" x14ac:dyDescent="0.3">
      <c r="B2" s="252" t="s">
        <v>153</v>
      </c>
      <c r="C2" s="253"/>
      <c r="D2" s="253"/>
      <c r="E2" s="253"/>
      <c r="F2" s="253"/>
      <c r="G2" s="253"/>
      <c r="H2" s="254"/>
    </row>
    <row r="3" spans="2:8" x14ac:dyDescent="0.3">
      <c r="B3" s="68"/>
      <c r="C3" s="69"/>
      <c r="D3" s="69"/>
      <c r="E3" s="69"/>
      <c r="F3" s="69"/>
      <c r="G3" s="69"/>
      <c r="H3" s="70"/>
    </row>
    <row r="4" spans="2:8" ht="63" customHeight="1" x14ac:dyDescent="0.3">
      <c r="B4" s="255" t="s">
        <v>196</v>
      </c>
      <c r="C4" s="256"/>
      <c r="D4" s="256"/>
      <c r="E4" s="256"/>
      <c r="F4" s="256"/>
      <c r="G4" s="256"/>
      <c r="H4" s="257"/>
    </row>
    <row r="5" spans="2:8" ht="63" customHeight="1" x14ac:dyDescent="0.3">
      <c r="B5" s="258"/>
      <c r="C5" s="259"/>
      <c r="D5" s="259"/>
      <c r="E5" s="259"/>
      <c r="F5" s="259"/>
      <c r="G5" s="259"/>
      <c r="H5" s="260"/>
    </row>
    <row r="6" spans="2:8" x14ac:dyDescent="0.3">
      <c r="B6" s="261" t="s">
        <v>151</v>
      </c>
      <c r="C6" s="262"/>
      <c r="D6" s="262"/>
      <c r="E6" s="262"/>
      <c r="F6" s="262"/>
      <c r="G6" s="262"/>
      <c r="H6" s="263"/>
    </row>
    <row r="7" spans="2:8" ht="95.25" customHeight="1" x14ac:dyDescent="0.3">
      <c r="B7" s="271" t="s">
        <v>156</v>
      </c>
      <c r="C7" s="272"/>
      <c r="D7" s="272"/>
      <c r="E7" s="272"/>
      <c r="F7" s="272"/>
      <c r="G7" s="272"/>
      <c r="H7" s="273"/>
    </row>
    <row r="8" spans="2:8" x14ac:dyDescent="0.3">
      <c r="B8" s="102"/>
      <c r="C8" s="103"/>
      <c r="D8" s="103"/>
      <c r="E8" s="103"/>
      <c r="F8" s="103"/>
      <c r="G8" s="103"/>
      <c r="H8" s="104"/>
    </row>
    <row r="9" spans="2:8" ht="16.5" customHeight="1" x14ac:dyDescent="0.3">
      <c r="B9" s="264" t="s">
        <v>189</v>
      </c>
      <c r="C9" s="265"/>
      <c r="D9" s="265"/>
      <c r="E9" s="265"/>
      <c r="F9" s="265"/>
      <c r="G9" s="265"/>
      <c r="H9" s="266"/>
    </row>
    <row r="10" spans="2:8" ht="44.25" customHeight="1" x14ac:dyDescent="0.3">
      <c r="B10" s="264"/>
      <c r="C10" s="265"/>
      <c r="D10" s="265"/>
      <c r="E10" s="265"/>
      <c r="F10" s="265"/>
      <c r="G10" s="265"/>
      <c r="H10" s="266"/>
    </row>
    <row r="11" spans="2:8" ht="15" thickBot="1" x14ac:dyDescent="0.35">
      <c r="B11" s="91"/>
      <c r="C11" s="94"/>
      <c r="D11" s="99"/>
      <c r="E11" s="100"/>
      <c r="F11" s="100"/>
      <c r="G11" s="101"/>
      <c r="H11" s="95"/>
    </row>
    <row r="12" spans="2:8" ht="15" thickTop="1" x14ac:dyDescent="0.3">
      <c r="B12" s="91"/>
      <c r="C12" s="267" t="s">
        <v>152</v>
      </c>
      <c r="D12" s="268"/>
      <c r="E12" s="269" t="s">
        <v>190</v>
      </c>
      <c r="F12" s="270"/>
      <c r="G12" s="94"/>
      <c r="H12" s="95"/>
    </row>
    <row r="13" spans="2:8" ht="35.25" customHeight="1" x14ac:dyDescent="0.3">
      <c r="B13" s="91"/>
      <c r="C13" s="239" t="s">
        <v>183</v>
      </c>
      <c r="D13" s="240"/>
      <c r="E13" s="241" t="s">
        <v>188</v>
      </c>
      <c r="F13" s="242"/>
      <c r="G13" s="94"/>
      <c r="H13" s="95"/>
    </row>
    <row r="14" spans="2:8" ht="17.25" customHeight="1" x14ac:dyDescent="0.3">
      <c r="B14" s="91"/>
      <c r="C14" s="239" t="s">
        <v>184</v>
      </c>
      <c r="D14" s="240"/>
      <c r="E14" s="241" t="s">
        <v>186</v>
      </c>
      <c r="F14" s="242"/>
      <c r="G14" s="94"/>
      <c r="H14" s="95"/>
    </row>
    <row r="15" spans="2:8" ht="19.5" customHeight="1" x14ac:dyDescent="0.3">
      <c r="B15" s="91"/>
      <c r="C15" s="239" t="s">
        <v>185</v>
      </c>
      <c r="D15" s="240"/>
      <c r="E15" s="241" t="s">
        <v>187</v>
      </c>
      <c r="F15" s="242"/>
      <c r="G15" s="94"/>
      <c r="H15" s="95"/>
    </row>
    <row r="16" spans="2:8" ht="69.75" customHeight="1" x14ac:dyDescent="0.3">
      <c r="B16" s="91"/>
      <c r="C16" s="239" t="s">
        <v>154</v>
      </c>
      <c r="D16" s="240"/>
      <c r="E16" s="241" t="s">
        <v>155</v>
      </c>
      <c r="F16" s="242"/>
      <c r="G16" s="94"/>
      <c r="H16" s="95"/>
    </row>
    <row r="17" spans="2:8" ht="34.5" customHeight="1" x14ac:dyDescent="0.3">
      <c r="B17" s="91"/>
      <c r="C17" s="243" t="s">
        <v>2</v>
      </c>
      <c r="D17" s="244"/>
      <c r="E17" s="235" t="s">
        <v>197</v>
      </c>
      <c r="F17" s="236"/>
      <c r="G17" s="94"/>
      <c r="H17" s="95"/>
    </row>
    <row r="18" spans="2:8" ht="27.75" customHeight="1" x14ac:dyDescent="0.3">
      <c r="B18" s="91"/>
      <c r="C18" s="243" t="s">
        <v>3</v>
      </c>
      <c r="D18" s="244"/>
      <c r="E18" s="235" t="s">
        <v>198</v>
      </c>
      <c r="F18" s="236"/>
      <c r="G18" s="94"/>
      <c r="H18" s="95"/>
    </row>
    <row r="19" spans="2:8" ht="28.5" customHeight="1" x14ac:dyDescent="0.3">
      <c r="B19" s="91"/>
      <c r="C19" s="243" t="s">
        <v>41</v>
      </c>
      <c r="D19" s="244"/>
      <c r="E19" s="235" t="s">
        <v>199</v>
      </c>
      <c r="F19" s="236"/>
      <c r="G19" s="94"/>
      <c r="H19" s="95"/>
    </row>
    <row r="20" spans="2:8" ht="72.75" customHeight="1" x14ac:dyDescent="0.3">
      <c r="B20" s="91"/>
      <c r="C20" s="243" t="s">
        <v>1</v>
      </c>
      <c r="D20" s="244"/>
      <c r="E20" s="235" t="s">
        <v>200</v>
      </c>
      <c r="F20" s="236"/>
      <c r="G20" s="94"/>
      <c r="H20" s="95"/>
    </row>
    <row r="21" spans="2:8" ht="64.5" customHeight="1" x14ac:dyDescent="0.3">
      <c r="B21" s="91"/>
      <c r="C21" s="243" t="s">
        <v>49</v>
      </c>
      <c r="D21" s="244"/>
      <c r="E21" s="235" t="s">
        <v>158</v>
      </c>
      <c r="F21" s="236"/>
      <c r="G21" s="94"/>
      <c r="H21" s="95"/>
    </row>
    <row r="22" spans="2:8" ht="71.25" customHeight="1" x14ac:dyDescent="0.3">
      <c r="B22" s="91"/>
      <c r="C22" s="243" t="s">
        <v>157</v>
      </c>
      <c r="D22" s="244"/>
      <c r="E22" s="235" t="s">
        <v>159</v>
      </c>
      <c r="F22" s="236"/>
      <c r="G22" s="94"/>
      <c r="H22" s="95"/>
    </row>
    <row r="23" spans="2:8" ht="55.5" customHeight="1" x14ac:dyDescent="0.3">
      <c r="B23" s="91"/>
      <c r="C23" s="237" t="s">
        <v>160</v>
      </c>
      <c r="D23" s="238"/>
      <c r="E23" s="235" t="s">
        <v>161</v>
      </c>
      <c r="F23" s="236"/>
      <c r="G23" s="94"/>
      <c r="H23" s="95"/>
    </row>
    <row r="24" spans="2:8" ht="42" customHeight="1" x14ac:dyDescent="0.3">
      <c r="B24" s="91"/>
      <c r="C24" s="237" t="s">
        <v>47</v>
      </c>
      <c r="D24" s="238"/>
      <c r="E24" s="235" t="s">
        <v>162</v>
      </c>
      <c r="F24" s="236"/>
      <c r="G24" s="94"/>
      <c r="H24" s="95"/>
    </row>
    <row r="25" spans="2:8" ht="59.25" customHeight="1" x14ac:dyDescent="0.3">
      <c r="B25" s="91"/>
      <c r="C25" s="237" t="s">
        <v>150</v>
      </c>
      <c r="D25" s="238"/>
      <c r="E25" s="235" t="s">
        <v>163</v>
      </c>
      <c r="F25" s="236"/>
      <c r="G25" s="94"/>
      <c r="H25" s="95"/>
    </row>
    <row r="26" spans="2:8" ht="23.25" customHeight="1" x14ac:dyDescent="0.3">
      <c r="B26" s="91"/>
      <c r="C26" s="237" t="s">
        <v>12</v>
      </c>
      <c r="D26" s="238"/>
      <c r="E26" s="235" t="s">
        <v>164</v>
      </c>
      <c r="F26" s="236"/>
      <c r="G26" s="94"/>
      <c r="H26" s="95"/>
    </row>
    <row r="27" spans="2:8" ht="30.75" customHeight="1" x14ac:dyDescent="0.3">
      <c r="B27" s="91"/>
      <c r="C27" s="237" t="s">
        <v>168</v>
      </c>
      <c r="D27" s="238"/>
      <c r="E27" s="235" t="s">
        <v>165</v>
      </c>
      <c r="F27" s="236"/>
      <c r="G27" s="94"/>
      <c r="H27" s="95"/>
    </row>
    <row r="28" spans="2:8" ht="35.25" customHeight="1" x14ac:dyDescent="0.3">
      <c r="B28" s="91"/>
      <c r="C28" s="237" t="s">
        <v>169</v>
      </c>
      <c r="D28" s="238"/>
      <c r="E28" s="235" t="s">
        <v>166</v>
      </c>
      <c r="F28" s="236"/>
      <c r="G28" s="94"/>
      <c r="H28" s="95"/>
    </row>
    <row r="29" spans="2:8" ht="33" customHeight="1" x14ac:dyDescent="0.3">
      <c r="B29" s="91"/>
      <c r="C29" s="237" t="s">
        <v>169</v>
      </c>
      <c r="D29" s="238"/>
      <c r="E29" s="235" t="s">
        <v>166</v>
      </c>
      <c r="F29" s="236"/>
      <c r="G29" s="94"/>
      <c r="H29" s="95"/>
    </row>
    <row r="30" spans="2:8" ht="30" customHeight="1" x14ac:dyDescent="0.3">
      <c r="B30" s="91"/>
      <c r="C30" s="237" t="s">
        <v>170</v>
      </c>
      <c r="D30" s="238"/>
      <c r="E30" s="235" t="s">
        <v>167</v>
      </c>
      <c r="F30" s="236"/>
      <c r="G30" s="94"/>
      <c r="H30" s="95"/>
    </row>
    <row r="31" spans="2:8" ht="35.25" customHeight="1" x14ac:dyDescent="0.3">
      <c r="B31" s="91"/>
      <c r="C31" s="237" t="s">
        <v>171</v>
      </c>
      <c r="D31" s="238"/>
      <c r="E31" s="235" t="s">
        <v>172</v>
      </c>
      <c r="F31" s="236"/>
      <c r="G31" s="94"/>
      <c r="H31" s="95"/>
    </row>
    <row r="32" spans="2:8" ht="31.5" customHeight="1" x14ac:dyDescent="0.3">
      <c r="B32" s="91"/>
      <c r="C32" s="237" t="s">
        <v>173</v>
      </c>
      <c r="D32" s="238"/>
      <c r="E32" s="235" t="s">
        <v>174</v>
      </c>
      <c r="F32" s="236"/>
      <c r="G32" s="94"/>
      <c r="H32" s="95"/>
    </row>
    <row r="33" spans="2:8" ht="35.25" customHeight="1" x14ac:dyDescent="0.3">
      <c r="B33" s="91"/>
      <c r="C33" s="237" t="s">
        <v>175</v>
      </c>
      <c r="D33" s="238"/>
      <c r="E33" s="235" t="s">
        <v>176</v>
      </c>
      <c r="F33" s="236"/>
      <c r="G33" s="94"/>
      <c r="H33" s="95"/>
    </row>
    <row r="34" spans="2:8" ht="59.25" customHeight="1" x14ac:dyDescent="0.3">
      <c r="B34" s="91"/>
      <c r="C34" s="237" t="s">
        <v>177</v>
      </c>
      <c r="D34" s="238"/>
      <c r="E34" s="235" t="s">
        <v>178</v>
      </c>
      <c r="F34" s="236"/>
      <c r="G34" s="94"/>
      <c r="H34" s="95"/>
    </row>
    <row r="35" spans="2:8" ht="29.25" customHeight="1" x14ac:dyDescent="0.3">
      <c r="B35" s="91"/>
      <c r="C35" s="237" t="s">
        <v>29</v>
      </c>
      <c r="D35" s="238"/>
      <c r="E35" s="235" t="s">
        <v>179</v>
      </c>
      <c r="F35" s="236"/>
      <c r="G35" s="94"/>
      <c r="H35" s="95"/>
    </row>
    <row r="36" spans="2:8" ht="82.5" customHeight="1" x14ac:dyDescent="0.3">
      <c r="B36" s="91"/>
      <c r="C36" s="237" t="s">
        <v>181</v>
      </c>
      <c r="D36" s="238"/>
      <c r="E36" s="235" t="s">
        <v>180</v>
      </c>
      <c r="F36" s="236"/>
      <c r="G36" s="94"/>
      <c r="H36" s="95"/>
    </row>
    <row r="37" spans="2:8" ht="46.5" customHeight="1" x14ac:dyDescent="0.3">
      <c r="B37" s="91"/>
      <c r="C37" s="237" t="s">
        <v>38</v>
      </c>
      <c r="D37" s="238"/>
      <c r="E37" s="235" t="s">
        <v>182</v>
      </c>
      <c r="F37" s="236"/>
      <c r="G37" s="94"/>
      <c r="H37" s="95"/>
    </row>
    <row r="38" spans="2:8" ht="6.75" customHeight="1" thickBot="1" x14ac:dyDescent="0.35">
      <c r="B38" s="91"/>
      <c r="C38" s="248"/>
      <c r="D38" s="249"/>
      <c r="E38" s="250"/>
      <c r="F38" s="251"/>
      <c r="G38" s="94"/>
      <c r="H38" s="95"/>
    </row>
    <row r="39" spans="2:8" ht="15" thickTop="1" x14ac:dyDescent="0.3">
      <c r="B39" s="91"/>
      <c r="C39" s="92"/>
      <c r="D39" s="92"/>
      <c r="E39" s="93"/>
      <c r="F39" s="93"/>
      <c r="G39" s="94"/>
      <c r="H39" s="95"/>
    </row>
    <row r="40" spans="2:8" ht="21" customHeight="1" x14ac:dyDescent="0.3">
      <c r="B40" s="245" t="s">
        <v>191</v>
      </c>
      <c r="C40" s="246"/>
      <c r="D40" s="246"/>
      <c r="E40" s="246"/>
      <c r="F40" s="246"/>
      <c r="G40" s="246"/>
      <c r="H40" s="247"/>
    </row>
    <row r="41" spans="2:8" ht="20.25" customHeight="1" x14ac:dyDescent="0.3">
      <c r="B41" s="245" t="s">
        <v>192</v>
      </c>
      <c r="C41" s="246"/>
      <c r="D41" s="246"/>
      <c r="E41" s="246"/>
      <c r="F41" s="246"/>
      <c r="G41" s="246"/>
      <c r="H41" s="247"/>
    </row>
    <row r="42" spans="2:8" ht="20.25" customHeight="1" x14ac:dyDescent="0.3">
      <c r="B42" s="245" t="s">
        <v>193</v>
      </c>
      <c r="C42" s="246"/>
      <c r="D42" s="246"/>
      <c r="E42" s="246"/>
      <c r="F42" s="246"/>
      <c r="G42" s="246"/>
      <c r="H42" s="247"/>
    </row>
    <row r="43" spans="2:8" ht="20.25" customHeight="1" x14ac:dyDescent="0.3">
      <c r="B43" s="245" t="s">
        <v>194</v>
      </c>
      <c r="C43" s="246"/>
      <c r="D43" s="246"/>
      <c r="E43" s="246"/>
      <c r="F43" s="246"/>
      <c r="G43" s="246"/>
      <c r="H43" s="247"/>
    </row>
    <row r="44" spans="2:8" x14ac:dyDescent="0.3">
      <c r="B44" s="245" t="s">
        <v>195</v>
      </c>
      <c r="C44" s="246"/>
      <c r="D44" s="246"/>
      <c r="E44" s="246"/>
      <c r="F44" s="246"/>
      <c r="G44" s="246"/>
      <c r="H44" s="247"/>
    </row>
    <row r="45" spans="2:8" ht="15" thickBot="1" x14ac:dyDescent="0.35">
      <c r="B45" s="96"/>
      <c r="C45" s="97"/>
      <c r="D45" s="97"/>
      <c r="E45" s="97"/>
      <c r="F45" s="97"/>
      <c r="G45" s="97"/>
      <c r="H45" s="98"/>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249977111117893"/>
  </sheetPr>
  <dimension ref="B1:F16"/>
  <sheetViews>
    <sheetView workbookViewId="0">
      <selection activeCell="I6" sqref="I6"/>
    </sheetView>
  </sheetViews>
  <sheetFormatPr baseColWidth="10" defaultColWidth="14.33203125" defaultRowHeight="13.8" x14ac:dyDescent="0.3"/>
  <cols>
    <col min="1" max="2" width="14.33203125" style="72"/>
    <col min="3" max="3" width="17" style="72" customWidth="1"/>
    <col min="4" max="4" width="14.33203125" style="72"/>
    <col min="5" max="5" width="46" style="72" customWidth="1"/>
    <col min="6" max="16384" width="14.33203125" style="72"/>
  </cols>
  <sheetData>
    <row r="1" spans="2:6" ht="24" customHeight="1" thickBot="1" x14ac:dyDescent="0.35">
      <c r="B1" s="627" t="s">
        <v>366</v>
      </c>
      <c r="C1" s="628"/>
      <c r="D1" s="628"/>
      <c r="E1" s="628"/>
      <c r="F1" s="629"/>
    </row>
    <row r="2" spans="2:6" ht="16.2" thickBot="1" x14ac:dyDescent="0.35">
      <c r="B2" s="73"/>
      <c r="C2" s="73"/>
      <c r="D2" s="73"/>
      <c r="E2" s="73"/>
      <c r="F2" s="73"/>
    </row>
    <row r="3" spans="2:6" ht="16.2" thickBot="1" x14ac:dyDescent="0.35">
      <c r="B3" s="631" t="s">
        <v>62</v>
      </c>
      <c r="C3" s="632"/>
      <c r="D3" s="632"/>
      <c r="E3" s="85" t="s">
        <v>63</v>
      </c>
      <c r="F3" s="86" t="s">
        <v>64</v>
      </c>
    </row>
    <row r="4" spans="2:6" ht="31.2" x14ac:dyDescent="0.3">
      <c r="B4" s="633" t="s">
        <v>65</v>
      </c>
      <c r="C4" s="635" t="s">
        <v>13</v>
      </c>
      <c r="D4" s="74" t="s">
        <v>14</v>
      </c>
      <c r="E4" s="75" t="s">
        <v>66</v>
      </c>
      <c r="F4" s="76">
        <v>0.25</v>
      </c>
    </row>
    <row r="5" spans="2:6" ht="46.8" x14ac:dyDescent="0.3">
      <c r="B5" s="634"/>
      <c r="C5" s="636"/>
      <c r="D5" s="77" t="s">
        <v>15</v>
      </c>
      <c r="E5" s="78" t="s">
        <v>67</v>
      </c>
      <c r="F5" s="79">
        <v>0.15</v>
      </c>
    </row>
    <row r="6" spans="2:6" ht="46.8" x14ac:dyDescent="0.3">
      <c r="B6" s="634"/>
      <c r="C6" s="636"/>
      <c r="D6" s="77" t="s">
        <v>16</v>
      </c>
      <c r="E6" s="78" t="s">
        <v>68</v>
      </c>
      <c r="F6" s="79">
        <v>0.1</v>
      </c>
    </row>
    <row r="7" spans="2:6" ht="62.4" x14ac:dyDescent="0.3">
      <c r="B7" s="634"/>
      <c r="C7" s="636" t="s">
        <v>17</v>
      </c>
      <c r="D7" s="77" t="s">
        <v>10</v>
      </c>
      <c r="E7" s="78" t="s">
        <v>69</v>
      </c>
      <c r="F7" s="79">
        <v>0.25</v>
      </c>
    </row>
    <row r="8" spans="2:6" ht="31.2" x14ac:dyDescent="0.3">
      <c r="B8" s="634"/>
      <c r="C8" s="636"/>
      <c r="D8" s="77" t="s">
        <v>9</v>
      </c>
      <c r="E8" s="78" t="s">
        <v>70</v>
      </c>
      <c r="F8" s="79">
        <v>0.15</v>
      </c>
    </row>
    <row r="9" spans="2:6" ht="46.8" x14ac:dyDescent="0.3">
      <c r="B9" s="634" t="s">
        <v>149</v>
      </c>
      <c r="C9" s="636" t="s">
        <v>18</v>
      </c>
      <c r="D9" s="77" t="s">
        <v>19</v>
      </c>
      <c r="E9" s="78" t="s">
        <v>71</v>
      </c>
      <c r="F9" s="80" t="s">
        <v>72</v>
      </c>
    </row>
    <row r="10" spans="2:6" ht="46.8" x14ac:dyDescent="0.3">
      <c r="B10" s="634"/>
      <c r="C10" s="636"/>
      <c r="D10" s="77" t="s">
        <v>20</v>
      </c>
      <c r="E10" s="78" t="s">
        <v>73</v>
      </c>
      <c r="F10" s="80" t="s">
        <v>72</v>
      </c>
    </row>
    <row r="11" spans="2:6" ht="46.8" x14ac:dyDescent="0.3">
      <c r="B11" s="634"/>
      <c r="C11" s="636" t="s">
        <v>21</v>
      </c>
      <c r="D11" s="77" t="s">
        <v>22</v>
      </c>
      <c r="E11" s="78" t="s">
        <v>74</v>
      </c>
      <c r="F11" s="80" t="s">
        <v>72</v>
      </c>
    </row>
    <row r="12" spans="2:6" ht="46.8" x14ac:dyDescent="0.3">
      <c r="B12" s="634"/>
      <c r="C12" s="636"/>
      <c r="D12" s="77" t="s">
        <v>23</v>
      </c>
      <c r="E12" s="78" t="s">
        <v>75</v>
      </c>
      <c r="F12" s="80" t="s">
        <v>72</v>
      </c>
    </row>
    <row r="13" spans="2:6" ht="31.2" x14ac:dyDescent="0.3">
      <c r="B13" s="634"/>
      <c r="C13" s="636" t="s">
        <v>24</v>
      </c>
      <c r="D13" s="77" t="s">
        <v>112</v>
      </c>
      <c r="E13" s="78" t="s">
        <v>115</v>
      </c>
      <c r="F13" s="80" t="s">
        <v>72</v>
      </c>
    </row>
    <row r="14" spans="2:6" ht="16.2" thickBot="1" x14ac:dyDescent="0.35">
      <c r="B14" s="637"/>
      <c r="C14" s="638"/>
      <c r="D14" s="81" t="s">
        <v>113</v>
      </c>
      <c r="E14" s="82" t="s">
        <v>114</v>
      </c>
      <c r="F14" s="83" t="s">
        <v>72</v>
      </c>
    </row>
    <row r="15" spans="2:6" ht="49.5" customHeight="1" x14ac:dyDescent="0.3">
      <c r="B15" s="630" t="s">
        <v>146</v>
      </c>
      <c r="C15" s="630"/>
      <c r="D15" s="630"/>
      <c r="E15" s="630"/>
      <c r="F15" s="630"/>
    </row>
    <row r="16" spans="2:6" ht="27" customHeight="1" x14ac:dyDescent="0.3">
      <c r="B16" s="84"/>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E19"/>
  <sheetViews>
    <sheetView workbookViewId="0"/>
  </sheetViews>
  <sheetFormatPr baseColWidth="10" defaultColWidth="11.44140625" defaultRowHeight="14.4" x14ac:dyDescent="0.3"/>
  <sheetData>
    <row r="2" spans="2:5" x14ac:dyDescent="0.3">
      <c r="B2" t="s">
        <v>31</v>
      </c>
      <c r="E2" t="s">
        <v>126</v>
      </c>
    </row>
    <row r="3" spans="2:5" x14ac:dyDescent="0.3">
      <c r="B3" t="s">
        <v>32</v>
      </c>
      <c r="E3" t="s">
        <v>125</v>
      </c>
    </row>
    <row r="4" spans="2:5" x14ac:dyDescent="0.3">
      <c r="B4" t="s">
        <v>130</v>
      </c>
      <c r="E4" t="s">
        <v>127</v>
      </c>
    </row>
    <row r="5" spans="2:5" x14ac:dyDescent="0.3">
      <c r="B5" t="s">
        <v>129</v>
      </c>
    </row>
    <row r="8" spans="2:5" x14ac:dyDescent="0.3">
      <c r="B8" t="s">
        <v>83</v>
      </c>
    </row>
    <row r="9" spans="2:5" x14ac:dyDescent="0.3">
      <c r="B9" t="s">
        <v>39</v>
      </c>
    </row>
    <row r="10" spans="2:5" x14ac:dyDescent="0.3">
      <c r="B10" t="s">
        <v>40</v>
      </c>
    </row>
    <row r="13" spans="2:5" x14ac:dyDescent="0.3">
      <c r="B13" t="s">
        <v>122</v>
      </c>
    </row>
    <row r="14" spans="2:5" x14ac:dyDescent="0.3">
      <c r="B14" t="s">
        <v>116</v>
      </c>
    </row>
    <row r="15" spans="2:5" x14ac:dyDescent="0.3">
      <c r="B15" t="s">
        <v>119</v>
      </c>
    </row>
    <row r="16" spans="2:5" x14ac:dyDescent="0.3">
      <c r="B16" t="s">
        <v>117</v>
      </c>
    </row>
    <row r="17" spans="2:2" x14ac:dyDescent="0.3">
      <c r="B17" t="s">
        <v>118</v>
      </c>
    </row>
    <row r="18" spans="2:2" x14ac:dyDescent="0.3">
      <c r="B18" t="s">
        <v>120</v>
      </c>
    </row>
    <row r="19" spans="2:2" x14ac:dyDescent="0.3">
      <c r="B19" t="s">
        <v>121</v>
      </c>
    </row>
  </sheetData>
  <sortState xmlns:xlrd2="http://schemas.microsoft.com/office/spreadsheetml/2017/richdata2" ref="B2:B5">
    <sortCondition ref="B2:B5"/>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3:A21"/>
  <sheetViews>
    <sheetView workbookViewId="0"/>
  </sheetViews>
  <sheetFormatPr baseColWidth="10" defaultColWidth="11.44140625" defaultRowHeight="13.8" x14ac:dyDescent="0.3"/>
  <cols>
    <col min="1" max="1" width="32.88671875" style="9" customWidth="1"/>
    <col min="2" max="16384" width="11.44140625" style="9"/>
  </cols>
  <sheetData>
    <row r="3" spans="1:1" x14ac:dyDescent="0.3">
      <c r="A3" s="10" t="s">
        <v>14</v>
      </c>
    </row>
    <row r="4" spans="1:1" x14ac:dyDescent="0.3">
      <c r="A4" s="10" t="s">
        <v>15</v>
      </c>
    </row>
    <row r="5" spans="1:1" x14ac:dyDescent="0.3">
      <c r="A5" s="10" t="s">
        <v>16</v>
      </c>
    </row>
    <row r="6" spans="1:1" x14ac:dyDescent="0.3">
      <c r="A6" s="10" t="s">
        <v>10</v>
      </c>
    </row>
    <row r="7" spans="1:1" x14ac:dyDescent="0.3">
      <c r="A7" s="10" t="s">
        <v>9</v>
      </c>
    </row>
    <row r="8" spans="1:1" x14ac:dyDescent="0.3">
      <c r="A8" s="10" t="s">
        <v>19</v>
      </c>
    </row>
    <row r="9" spans="1:1" x14ac:dyDescent="0.3">
      <c r="A9" s="10" t="s">
        <v>20</v>
      </c>
    </row>
    <row r="10" spans="1:1" x14ac:dyDescent="0.3">
      <c r="A10" s="10" t="s">
        <v>22</v>
      </c>
    </row>
    <row r="11" spans="1:1" x14ac:dyDescent="0.3">
      <c r="A11" s="10" t="s">
        <v>23</v>
      </c>
    </row>
    <row r="12" spans="1:1" x14ac:dyDescent="0.3">
      <c r="A12" s="10" t="s">
        <v>25</v>
      </c>
    </row>
    <row r="13" spans="1:1" x14ac:dyDescent="0.3">
      <c r="A13" s="10" t="s">
        <v>26</v>
      </c>
    </row>
    <row r="14" spans="1:1" x14ac:dyDescent="0.3">
      <c r="A14" s="10" t="s">
        <v>27</v>
      </c>
    </row>
    <row r="16" spans="1:1" x14ac:dyDescent="0.3">
      <c r="A16" s="10" t="s">
        <v>30</v>
      </c>
    </row>
    <row r="17" spans="1:1" x14ac:dyDescent="0.3">
      <c r="A17" s="10" t="s">
        <v>31</v>
      </c>
    </row>
    <row r="18" spans="1:1" x14ac:dyDescent="0.3">
      <c r="A18" s="10" t="s">
        <v>32</v>
      </c>
    </row>
    <row r="20" spans="1:1" x14ac:dyDescent="0.3">
      <c r="A20" s="10" t="s">
        <v>39</v>
      </c>
    </row>
    <row r="21" spans="1:1" x14ac:dyDescent="0.3">
      <c r="A21" s="10"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3"/>
  <sheetViews>
    <sheetView topLeftCell="A9" zoomScale="70" zoomScaleNormal="70" workbookViewId="0">
      <selection activeCell="F15" sqref="F15"/>
    </sheetView>
  </sheetViews>
  <sheetFormatPr baseColWidth="10" defaultColWidth="11.44140625" defaultRowHeight="13.8" x14ac:dyDescent="0.25"/>
  <cols>
    <col min="1" max="1" width="29.44140625" style="147" customWidth="1"/>
    <col min="2" max="2" width="29.109375" style="147" customWidth="1"/>
    <col min="3" max="3" width="30.33203125" style="147" customWidth="1"/>
    <col min="4" max="4" width="31.88671875" style="147" customWidth="1"/>
    <col min="5" max="5" width="32.5546875" style="147" customWidth="1"/>
    <col min="6" max="6" width="32" style="147" customWidth="1"/>
    <col min="7" max="16384" width="11.44140625" style="147"/>
  </cols>
  <sheetData>
    <row r="1" spans="1:10" ht="15" customHeight="1" x14ac:dyDescent="0.25">
      <c r="A1" s="278"/>
      <c r="B1" s="280" t="s">
        <v>262</v>
      </c>
      <c r="C1" s="280"/>
      <c r="D1" s="280"/>
      <c r="E1" s="145" t="s">
        <v>263</v>
      </c>
      <c r="F1" s="282"/>
      <c r="G1" s="146"/>
      <c r="J1" s="284"/>
    </row>
    <row r="2" spans="1:10" ht="15" customHeight="1" x14ac:dyDescent="0.25">
      <c r="A2" s="279"/>
      <c r="B2" s="281"/>
      <c r="C2" s="281"/>
      <c r="D2" s="281"/>
      <c r="E2" s="149" t="s">
        <v>264</v>
      </c>
      <c r="F2" s="283"/>
      <c r="G2" s="146"/>
      <c r="J2" s="284"/>
    </row>
    <row r="3" spans="1:10" ht="15" customHeight="1" x14ac:dyDescent="0.25">
      <c r="A3" s="279"/>
      <c r="B3" s="281" t="s">
        <v>213</v>
      </c>
      <c r="C3" s="281"/>
      <c r="D3" s="281"/>
      <c r="E3" s="149" t="s">
        <v>265</v>
      </c>
      <c r="F3" s="283"/>
      <c r="G3" s="146"/>
      <c r="J3" s="284"/>
    </row>
    <row r="4" spans="1:10" ht="15.75" customHeight="1" x14ac:dyDescent="0.25">
      <c r="A4" s="279"/>
      <c r="B4" s="281"/>
      <c r="C4" s="281"/>
      <c r="D4" s="281"/>
      <c r="E4" s="149" t="s">
        <v>266</v>
      </c>
      <c r="F4" s="283"/>
      <c r="G4" s="146"/>
      <c r="J4" s="284"/>
    </row>
    <row r="5" spans="1:10" ht="15.75" customHeight="1" x14ac:dyDescent="0.25">
      <c r="A5" s="285"/>
      <c r="B5" s="286"/>
      <c r="C5" s="286"/>
      <c r="D5" s="286"/>
      <c r="E5" s="286"/>
      <c r="F5" s="287"/>
      <c r="G5" s="146"/>
      <c r="J5" s="148"/>
    </row>
    <row r="6" spans="1:10" ht="15" customHeight="1" x14ac:dyDescent="0.25">
      <c r="A6" s="288" t="s">
        <v>214</v>
      </c>
      <c r="B6" s="289"/>
      <c r="C6" s="289"/>
      <c r="D6" s="289"/>
      <c r="E6" s="289"/>
      <c r="F6" s="290"/>
    </row>
    <row r="7" spans="1:10" ht="15.75" customHeight="1" x14ac:dyDescent="0.25">
      <c r="A7" s="288"/>
      <c r="B7" s="289"/>
      <c r="C7" s="289"/>
      <c r="D7" s="289"/>
      <c r="E7" s="289"/>
      <c r="F7" s="290"/>
    </row>
    <row r="8" spans="1:10" ht="27" customHeight="1" x14ac:dyDescent="0.25">
      <c r="A8" s="291" t="s">
        <v>268</v>
      </c>
      <c r="B8" s="292"/>
      <c r="C8" s="292"/>
      <c r="D8" s="292"/>
      <c r="E8" s="292"/>
      <c r="F8" s="293"/>
    </row>
    <row r="9" spans="1:10" ht="77.25" customHeight="1" thickBot="1" x14ac:dyDescent="0.3">
      <c r="A9" s="274" t="s">
        <v>297</v>
      </c>
      <c r="B9" s="275"/>
      <c r="C9" s="275"/>
      <c r="D9" s="275"/>
      <c r="E9" s="275"/>
      <c r="F9" s="276"/>
    </row>
    <row r="10" spans="1:10" ht="18.75" customHeight="1" thickBot="1" x14ac:dyDescent="0.3">
      <c r="A10" s="277"/>
      <c r="B10" s="277"/>
      <c r="C10" s="277"/>
      <c r="D10" s="277"/>
      <c r="E10" s="277"/>
      <c r="F10" s="277"/>
    </row>
    <row r="11" spans="1:10" ht="22.5" customHeight="1" thickBot="1" x14ac:dyDescent="0.3">
      <c r="A11" s="150" t="s">
        <v>215</v>
      </c>
      <c r="B11" s="151" t="s">
        <v>216</v>
      </c>
      <c r="C11" s="151" t="s">
        <v>217</v>
      </c>
      <c r="D11" s="151" t="s">
        <v>216</v>
      </c>
      <c r="E11" s="151" t="s">
        <v>218</v>
      </c>
      <c r="F11" s="152" t="s">
        <v>216</v>
      </c>
    </row>
    <row r="12" spans="1:10" ht="75" customHeight="1" x14ac:dyDescent="0.25">
      <c r="A12" s="153" t="s">
        <v>220</v>
      </c>
      <c r="B12" s="640" t="s">
        <v>269</v>
      </c>
      <c r="C12" s="154" t="s">
        <v>270</v>
      </c>
      <c r="D12" s="642" t="s">
        <v>271</v>
      </c>
      <c r="E12" s="154" t="s">
        <v>272</v>
      </c>
      <c r="F12" s="645" t="s">
        <v>273</v>
      </c>
    </row>
    <row r="13" spans="1:10" ht="85.8" customHeight="1" x14ac:dyDescent="0.25">
      <c r="A13" s="155" t="s">
        <v>219</v>
      </c>
      <c r="B13" s="639" t="s">
        <v>274</v>
      </c>
      <c r="C13" s="156" t="s">
        <v>275</v>
      </c>
      <c r="D13" s="643" t="s">
        <v>276</v>
      </c>
      <c r="E13" s="156" t="s">
        <v>272</v>
      </c>
      <c r="F13" s="646" t="s">
        <v>277</v>
      </c>
    </row>
    <row r="14" spans="1:10" ht="82.5" customHeight="1" x14ac:dyDescent="0.25">
      <c r="A14" s="155" t="s">
        <v>278</v>
      </c>
      <c r="B14" s="639" t="s">
        <v>279</v>
      </c>
      <c r="C14" s="156" t="s">
        <v>280</v>
      </c>
      <c r="D14" s="643" t="s">
        <v>281</v>
      </c>
      <c r="E14" s="156" t="s">
        <v>272</v>
      </c>
      <c r="F14" s="646" t="s">
        <v>282</v>
      </c>
    </row>
    <row r="15" spans="1:10" ht="73.5" customHeight="1" x14ac:dyDescent="0.25">
      <c r="A15" s="155" t="s">
        <v>219</v>
      </c>
      <c r="B15" s="641" t="s">
        <v>283</v>
      </c>
      <c r="C15" s="156" t="s">
        <v>284</v>
      </c>
      <c r="D15" s="643" t="s">
        <v>285</v>
      </c>
      <c r="E15" s="156" t="s">
        <v>286</v>
      </c>
      <c r="F15" s="646" t="s">
        <v>287</v>
      </c>
    </row>
    <row r="16" spans="1:10" ht="75" customHeight="1" x14ac:dyDescent="0.25">
      <c r="A16" s="155" t="s">
        <v>288</v>
      </c>
      <c r="B16" s="639" t="s">
        <v>289</v>
      </c>
      <c r="C16" s="156" t="s">
        <v>290</v>
      </c>
      <c r="D16" s="643" t="s">
        <v>291</v>
      </c>
      <c r="E16" s="156" t="s">
        <v>292</v>
      </c>
      <c r="F16" s="646" t="s">
        <v>293</v>
      </c>
    </row>
    <row r="17" spans="1:6" ht="69.75" customHeight="1" x14ac:dyDescent="0.25">
      <c r="A17" s="155" t="s">
        <v>221</v>
      </c>
      <c r="B17" s="639" t="s">
        <v>294</v>
      </c>
      <c r="C17" s="156" t="s">
        <v>295</v>
      </c>
      <c r="D17" s="643" t="s">
        <v>296</v>
      </c>
      <c r="E17" s="156"/>
      <c r="F17" s="158"/>
    </row>
    <row r="18" spans="1:6" ht="66.75" customHeight="1" x14ac:dyDescent="0.25">
      <c r="A18" s="155" t="s">
        <v>222</v>
      </c>
      <c r="B18" s="157"/>
      <c r="C18" s="156"/>
      <c r="D18" s="157"/>
      <c r="E18" s="156"/>
      <c r="F18" s="158"/>
    </row>
    <row r="19" spans="1:6" ht="73.5" customHeight="1" x14ac:dyDescent="0.25">
      <c r="A19" s="155"/>
      <c r="B19" s="157"/>
      <c r="C19" s="156"/>
      <c r="D19" s="157"/>
      <c r="E19" s="156"/>
      <c r="F19" s="158"/>
    </row>
    <row r="20" spans="1:6" ht="65.25" customHeight="1" x14ac:dyDescent="0.25">
      <c r="A20" s="155"/>
      <c r="B20" s="157"/>
      <c r="C20" s="156"/>
      <c r="D20" s="159"/>
      <c r="E20" s="156"/>
      <c r="F20" s="158"/>
    </row>
    <row r="21" spans="1:6" ht="66.75" customHeight="1" x14ac:dyDescent="0.25">
      <c r="A21" s="155"/>
      <c r="B21" s="157"/>
      <c r="C21" s="156"/>
      <c r="D21" s="159"/>
      <c r="E21" s="156"/>
      <c r="F21" s="158"/>
    </row>
    <row r="22" spans="1:6" ht="69" customHeight="1" x14ac:dyDescent="0.25">
      <c r="A22" s="155"/>
      <c r="B22" s="157"/>
      <c r="C22" s="156"/>
      <c r="D22" s="159"/>
      <c r="E22" s="156"/>
      <c r="F22" s="158"/>
    </row>
    <row r="23" spans="1:6" ht="61.5" customHeight="1" x14ac:dyDescent="0.25">
      <c r="A23" s="155"/>
      <c r="B23" s="157"/>
      <c r="C23" s="156"/>
      <c r="D23" s="159"/>
      <c r="E23" s="156"/>
      <c r="F23" s="158"/>
    </row>
    <row r="24" spans="1:6" ht="57.75" customHeight="1" x14ac:dyDescent="0.25">
      <c r="A24" s="155"/>
      <c r="B24" s="157"/>
      <c r="C24" s="156"/>
      <c r="D24" s="159"/>
      <c r="E24" s="156"/>
      <c r="F24" s="158"/>
    </row>
    <row r="25" spans="1:6" ht="62.25" customHeight="1" x14ac:dyDescent="0.25">
      <c r="A25" s="155"/>
      <c r="B25" s="157"/>
      <c r="C25" s="156"/>
      <c r="D25" s="159"/>
      <c r="E25" s="156"/>
      <c r="F25" s="158"/>
    </row>
    <row r="26" spans="1:6" ht="56.25" customHeight="1" thickBot="1" x14ac:dyDescent="0.3">
      <c r="A26" s="160"/>
      <c r="B26" s="161"/>
      <c r="C26" s="162"/>
      <c r="D26" s="163"/>
      <c r="E26" s="162"/>
      <c r="F26" s="164"/>
    </row>
    <row r="27" spans="1:6" ht="65.25" customHeight="1" x14ac:dyDescent="0.25">
      <c r="A27" s="165"/>
      <c r="B27" s="166"/>
      <c r="C27" s="165"/>
      <c r="D27" s="167"/>
      <c r="E27" s="165"/>
      <c r="F27" s="167"/>
    </row>
    <row r="28" spans="1:6" ht="62.25" customHeight="1" x14ac:dyDescent="0.25">
      <c r="A28" s="165"/>
      <c r="B28" s="166"/>
      <c r="C28" s="165"/>
      <c r="D28" s="167"/>
      <c r="E28" s="165"/>
      <c r="F28" s="167"/>
    </row>
    <row r="29" spans="1:6" ht="63" customHeight="1" x14ac:dyDescent="0.25">
      <c r="A29" s="165"/>
      <c r="B29" s="166"/>
      <c r="C29" s="165"/>
      <c r="D29" s="167"/>
      <c r="E29" s="165"/>
      <c r="F29" s="166"/>
    </row>
    <row r="30" spans="1:6" ht="51.75" customHeight="1" x14ac:dyDescent="0.25">
      <c r="A30" s="165"/>
      <c r="B30" s="166"/>
      <c r="C30" s="165"/>
      <c r="D30" s="167"/>
      <c r="E30" s="165"/>
      <c r="F30" s="166"/>
    </row>
    <row r="31" spans="1:6" ht="52.5" customHeight="1" x14ac:dyDescent="0.25">
      <c r="A31" s="165"/>
      <c r="B31" s="167"/>
      <c r="C31" s="165"/>
      <c r="D31" s="167"/>
      <c r="E31" s="165"/>
      <c r="F31" s="167"/>
    </row>
    <row r="32" spans="1:6" ht="63.75" customHeight="1" x14ac:dyDescent="0.25">
      <c r="A32" s="165"/>
      <c r="B32" s="167"/>
      <c r="C32" s="165"/>
      <c r="D32" s="167"/>
      <c r="E32" s="165"/>
      <c r="F32" s="167"/>
    </row>
    <row r="33" spans="1:6" ht="66" customHeight="1" x14ac:dyDescent="0.25">
      <c r="A33" s="165"/>
      <c r="B33" s="168"/>
      <c r="C33" s="165"/>
      <c r="D33" s="169"/>
      <c r="E33" s="165"/>
      <c r="F33" s="168"/>
    </row>
    <row r="34" spans="1:6" ht="55.5" customHeight="1" x14ac:dyDescent="0.25">
      <c r="A34" s="165"/>
      <c r="B34" s="168"/>
      <c r="C34" s="165"/>
      <c r="D34" s="169"/>
      <c r="E34" s="165"/>
      <c r="F34" s="170"/>
    </row>
    <row r="35" spans="1:6" ht="51.75" customHeight="1" x14ac:dyDescent="0.25">
      <c r="A35" s="165"/>
      <c r="B35" s="170"/>
      <c r="C35" s="165"/>
      <c r="D35" s="171"/>
      <c r="E35" s="165"/>
      <c r="F35" s="170"/>
    </row>
    <row r="36" spans="1:6" ht="55.5" customHeight="1" x14ac:dyDescent="0.25">
      <c r="A36" s="165"/>
      <c r="B36" s="170"/>
      <c r="C36" s="165"/>
      <c r="D36" s="170"/>
      <c r="E36" s="165"/>
      <c r="F36" s="170"/>
    </row>
    <row r="37" spans="1:6" ht="55.5" customHeight="1" x14ac:dyDescent="0.25">
      <c r="A37" s="165"/>
      <c r="B37" s="170"/>
      <c r="C37" s="165"/>
      <c r="D37" s="170"/>
      <c r="E37" s="165"/>
      <c r="F37" s="170"/>
    </row>
    <row r="38" spans="1:6" ht="54.75" customHeight="1" x14ac:dyDescent="0.25">
      <c r="A38" s="165"/>
      <c r="B38" s="170"/>
      <c r="C38" s="165"/>
      <c r="D38" s="170"/>
      <c r="E38" s="165"/>
      <c r="F38" s="170"/>
    </row>
    <row r="39" spans="1:6" ht="56.25" customHeight="1" x14ac:dyDescent="0.25">
      <c r="A39" s="165"/>
      <c r="B39" s="170"/>
      <c r="C39" s="165"/>
      <c r="D39" s="170"/>
      <c r="E39" s="165"/>
      <c r="F39" s="170"/>
    </row>
    <row r="40" spans="1:6" ht="54.75" customHeight="1" x14ac:dyDescent="0.25">
      <c r="A40" s="165"/>
      <c r="B40" s="168"/>
      <c r="C40" s="165"/>
      <c r="D40" s="169"/>
      <c r="E40" s="165"/>
      <c r="F40" s="168"/>
    </row>
    <row r="41" spans="1:6" ht="55.5" customHeight="1" x14ac:dyDescent="0.25">
      <c r="A41" s="165"/>
      <c r="B41" s="168"/>
      <c r="C41" s="165"/>
      <c r="D41" s="169"/>
      <c r="E41" s="165"/>
      <c r="F41" s="170"/>
    </row>
    <row r="42" spans="1:6" ht="54.75" customHeight="1" x14ac:dyDescent="0.25">
      <c r="A42" s="165"/>
      <c r="B42" s="170"/>
      <c r="C42" s="165"/>
      <c r="D42" s="171"/>
      <c r="E42" s="165"/>
      <c r="F42" s="170"/>
    </row>
    <row r="43" spans="1:6" ht="55.5" customHeight="1" x14ac:dyDescent="0.25">
      <c r="A43" s="165"/>
      <c r="B43" s="170"/>
      <c r="C43" s="165"/>
      <c r="D43" s="170"/>
      <c r="E43" s="165"/>
      <c r="F43" s="170"/>
    </row>
    <row r="44" spans="1:6" ht="56.25" customHeight="1" x14ac:dyDescent="0.25">
      <c r="A44" s="165"/>
      <c r="B44" s="170"/>
      <c r="C44" s="165"/>
      <c r="D44" s="170"/>
      <c r="E44" s="165"/>
      <c r="F44" s="170"/>
    </row>
    <row r="45" spans="1:6" ht="59.25" customHeight="1" x14ac:dyDescent="0.25">
      <c r="A45" s="165"/>
      <c r="B45" s="170"/>
      <c r="C45" s="165"/>
      <c r="D45" s="170"/>
      <c r="E45" s="165"/>
      <c r="F45" s="170"/>
    </row>
    <row r="46" spans="1:6" ht="55.5" customHeight="1" x14ac:dyDescent="0.25">
      <c r="A46" s="165"/>
      <c r="B46" s="170"/>
      <c r="C46" s="165"/>
      <c r="D46" s="170"/>
      <c r="E46" s="165"/>
      <c r="F46" s="170"/>
    </row>
    <row r="47" spans="1:6" ht="55.5" customHeight="1" x14ac:dyDescent="0.25">
      <c r="A47" s="165"/>
      <c r="B47" s="168"/>
      <c r="C47" s="165"/>
      <c r="D47" s="169"/>
      <c r="E47" s="165"/>
      <c r="F47" s="168"/>
    </row>
    <row r="48" spans="1:6" ht="56.25" customHeight="1" x14ac:dyDescent="0.25">
      <c r="A48" s="165"/>
      <c r="B48" s="168"/>
      <c r="C48" s="165"/>
      <c r="D48" s="169"/>
      <c r="E48" s="165"/>
      <c r="F48" s="170"/>
    </row>
    <row r="49" spans="1:6" ht="54" customHeight="1" x14ac:dyDescent="0.25">
      <c r="A49" s="165"/>
      <c r="B49" s="170"/>
      <c r="C49" s="165"/>
      <c r="D49" s="171"/>
      <c r="E49" s="165"/>
      <c r="F49" s="170"/>
    </row>
    <row r="50" spans="1:6" ht="56.25" customHeight="1" x14ac:dyDescent="0.25">
      <c r="A50" s="165"/>
      <c r="B50" s="170"/>
      <c r="C50" s="165"/>
      <c r="D50" s="170"/>
      <c r="E50" s="165"/>
      <c r="F50" s="170"/>
    </row>
    <row r="51" spans="1:6" ht="59.25" customHeight="1" x14ac:dyDescent="0.25">
      <c r="A51" s="165"/>
      <c r="B51" s="170"/>
      <c r="C51" s="165"/>
      <c r="D51" s="170"/>
      <c r="E51" s="165"/>
      <c r="F51" s="170"/>
    </row>
    <row r="52" spans="1:6" ht="54.75" customHeight="1" x14ac:dyDescent="0.25">
      <c r="A52" s="165"/>
      <c r="B52" s="170"/>
      <c r="C52" s="165"/>
      <c r="D52" s="170"/>
      <c r="E52" s="165"/>
      <c r="F52" s="170"/>
    </row>
    <row r="53" spans="1:6" ht="55.5" customHeight="1" x14ac:dyDescent="0.25">
      <c r="A53" s="165"/>
      <c r="B53" s="170"/>
      <c r="C53" s="165"/>
      <c r="D53" s="170"/>
      <c r="E53" s="165"/>
      <c r="F53" s="170"/>
    </row>
  </sheetData>
  <mergeCells count="10">
    <mergeCell ref="J1:J4"/>
    <mergeCell ref="B3:D4"/>
    <mergeCell ref="A5:F5"/>
    <mergeCell ref="A6:F7"/>
    <mergeCell ref="A8:F8"/>
    <mergeCell ref="A9:F9"/>
    <mergeCell ref="A10:F10"/>
    <mergeCell ref="A1:A4"/>
    <mergeCell ref="B1:D2"/>
    <mergeCell ref="F1:F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42"/>
  <sheetViews>
    <sheetView topLeftCell="A21" zoomScale="85" zoomScaleNormal="85" workbookViewId="0">
      <selection activeCell="S42" sqref="S42"/>
    </sheetView>
  </sheetViews>
  <sheetFormatPr baseColWidth="10" defaultColWidth="11.44140625" defaultRowHeight="14.4" x14ac:dyDescent="0.3"/>
  <cols>
    <col min="1" max="1" width="5.109375" style="199" customWidth="1"/>
    <col min="2" max="2" width="40.44140625" style="200" customWidth="1"/>
    <col min="3" max="17" width="6.44140625" style="200" customWidth="1"/>
    <col min="18" max="18" width="8.109375" style="200" customWidth="1"/>
    <col min="19" max="19" width="13" style="201" customWidth="1"/>
    <col min="20" max="20" width="19.6640625" customWidth="1"/>
    <col min="21" max="23" width="11.44140625" hidden="1" customWidth="1"/>
  </cols>
  <sheetData>
    <row r="1" spans="1:24" ht="30.75" customHeight="1" x14ac:dyDescent="0.3">
      <c r="A1" s="296"/>
      <c r="B1" s="299" t="str">
        <f>[1]CONTEXTO!B1</f>
        <v xml:space="preserve">PROCESO: </v>
      </c>
      <c r="C1" s="299"/>
      <c r="D1" s="299"/>
      <c r="E1" s="299"/>
      <c r="F1" s="299"/>
      <c r="G1" s="299"/>
      <c r="H1" s="299"/>
      <c r="I1" s="299"/>
      <c r="J1" s="299"/>
      <c r="K1" s="299"/>
      <c r="L1" s="299"/>
      <c r="M1" s="299"/>
      <c r="N1" s="299"/>
      <c r="O1" s="299"/>
      <c r="P1" s="299"/>
      <c r="Q1" s="299"/>
      <c r="R1" s="299"/>
      <c r="S1" s="300"/>
      <c r="T1" s="303" t="s">
        <v>263</v>
      </c>
      <c r="U1" s="303"/>
      <c r="V1" s="303"/>
      <c r="W1" s="304"/>
    </row>
    <row r="2" spans="1:24" ht="25.5" customHeight="1" x14ac:dyDescent="0.3">
      <c r="A2" s="297"/>
      <c r="B2" s="301"/>
      <c r="C2" s="301"/>
      <c r="D2" s="301"/>
      <c r="E2" s="301"/>
      <c r="F2" s="301"/>
      <c r="G2" s="301"/>
      <c r="H2" s="301"/>
      <c r="I2" s="301"/>
      <c r="J2" s="301"/>
      <c r="K2" s="301"/>
      <c r="L2" s="301"/>
      <c r="M2" s="301"/>
      <c r="N2" s="301"/>
      <c r="O2" s="301"/>
      <c r="P2" s="301"/>
      <c r="Q2" s="301"/>
      <c r="R2" s="301"/>
      <c r="S2" s="302"/>
      <c r="T2" s="305" t="s">
        <v>264</v>
      </c>
      <c r="U2" s="305"/>
      <c r="V2" s="305"/>
      <c r="W2" s="306"/>
    </row>
    <row r="3" spans="1:24" ht="15" customHeight="1" x14ac:dyDescent="0.3">
      <c r="A3" s="297"/>
      <c r="B3" s="301" t="s">
        <v>226</v>
      </c>
      <c r="C3" s="301"/>
      <c r="D3" s="301"/>
      <c r="E3" s="301"/>
      <c r="F3" s="301"/>
      <c r="G3" s="301"/>
      <c r="H3" s="301"/>
      <c r="I3" s="301"/>
      <c r="J3" s="301"/>
      <c r="K3" s="301"/>
      <c r="L3" s="301"/>
      <c r="M3" s="301"/>
      <c r="N3" s="301"/>
      <c r="O3" s="301"/>
      <c r="P3" s="301"/>
      <c r="Q3" s="301"/>
      <c r="R3" s="301"/>
      <c r="S3" s="302"/>
      <c r="T3" s="305" t="s">
        <v>267</v>
      </c>
      <c r="U3" s="305"/>
      <c r="V3" s="305"/>
      <c r="W3" s="306"/>
    </row>
    <row r="4" spans="1:24" ht="15.75" customHeight="1" x14ac:dyDescent="0.3">
      <c r="A4" s="298"/>
      <c r="B4" s="307"/>
      <c r="C4" s="307"/>
      <c r="D4" s="307"/>
      <c r="E4" s="307"/>
      <c r="F4" s="307"/>
      <c r="G4" s="307"/>
      <c r="H4" s="307"/>
      <c r="I4" s="307"/>
      <c r="J4" s="307"/>
      <c r="K4" s="307"/>
      <c r="L4" s="307"/>
      <c r="M4" s="307"/>
      <c r="N4" s="307"/>
      <c r="O4" s="307"/>
      <c r="P4" s="307"/>
      <c r="Q4" s="307"/>
      <c r="R4" s="307"/>
      <c r="S4" s="308"/>
      <c r="T4" s="305" t="s">
        <v>266</v>
      </c>
      <c r="U4" s="305"/>
      <c r="V4" s="305"/>
      <c r="W4" s="306"/>
    </row>
    <row r="5" spans="1:24" ht="15.75" customHeight="1" x14ac:dyDescent="0.3">
      <c r="A5" s="298"/>
      <c r="B5" s="298"/>
      <c r="C5" s="298"/>
      <c r="D5" s="298"/>
      <c r="E5" s="298"/>
      <c r="F5" s="298"/>
      <c r="G5" s="298"/>
      <c r="H5" s="298"/>
      <c r="I5" s="298"/>
      <c r="J5" s="298"/>
      <c r="K5" s="298"/>
      <c r="L5" s="298"/>
      <c r="M5" s="298"/>
      <c r="N5" s="298"/>
      <c r="O5" s="298"/>
      <c r="P5" s="298"/>
      <c r="Q5" s="298"/>
      <c r="R5" s="298"/>
      <c r="S5" s="298"/>
      <c r="T5" s="309"/>
      <c r="U5" s="166"/>
      <c r="V5" s="166"/>
      <c r="W5" s="172"/>
    </row>
    <row r="6" spans="1:24" s="147" customFormat="1" ht="27" customHeight="1" x14ac:dyDescent="0.25">
      <c r="A6" s="310"/>
      <c r="B6" s="310"/>
      <c r="C6" s="310"/>
      <c r="D6" s="310"/>
      <c r="E6" s="310"/>
      <c r="F6" s="310"/>
      <c r="G6" s="310"/>
      <c r="H6" s="310"/>
      <c r="I6" s="310"/>
      <c r="J6" s="310"/>
      <c r="K6" s="310"/>
      <c r="L6" s="310"/>
      <c r="M6" s="310"/>
      <c r="N6" s="310"/>
      <c r="O6" s="310"/>
      <c r="P6" s="310"/>
      <c r="Q6" s="310"/>
      <c r="R6" s="310"/>
      <c r="S6" s="310"/>
      <c r="T6" s="310"/>
      <c r="W6" s="173"/>
    </row>
    <row r="7" spans="1:24" s="147" customFormat="1" ht="81" customHeight="1" thickBot="1" x14ac:dyDescent="0.3">
      <c r="A7" s="311"/>
      <c r="B7" s="311"/>
      <c r="C7" s="311"/>
      <c r="D7" s="311"/>
      <c r="E7" s="311"/>
      <c r="F7" s="311"/>
      <c r="G7" s="311"/>
      <c r="H7" s="311"/>
      <c r="I7" s="311"/>
      <c r="J7" s="311"/>
      <c r="K7" s="311"/>
      <c r="L7" s="311"/>
      <c r="M7" s="311"/>
      <c r="N7" s="311"/>
      <c r="O7" s="311"/>
      <c r="P7" s="311"/>
      <c r="Q7" s="311"/>
      <c r="R7" s="311"/>
      <c r="S7" s="311"/>
      <c r="T7" s="311"/>
      <c r="U7" s="174"/>
      <c r="V7" s="174"/>
      <c r="W7" s="175"/>
    </row>
    <row r="8" spans="1:24" s="147" customFormat="1" ht="26.25" customHeight="1" thickBot="1" x14ac:dyDescent="0.3">
      <c r="A8" s="176"/>
      <c r="B8" s="176"/>
      <c r="C8" s="176"/>
      <c r="D8" s="176"/>
      <c r="E8" s="176"/>
      <c r="F8" s="176"/>
      <c r="G8" s="176"/>
      <c r="H8" s="176"/>
      <c r="I8" s="176"/>
      <c r="J8" s="176"/>
      <c r="K8" s="176"/>
      <c r="L8" s="176"/>
      <c r="M8" s="176"/>
      <c r="N8" s="176"/>
      <c r="O8" s="176"/>
      <c r="P8" s="176"/>
      <c r="Q8" s="176"/>
      <c r="R8" s="176"/>
      <c r="S8" s="176"/>
      <c r="T8" s="177"/>
      <c r="X8" s="178"/>
    </row>
    <row r="9" spans="1:24" s="147" customFormat="1" ht="39.75" customHeight="1" thickBot="1" x14ac:dyDescent="0.3">
      <c r="A9" s="312"/>
      <c r="B9" s="312"/>
      <c r="C9" s="312" t="b">
        <v>0</v>
      </c>
      <c r="D9" s="312"/>
      <c r="E9" s="312"/>
      <c r="F9" s="312"/>
      <c r="G9" s="312"/>
      <c r="H9" s="312"/>
      <c r="I9" s="312"/>
      <c r="J9" s="312"/>
      <c r="K9" s="312"/>
      <c r="L9" s="312"/>
      <c r="M9" s="312"/>
      <c r="N9" s="312"/>
      <c r="O9" s="312"/>
      <c r="P9" s="312"/>
      <c r="Q9" s="312"/>
      <c r="R9" s="312"/>
      <c r="S9" s="312"/>
      <c r="T9" s="313"/>
    </row>
    <row r="10" spans="1:24" s="184" customFormat="1" ht="32.25" customHeight="1" thickBot="1" x14ac:dyDescent="0.35">
      <c r="A10" s="179" t="s">
        <v>227</v>
      </c>
      <c r="B10" s="180" t="s">
        <v>228</v>
      </c>
      <c r="C10" s="180" t="s">
        <v>229</v>
      </c>
      <c r="D10" s="180" t="s">
        <v>230</v>
      </c>
      <c r="E10" s="180" t="s">
        <v>231</v>
      </c>
      <c r="F10" s="180" t="s">
        <v>232</v>
      </c>
      <c r="G10" s="180" t="s">
        <v>233</v>
      </c>
      <c r="H10" s="180" t="s">
        <v>234</v>
      </c>
      <c r="I10" s="180" t="s">
        <v>235</v>
      </c>
      <c r="J10" s="180" t="s">
        <v>236</v>
      </c>
      <c r="K10" s="180" t="s">
        <v>237</v>
      </c>
      <c r="L10" s="180" t="s">
        <v>238</v>
      </c>
      <c r="M10" s="180" t="s">
        <v>239</v>
      </c>
      <c r="N10" s="180" t="s">
        <v>240</v>
      </c>
      <c r="O10" s="180" t="s">
        <v>241</v>
      </c>
      <c r="P10" s="180" t="s">
        <v>242</v>
      </c>
      <c r="Q10" s="180" t="s">
        <v>243</v>
      </c>
      <c r="R10" s="181" t="s">
        <v>244</v>
      </c>
      <c r="S10" s="182" t="s">
        <v>245</v>
      </c>
      <c r="T10" s="183" t="s">
        <v>246</v>
      </c>
    </row>
    <row r="11" spans="1:24" ht="39.75" customHeight="1" x14ac:dyDescent="0.3">
      <c r="A11" s="185">
        <v>1</v>
      </c>
      <c r="B11" s="639" t="s">
        <v>269</v>
      </c>
      <c r="C11" s="203">
        <v>4</v>
      </c>
      <c r="D11" s="203">
        <v>4</v>
      </c>
      <c r="E11" s="203">
        <v>3</v>
      </c>
      <c r="F11" s="203">
        <v>3</v>
      </c>
      <c r="G11" s="186"/>
      <c r="H11" s="186"/>
      <c r="I11" s="186"/>
      <c r="J11" s="186"/>
      <c r="K11" s="186"/>
      <c r="L11" s="186"/>
      <c r="M11" s="186"/>
      <c r="N11" s="186"/>
      <c r="O11" s="186"/>
      <c r="P11" s="186"/>
      <c r="Q11" s="186"/>
      <c r="R11" s="204">
        <f>SUM(C11:Q11)</f>
        <v>14</v>
      </c>
      <c r="S11" s="205">
        <f>IF(ISERROR(AVERAGE(C11:Q11)),0,AVERAGE(C11:Q11))</f>
        <v>3.5</v>
      </c>
      <c r="T11" s="188"/>
    </row>
    <row r="12" spans="1:24" ht="45.75" customHeight="1" x14ac:dyDescent="0.3">
      <c r="A12" s="185">
        <v>2</v>
      </c>
      <c r="B12" s="206" t="s">
        <v>298</v>
      </c>
      <c r="C12" s="203">
        <v>5</v>
      </c>
      <c r="D12" s="203">
        <v>5</v>
      </c>
      <c r="E12" s="203">
        <v>4</v>
      </c>
      <c r="F12" s="203">
        <v>4</v>
      </c>
      <c r="G12" s="186"/>
      <c r="H12" s="186"/>
      <c r="I12" s="186"/>
      <c r="J12" s="186"/>
      <c r="K12" s="186"/>
      <c r="L12" s="186"/>
      <c r="M12" s="186"/>
      <c r="N12" s="186"/>
      <c r="O12" s="186"/>
      <c r="P12" s="186"/>
      <c r="Q12" s="186"/>
      <c r="R12" s="204">
        <f t="shared" ref="R12:R27" si="0">SUM(C12:Q12)</f>
        <v>18</v>
      </c>
      <c r="S12" s="205">
        <f t="shared" ref="S12:S27" si="1">IF(ISERROR(AVERAGE(C12:Q12)),0,AVERAGE(C12:Q12))</f>
        <v>4.5</v>
      </c>
      <c r="T12" s="189"/>
    </row>
    <row r="13" spans="1:24" ht="65.25" customHeight="1" x14ac:dyDescent="0.3">
      <c r="A13" s="185">
        <v>3</v>
      </c>
      <c r="B13" s="639" t="s">
        <v>279</v>
      </c>
      <c r="C13" s="203">
        <v>4</v>
      </c>
      <c r="D13" s="203">
        <v>4</v>
      </c>
      <c r="E13" s="203">
        <v>3</v>
      </c>
      <c r="F13" s="203">
        <v>3</v>
      </c>
      <c r="G13" s="186"/>
      <c r="H13" s="186"/>
      <c r="I13" s="186"/>
      <c r="J13" s="186"/>
      <c r="K13" s="186"/>
      <c r="L13" s="186"/>
      <c r="M13" s="186"/>
      <c r="N13" s="186"/>
      <c r="O13" s="186"/>
      <c r="P13" s="186"/>
      <c r="Q13" s="186"/>
      <c r="R13" s="204">
        <f t="shared" si="0"/>
        <v>14</v>
      </c>
      <c r="S13" s="205">
        <f t="shared" si="1"/>
        <v>3.5</v>
      </c>
      <c r="T13" s="190"/>
    </row>
    <row r="14" spans="1:24" ht="66.599999999999994" customHeight="1" x14ac:dyDescent="0.3">
      <c r="A14" s="185">
        <v>4</v>
      </c>
      <c r="B14" s="639" t="s">
        <v>283</v>
      </c>
      <c r="C14" s="203">
        <v>4</v>
      </c>
      <c r="D14" s="203">
        <v>4</v>
      </c>
      <c r="E14" s="203">
        <v>4</v>
      </c>
      <c r="F14" s="203">
        <v>4</v>
      </c>
      <c r="G14" s="186"/>
      <c r="H14" s="186"/>
      <c r="I14" s="186"/>
      <c r="J14" s="186"/>
      <c r="K14" s="186"/>
      <c r="L14" s="186"/>
      <c r="M14" s="186"/>
      <c r="N14" s="186"/>
      <c r="O14" s="186"/>
      <c r="P14" s="186"/>
      <c r="Q14" s="186"/>
      <c r="R14" s="204">
        <f t="shared" si="0"/>
        <v>16</v>
      </c>
      <c r="S14" s="205">
        <f t="shared" si="1"/>
        <v>4</v>
      </c>
      <c r="T14" s="190"/>
    </row>
    <row r="15" spans="1:24" ht="62.4" customHeight="1" x14ac:dyDescent="0.3">
      <c r="A15" s="185">
        <v>5</v>
      </c>
      <c r="B15" s="639" t="s">
        <v>289</v>
      </c>
      <c r="C15" s="203">
        <v>4</v>
      </c>
      <c r="D15" s="203">
        <v>3</v>
      </c>
      <c r="E15" s="203">
        <v>4</v>
      </c>
      <c r="F15" s="203">
        <v>3</v>
      </c>
      <c r="G15" s="186"/>
      <c r="H15" s="186"/>
      <c r="I15" s="186"/>
      <c r="J15" s="186"/>
      <c r="K15" s="186"/>
      <c r="L15" s="186"/>
      <c r="M15" s="186"/>
      <c r="N15" s="186"/>
      <c r="O15" s="186"/>
      <c r="P15" s="186"/>
      <c r="Q15" s="186"/>
      <c r="R15" s="204">
        <f t="shared" si="0"/>
        <v>14</v>
      </c>
      <c r="S15" s="205">
        <f t="shared" si="1"/>
        <v>3.5</v>
      </c>
      <c r="T15" s="190"/>
    </row>
    <row r="16" spans="1:24" ht="39.75" customHeight="1" x14ac:dyDescent="0.3">
      <c r="A16" s="185">
        <v>6</v>
      </c>
      <c r="B16" s="639" t="s">
        <v>294</v>
      </c>
      <c r="C16" s="203">
        <v>2</v>
      </c>
      <c r="D16" s="203">
        <v>2</v>
      </c>
      <c r="E16" s="203">
        <v>2</v>
      </c>
      <c r="F16" s="203">
        <v>2</v>
      </c>
      <c r="G16" s="186"/>
      <c r="H16" s="186"/>
      <c r="I16" s="186"/>
      <c r="J16" s="186"/>
      <c r="K16" s="186"/>
      <c r="L16" s="186"/>
      <c r="M16" s="186"/>
      <c r="N16" s="186"/>
      <c r="O16" s="186"/>
      <c r="P16" s="186"/>
      <c r="Q16" s="186"/>
      <c r="R16" s="204">
        <f t="shared" si="0"/>
        <v>8</v>
      </c>
      <c r="S16" s="205">
        <f t="shared" si="1"/>
        <v>2</v>
      </c>
      <c r="T16" s="190"/>
    </row>
    <row r="17" spans="1:20" ht="39.75" customHeight="1" x14ac:dyDescent="0.3">
      <c r="A17" s="185">
        <v>7</v>
      </c>
      <c r="B17" s="643" t="s">
        <v>271</v>
      </c>
      <c r="C17" s="203">
        <v>4</v>
      </c>
      <c r="D17" s="203">
        <v>4</v>
      </c>
      <c r="E17" s="203">
        <v>4</v>
      </c>
      <c r="F17" s="203">
        <v>5</v>
      </c>
      <c r="G17" s="186"/>
      <c r="H17" s="186"/>
      <c r="I17" s="186"/>
      <c r="J17" s="186"/>
      <c r="K17" s="186"/>
      <c r="L17" s="186"/>
      <c r="M17" s="186"/>
      <c r="N17" s="186"/>
      <c r="O17" s="186"/>
      <c r="P17" s="186"/>
      <c r="Q17" s="186"/>
      <c r="R17" s="204">
        <f t="shared" si="0"/>
        <v>17</v>
      </c>
      <c r="S17" s="205">
        <f t="shared" si="1"/>
        <v>4.25</v>
      </c>
      <c r="T17" s="190"/>
    </row>
    <row r="18" spans="1:20" ht="46.5" customHeight="1" x14ac:dyDescent="0.3">
      <c r="A18" s="185">
        <v>8</v>
      </c>
      <c r="B18" s="643" t="s">
        <v>276</v>
      </c>
      <c r="C18" s="203">
        <v>4</v>
      </c>
      <c r="D18" s="203">
        <v>4</v>
      </c>
      <c r="E18" s="203">
        <v>4</v>
      </c>
      <c r="F18" s="203">
        <v>3</v>
      </c>
      <c r="G18" s="186"/>
      <c r="H18" s="186"/>
      <c r="I18" s="186"/>
      <c r="J18" s="186"/>
      <c r="K18" s="186"/>
      <c r="L18" s="186"/>
      <c r="M18" s="186"/>
      <c r="N18" s="186"/>
      <c r="O18" s="186"/>
      <c r="P18" s="186"/>
      <c r="Q18" s="186"/>
      <c r="R18" s="204">
        <f t="shared" si="0"/>
        <v>15</v>
      </c>
      <c r="S18" s="205">
        <f t="shared" si="1"/>
        <v>3.75</v>
      </c>
      <c r="T18" s="190"/>
    </row>
    <row r="19" spans="1:20" ht="47.25" customHeight="1" x14ac:dyDescent="0.3">
      <c r="A19" s="185">
        <v>9</v>
      </c>
      <c r="B19" s="643" t="s">
        <v>281</v>
      </c>
      <c r="C19" s="203">
        <v>4</v>
      </c>
      <c r="D19" s="203">
        <v>4</v>
      </c>
      <c r="E19" s="203">
        <v>3</v>
      </c>
      <c r="F19" s="203">
        <v>4</v>
      </c>
      <c r="G19" s="186"/>
      <c r="H19" s="186"/>
      <c r="I19" s="186"/>
      <c r="J19" s="186"/>
      <c r="K19" s="186"/>
      <c r="L19" s="186"/>
      <c r="M19" s="186"/>
      <c r="N19" s="186"/>
      <c r="O19" s="186"/>
      <c r="P19" s="186"/>
      <c r="Q19" s="186"/>
      <c r="R19" s="204">
        <f t="shared" si="0"/>
        <v>15</v>
      </c>
      <c r="S19" s="205">
        <f t="shared" si="1"/>
        <v>3.75</v>
      </c>
      <c r="T19" s="190"/>
    </row>
    <row r="20" spans="1:20" ht="39.75" customHeight="1" x14ac:dyDescent="0.3">
      <c r="A20" s="185">
        <v>10</v>
      </c>
      <c r="B20" s="643" t="s">
        <v>285</v>
      </c>
      <c r="C20" s="203">
        <v>3</v>
      </c>
      <c r="D20" s="203">
        <v>3</v>
      </c>
      <c r="E20" s="203">
        <v>4</v>
      </c>
      <c r="F20" s="203">
        <v>3</v>
      </c>
      <c r="G20" s="186"/>
      <c r="H20" s="186"/>
      <c r="I20" s="186"/>
      <c r="J20" s="186"/>
      <c r="K20" s="186"/>
      <c r="L20" s="186"/>
      <c r="M20" s="186"/>
      <c r="N20" s="186"/>
      <c r="O20" s="186"/>
      <c r="P20" s="186"/>
      <c r="Q20" s="186"/>
      <c r="R20" s="204">
        <f t="shared" si="0"/>
        <v>13</v>
      </c>
      <c r="S20" s="205">
        <f t="shared" si="1"/>
        <v>3.25</v>
      </c>
      <c r="T20" s="190"/>
    </row>
    <row r="21" spans="1:20" ht="39.75" customHeight="1" x14ac:dyDescent="0.3">
      <c r="A21" s="185">
        <v>11</v>
      </c>
      <c r="B21" s="643" t="s">
        <v>291</v>
      </c>
      <c r="C21" s="203">
        <v>4</v>
      </c>
      <c r="D21" s="203">
        <v>4</v>
      </c>
      <c r="E21" s="203">
        <v>5</v>
      </c>
      <c r="F21" s="203">
        <v>4</v>
      </c>
      <c r="G21" s="186"/>
      <c r="H21" s="186"/>
      <c r="I21" s="186"/>
      <c r="J21" s="186"/>
      <c r="K21" s="186"/>
      <c r="L21" s="186"/>
      <c r="M21" s="186"/>
      <c r="N21" s="186"/>
      <c r="O21" s="186"/>
      <c r="P21" s="186"/>
      <c r="Q21" s="186"/>
      <c r="R21" s="204">
        <f t="shared" si="0"/>
        <v>17</v>
      </c>
      <c r="S21" s="205">
        <f t="shared" si="1"/>
        <v>4.25</v>
      </c>
      <c r="T21" s="190"/>
    </row>
    <row r="22" spans="1:20" ht="45.75" customHeight="1" x14ac:dyDescent="0.3">
      <c r="A22" s="185">
        <v>12</v>
      </c>
      <c r="B22" s="643" t="s">
        <v>296</v>
      </c>
      <c r="C22" s="203">
        <v>3</v>
      </c>
      <c r="D22" s="203">
        <v>3</v>
      </c>
      <c r="E22" s="203">
        <v>3</v>
      </c>
      <c r="F22" s="203">
        <v>3</v>
      </c>
      <c r="G22" s="186"/>
      <c r="H22" s="186"/>
      <c r="I22" s="186"/>
      <c r="J22" s="186"/>
      <c r="K22" s="186"/>
      <c r="L22" s="186"/>
      <c r="M22" s="186"/>
      <c r="N22" s="186"/>
      <c r="O22" s="186"/>
      <c r="P22" s="186"/>
      <c r="Q22" s="186"/>
      <c r="R22" s="204">
        <f t="shared" si="0"/>
        <v>12</v>
      </c>
      <c r="S22" s="205">
        <f t="shared" si="1"/>
        <v>3</v>
      </c>
      <c r="T22" s="190"/>
    </row>
    <row r="23" spans="1:20" ht="49.5" customHeight="1" x14ac:dyDescent="0.3">
      <c r="A23" s="185">
        <v>13</v>
      </c>
      <c r="B23" s="644" t="s">
        <v>273</v>
      </c>
      <c r="C23" s="203">
        <v>3</v>
      </c>
      <c r="D23" s="203">
        <v>3</v>
      </c>
      <c r="E23" s="203">
        <v>3</v>
      </c>
      <c r="F23" s="203">
        <v>3</v>
      </c>
      <c r="G23" s="186"/>
      <c r="H23" s="186"/>
      <c r="I23" s="186"/>
      <c r="J23" s="186"/>
      <c r="K23" s="186"/>
      <c r="L23" s="186"/>
      <c r="M23" s="186"/>
      <c r="N23" s="186"/>
      <c r="O23" s="186"/>
      <c r="P23" s="186"/>
      <c r="Q23" s="186"/>
      <c r="R23" s="204">
        <f t="shared" si="0"/>
        <v>12</v>
      </c>
      <c r="S23" s="205">
        <f t="shared" si="1"/>
        <v>3</v>
      </c>
      <c r="T23" s="190"/>
    </row>
    <row r="24" spans="1:20" ht="66" customHeight="1" x14ac:dyDescent="0.3">
      <c r="A24" s="185">
        <v>14</v>
      </c>
      <c r="B24" s="644" t="s">
        <v>277</v>
      </c>
      <c r="C24" s="203">
        <v>4</v>
      </c>
      <c r="D24" s="203">
        <v>4</v>
      </c>
      <c r="E24" s="203">
        <v>4</v>
      </c>
      <c r="F24" s="203">
        <v>4</v>
      </c>
      <c r="G24" s="186"/>
      <c r="H24" s="186"/>
      <c r="I24" s="186"/>
      <c r="J24" s="186"/>
      <c r="K24" s="186"/>
      <c r="L24" s="186"/>
      <c r="M24" s="186"/>
      <c r="N24" s="186"/>
      <c r="O24" s="186"/>
      <c r="P24" s="186"/>
      <c r="Q24" s="186"/>
      <c r="R24" s="204">
        <f t="shared" si="0"/>
        <v>16</v>
      </c>
      <c r="S24" s="205">
        <f t="shared" si="1"/>
        <v>4</v>
      </c>
      <c r="T24" s="190"/>
    </row>
    <row r="25" spans="1:20" ht="39.75" customHeight="1" x14ac:dyDescent="0.3">
      <c r="A25" s="185">
        <v>15</v>
      </c>
      <c r="B25" s="644" t="s">
        <v>282</v>
      </c>
      <c r="C25" s="203">
        <v>4</v>
      </c>
      <c r="D25" s="203">
        <v>4</v>
      </c>
      <c r="E25" s="203">
        <v>3</v>
      </c>
      <c r="F25" s="203">
        <v>3</v>
      </c>
      <c r="G25" s="186"/>
      <c r="H25" s="186"/>
      <c r="I25" s="186"/>
      <c r="J25" s="186"/>
      <c r="K25" s="186"/>
      <c r="L25" s="186"/>
      <c r="M25" s="186"/>
      <c r="N25" s="186"/>
      <c r="O25" s="186"/>
      <c r="P25" s="186"/>
      <c r="Q25" s="186"/>
      <c r="R25" s="204">
        <f t="shared" si="0"/>
        <v>14</v>
      </c>
      <c r="S25" s="205">
        <f t="shared" si="1"/>
        <v>3.5</v>
      </c>
      <c r="T25" s="190"/>
    </row>
    <row r="26" spans="1:20" ht="48.75" customHeight="1" x14ac:dyDescent="0.3">
      <c r="A26" s="185">
        <v>16</v>
      </c>
      <c r="B26" s="644" t="s">
        <v>287</v>
      </c>
      <c r="C26" s="203">
        <v>4</v>
      </c>
      <c r="D26" s="203">
        <v>3</v>
      </c>
      <c r="E26" s="203">
        <v>3</v>
      </c>
      <c r="F26" s="203">
        <v>3</v>
      </c>
      <c r="G26" s="186"/>
      <c r="H26" s="186"/>
      <c r="I26" s="186"/>
      <c r="J26" s="186"/>
      <c r="K26" s="186"/>
      <c r="L26" s="186"/>
      <c r="M26" s="186"/>
      <c r="N26" s="186"/>
      <c r="O26" s="186"/>
      <c r="P26" s="186"/>
      <c r="Q26" s="186"/>
      <c r="R26" s="204">
        <f t="shared" si="0"/>
        <v>13</v>
      </c>
      <c r="S26" s="205">
        <f t="shared" si="1"/>
        <v>3.25</v>
      </c>
      <c r="T26" s="190"/>
    </row>
    <row r="27" spans="1:20" ht="68.400000000000006" customHeight="1" x14ac:dyDescent="0.3">
      <c r="A27" s="185">
        <v>17</v>
      </c>
      <c r="B27" s="644" t="s">
        <v>293</v>
      </c>
      <c r="C27" s="203">
        <v>4</v>
      </c>
      <c r="D27" s="203">
        <v>4</v>
      </c>
      <c r="E27" s="203">
        <v>4</v>
      </c>
      <c r="F27" s="203">
        <v>4</v>
      </c>
      <c r="G27" s="186"/>
      <c r="H27" s="186"/>
      <c r="I27" s="186"/>
      <c r="J27" s="186"/>
      <c r="K27" s="186"/>
      <c r="L27" s="186"/>
      <c r="M27" s="186"/>
      <c r="N27" s="186"/>
      <c r="O27" s="186"/>
      <c r="P27" s="186"/>
      <c r="Q27" s="186"/>
      <c r="R27" s="204">
        <f t="shared" si="0"/>
        <v>16</v>
      </c>
      <c r="S27" s="205">
        <f t="shared" si="1"/>
        <v>4</v>
      </c>
      <c r="T27" s="190"/>
    </row>
    <row r="28" spans="1:20" ht="39.75" customHeight="1" x14ac:dyDescent="0.3">
      <c r="A28" s="185">
        <v>18</v>
      </c>
      <c r="B28" s="157"/>
      <c r="C28" s="186"/>
      <c r="D28" s="186"/>
      <c r="E28" s="186"/>
      <c r="F28" s="186"/>
      <c r="G28" s="186"/>
      <c r="H28" s="186"/>
      <c r="I28" s="186"/>
      <c r="J28" s="186"/>
      <c r="K28" s="186"/>
      <c r="L28" s="186"/>
      <c r="M28" s="186"/>
      <c r="N28" s="186"/>
      <c r="O28" s="186"/>
      <c r="P28" s="186"/>
      <c r="Q28" s="186"/>
      <c r="R28" s="185"/>
      <c r="S28" s="187"/>
      <c r="T28" s="190"/>
    </row>
    <row r="29" spans="1:20" ht="48" customHeight="1" x14ac:dyDescent="0.3">
      <c r="A29" s="185">
        <v>19</v>
      </c>
      <c r="B29" s="157"/>
      <c r="C29" s="186"/>
      <c r="D29" s="186"/>
      <c r="E29" s="186"/>
      <c r="F29" s="186"/>
      <c r="G29" s="186"/>
      <c r="H29" s="186"/>
      <c r="I29" s="186"/>
      <c r="J29" s="186"/>
      <c r="K29" s="186"/>
      <c r="L29" s="186"/>
      <c r="M29" s="186"/>
      <c r="N29" s="186"/>
      <c r="O29" s="186"/>
      <c r="P29" s="186"/>
      <c r="Q29" s="186"/>
      <c r="R29" s="185"/>
      <c r="S29" s="187"/>
      <c r="T29" s="190"/>
    </row>
    <row r="30" spans="1:20" ht="39.75" customHeight="1" x14ac:dyDescent="0.3">
      <c r="A30" s="185">
        <v>20</v>
      </c>
      <c r="B30" s="157"/>
      <c r="C30" s="186"/>
      <c r="D30" s="186"/>
      <c r="E30" s="186"/>
      <c r="F30" s="186"/>
      <c r="G30" s="186"/>
      <c r="H30" s="186"/>
      <c r="I30" s="186"/>
      <c r="J30" s="186"/>
      <c r="K30" s="186"/>
      <c r="L30" s="186"/>
      <c r="M30" s="186"/>
      <c r="N30" s="186"/>
      <c r="O30" s="186"/>
      <c r="P30" s="186"/>
      <c r="Q30" s="186"/>
      <c r="R30" s="185"/>
      <c r="S30" s="187"/>
      <c r="T30" s="190"/>
    </row>
    <row r="31" spans="1:20" ht="49.5" customHeight="1" x14ac:dyDescent="0.3">
      <c r="A31" s="185">
        <v>21</v>
      </c>
      <c r="B31" s="157"/>
      <c r="C31" s="186"/>
      <c r="D31" s="186"/>
      <c r="E31" s="186"/>
      <c r="F31" s="186"/>
      <c r="G31" s="186"/>
      <c r="H31" s="186"/>
      <c r="I31" s="186"/>
      <c r="J31" s="186"/>
      <c r="K31" s="186"/>
      <c r="L31" s="186"/>
      <c r="M31" s="186"/>
      <c r="N31" s="186"/>
      <c r="O31" s="186"/>
      <c r="P31" s="186"/>
      <c r="Q31" s="186"/>
      <c r="R31" s="185"/>
      <c r="S31" s="187"/>
      <c r="T31" s="190"/>
    </row>
    <row r="32" spans="1:20" ht="42" customHeight="1" x14ac:dyDescent="0.3">
      <c r="A32" s="185">
        <v>22</v>
      </c>
      <c r="B32" s="157"/>
      <c r="C32" s="186"/>
      <c r="D32" s="186"/>
      <c r="E32" s="186"/>
      <c r="F32" s="186"/>
      <c r="G32" s="186"/>
      <c r="H32" s="186"/>
      <c r="I32" s="186"/>
      <c r="J32" s="186"/>
      <c r="K32" s="186"/>
      <c r="L32" s="186"/>
      <c r="M32" s="186"/>
      <c r="N32" s="186"/>
      <c r="O32" s="186"/>
      <c r="P32" s="186"/>
      <c r="Q32" s="186"/>
      <c r="R32" s="185"/>
      <c r="S32" s="191"/>
      <c r="T32" s="190"/>
    </row>
    <row r="33" spans="1:20" ht="48" customHeight="1" x14ac:dyDescent="0.3">
      <c r="A33" s="185">
        <v>23</v>
      </c>
      <c r="B33" s="157"/>
      <c r="C33" s="186"/>
      <c r="D33" s="186"/>
      <c r="E33" s="186"/>
      <c r="F33" s="186"/>
      <c r="G33" s="186"/>
      <c r="H33" s="186"/>
      <c r="I33" s="186"/>
      <c r="J33" s="186"/>
      <c r="K33" s="186"/>
      <c r="L33" s="186"/>
      <c r="M33" s="186"/>
      <c r="N33" s="186"/>
      <c r="O33" s="186"/>
      <c r="P33" s="186"/>
      <c r="Q33" s="186"/>
      <c r="R33" s="185"/>
      <c r="S33" s="191"/>
      <c r="T33" s="190"/>
    </row>
    <row r="34" spans="1:20" ht="46.5" customHeight="1" x14ac:dyDescent="0.3">
      <c r="A34" s="185">
        <v>24</v>
      </c>
      <c r="B34" s="157"/>
      <c r="C34" s="186"/>
      <c r="D34" s="186"/>
      <c r="E34" s="186"/>
      <c r="F34" s="186"/>
      <c r="G34" s="186"/>
      <c r="H34" s="186"/>
      <c r="I34" s="186"/>
      <c r="J34" s="186"/>
      <c r="K34" s="186"/>
      <c r="L34" s="186"/>
      <c r="M34" s="186"/>
      <c r="N34" s="186"/>
      <c r="O34" s="186"/>
      <c r="P34" s="186"/>
      <c r="Q34" s="186"/>
      <c r="R34" s="185"/>
      <c r="S34" s="191"/>
      <c r="T34" s="190"/>
    </row>
    <row r="35" spans="1:20" ht="44.25" customHeight="1" x14ac:dyDescent="0.3">
      <c r="A35" s="185">
        <v>25</v>
      </c>
      <c r="B35" s="157"/>
      <c r="C35" s="186"/>
      <c r="D35" s="186"/>
      <c r="E35" s="186"/>
      <c r="F35" s="186"/>
      <c r="G35" s="186"/>
      <c r="H35" s="186"/>
      <c r="I35" s="186"/>
      <c r="J35" s="186"/>
      <c r="K35" s="186"/>
      <c r="L35" s="186"/>
      <c r="M35" s="186"/>
      <c r="N35" s="186"/>
      <c r="O35" s="186"/>
      <c r="P35" s="186"/>
      <c r="Q35" s="186"/>
      <c r="R35" s="185">
        <f t="shared" ref="R35:R39" si="2">SUM(C35:Q35)</f>
        <v>0</v>
      </c>
      <c r="S35" s="191">
        <f t="shared" ref="S35:S39" si="3">IF(ISERROR(AVERAGE(C35:Q35)),0,AVERAGE(C35:Q35))</f>
        <v>0</v>
      </c>
      <c r="T35" s="190"/>
    </row>
    <row r="36" spans="1:20" ht="42.75" customHeight="1" x14ac:dyDescent="0.3">
      <c r="A36" s="185">
        <v>26</v>
      </c>
      <c r="B36" s="157"/>
      <c r="C36" s="186"/>
      <c r="D36" s="186"/>
      <c r="E36" s="186"/>
      <c r="F36" s="186"/>
      <c r="G36" s="186"/>
      <c r="H36" s="186"/>
      <c r="I36" s="186"/>
      <c r="J36" s="186"/>
      <c r="K36" s="186"/>
      <c r="L36" s="186"/>
      <c r="M36" s="186"/>
      <c r="N36" s="186"/>
      <c r="O36" s="186"/>
      <c r="P36" s="186"/>
      <c r="Q36" s="186"/>
      <c r="R36" s="185">
        <f t="shared" si="2"/>
        <v>0</v>
      </c>
      <c r="S36" s="191">
        <f t="shared" si="3"/>
        <v>0</v>
      </c>
      <c r="T36" s="190"/>
    </row>
    <row r="37" spans="1:20" ht="42" customHeight="1" x14ac:dyDescent="0.3">
      <c r="A37" s="185">
        <v>27</v>
      </c>
      <c r="B37" s="157"/>
      <c r="C37" s="186"/>
      <c r="D37" s="186"/>
      <c r="E37" s="186"/>
      <c r="F37" s="186"/>
      <c r="G37" s="186"/>
      <c r="H37" s="186"/>
      <c r="I37" s="186"/>
      <c r="J37" s="186"/>
      <c r="K37" s="186"/>
      <c r="L37" s="186"/>
      <c r="M37" s="186"/>
      <c r="N37" s="186"/>
      <c r="O37" s="186"/>
      <c r="P37" s="186"/>
      <c r="Q37" s="186"/>
      <c r="R37" s="185">
        <f t="shared" si="2"/>
        <v>0</v>
      </c>
      <c r="S37" s="191">
        <f t="shared" si="3"/>
        <v>0</v>
      </c>
      <c r="T37" s="190"/>
    </row>
    <row r="38" spans="1:20" ht="42.75" customHeight="1" x14ac:dyDescent="0.3">
      <c r="A38" s="185">
        <v>28</v>
      </c>
      <c r="B38" s="157"/>
      <c r="C38" s="186"/>
      <c r="D38" s="186"/>
      <c r="E38" s="186"/>
      <c r="F38" s="186"/>
      <c r="G38" s="186"/>
      <c r="H38" s="186"/>
      <c r="I38" s="186"/>
      <c r="J38" s="186"/>
      <c r="K38" s="186"/>
      <c r="L38" s="186"/>
      <c r="M38" s="186"/>
      <c r="N38" s="186"/>
      <c r="O38" s="186"/>
      <c r="P38" s="186"/>
      <c r="Q38" s="186"/>
      <c r="R38" s="185">
        <f t="shared" si="2"/>
        <v>0</v>
      </c>
      <c r="S38" s="191">
        <f t="shared" si="3"/>
        <v>0</v>
      </c>
      <c r="T38" s="190"/>
    </row>
    <row r="39" spans="1:20" ht="47.25" customHeight="1" x14ac:dyDescent="0.3">
      <c r="A39" s="185">
        <v>29</v>
      </c>
      <c r="B39" s="157"/>
      <c r="C39" s="186"/>
      <c r="D39" s="186"/>
      <c r="E39" s="186"/>
      <c r="F39" s="186"/>
      <c r="G39" s="186"/>
      <c r="H39" s="186"/>
      <c r="I39" s="186"/>
      <c r="J39" s="186"/>
      <c r="K39" s="186"/>
      <c r="L39" s="186"/>
      <c r="M39" s="186"/>
      <c r="N39" s="186"/>
      <c r="O39" s="186"/>
      <c r="P39" s="186"/>
      <c r="Q39" s="186"/>
      <c r="R39" s="185">
        <f t="shared" si="2"/>
        <v>0</v>
      </c>
      <c r="S39" s="191">
        <f t="shared" si="3"/>
        <v>0</v>
      </c>
      <c r="T39" s="190"/>
    </row>
    <row r="40" spans="1:20" ht="50.25" customHeight="1" thickBot="1" x14ac:dyDescent="0.35">
      <c r="A40" s="192">
        <v>30</v>
      </c>
      <c r="B40" s="193"/>
      <c r="C40" s="194"/>
      <c r="D40" s="194"/>
      <c r="E40" s="194"/>
      <c r="F40" s="194"/>
      <c r="G40" s="194"/>
      <c r="H40" s="194"/>
      <c r="I40" s="194"/>
      <c r="J40" s="194"/>
      <c r="K40" s="194"/>
      <c r="L40" s="194"/>
      <c r="M40" s="194"/>
      <c r="N40" s="194"/>
      <c r="O40" s="194"/>
      <c r="P40" s="194"/>
      <c r="Q40" s="194"/>
      <c r="R40" s="192">
        <f>SUM(C40:Q40)</f>
        <v>0</v>
      </c>
      <c r="S40" s="195">
        <f>IF(ISERROR(AVERAGE(C40:Q40)),0,AVERAGE(C40:Q40))</f>
        <v>0</v>
      </c>
      <c r="T40" s="196"/>
    </row>
    <row r="41" spans="1:20" ht="24" customHeight="1" x14ac:dyDescent="0.3">
      <c r="A41" s="314" t="s">
        <v>247</v>
      </c>
      <c r="B41" s="315"/>
      <c r="C41" s="315"/>
      <c r="D41" s="315"/>
      <c r="E41" s="315"/>
      <c r="F41" s="315"/>
      <c r="G41" s="315"/>
      <c r="H41" s="315"/>
      <c r="I41" s="315"/>
      <c r="J41" s="315"/>
      <c r="K41" s="315"/>
      <c r="L41" s="315"/>
      <c r="M41" s="315"/>
      <c r="N41" s="315"/>
      <c r="O41" s="315"/>
      <c r="P41" s="315"/>
      <c r="Q41" s="315"/>
      <c r="R41" s="316"/>
      <c r="S41" s="197">
        <f>SUM(S11:S40)</f>
        <v>61</v>
      </c>
    </row>
    <row r="42" spans="1:20" ht="28.5" customHeight="1" thickBot="1" x14ac:dyDescent="0.35">
      <c r="A42" s="294" t="s">
        <v>245</v>
      </c>
      <c r="B42" s="295"/>
      <c r="C42" s="295"/>
      <c r="D42" s="295"/>
      <c r="E42" s="295"/>
      <c r="F42" s="295"/>
      <c r="G42" s="295"/>
      <c r="H42" s="295"/>
      <c r="I42" s="295"/>
      <c r="J42" s="295"/>
      <c r="K42" s="295"/>
      <c r="L42" s="295"/>
      <c r="M42" s="295"/>
      <c r="N42" s="295"/>
      <c r="O42" s="295"/>
      <c r="P42" s="295"/>
      <c r="Q42" s="295"/>
      <c r="R42" s="295"/>
      <c r="S42" s="198">
        <f>S41/A40</f>
        <v>2.0333333333333332</v>
      </c>
    </row>
  </sheetData>
  <mergeCells count="13">
    <mergeCell ref="A42:R42"/>
    <mergeCell ref="A1:A4"/>
    <mergeCell ref="B1:S2"/>
    <mergeCell ref="T1:W1"/>
    <mergeCell ref="T2:W2"/>
    <mergeCell ref="B3:S4"/>
    <mergeCell ref="T3:W3"/>
    <mergeCell ref="T4:W4"/>
    <mergeCell ref="A5:T5"/>
    <mergeCell ref="A6:T6"/>
    <mergeCell ref="A7:T7"/>
    <mergeCell ref="A9:T9"/>
    <mergeCell ref="A41:R41"/>
  </mergeCells>
  <conditionalFormatting sqref="Z14">
    <cfRule type="dataBar" priority="1">
      <dataBar>
        <cfvo type="min"/>
        <cfvo type="max"/>
        <color rgb="FFFFB628"/>
      </dataBar>
      <extLst>
        <ext xmlns:x14="http://schemas.microsoft.com/office/spreadsheetml/2009/9/main" uri="{B025F937-C7B1-47D3-B67F-A62EFF666E3E}">
          <x14:id>{44C003F3-3AF5-4DAF-B4C8-9A1F98737122}</x14:id>
        </ext>
      </extLst>
    </cfRule>
  </conditionalFormatting>
  <dataValidations count="2">
    <dataValidation type="whole" showErrorMessage="1" error="DATO INVÁLIDO_x000a_Tenga en cuenta que la escala de calificación va de 1 a 5" sqref="C28:Q40 G11:Q27" xr:uid="{00000000-0002-0000-0200-000000000000}">
      <formula1>1</formula1>
      <formula2>5</formula2>
    </dataValidation>
    <dataValidation type="whole" allowBlank="1" showInputMessage="1" showErrorMessage="1" sqref="C11:F27" xr:uid="{00000000-0002-0000-0200-000001000000}">
      <formula1>1</formula1>
      <formula2>10</formula2>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dataBar" id="{44C003F3-3AF5-4DAF-B4C8-9A1F98737122}">
            <x14:dataBar minLength="0" maxLength="100" border="1" negativeBarBorderColorSameAsPositive="0">
              <x14:cfvo type="autoMin"/>
              <x14:cfvo type="autoMax"/>
              <x14:borderColor rgb="FFFFB628"/>
              <x14:negativeFillColor rgb="FFFF0000"/>
              <x14:negativeBorderColor rgb="FFFF0000"/>
              <x14:axisColor rgb="FF000000"/>
            </x14:dataBar>
          </x14:cfRule>
          <xm:sqref>Z14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32"/>
  <sheetViews>
    <sheetView topLeftCell="A36" zoomScale="70" zoomScaleNormal="70" workbookViewId="0">
      <selection activeCell="G46" sqref="G46:J46"/>
    </sheetView>
  </sheetViews>
  <sheetFormatPr baseColWidth="10" defaultColWidth="11.44140625" defaultRowHeight="13.8" x14ac:dyDescent="0.25"/>
  <cols>
    <col min="1" max="2" width="6.5546875" style="147" customWidth="1"/>
    <col min="3" max="3" width="32.6640625" style="147" customWidth="1"/>
    <col min="4" max="4" width="27.5546875" style="147" customWidth="1"/>
    <col min="5" max="5" width="38" style="147" customWidth="1"/>
    <col min="6" max="6" width="30.33203125" style="147" customWidth="1"/>
    <col min="7" max="7" width="18.33203125" style="147" customWidth="1"/>
    <col min="8" max="8" width="15.5546875" style="147" customWidth="1"/>
    <col min="9" max="9" width="19.33203125" style="147" customWidth="1"/>
    <col min="10" max="10" width="14.5546875" style="147" customWidth="1"/>
    <col min="11" max="16384" width="11.44140625" style="147"/>
  </cols>
  <sheetData>
    <row r="1" spans="1:14" ht="15" customHeight="1" x14ac:dyDescent="0.25">
      <c r="A1" s="390" t="str">
        <f>[1]CONTEXTO!B1</f>
        <v xml:space="preserve">PROCESO: </v>
      </c>
      <c r="B1" s="299"/>
      <c r="C1" s="299"/>
      <c r="D1" s="299"/>
      <c r="E1" s="299"/>
      <c r="F1" s="299"/>
      <c r="G1" s="300"/>
      <c r="H1" s="303" t="s">
        <v>260</v>
      </c>
      <c r="I1" s="303"/>
      <c r="J1" s="392"/>
      <c r="K1" s="146"/>
      <c r="N1" s="284"/>
    </row>
    <row r="2" spans="1:14" ht="15" customHeight="1" x14ac:dyDescent="0.25">
      <c r="A2" s="391"/>
      <c r="B2" s="301"/>
      <c r="C2" s="301"/>
      <c r="D2" s="301"/>
      <c r="E2" s="301"/>
      <c r="F2" s="301"/>
      <c r="G2" s="302"/>
      <c r="H2" s="305" t="s">
        <v>223</v>
      </c>
      <c r="I2" s="305"/>
      <c r="J2" s="393"/>
      <c r="K2" s="146"/>
      <c r="N2" s="284"/>
    </row>
    <row r="3" spans="1:14" ht="15" customHeight="1" x14ac:dyDescent="0.25">
      <c r="A3" s="391" t="s">
        <v>248</v>
      </c>
      <c r="B3" s="301"/>
      <c r="C3" s="301"/>
      <c r="D3" s="301"/>
      <c r="E3" s="301"/>
      <c r="F3" s="301"/>
      <c r="G3" s="302"/>
      <c r="H3" s="305" t="s">
        <v>224</v>
      </c>
      <c r="I3" s="305"/>
      <c r="J3" s="393"/>
      <c r="K3" s="146"/>
      <c r="N3" s="284"/>
    </row>
    <row r="4" spans="1:14" ht="15.75" customHeight="1" x14ac:dyDescent="0.25">
      <c r="A4" s="395"/>
      <c r="B4" s="307"/>
      <c r="C4" s="307"/>
      <c r="D4" s="307"/>
      <c r="E4" s="307"/>
      <c r="F4" s="307"/>
      <c r="G4" s="308"/>
      <c r="H4" s="305" t="s">
        <v>225</v>
      </c>
      <c r="I4" s="305"/>
      <c r="J4" s="394"/>
      <c r="K4" s="146"/>
      <c r="N4" s="284"/>
    </row>
    <row r="5" spans="1:14" ht="15.75" customHeight="1" x14ac:dyDescent="0.25">
      <c r="A5" s="396"/>
      <c r="B5" s="397"/>
      <c r="C5" s="397"/>
      <c r="D5" s="397"/>
      <c r="E5" s="397"/>
      <c r="F5" s="397"/>
      <c r="G5" s="397"/>
      <c r="H5" s="397"/>
      <c r="I5" s="397"/>
      <c r="J5" s="398"/>
      <c r="K5" s="146"/>
      <c r="N5" s="148"/>
    </row>
    <row r="6" spans="1:14" ht="15" customHeight="1" x14ac:dyDescent="0.25">
      <c r="A6" s="371" t="str">
        <f>[2]CONTEXTO!A8</f>
        <v>PROCESO:  GESTIÓN DEL DESARROLLO ECONÓMICO Y LA COMPETITIVIDAD</v>
      </c>
      <c r="B6" s="372"/>
      <c r="C6" s="372"/>
      <c r="D6" s="372"/>
      <c r="E6" s="372"/>
      <c r="F6" s="372"/>
      <c r="G6" s="372"/>
      <c r="H6" s="372"/>
      <c r="I6" s="372"/>
      <c r="J6" s="373"/>
    </row>
    <row r="7" spans="1:14" ht="32.25" customHeight="1" thickBot="1" x14ac:dyDescent="0.3">
      <c r="A7" s="374"/>
      <c r="B7" s="375"/>
      <c r="C7" s="375"/>
      <c r="D7" s="375"/>
      <c r="E7" s="375"/>
      <c r="F7" s="375"/>
      <c r="G7" s="375"/>
      <c r="H7" s="375"/>
      <c r="I7" s="375"/>
      <c r="J7" s="376"/>
    </row>
    <row r="8" spans="1:14" ht="23.25" customHeight="1" x14ac:dyDescent="0.25">
      <c r="A8" s="377" t="s">
        <v>249</v>
      </c>
      <c r="B8" s="377"/>
      <c r="C8" s="377"/>
      <c r="D8" s="377"/>
      <c r="E8" s="364" t="s">
        <v>217</v>
      </c>
      <c r="F8" s="378"/>
      <c r="G8" s="378"/>
      <c r="H8" s="378"/>
      <c r="I8" s="378"/>
      <c r="J8" s="379"/>
    </row>
    <row r="9" spans="1:14" ht="23.25" customHeight="1" x14ac:dyDescent="0.25">
      <c r="A9" s="377"/>
      <c r="B9" s="377"/>
      <c r="C9" s="377"/>
      <c r="D9" s="377"/>
      <c r="E9" s="363" t="s">
        <v>250</v>
      </c>
      <c r="F9" s="363"/>
      <c r="G9" s="363" t="s">
        <v>251</v>
      </c>
      <c r="H9" s="363"/>
      <c r="I9" s="363"/>
      <c r="J9" s="363"/>
    </row>
    <row r="10" spans="1:14" ht="23.25" customHeight="1" x14ac:dyDescent="0.3">
      <c r="A10" s="377"/>
      <c r="B10" s="377"/>
      <c r="C10" s="377"/>
      <c r="D10" s="377"/>
      <c r="E10" s="331" t="s">
        <v>252</v>
      </c>
      <c r="F10" s="331"/>
      <c r="G10" s="380" t="s">
        <v>253</v>
      </c>
      <c r="H10" s="381"/>
      <c r="I10" s="381"/>
      <c r="J10" s="382"/>
    </row>
    <row r="11" spans="1:14" ht="43.5" customHeight="1" x14ac:dyDescent="0.25">
      <c r="A11" s="377"/>
      <c r="B11" s="377"/>
      <c r="C11" s="377"/>
      <c r="D11" s="377"/>
      <c r="E11" s="647" t="s">
        <v>299</v>
      </c>
      <c r="F11" s="648"/>
      <c r="G11" s="383" t="s">
        <v>300</v>
      </c>
      <c r="H11" s="383"/>
      <c r="I11" s="383"/>
      <c r="J11" s="383"/>
    </row>
    <row r="12" spans="1:14" ht="43.5" customHeight="1" x14ac:dyDescent="0.25">
      <c r="A12" s="377"/>
      <c r="B12" s="377"/>
      <c r="C12" s="377"/>
      <c r="D12" s="377"/>
      <c r="E12" s="647" t="s">
        <v>276</v>
      </c>
      <c r="F12" s="648"/>
      <c r="G12" s="383" t="s">
        <v>301</v>
      </c>
      <c r="H12" s="383"/>
      <c r="I12" s="383"/>
      <c r="J12" s="383"/>
    </row>
    <row r="13" spans="1:14" ht="43.5" customHeight="1" x14ac:dyDescent="0.25">
      <c r="A13" s="377"/>
      <c r="B13" s="377"/>
      <c r="C13" s="377"/>
      <c r="D13" s="377"/>
      <c r="E13" s="647" t="s">
        <v>302</v>
      </c>
      <c r="F13" s="648"/>
      <c r="G13" s="387" t="s">
        <v>303</v>
      </c>
      <c r="H13" s="388"/>
      <c r="I13" s="388"/>
      <c r="J13" s="389"/>
    </row>
    <row r="14" spans="1:14" ht="43.5" customHeight="1" x14ac:dyDescent="0.25">
      <c r="A14" s="377"/>
      <c r="B14" s="377"/>
      <c r="C14" s="377"/>
      <c r="D14" s="377"/>
      <c r="E14" s="647" t="s">
        <v>304</v>
      </c>
      <c r="F14" s="648"/>
      <c r="G14" s="383" t="s">
        <v>305</v>
      </c>
      <c r="H14" s="383"/>
      <c r="I14" s="383"/>
      <c r="J14" s="383"/>
    </row>
    <row r="15" spans="1:14" ht="49.5" customHeight="1" x14ac:dyDescent="0.25">
      <c r="A15" s="377"/>
      <c r="B15" s="377"/>
      <c r="C15" s="377"/>
      <c r="D15" s="377"/>
      <c r="E15" s="647" t="s">
        <v>306</v>
      </c>
      <c r="F15" s="648"/>
      <c r="G15" s="384" t="s">
        <v>307</v>
      </c>
      <c r="H15" s="385"/>
      <c r="I15" s="385"/>
      <c r="J15" s="385"/>
    </row>
    <row r="16" spans="1:14" ht="49.5" customHeight="1" x14ac:dyDescent="0.25">
      <c r="A16" s="377"/>
      <c r="B16" s="377"/>
      <c r="C16" s="377"/>
      <c r="D16" s="377"/>
      <c r="E16" s="649" t="s">
        <v>308</v>
      </c>
      <c r="F16" s="650"/>
      <c r="G16" s="384" t="s">
        <v>309</v>
      </c>
      <c r="H16" s="384"/>
      <c r="I16" s="384"/>
      <c r="J16" s="384"/>
    </row>
    <row r="17" spans="1:10" ht="54.75" customHeight="1" x14ac:dyDescent="0.25">
      <c r="A17" s="377"/>
      <c r="B17" s="377"/>
      <c r="C17" s="377"/>
      <c r="D17" s="377"/>
      <c r="E17" s="649" t="s">
        <v>310</v>
      </c>
      <c r="F17" s="650"/>
      <c r="G17" s="338" t="s">
        <v>311</v>
      </c>
      <c r="H17" s="386"/>
      <c r="I17" s="386"/>
      <c r="J17" s="339"/>
    </row>
    <row r="18" spans="1:10" ht="48.75" customHeight="1" x14ac:dyDescent="0.25">
      <c r="A18" s="377"/>
      <c r="B18" s="377"/>
      <c r="C18" s="377"/>
      <c r="D18" s="377"/>
      <c r="E18" s="355"/>
      <c r="F18" s="356"/>
      <c r="G18" s="370"/>
      <c r="H18" s="370"/>
      <c r="I18" s="370"/>
      <c r="J18" s="370"/>
    </row>
    <row r="19" spans="1:10" ht="54.75" customHeight="1" x14ac:dyDescent="0.25">
      <c r="A19" s="377"/>
      <c r="B19" s="377"/>
      <c r="C19" s="377"/>
      <c r="D19" s="377"/>
      <c r="E19" s="355"/>
      <c r="F19" s="356"/>
      <c r="G19" s="370"/>
      <c r="H19" s="370"/>
      <c r="I19" s="370"/>
      <c r="J19" s="370"/>
    </row>
    <row r="20" spans="1:10" ht="59.25" customHeight="1" x14ac:dyDescent="0.25">
      <c r="A20" s="377"/>
      <c r="B20" s="377"/>
      <c r="C20" s="377"/>
      <c r="D20" s="377"/>
      <c r="E20" s="355"/>
      <c r="F20" s="356"/>
      <c r="G20" s="370"/>
      <c r="H20" s="370"/>
      <c r="I20" s="370"/>
      <c r="J20" s="370"/>
    </row>
    <row r="21" spans="1:10" ht="49.5" customHeight="1" x14ac:dyDescent="0.25">
      <c r="A21" s="377"/>
      <c r="B21" s="377"/>
      <c r="C21" s="377"/>
      <c r="D21" s="377"/>
      <c r="E21" s="355"/>
      <c r="F21" s="356"/>
      <c r="G21" s="360"/>
      <c r="H21" s="361"/>
      <c r="I21" s="361"/>
      <c r="J21" s="362"/>
    </row>
    <row r="22" spans="1:10" ht="49.5" customHeight="1" x14ac:dyDescent="0.25">
      <c r="A22" s="377"/>
      <c r="B22" s="377"/>
      <c r="C22" s="377"/>
      <c r="D22" s="377"/>
      <c r="E22" s="355"/>
      <c r="F22" s="356"/>
      <c r="G22" s="357"/>
      <c r="H22" s="358"/>
      <c r="I22" s="358"/>
      <c r="J22" s="359"/>
    </row>
    <row r="23" spans="1:10" ht="49.5" customHeight="1" x14ac:dyDescent="0.25">
      <c r="A23" s="377"/>
      <c r="B23" s="377"/>
      <c r="C23" s="377"/>
      <c r="D23" s="377"/>
      <c r="E23" s="355"/>
      <c r="F23" s="356"/>
      <c r="G23" s="357"/>
      <c r="H23" s="358"/>
      <c r="I23" s="358"/>
      <c r="J23" s="359"/>
    </row>
    <row r="24" spans="1:10" ht="49.5" customHeight="1" x14ac:dyDescent="0.25">
      <c r="A24" s="377"/>
      <c r="B24" s="377"/>
      <c r="C24" s="377"/>
      <c r="D24" s="377"/>
      <c r="E24" s="355"/>
      <c r="F24" s="356"/>
      <c r="G24" s="357"/>
      <c r="H24" s="358"/>
      <c r="I24" s="358"/>
      <c r="J24" s="359"/>
    </row>
    <row r="25" spans="1:10" ht="49.5" customHeight="1" x14ac:dyDescent="0.25">
      <c r="A25" s="377"/>
      <c r="B25" s="377"/>
      <c r="C25" s="377"/>
      <c r="D25" s="377"/>
      <c r="E25" s="355"/>
      <c r="F25" s="356"/>
      <c r="G25" s="360"/>
      <c r="H25" s="361"/>
      <c r="I25" s="361"/>
      <c r="J25" s="362"/>
    </row>
    <row r="26" spans="1:10" ht="51.75" customHeight="1" x14ac:dyDescent="0.25">
      <c r="A26" s="330" t="s">
        <v>215</v>
      </c>
      <c r="B26" s="330" t="s">
        <v>251</v>
      </c>
      <c r="C26" s="331" t="s">
        <v>254</v>
      </c>
      <c r="D26" s="331"/>
      <c r="E26" s="363" t="s">
        <v>255</v>
      </c>
      <c r="F26" s="331"/>
      <c r="G26" s="364" t="s">
        <v>256</v>
      </c>
      <c r="H26" s="365"/>
      <c r="I26" s="365"/>
      <c r="J26" s="366"/>
    </row>
    <row r="27" spans="1:10" ht="48.75" customHeight="1" x14ac:dyDescent="0.25">
      <c r="A27" s="330"/>
      <c r="B27" s="330"/>
      <c r="C27" s="367" t="s">
        <v>312</v>
      </c>
      <c r="D27" s="350"/>
      <c r="E27" s="342" t="s">
        <v>313</v>
      </c>
      <c r="F27" s="343"/>
      <c r="G27" s="342" t="s">
        <v>314</v>
      </c>
      <c r="H27" s="369"/>
      <c r="I27" s="369"/>
      <c r="J27" s="343"/>
    </row>
    <row r="28" spans="1:10" ht="51" customHeight="1" x14ac:dyDescent="0.25">
      <c r="A28" s="330"/>
      <c r="B28" s="330"/>
      <c r="C28" s="349" t="s">
        <v>315</v>
      </c>
      <c r="D28" s="350"/>
      <c r="E28" s="342" t="s">
        <v>316</v>
      </c>
      <c r="F28" s="343"/>
      <c r="G28" s="342" t="s">
        <v>317</v>
      </c>
      <c r="H28" s="369"/>
      <c r="I28" s="369"/>
      <c r="J28" s="343"/>
    </row>
    <row r="29" spans="1:10" ht="54.75" customHeight="1" x14ac:dyDescent="0.25">
      <c r="A29" s="330"/>
      <c r="B29" s="330"/>
      <c r="C29" s="349" t="s">
        <v>318</v>
      </c>
      <c r="D29" s="350"/>
      <c r="E29" s="342" t="s">
        <v>319</v>
      </c>
      <c r="F29" s="343"/>
      <c r="G29" s="326"/>
      <c r="H29" s="337"/>
      <c r="I29" s="337"/>
      <c r="J29" s="327"/>
    </row>
    <row r="30" spans="1:10" ht="49.5" customHeight="1" x14ac:dyDescent="0.25">
      <c r="A30" s="330"/>
      <c r="B30" s="330"/>
      <c r="C30" s="349" t="s">
        <v>320</v>
      </c>
      <c r="D30" s="368"/>
      <c r="E30" s="342" t="s">
        <v>321</v>
      </c>
      <c r="F30" s="343"/>
      <c r="G30" s="326"/>
      <c r="H30" s="337"/>
      <c r="I30" s="337"/>
      <c r="J30" s="327"/>
    </row>
    <row r="31" spans="1:10" ht="51" customHeight="1" x14ac:dyDescent="0.25">
      <c r="A31" s="330"/>
      <c r="B31" s="330"/>
      <c r="C31" s="349" t="s">
        <v>322</v>
      </c>
      <c r="D31" s="350"/>
      <c r="E31" s="342" t="s">
        <v>323</v>
      </c>
      <c r="F31" s="343"/>
      <c r="G31" s="319"/>
      <c r="H31" s="322"/>
      <c r="I31" s="322"/>
      <c r="J31" s="321"/>
    </row>
    <row r="32" spans="1:10" ht="52.5" customHeight="1" x14ac:dyDescent="0.25">
      <c r="A32" s="330"/>
      <c r="B32" s="330"/>
      <c r="C32" s="349" t="s">
        <v>324</v>
      </c>
      <c r="D32" s="350"/>
      <c r="E32" s="342" t="s">
        <v>325</v>
      </c>
      <c r="F32" s="343"/>
      <c r="G32" s="319"/>
      <c r="H32" s="319"/>
      <c r="I32" s="319"/>
      <c r="J32" s="319"/>
    </row>
    <row r="33" spans="1:10" ht="47.25" customHeight="1" x14ac:dyDescent="0.25">
      <c r="A33" s="330"/>
      <c r="B33" s="330"/>
      <c r="C33" s="349" t="s">
        <v>326</v>
      </c>
      <c r="D33" s="350"/>
      <c r="E33" s="353" t="s">
        <v>327</v>
      </c>
      <c r="F33" s="354"/>
      <c r="G33" s="320"/>
      <c r="H33" s="322"/>
      <c r="I33" s="322"/>
      <c r="J33" s="321"/>
    </row>
    <row r="34" spans="1:10" ht="51" customHeight="1" x14ac:dyDescent="0.25">
      <c r="A34" s="330"/>
      <c r="B34" s="330"/>
      <c r="C34" s="349" t="s">
        <v>328</v>
      </c>
      <c r="D34" s="350"/>
      <c r="E34" s="351"/>
      <c r="F34" s="352"/>
      <c r="G34" s="319"/>
      <c r="H34" s="319"/>
      <c r="I34" s="319"/>
      <c r="J34" s="319"/>
    </row>
    <row r="35" spans="1:10" ht="51" customHeight="1" x14ac:dyDescent="0.25">
      <c r="A35" s="330"/>
      <c r="B35" s="330"/>
      <c r="C35" s="349" t="s">
        <v>329</v>
      </c>
      <c r="D35" s="350"/>
      <c r="E35" s="351"/>
      <c r="F35" s="352"/>
      <c r="G35" s="319"/>
      <c r="H35" s="319"/>
      <c r="I35" s="319"/>
      <c r="J35" s="319"/>
    </row>
    <row r="36" spans="1:10" ht="51" customHeight="1" x14ac:dyDescent="0.25">
      <c r="A36" s="330"/>
      <c r="B36" s="330"/>
      <c r="C36" s="338" t="s">
        <v>330</v>
      </c>
      <c r="D36" s="339"/>
      <c r="E36" s="340"/>
      <c r="F36" s="341"/>
      <c r="G36" s="320"/>
      <c r="H36" s="322"/>
      <c r="I36" s="322"/>
      <c r="J36" s="321"/>
    </row>
    <row r="37" spans="1:10" ht="45.75" customHeight="1" x14ac:dyDescent="0.25">
      <c r="A37" s="330"/>
      <c r="B37" s="330"/>
      <c r="C37" s="342" t="s">
        <v>331</v>
      </c>
      <c r="D37" s="343"/>
      <c r="E37" s="344"/>
      <c r="F37" s="345"/>
      <c r="G37" s="320"/>
      <c r="H37" s="322"/>
      <c r="I37" s="322"/>
      <c r="J37" s="321"/>
    </row>
    <row r="38" spans="1:10" ht="41.25" customHeight="1" x14ac:dyDescent="0.25">
      <c r="A38" s="330"/>
      <c r="B38" s="330"/>
      <c r="C38" s="346"/>
      <c r="D38" s="347"/>
      <c r="E38" s="348"/>
      <c r="F38" s="348"/>
      <c r="G38" s="348"/>
      <c r="H38" s="348"/>
      <c r="I38" s="348"/>
      <c r="J38" s="348"/>
    </row>
    <row r="39" spans="1:10" ht="66" customHeight="1" x14ac:dyDescent="0.3">
      <c r="A39" s="330"/>
      <c r="B39" s="330" t="s">
        <v>250</v>
      </c>
      <c r="C39" s="331" t="s">
        <v>257</v>
      </c>
      <c r="D39" s="331"/>
      <c r="E39" s="332" t="s">
        <v>258</v>
      </c>
      <c r="F39" s="333"/>
      <c r="G39" s="334" t="s">
        <v>259</v>
      </c>
      <c r="H39" s="335"/>
      <c r="I39" s="335"/>
      <c r="J39" s="336"/>
    </row>
    <row r="40" spans="1:10" ht="51.75" customHeight="1" x14ac:dyDescent="0.25">
      <c r="A40" s="330"/>
      <c r="B40" s="330"/>
      <c r="C40" s="651" t="s">
        <v>332</v>
      </c>
      <c r="D40" s="652"/>
      <c r="E40" s="328" t="s">
        <v>333</v>
      </c>
      <c r="F40" s="329"/>
      <c r="G40" s="326" t="s">
        <v>334</v>
      </c>
      <c r="H40" s="337"/>
      <c r="I40" s="337"/>
      <c r="J40" s="327"/>
    </row>
    <row r="41" spans="1:10" ht="47.25" customHeight="1" x14ac:dyDescent="0.25">
      <c r="A41" s="330"/>
      <c r="B41" s="330"/>
      <c r="C41" s="653" t="s">
        <v>335</v>
      </c>
      <c r="D41" s="654"/>
      <c r="E41" s="328" t="s">
        <v>336</v>
      </c>
      <c r="F41" s="329"/>
      <c r="G41" s="326" t="s">
        <v>337</v>
      </c>
      <c r="H41" s="337"/>
      <c r="I41" s="337"/>
      <c r="J41" s="327"/>
    </row>
    <row r="42" spans="1:10" ht="49.5" customHeight="1" x14ac:dyDescent="0.25">
      <c r="A42" s="330"/>
      <c r="B42" s="330"/>
      <c r="C42" s="653" t="s">
        <v>338</v>
      </c>
      <c r="D42" s="654"/>
      <c r="E42" s="328" t="s">
        <v>339</v>
      </c>
      <c r="F42" s="329"/>
      <c r="G42" s="326" t="s">
        <v>340</v>
      </c>
      <c r="H42" s="337"/>
      <c r="I42" s="337"/>
      <c r="J42" s="327"/>
    </row>
    <row r="43" spans="1:10" ht="48" customHeight="1" x14ac:dyDescent="0.25">
      <c r="A43" s="330"/>
      <c r="B43" s="330"/>
      <c r="C43" s="653" t="s">
        <v>341</v>
      </c>
      <c r="D43" s="654"/>
      <c r="E43" s="328" t="s">
        <v>342</v>
      </c>
      <c r="F43" s="329"/>
      <c r="G43" s="319"/>
      <c r="H43" s="319"/>
      <c r="I43" s="319"/>
      <c r="J43" s="319"/>
    </row>
    <row r="44" spans="1:10" ht="45.75" customHeight="1" x14ac:dyDescent="0.25">
      <c r="A44" s="330"/>
      <c r="B44" s="330"/>
      <c r="C44" s="319"/>
      <c r="D44" s="319"/>
      <c r="E44" s="207"/>
      <c r="F44" s="208"/>
      <c r="G44" s="319"/>
      <c r="H44" s="319"/>
      <c r="I44" s="319"/>
      <c r="J44" s="319"/>
    </row>
    <row r="45" spans="1:10" ht="45.75" customHeight="1" x14ac:dyDescent="0.25">
      <c r="A45" s="330"/>
      <c r="B45" s="330"/>
      <c r="C45" s="319"/>
      <c r="D45" s="319"/>
      <c r="E45" s="319"/>
      <c r="F45" s="319"/>
      <c r="G45" s="319"/>
      <c r="H45" s="319"/>
      <c r="I45" s="319"/>
      <c r="J45" s="319"/>
    </row>
    <row r="46" spans="1:10" ht="45" customHeight="1" x14ac:dyDescent="0.25">
      <c r="A46" s="330"/>
      <c r="B46" s="330"/>
      <c r="C46" s="320"/>
      <c r="D46" s="321"/>
      <c r="E46" s="320"/>
      <c r="F46" s="321"/>
      <c r="G46" s="320"/>
      <c r="H46" s="322"/>
      <c r="I46" s="322"/>
      <c r="J46" s="321"/>
    </row>
    <row r="47" spans="1:10" ht="50.25" customHeight="1" x14ac:dyDescent="0.25">
      <c r="A47" s="330"/>
      <c r="B47" s="330"/>
      <c r="C47" s="320"/>
      <c r="D47" s="321"/>
      <c r="E47" s="320"/>
      <c r="F47" s="321"/>
      <c r="G47" s="320"/>
      <c r="H47" s="322"/>
      <c r="I47" s="322"/>
      <c r="J47" s="321"/>
    </row>
    <row r="48" spans="1:10" ht="52.5" customHeight="1" x14ac:dyDescent="0.25">
      <c r="A48" s="330"/>
      <c r="B48" s="330"/>
      <c r="C48" s="320"/>
      <c r="D48" s="321"/>
      <c r="E48" s="323"/>
      <c r="F48" s="324"/>
      <c r="G48" s="323"/>
      <c r="H48" s="325"/>
      <c r="I48" s="325"/>
      <c r="J48" s="324"/>
    </row>
    <row r="49" spans="1:10" ht="48" customHeight="1" x14ac:dyDescent="0.25">
      <c r="A49" s="330"/>
      <c r="B49" s="330"/>
      <c r="C49" s="320"/>
      <c r="D49" s="321"/>
      <c r="E49" s="320"/>
      <c r="F49" s="321"/>
      <c r="G49" s="320"/>
      <c r="H49" s="322"/>
      <c r="I49" s="322"/>
      <c r="J49" s="321"/>
    </row>
    <row r="50" spans="1:10" ht="46.5" customHeight="1" x14ac:dyDescent="0.25">
      <c r="A50" s="330"/>
      <c r="B50" s="330"/>
      <c r="C50" s="320"/>
      <c r="D50" s="321"/>
      <c r="E50" s="323"/>
      <c r="F50" s="324"/>
      <c r="G50" s="323"/>
      <c r="H50" s="325"/>
      <c r="I50" s="325"/>
      <c r="J50" s="324"/>
    </row>
    <row r="51" spans="1:10" ht="48" customHeight="1" x14ac:dyDescent="0.25">
      <c r="A51" s="330"/>
      <c r="B51" s="330"/>
      <c r="C51" s="320"/>
      <c r="D51" s="321"/>
      <c r="E51" s="320"/>
      <c r="F51" s="321"/>
      <c r="G51" s="320"/>
      <c r="H51" s="322"/>
      <c r="I51" s="322"/>
      <c r="J51" s="321"/>
    </row>
    <row r="52" spans="1:10" ht="53.25" customHeight="1" x14ac:dyDescent="0.25">
      <c r="A52" s="330"/>
      <c r="B52" s="330"/>
      <c r="C52" s="320"/>
      <c r="D52" s="321"/>
      <c r="E52" s="320"/>
      <c r="F52" s="321"/>
      <c r="G52" s="320"/>
      <c r="H52" s="322"/>
      <c r="I52" s="322"/>
      <c r="J52" s="321"/>
    </row>
    <row r="53" spans="1:10" ht="43.5" customHeight="1" x14ac:dyDescent="0.25">
      <c r="A53" s="330"/>
      <c r="B53" s="330"/>
      <c r="C53" s="319"/>
      <c r="D53" s="319"/>
      <c r="E53" s="319"/>
      <c r="F53" s="319"/>
      <c r="G53" s="319"/>
      <c r="H53" s="319"/>
      <c r="I53" s="319"/>
      <c r="J53" s="319"/>
    </row>
    <row r="54" spans="1:10" ht="48.75" customHeight="1" x14ac:dyDescent="0.25">
      <c r="A54" s="330"/>
      <c r="B54" s="330"/>
      <c r="C54" s="319"/>
      <c r="D54" s="319"/>
      <c r="E54" s="319"/>
      <c r="F54" s="319"/>
      <c r="G54" s="319"/>
      <c r="H54" s="319"/>
      <c r="I54" s="319"/>
      <c r="J54" s="319"/>
    </row>
    <row r="55" spans="1:10" x14ac:dyDescent="0.25">
      <c r="C55" s="202"/>
      <c r="D55" s="202"/>
      <c r="E55" s="318"/>
      <c r="F55" s="318"/>
      <c r="G55" s="318"/>
      <c r="H55" s="318"/>
      <c r="I55" s="318"/>
      <c r="J55" s="318"/>
    </row>
    <row r="56" spans="1:10" x14ac:dyDescent="0.25">
      <c r="C56" s="202"/>
      <c r="D56" s="202"/>
      <c r="E56" s="318"/>
      <c r="F56" s="318"/>
      <c r="G56" s="318"/>
      <c r="H56" s="318"/>
      <c r="I56" s="318"/>
      <c r="J56" s="318"/>
    </row>
    <row r="57" spans="1:10" x14ac:dyDescent="0.25">
      <c r="E57" s="317"/>
      <c r="F57" s="317"/>
      <c r="G57" s="317"/>
      <c r="H57" s="317"/>
      <c r="I57" s="317"/>
      <c r="J57" s="317"/>
    </row>
    <row r="58" spans="1:10" x14ac:dyDescent="0.25">
      <c r="E58" s="317"/>
      <c r="F58" s="317"/>
      <c r="G58" s="317"/>
      <c r="H58" s="317"/>
      <c r="I58" s="317"/>
      <c r="J58" s="317"/>
    </row>
    <row r="59" spans="1:10" x14ac:dyDescent="0.25">
      <c r="E59" s="317"/>
      <c r="F59" s="317"/>
      <c r="G59" s="317"/>
      <c r="H59" s="317"/>
      <c r="I59" s="317"/>
      <c r="J59" s="317"/>
    </row>
    <row r="60" spans="1:10" x14ac:dyDescent="0.25">
      <c r="E60" s="317"/>
      <c r="F60" s="317"/>
      <c r="G60" s="317"/>
      <c r="H60" s="317"/>
      <c r="I60" s="317"/>
      <c r="J60" s="317"/>
    </row>
    <row r="61" spans="1:10" x14ac:dyDescent="0.25">
      <c r="E61" s="317"/>
      <c r="F61" s="317"/>
      <c r="G61" s="317"/>
      <c r="H61" s="317"/>
      <c r="I61" s="317"/>
      <c r="J61" s="317"/>
    </row>
    <row r="62" spans="1:10" x14ac:dyDescent="0.25">
      <c r="E62" s="317"/>
      <c r="F62" s="317"/>
      <c r="G62" s="317"/>
      <c r="H62" s="317"/>
      <c r="I62" s="317"/>
      <c r="J62" s="317"/>
    </row>
    <row r="63" spans="1:10" x14ac:dyDescent="0.25">
      <c r="E63" s="317"/>
      <c r="F63" s="317"/>
      <c r="G63" s="317"/>
      <c r="H63" s="317"/>
      <c r="I63" s="317"/>
      <c r="J63" s="317"/>
    </row>
    <row r="64" spans="1:10" x14ac:dyDescent="0.25">
      <c r="E64" s="317"/>
      <c r="F64" s="317"/>
      <c r="G64" s="317"/>
      <c r="H64" s="317"/>
      <c r="I64" s="317"/>
      <c r="J64" s="317"/>
    </row>
    <row r="65" spans="5:10" x14ac:dyDescent="0.25">
      <c r="E65" s="317"/>
      <c r="F65" s="317"/>
      <c r="G65" s="317"/>
      <c r="H65" s="317"/>
      <c r="I65" s="317"/>
      <c r="J65" s="317"/>
    </row>
    <row r="66" spans="5:10" x14ac:dyDescent="0.25">
      <c r="E66" s="317"/>
      <c r="F66" s="317"/>
      <c r="G66" s="317"/>
      <c r="H66" s="317"/>
      <c r="I66" s="317"/>
      <c r="J66" s="317"/>
    </row>
    <row r="67" spans="5:10" x14ac:dyDescent="0.25">
      <c r="E67" s="317"/>
      <c r="F67" s="317"/>
      <c r="G67" s="317"/>
      <c r="H67" s="317"/>
      <c r="I67" s="317"/>
      <c r="J67" s="317"/>
    </row>
    <row r="68" spans="5:10" x14ac:dyDescent="0.25">
      <c r="E68" s="317"/>
      <c r="F68" s="317"/>
      <c r="G68" s="317"/>
      <c r="H68" s="317"/>
      <c r="I68" s="317"/>
      <c r="J68" s="317"/>
    </row>
    <row r="69" spans="5:10" x14ac:dyDescent="0.25">
      <c r="E69" s="317"/>
      <c r="F69" s="317"/>
      <c r="G69" s="317"/>
      <c r="H69" s="317"/>
      <c r="I69" s="317"/>
      <c r="J69" s="317"/>
    </row>
    <row r="70" spans="5:10" x14ac:dyDescent="0.25">
      <c r="E70" s="317"/>
      <c r="F70" s="317"/>
      <c r="G70" s="317"/>
      <c r="H70" s="317"/>
      <c r="I70" s="317"/>
      <c r="J70" s="317"/>
    </row>
    <row r="71" spans="5:10" x14ac:dyDescent="0.25">
      <c r="E71" s="317"/>
      <c r="F71" s="317"/>
      <c r="G71" s="317"/>
      <c r="H71" s="317"/>
      <c r="I71" s="317"/>
      <c r="J71" s="317"/>
    </row>
    <row r="72" spans="5:10" x14ac:dyDescent="0.25">
      <c r="E72" s="317"/>
      <c r="F72" s="317"/>
      <c r="G72" s="317"/>
      <c r="H72" s="317"/>
      <c r="I72" s="317"/>
      <c r="J72" s="317"/>
    </row>
    <row r="73" spans="5:10" x14ac:dyDescent="0.25">
      <c r="E73" s="317"/>
      <c r="F73" s="317"/>
      <c r="G73" s="317"/>
      <c r="H73" s="317"/>
      <c r="I73" s="317"/>
      <c r="J73" s="317"/>
    </row>
    <row r="74" spans="5:10" x14ac:dyDescent="0.25">
      <c r="E74" s="317"/>
      <c r="F74" s="317"/>
      <c r="G74" s="317"/>
      <c r="H74" s="317"/>
      <c r="I74" s="317"/>
      <c r="J74" s="317"/>
    </row>
    <row r="75" spans="5:10" x14ac:dyDescent="0.25">
      <c r="E75" s="317"/>
      <c r="F75" s="317"/>
      <c r="G75" s="317"/>
      <c r="H75" s="317"/>
      <c r="I75" s="317"/>
      <c r="J75" s="317"/>
    </row>
    <row r="76" spans="5:10" x14ac:dyDescent="0.25">
      <c r="E76" s="317"/>
      <c r="F76" s="317"/>
      <c r="G76" s="317"/>
      <c r="H76" s="317"/>
      <c r="I76" s="317"/>
      <c r="J76" s="317"/>
    </row>
    <row r="77" spans="5:10" x14ac:dyDescent="0.25">
      <c r="E77" s="317"/>
      <c r="F77" s="317"/>
      <c r="G77" s="317"/>
      <c r="H77" s="317"/>
      <c r="I77" s="317"/>
      <c r="J77" s="317"/>
    </row>
    <row r="78" spans="5:10" x14ac:dyDescent="0.25">
      <c r="E78" s="317"/>
      <c r="F78" s="317"/>
      <c r="G78" s="317"/>
      <c r="H78" s="317"/>
      <c r="I78" s="317"/>
      <c r="J78" s="317"/>
    </row>
    <row r="79" spans="5:10" x14ac:dyDescent="0.25">
      <c r="E79" s="317"/>
      <c r="F79" s="317"/>
      <c r="G79" s="317"/>
      <c r="H79" s="317"/>
      <c r="I79" s="317"/>
      <c r="J79" s="317"/>
    </row>
    <row r="80" spans="5:10" x14ac:dyDescent="0.25">
      <c r="E80" s="317"/>
      <c r="F80" s="317"/>
      <c r="G80" s="317"/>
      <c r="H80" s="317"/>
      <c r="I80" s="317"/>
      <c r="J80" s="317"/>
    </row>
    <row r="81" spans="5:10" x14ac:dyDescent="0.25">
      <c r="E81" s="317"/>
      <c r="F81" s="317"/>
      <c r="G81" s="317"/>
      <c r="H81" s="317"/>
      <c r="I81" s="317"/>
      <c r="J81" s="317"/>
    </row>
    <row r="82" spans="5:10" x14ac:dyDescent="0.25">
      <c r="E82" s="317"/>
      <c r="F82" s="317"/>
      <c r="G82" s="317"/>
      <c r="H82" s="317"/>
      <c r="I82" s="317"/>
      <c r="J82" s="317"/>
    </row>
    <row r="83" spans="5:10" x14ac:dyDescent="0.25">
      <c r="E83" s="317"/>
      <c r="F83" s="317"/>
      <c r="G83" s="317"/>
      <c r="H83" s="317"/>
      <c r="I83" s="317"/>
      <c r="J83" s="317"/>
    </row>
    <row r="84" spans="5:10" x14ac:dyDescent="0.25">
      <c r="E84" s="317"/>
      <c r="F84" s="317"/>
      <c r="G84" s="317"/>
      <c r="H84" s="317"/>
      <c r="I84" s="317"/>
      <c r="J84" s="317"/>
    </row>
    <row r="85" spans="5:10" x14ac:dyDescent="0.25">
      <c r="E85" s="317"/>
      <c r="F85" s="317"/>
      <c r="G85" s="317"/>
      <c r="H85" s="317"/>
      <c r="I85" s="317"/>
      <c r="J85" s="317"/>
    </row>
    <row r="86" spans="5:10" x14ac:dyDescent="0.25">
      <c r="E86" s="317"/>
      <c r="F86" s="317"/>
      <c r="G86" s="317"/>
      <c r="H86" s="317"/>
      <c r="I86" s="317"/>
      <c r="J86" s="317"/>
    </row>
    <row r="87" spans="5:10" x14ac:dyDescent="0.25">
      <c r="E87" s="317"/>
      <c r="F87" s="317"/>
      <c r="G87" s="317"/>
      <c r="H87" s="317"/>
      <c r="I87" s="317"/>
      <c r="J87" s="317"/>
    </row>
    <row r="88" spans="5:10" x14ac:dyDescent="0.25">
      <c r="E88" s="317"/>
      <c r="F88" s="317"/>
      <c r="G88" s="317"/>
      <c r="H88" s="317"/>
      <c r="I88" s="317"/>
      <c r="J88" s="317"/>
    </row>
    <row r="89" spans="5:10" x14ac:dyDescent="0.25">
      <c r="E89" s="317"/>
      <c r="F89" s="317"/>
      <c r="G89" s="317"/>
      <c r="H89" s="317"/>
      <c r="I89" s="317"/>
      <c r="J89" s="317"/>
    </row>
    <row r="90" spans="5:10" x14ac:dyDescent="0.25">
      <c r="E90" s="317"/>
      <c r="F90" s="317"/>
      <c r="G90" s="317"/>
      <c r="H90" s="317"/>
      <c r="I90" s="317"/>
      <c r="J90" s="317"/>
    </row>
    <row r="91" spans="5:10" x14ac:dyDescent="0.25">
      <c r="E91" s="317"/>
      <c r="F91" s="317"/>
      <c r="G91" s="317"/>
      <c r="H91" s="317"/>
      <c r="I91" s="317"/>
      <c r="J91" s="317"/>
    </row>
    <row r="92" spans="5:10" x14ac:dyDescent="0.25">
      <c r="E92" s="317"/>
      <c r="F92" s="317"/>
      <c r="G92" s="317"/>
      <c r="H92" s="317"/>
      <c r="I92" s="317"/>
      <c r="J92" s="317"/>
    </row>
    <row r="93" spans="5:10" x14ac:dyDescent="0.25">
      <c r="E93" s="317"/>
      <c r="F93" s="317"/>
      <c r="G93" s="317"/>
      <c r="H93" s="317"/>
      <c r="I93" s="317"/>
      <c r="J93" s="317"/>
    </row>
    <row r="94" spans="5:10" x14ac:dyDescent="0.25">
      <c r="E94" s="317"/>
      <c r="F94" s="317"/>
      <c r="G94" s="317"/>
      <c r="H94" s="317"/>
      <c r="I94" s="317"/>
      <c r="J94" s="317"/>
    </row>
    <row r="95" spans="5:10" x14ac:dyDescent="0.25">
      <c r="E95" s="317"/>
      <c r="F95" s="317"/>
      <c r="G95" s="317"/>
      <c r="H95" s="317"/>
      <c r="I95" s="317"/>
      <c r="J95" s="317"/>
    </row>
    <row r="96" spans="5:10" x14ac:dyDescent="0.25">
      <c r="E96" s="317"/>
      <c r="F96" s="317"/>
      <c r="G96" s="317"/>
      <c r="H96" s="317"/>
      <c r="I96" s="317"/>
      <c r="J96" s="317"/>
    </row>
    <row r="97" spans="5:10" x14ac:dyDescent="0.25">
      <c r="E97" s="317"/>
      <c r="F97" s="317"/>
      <c r="G97" s="317"/>
      <c r="H97" s="317"/>
      <c r="I97" s="317"/>
      <c r="J97" s="317"/>
    </row>
    <row r="98" spans="5:10" x14ac:dyDescent="0.25">
      <c r="E98" s="317"/>
      <c r="F98" s="317"/>
      <c r="G98" s="317"/>
      <c r="H98" s="317"/>
      <c r="I98" s="317"/>
      <c r="J98" s="317"/>
    </row>
    <row r="99" spans="5:10" x14ac:dyDescent="0.25">
      <c r="E99" s="317"/>
      <c r="F99" s="317"/>
      <c r="G99" s="317"/>
      <c r="H99" s="317"/>
      <c r="I99" s="317"/>
      <c r="J99" s="317"/>
    </row>
    <row r="100" spans="5:10" x14ac:dyDescent="0.25">
      <c r="E100" s="317"/>
      <c r="F100" s="317"/>
      <c r="G100" s="317"/>
      <c r="H100" s="317"/>
      <c r="I100" s="317"/>
      <c r="J100" s="317"/>
    </row>
    <row r="101" spans="5:10" x14ac:dyDescent="0.25">
      <c r="E101" s="317"/>
      <c r="F101" s="317"/>
      <c r="G101" s="317"/>
      <c r="H101" s="317"/>
      <c r="I101" s="317"/>
      <c r="J101" s="317"/>
    </row>
    <row r="102" spans="5:10" x14ac:dyDescent="0.25">
      <c r="E102" s="317"/>
      <c r="F102" s="317"/>
      <c r="G102" s="317"/>
      <c r="H102" s="317"/>
      <c r="I102" s="317"/>
      <c r="J102" s="317"/>
    </row>
    <row r="103" spans="5:10" x14ac:dyDescent="0.25">
      <c r="E103" s="317"/>
      <c r="F103" s="317"/>
      <c r="G103" s="317"/>
      <c r="H103" s="317"/>
      <c r="I103" s="317"/>
      <c r="J103" s="317"/>
    </row>
    <row r="104" spans="5:10" x14ac:dyDescent="0.25">
      <c r="E104" s="317"/>
      <c r="F104" s="317"/>
      <c r="G104" s="317"/>
      <c r="H104" s="317"/>
      <c r="I104" s="317"/>
      <c r="J104" s="317"/>
    </row>
    <row r="105" spans="5:10" x14ac:dyDescent="0.25">
      <c r="E105" s="317"/>
      <c r="F105" s="317"/>
      <c r="G105" s="317"/>
      <c r="H105" s="317"/>
      <c r="I105" s="317"/>
      <c r="J105" s="317"/>
    </row>
    <row r="106" spans="5:10" x14ac:dyDescent="0.25">
      <c r="E106" s="317"/>
      <c r="F106" s="317"/>
      <c r="G106" s="317"/>
      <c r="H106" s="317"/>
      <c r="I106" s="317"/>
      <c r="J106" s="317"/>
    </row>
    <row r="107" spans="5:10" x14ac:dyDescent="0.25">
      <c r="E107" s="317"/>
      <c r="F107" s="317"/>
      <c r="G107" s="317"/>
      <c r="H107" s="317"/>
      <c r="I107" s="317"/>
      <c r="J107" s="317"/>
    </row>
    <row r="108" spans="5:10" x14ac:dyDescent="0.25">
      <c r="E108" s="317"/>
      <c r="F108" s="317"/>
      <c r="G108" s="317"/>
      <c r="H108" s="317"/>
      <c r="I108" s="317"/>
      <c r="J108" s="317"/>
    </row>
    <row r="109" spans="5:10" x14ac:dyDescent="0.25">
      <c r="E109" s="317"/>
      <c r="F109" s="317"/>
      <c r="G109" s="317"/>
      <c r="H109" s="317"/>
      <c r="I109" s="317"/>
      <c r="J109" s="317"/>
    </row>
    <row r="110" spans="5:10" x14ac:dyDescent="0.25">
      <c r="E110" s="317"/>
      <c r="F110" s="317"/>
      <c r="G110" s="317"/>
      <c r="H110" s="317"/>
      <c r="I110" s="317"/>
      <c r="J110" s="317"/>
    </row>
    <row r="111" spans="5:10" x14ac:dyDescent="0.25">
      <c r="E111" s="317"/>
      <c r="F111" s="317"/>
      <c r="G111" s="317"/>
      <c r="H111" s="317"/>
      <c r="I111" s="317"/>
      <c r="J111" s="317"/>
    </row>
    <row r="112" spans="5:10" x14ac:dyDescent="0.25">
      <c r="E112" s="317"/>
      <c r="F112" s="317"/>
      <c r="G112" s="317"/>
      <c r="H112" s="317"/>
      <c r="I112" s="317"/>
      <c r="J112" s="317"/>
    </row>
    <row r="113" spans="5:10" x14ac:dyDescent="0.25">
      <c r="E113" s="317"/>
      <c r="F113" s="317"/>
      <c r="G113" s="317"/>
      <c r="H113" s="317"/>
      <c r="I113" s="317"/>
      <c r="J113" s="317"/>
    </row>
    <row r="114" spans="5:10" x14ac:dyDescent="0.25">
      <c r="E114" s="317"/>
      <c r="F114" s="317"/>
      <c r="G114" s="317"/>
      <c r="H114" s="317"/>
      <c r="I114" s="317"/>
      <c r="J114" s="317"/>
    </row>
    <row r="115" spans="5:10" x14ac:dyDescent="0.25">
      <c r="E115" s="317"/>
      <c r="F115" s="317"/>
      <c r="G115" s="317"/>
      <c r="H115" s="317"/>
      <c r="I115" s="317"/>
      <c r="J115" s="317"/>
    </row>
    <row r="116" spans="5:10" x14ac:dyDescent="0.25">
      <c r="E116" s="317"/>
      <c r="F116" s="317"/>
      <c r="G116" s="317"/>
      <c r="H116" s="317"/>
      <c r="I116" s="317"/>
      <c r="J116" s="317"/>
    </row>
    <row r="117" spans="5:10" x14ac:dyDescent="0.25">
      <c r="E117" s="317"/>
      <c r="F117" s="317"/>
      <c r="G117" s="317"/>
      <c r="H117" s="317"/>
      <c r="I117" s="317"/>
      <c r="J117" s="317"/>
    </row>
    <row r="118" spans="5:10" x14ac:dyDescent="0.25">
      <c r="E118" s="317"/>
      <c r="F118" s="317"/>
      <c r="G118" s="317"/>
      <c r="H118" s="317"/>
      <c r="I118" s="317"/>
      <c r="J118" s="317"/>
    </row>
    <row r="119" spans="5:10" x14ac:dyDescent="0.25">
      <c r="E119" s="317"/>
      <c r="F119" s="317"/>
      <c r="G119" s="317"/>
      <c r="H119" s="317"/>
      <c r="I119" s="317"/>
      <c r="J119" s="317"/>
    </row>
    <row r="120" spans="5:10" x14ac:dyDescent="0.25">
      <c r="E120" s="317"/>
      <c r="F120" s="317"/>
      <c r="G120" s="317"/>
      <c r="H120" s="317"/>
      <c r="I120" s="317"/>
      <c r="J120" s="317"/>
    </row>
    <row r="121" spans="5:10" x14ac:dyDescent="0.25">
      <c r="E121" s="317"/>
      <c r="F121" s="317"/>
      <c r="G121" s="317"/>
      <c r="H121" s="317"/>
      <c r="I121" s="317"/>
      <c r="J121" s="317"/>
    </row>
    <row r="122" spans="5:10" x14ac:dyDescent="0.25">
      <c r="E122" s="317"/>
      <c r="F122" s="317"/>
      <c r="G122" s="317"/>
      <c r="H122" s="317"/>
      <c r="I122" s="317"/>
      <c r="J122" s="317"/>
    </row>
    <row r="123" spans="5:10" x14ac:dyDescent="0.25">
      <c r="E123" s="317"/>
      <c r="F123" s="317"/>
      <c r="G123" s="317"/>
      <c r="H123" s="317"/>
      <c r="I123" s="317"/>
      <c r="J123" s="317"/>
    </row>
    <row r="124" spans="5:10" x14ac:dyDescent="0.25">
      <c r="E124" s="317"/>
      <c r="F124" s="317"/>
      <c r="G124" s="317"/>
      <c r="H124" s="317"/>
      <c r="I124" s="317"/>
      <c r="J124" s="317"/>
    </row>
    <row r="125" spans="5:10" x14ac:dyDescent="0.25">
      <c r="E125" s="317"/>
      <c r="F125" s="317"/>
      <c r="G125" s="317"/>
      <c r="H125" s="317"/>
      <c r="I125" s="317"/>
      <c r="J125" s="317"/>
    </row>
    <row r="126" spans="5:10" x14ac:dyDescent="0.25">
      <c r="E126" s="317"/>
      <c r="F126" s="317"/>
      <c r="G126" s="317"/>
      <c r="H126" s="317"/>
      <c r="I126" s="317"/>
      <c r="J126" s="317"/>
    </row>
    <row r="127" spans="5:10" x14ac:dyDescent="0.25">
      <c r="E127" s="317"/>
      <c r="F127" s="317"/>
      <c r="G127" s="317"/>
      <c r="H127" s="317"/>
      <c r="I127" s="317"/>
      <c r="J127" s="317"/>
    </row>
    <row r="128" spans="5:10" x14ac:dyDescent="0.25">
      <c r="E128" s="317"/>
      <c r="F128" s="317"/>
      <c r="G128" s="317"/>
      <c r="H128" s="317"/>
      <c r="I128" s="317"/>
      <c r="J128" s="317"/>
    </row>
    <row r="129" spans="5:10" x14ac:dyDescent="0.25">
      <c r="E129" s="317"/>
      <c r="F129" s="317"/>
      <c r="G129" s="317"/>
      <c r="H129" s="317"/>
      <c r="I129" s="317"/>
      <c r="J129" s="317"/>
    </row>
    <row r="130" spans="5:10" x14ac:dyDescent="0.25">
      <c r="E130" s="317"/>
      <c r="F130" s="317"/>
      <c r="G130" s="317"/>
      <c r="H130" s="317"/>
      <c r="I130" s="317"/>
      <c r="J130" s="317"/>
    </row>
    <row r="131" spans="5:10" x14ac:dyDescent="0.25">
      <c r="E131" s="317"/>
      <c r="F131" s="317"/>
      <c r="G131" s="317"/>
      <c r="H131" s="317"/>
      <c r="I131" s="317"/>
      <c r="J131" s="317"/>
    </row>
    <row r="132" spans="5:10" x14ac:dyDescent="0.25">
      <c r="E132" s="317"/>
      <c r="F132" s="317"/>
      <c r="G132" s="317"/>
      <c r="H132" s="317"/>
      <c r="I132" s="317"/>
      <c r="J132" s="317"/>
    </row>
  </sheetData>
  <mergeCells count="291">
    <mergeCell ref="A1:G2"/>
    <mergeCell ref="H1:I1"/>
    <mergeCell ref="J1:J4"/>
    <mergeCell ref="N1:N4"/>
    <mergeCell ref="H2:I2"/>
    <mergeCell ref="A3:G4"/>
    <mergeCell ref="H3:I3"/>
    <mergeCell ref="H4:I4"/>
    <mergeCell ref="A5:J5"/>
    <mergeCell ref="A6:J7"/>
    <mergeCell ref="A8:D25"/>
    <mergeCell ref="E8:J8"/>
    <mergeCell ref="E9:F9"/>
    <mergeCell ref="G9:J9"/>
    <mergeCell ref="E10:F10"/>
    <mergeCell ref="G10:J10"/>
    <mergeCell ref="E11:F11"/>
    <mergeCell ref="G11:J11"/>
    <mergeCell ref="E15:F15"/>
    <mergeCell ref="G15:J15"/>
    <mergeCell ref="E16:F16"/>
    <mergeCell ref="G16:J16"/>
    <mergeCell ref="E17:F17"/>
    <mergeCell ref="G17:J17"/>
    <mergeCell ref="E12:F12"/>
    <mergeCell ref="G12:J12"/>
    <mergeCell ref="E13:F13"/>
    <mergeCell ref="G13:J13"/>
    <mergeCell ref="E14:F14"/>
    <mergeCell ref="G14:J14"/>
    <mergeCell ref="E21:F21"/>
    <mergeCell ref="G21:J21"/>
    <mergeCell ref="E22:F22"/>
    <mergeCell ref="G22:J22"/>
    <mergeCell ref="E23:F23"/>
    <mergeCell ref="G23:J23"/>
    <mergeCell ref="E18:F18"/>
    <mergeCell ref="G18:J18"/>
    <mergeCell ref="E19:F19"/>
    <mergeCell ref="G19:J19"/>
    <mergeCell ref="E20:F20"/>
    <mergeCell ref="G20:J20"/>
    <mergeCell ref="E24:F24"/>
    <mergeCell ref="G24:J24"/>
    <mergeCell ref="E25:F25"/>
    <mergeCell ref="G25:J25"/>
    <mergeCell ref="A26:A54"/>
    <mergeCell ref="B26:B38"/>
    <mergeCell ref="C26:D26"/>
    <mergeCell ref="E26:F26"/>
    <mergeCell ref="G26:J26"/>
    <mergeCell ref="C27:D27"/>
    <mergeCell ref="C30:D30"/>
    <mergeCell ref="E30:F30"/>
    <mergeCell ref="G30:J30"/>
    <mergeCell ref="C31:D31"/>
    <mergeCell ref="E31:F31"/>
    <mergeCell ref="G31:J31"/>
    <mergeCell ref="E27:F27"/>
    <mergeCell ref="G27:J27"/>
    <mergeCell ref="C28:D28"/>
    <mergeCell ref="E28:F28"/>
    <mergeCell ref="G28:J28"/>
    <mergeCell ref="C29:D29"/>
    <mergeCell ref="E29:F29"/>
    <mergeCell ref="G29:J29"/>
    <mergeCell ref="C34:D34"/>
    <mergeCell ref="E34:F34"/>
    <mergeCell ref="G34:J34"/>
    <mergeCell ref="C35:D35"/>
    <mergeCell ref="E35:F35"/>
    <mergeCell ref="G35:J35"/>
    <mergeCell ref="C32:D32"/>
    <mergeCell ref="E32:F32"/>
    <mergeCell ref="G32:J32"/>
    <mergeCell ref="C33:D33"/>
    <mergeCell ref="E33:F33"/>
    <mergeCell ref="G33:J33"/>
    <mergeCell ref="B39:B54"/>
    <mergeCell ref="C39:D39"/>
    <mergeCell ref="E39:F39"/>
    <mergeCell ref="G39:J39"/>
    <mergeCell ref="C40:D40"/>
    <mergeCell ref="E40:F40"/>
    <mergeCell ref="G40:J40"/>
    <mergeCell ref="C36:D36"/>
    <mergeCell ref="E36:F36"/>
    <mergeCell ref="G36:J36"/>
    <mergeCell ref="C37:D37"/>
    <mergeCell ref="E37:F37"/>
    <mergeCell ref="G37:J37"/>
    <mergeCell ref="C41:D41"/>
    <mergeCell ref="E41:F41"/>
    <mergeCell ref="G41:J41"/>
    <mergeCell ref="C42:D42"/>
    <mergeCell ref="E42:F42"/>
    <mergeCell ref="G42:J42"/>
    <mergeCell ref="C38:D38"/>
    <mergeCell ref="E38:F38"/>
    <mergeCell ref="G38:J38"/>
    <mergeCell ref="C45:D45"/>
    <mergeCell ref="E45:F45"/>
    <mergeCell ref="G45:J45"/>
    <mergeCell ref="C46:D46"/>
    <mergeCell ref="E46:F46"/>
    <mergeCell ref="G46:J46"/>
    <mergeCell ref="C43:D43"/>
    <mergeCell ref="E43:F43"/>
    <mergeCell ref="G43:J43"/>
    <mergeCell ref="C44:D44"/>
    <mergeCell ref="G44:J44"/>
    <mergeCell ref="C49:D49"/>
    <mergeCell ref="E49:F49"/>
    <mergeCell ref="G49:J49"/>
    <mergeCell ref="C50:D50"/>
    <mergeCell ref="E50:F50"/>
    <mergeCell ref="G50:J50"/>
    <mergeCell ref="C47:D47"/>
    <mergeCell ref="E47:F47"/>
    <mergeCell ref="G47:J47"/>
    <mergeCell ref="C48:D48"/>
    <mergeCell ref="E48:F48"/>
    <mergeCell ref="G48:J48"/>
    <mergeCell ref="C53:D53"/>
    <mergeCell ref="E53:F53"/>
    <mergeCell ref="G53:J53"/>
    <mergeCell ref="C54:D54"/>
    <mergeCell ref="E54:F54"/>
    <mergeCell ref="G54:J54"/>
    <mergeCell ref="C51:D51"/>
    <mergeCell ref="E51:F51"/>
    <mergeCell ref="G51:J51"/>
    <mergeCell ref="C52:D52"/>
    <mergeCell ref="E52:F52"/>
    <mergeCell ref="G52:J52"/>
    <mergeCell ref="E58:F58"/>
    <mergeCell ref="G58:J58"/>
    <mergeCell ref="E59:F59"/>
    <mergeCell ref="G59:J59"/>
    <mergeCell ref="E60:F60"/>
    <mergeCell ref="G60:J60"/>
    <mergeCell ref="E55:F55"/>
    <mergeCell ref="G55:J55"/>
    <mergeCell ref="E56:F56"/>
    <mergeCell ref="G56:J56"/>
    <mergeCell ref="E57:F57"/>
    <mergeCell ref="G57:J57"/>
    <mergeCell ref="E64:F64"/>
    <mergeCell ref="G64:J64"/>
    <mergeCell ref="E65:F65"/>
    <mergeCell ref="G65:J65"/>
    <mergeCell ref="E66:F66"/>
    <mergeCell ref="G66:J66"/>
    <mergeCell ref="E61:F61"/>
    <mergeCell ref="G61:J61"/>
    <mergeCell ref="E62:F62"/>
    <mergeCell ref="G62:J62"/>
    <mergeCell ref="E63:F63"/>
    <mergeCell ref="G63:J63"/>
    <mergeCell ref="E70:F70"/>
    <mergeCell ref="G70:J70"/>
    <mergeCell ref="E71:F71"/>
    <mergeCell ref="G71:J71"/>
    <mergeCell ref="E72:F72"/>
    <mergeCell ref="G72:J72"/>
    <mergeCell ref="E67:F67"/>
    <mergeCell ref="G67:J67"/>
    <mergeCell ref="E68:F68"/>
    <mergeCell ref="G68:J68"/>
    <mergeCell ref="E69:F69"/>
    <mergeCell ref="G69:J69"/>
    <mergeCell ref="E76:F76"/>
    <mergeCell ref="G76:J76"/>
    <mergeCell ref="E77:F77"/>
    <mergeCell ref="G77:J77"/>
    <mergeCell ref="E78:F78"/>
    <mergeCell ref="G78:J78"/>
    <mergeCell ref="E73:F73"/>
    <mergeCell ref="G73:J73"/>
    <mergeCell ref="E74:F74"/>
    <mergeCell ref="G74:J74"/>
    <mergeCell ref="E75:F75"/>
    <mergeCell ref="G75:J75"/>
    <mergeCell ref="E82:F82"/>
    <mergeCell ref="G82:J82"/>
    <mergeCell ref="E83:F83"/>
    <mergeCell ref="G83:J83"/>
    <mergeCell ref="E84:F84"/>
    <mergeCell ref="G84:J84"/>
    <mergeCell ref="E79:F79"/>
    <mergeCell ref="G79:J79"/>
    <mergeCell ref="E80:F80"/>
    <mergeCell ref="G80:J80"/>
    <mergeCell ref="E81:F81"/>
    <mergeCell ref="G81:J81"/>
    <mergeCell ref="E88:F88"/>
    <mergeCell ref="G88:J88"/>
    <mergeCell ref="E89:F89"/>
    <mergeCell ref="G89:J89"/>
    <mergeCell ref="E90:F90"/>
    <mergeCell ref="G90:J90"/>
    <mergeCell ref="E85:F85"/>
    <mergeCell ref="G85:J85"/>
    <mergeCell ref="E86:F86"/>
    <mergeCell ref="G86:J86"/>
    <mergeCell ref="E87:F87"/>
    <mergeCell ref="G87:J87"/>
    <mergeCell ref="E94:F94"/>
    <mergeCell ref="G94:J94"/>
    <mergeCell ref="E95:F95"/>
    <mergeCell ref="G95:J95"/>
    <mergeCell ref="E96:F96"/>
    <mergeCell ref="G96:J96"/>
    <mergeCell ref="E91:F91"/>
    <mergeCell ref="G91:J91"/>
    <mergeCell ref="E92:F92"/>
    <mergeCell ref="G92:J92"/>
    <mergeCell ref="E93:F93"/>
    <mergeCell ref="G93:J93"/>
    <mergeCell ref="E100:F100"/>
    <mergeCell ref="G100:J100"/>
    <mergeCell ref="E101:F101"/>
    <mergeCell ref="G101:J101"/>
    <mergeCell ref="E102:F102"/>
    <mergeCell ref="G102:J102"/>
    <mergeCell ref="E97:F97"/>
    <mergeCell ref="G97:J97"/>
    <mergeCell ref="E98:F98"/>
    <mergeCell ref="G98:J98"/>
    <mergeCell ref="E99:F99"/>
    <mergeCell ref="G99:J99"/>
    <mergeCell ref="E106:F106"/>
    <mergeCell ref="G106:J106"/>
    <mergeCell ref="E107:F107"/>
    <mergeCell ref="G107:J107"/>
    <mergeCell ref="E108:F108"/>
    <mergeCell ref="G108:J108"/>
    <mergeCell ref="E103:F103"/>
    <mergeCell ref="G103:J103"/>
    <mergeCell ref="E104:F104"/>
    <mergeCell ref="G104:J104"/>
    <mergeCell ref="E105:F105"/>
    <mergeCell ref="G105:J105"/>
    <mergeCell ref="E112:F112"/>
    <mergeCell ref="G112:J112"/>
    <mergeCell ref="E113:F113"/>
    <mergeCell ref="G113:J113"/>
    <mergeCell ref="E114:F114"/>
    <mergeCell ref="G114:J114"/>
    <mergeCell ref="E109:F109"/>
    <mergeCell ref="G109:J109"/>
    <mergeCell ref="E110:F110"/>
    <mergeCell ref="G110:J110"/>
    <mergeCell ref="E111:F111"/>
    <mergeCell ref="G111:J111"/>
    <mergeCell ref="E118:F118"/>
    <mergeCell ref="G118:J118"/>
    <mergeCell ref="E119:F119"/>
    <mergeCell ref="G119:J119"/>
    <mergeCell ref="E120:F120"/>
    <mergeCell ref="G120:J120"/>
    <mergeCell ref="E115:F115"/>
    <mergeCell ref="G115:J115"/>
    <mergeCell ref="E116:F116"/>
    <mergeCell ref="G116:J116"/>
    <mergeCell ref="E117:F117"/>
    <mergeCell ref="G117:J117"/>
    <mergeCell ref="E124:F124"/>
    <mergeCell ref="G124:J124"/>
    <mergeCell ref="E125:F125"/>
    <mergeCell ref="G125:J125"/>
    <mergeCell ref="E126:F126"/>
    <mergeCell ref="G126:J126"/>
    <mergeCell ref="E121:F121"/>
    <mergeCell ref="G121:J121"/>
    <mergeCell ref="E122:F122"/>
    <mergeCell ref="G122:J122"/>
    <mergeCell ref="E123:F123"/>
    <mergeCell ref="G123:J123"/>
    <mergeCell ref="E130:F130"/>
    <mergeCell ref="G130:J130"/>
    <mergeCell ref="E131:F131"/>
    <mergeCell ref="G131:J131"/>
    <mergeCell ref="E132:F132"/>
    <mergeCell ref="G132:J132"/>
    <mergeCell ref="E127:F127"/>
    <mergeCell ref="G127:J127"/>
    <mergeCell ref="E128:F128"/>
    <mergeCell ref="G128:J128"/>
    <mergeCell ref="E129:F129"/>
    <mergeCell ref="G129:J12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BS72"/>
  <sheetViews>
    <sheetView tabSelected="1" topLeftCell="L10" zoomScale="50" zoomScaleNormal="50" workbookViewId="0">
      <selection activeCell="X10" sqref="X10"/>
    </sheetView>
  </sheetViews>
  <sheetFormatPr baseColWidth="10" defaultColWidth="11.44140625" defaultRowHeight="13.8" x14ac:dyDescent="0.25"/>
  <cols>
    <col min="1" max="1" width="4" style="2" bestFit="1" customWidth="1"/>
    <col min="2" max="2" width="14.109375" style="2" customWidth="1"/>
    <col min="3" max="3" width="13.109375" style="2" customWidth="1"/>
    <col min="4" max="4" width="16.109375" style="2" customWidth="1"/>
    <col min="5" max="5" width="30.33203125" style="2" customWidth="1"/>
    <col min="6" max="8" width="35" style="1" customWidth="1"/>
    <col min="9" max="9" width="18.109375" style="5" customWidth="1"/>
    <col min="10" max="10" width="14.33203125" style="1" customWidth="1"/>
    <col min="11" max="11" width="12" style="1" customWidth="1"/>
    <col min="12" max="12" width="6.33203125" style="1" bestFit="1" customWidth="1"/>
    <col min="13" max="13" width="24.44140625" style="1" bestFit="1" customWidth="1"/>
    <col min="14" max="14" width="28.33203125" style="1" hidden="1" customWidth="1"/>
    <col min="15" max="15" width="17.5546875" style="1" customWidth="1"/>
    <col min="16" max="16" width="6.33203125" style="1" bestFit="1" customWidth="1"/>
    <col min="17" max="17" width="16" style="1" customWidth="1"/>
    <col min="18" max="18" width="5.88671875" style="1" customWidth="1"/>
    <col min="19" max="19" width="55" style="1" customWidth="1"/>
    <col min="20" max="20" width="15.109375" style="1" bestFit="1" customWidth="1"/>
    <col min="21" max="21" width="6.88671875" style="1" customWidth="1"/>
    <col min="22" max="22" width="5" style="1" customWidth="1"/>
    <col min="23" max="23" width="5.5546875" style="1" customWidth="1"/>
    <col min="24" max="24" width="7.109375" style="1" customWidth="1"/>
    <col min="25" max="25" width="6.6640625" style="1" customWidth="1"/>
    <col min="26" max="26" width="4.6640625" style="1" bestFit="1" customWidth="1"/>
    <col min="27" max="27" width="38.5546875" style="1" bestFit="1" customWidth="1"/>
    <col min="28" max="28" width="8.6640625" style="1" customWidth="1"/>
    <col min="29" max="29" width="10.44140625" style="1" customWidth="1"/>
    <col min="30" max="30" width="9.33203125" style="1" customWidth="1"/>
    <col min="31" max="31" width="9.109375" style="1" customWidth="1"/>
    <col min="32" max="32" width="8.44140625" style="1" customWidth="1"/>
    <col min="33" max="33" width="7.33203125" style="1" customWidth="1"/>
    <col min="34" max="34" width="23" style="1" customWidth="1"/>
    <col min="35" max="35" width="18.88671875" style="1" customWidth="1"/>
    <col min="36" max="36" width="16.88671875" style="1" customWidth="1"/>
    <col min="37" max="37" width="14.88671875" style="1" customWidth="1"/>
    <col min="38" max="38" width="18.5546875" style="1" customWidth="1"/>
    <col min="39" max="39" width="21" style="1" customWidth="1"/>
    <col min="40" max="40" width="28.33203125" style="1" customWidth="1"/>
    <col min="41" max="41" width="30" style="1" customWidth="1"/>
    <col min="42" max="16384" width="11.44140625" style="1"/>
  </cols>
  <sheetData>
    <row r="1" spans="1:71" ht="16.5" customHeight="1" x14ac:dyDescent="0.25">
      <c r="A1" s="400" t="s">
        <v>137</v>
      </c>
      <c r="B1" s="401"/>
      <c r="C1" s="401"/>
      <c r="D1" s="401"/>
      <c r="E1" s="401"/>
      <c r="F1" s="401"/>
      <c r="G1" s="401"/>
      <c r="H1" s="401"/>
      <c r="I1" s="401"/>
      <c r="J1" s="401"/>
      <c r="K1" s="401"/>
      <c r="L1" s="401"/>
      <c r="M1" s="401"/>
      <c r="N1" s="401"/>
      <c r="O1" s="401"/>
      <c r="P1" s="401"/>
      <c r="Q1" s="401"/>
      <c r="R1" s="401"/>
      <c r="S1" s="401"/>
      <c r="T1" s="401"/>
      <c r="U1" s="401"/>
      <c r="V1" s="401"/>
      <c r="W1" s="401"/>
      <c r="X1" s="401"/>
      <c r="Y1" s="401"/>
      <c r="Z1" s="401"/>
      <c r="AA1" s="401"/>
      <c r="AB1" s="401"/>
      <c r="AC1" s="401"/>
      <c r="AD1" s="401"/>
      <c r="AE1" s="401"/>
      <c r="AF1" s="401"/>
      <c r="AG1" s="401"/>
      <c r="AH1" s="401"/>
      <c r="AI1" s="401"/>
      <c r="AJ1" s="401"/>
      <c r="AK1" s="401"/>
      <c r="AL1" s="401"/>
      <c r="AM1" s="402"/>
      <c r="AN1" s="8"/>
      <c r="AO1" s="216"/>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row>
    <row r="2" spans="1:71" ht="24" customHeight="1" x14ac:dyDescent="0.25">
      <c r="A2" s="403"/>
      <c r="B2" s="404"/>
      <c r="C2" s="404"/>
      <c r="D2" s="404"/>
      <c r="E2" s="404"/>
      <c r="F2" s="404"/>
      <c r="G2" s="404"/>
      <c r="H2" s="404"/>
      <c r="I2" s="404"/>
      <c r="J2" s="404"/>
      <c r="K2" s="404"/>
      <c r="L2" s="404"/>
      <c r="M2" s="404"/>
      <c r="N2" s="404"/>
      <c r="O2" s="404"/>
      <c r="P2" s="404"/>
      <c r="Q2" s="404"/>
      <c r="R2" s="404"/>
      <c r="S2" s="404"/>
      <c r="T2" s="404"/>
      <c r="U2" s="404"/>
      <c r="V2" s="404"/>
      <c r="W2" s="404"/>
      <c r="X2" s="404"/>
      <c r="Y2" s="404"/>
      <c r="Z2" s="404"/>
      <c r="AA2" s="404"/>
      <c r="AB2" s="404"/>
      <c r="AC2" s="404"/>
      <c r="AD2" s="404"/>
      <c r="AE2" s="404"/>
      <c r="AF2" s="404"/>
      <c r="AG2" s="404"/>
      <c r="AH2" s="404"/>
      <c r="AI2" s="404"/>
      <c r="AJ2" s="404"/>
      <c r="AK2" s="404"/>
      <c r="AL2" s="404"/>
      <c r="AM2" s="405"/>
      <c r="AN2" s="218"/>
      <c r="AO2" s="216"/>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row>
    <row r="3" spans="1:71" x14ac:dyDescent="0.25">
      <c r="A3" s="28"/>
      <c r="B3" s="29"/>
      <c r="C3" s="28"/>
      <c r="D3" s="28"/>
      <c r="E3" s="28"/>
      <c r="F3" s="8"/>
      <c r="G3" s="8"/>
      <c r="H3" s="8"/>
      <c r="I3" s="27"/>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217"/>
      <c r="AO3" s="216"/>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row>
    <row r="4" spans="1:71" ht="26.25" customHeight="1" x14ac:dyDescent="0.25">
      <c r="A4" s="450" t="s">
        <v>42</v>
      </c>
      <c r="B4" s="451"/>
      <c r="C4" s="460" t="str">
        <f>+Contexto!A8</f>
        <v>PROCESO:  GESTIÓN DEL DESARROLLO ECONÓMICO Y LA COMPETITIVIDAD</v>
      </c>
      <c r="D4" s="460"/>
      <c r="E4" s="460"/>
      <c r="F4" s="460"/>
      <c r="G4" s="460"/>
      <c r="H4" s="460"/>
      <c r="I4" s="460"/>
      <c r="J4" s="460"/>
      <c r="K4" s="460"/>
      <c r="L4" s="460"/>
      <c r="M4" s="460"/>
      <c r="N4" s="460"/>
      <c r="O4" s="460"/>
      <c r="P4" s="460"/>
      <c r="Q4" s="460"/>
      <c r="R4" s="460"/>
      <c r="S4" s="460"/>
      <c r="T4" s="460"/>
      <c r="U4" s="460"/>
      <c r="V4" s="460"/>
      <c r="W4" s="460"/>
      <c r="X4" s="460"/>
      <c r="Y4" s="460"/>
      <c r="Z4" s="460"/>
      <c r="AA4" s="460"/>
      <c r="AB4" s="460"/>
      <c r="AC4" s="460"/>
      <c r="AD4" s="460"/>
      <c r="AE4" s="460"/>
      <c r="AF4" s="460"/>
      <c r="AG4" s="460"/>
      <c r="AH4" s="460"/>
      <c r="AI4" s="460"/>
      <c r="AJ4" s="460"/>
      <c r="AK4" s="460"/>
      <c r="AL4" s="460"/>
      <c r="AM4" s="460"/>
      <c r="AN4" s="8"/>
      <c r="AO4" s="216"/>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row>
    <row r="5" spans="1:71" ht="30" customHeight="1" x14ac:dyDescent="0.25">
      <c r="A5" s="450" t="s">
        <v>123</v>
      </c>
      <c r="B5" s="451"/>
      <c r="C5" s="399" t="str">
        <f>+Contexto!A9</f>
        <v>OBJETIVO:  PROMOVER EL DESARROLLO ECONÓMICO Y LA COMPETITIVIDAD DEL MUNICIPIO DE IBAGUÉ MEDIANTE LA FORMULACIÓN E IMPLEMENTACIÓN DE PLANES, PROGRAMAS Y PROYECTOS QUE FORTALEZCAN EL TEJIDO EMPRESARIAL, EL EMPRENDIMIENTO, LA EMPLEABILIDAD, EL TURISMO Y EL SECTOR RURAL</v>
      </c>
      <c r="D5" s="399"/>
      <c r="E5" s="399"/>
      <c r="F5" s="399"/>
      <c r="G5" s="399"/>
      <c r="H5" s="399"/>
      <c r="I5" s="399"/>
      <c r="J5" s="399"/>
      <c r="K5" s="399"/>
      <c r="L5" s="399"/>
      <c r="M5" s="399"/>
      <c r="N5" s="399"/>
      <c r="O5" s="399"/>
      <c r="P5" s="399"/>
      <c r="Q5" s="399"/>
      <c r="R5" s="399"/>
      <c r="S5" s="399"/>
      <c r="T5" s="399"/>
      <c r="U5" s="399"/>
      <c r="V5" s="399"/>
      <c r="W5" s="399"/>
      <c r="X5" s="399"/>
      <c r="Y5" s="399"/>
      <c r="Z5" s="399"/>
      <c r="AA5" s="399"/>
      <c r="AB5" s="399"/>
      <c r="AC5" s="399"/>
      <c r="AD5" s="399"/>
      <c r="AE5" s="399"/>
      <c r="AF5" s="399"/>
      <c r="AG5" s="399"/>
      <c r="AH5" s="399"/>
      <c r="AI5" s="399"/>
      <c r="AJ5" s="399"/>
      <c r="AK5" s="399"/>
      <c r="AL5" s="399"/>
      <c r="AM5" s="399"/>
      <c r="AN5" s="219"/>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row>
    <row r="6" spans="1:71" ht="49.5" customHeight="1" x14ac:dyDescent="0.25">
      <c r="A6" s="450" t="s">
        <v>43</v>
      </c>
      <c r="B6" s="451"/>
      <c r="C6" s="399" t="s">
        <v>343</v>
      </c>
      <c r="D6" s="399"/>
      <c r="E6" s="399"/>
      <c r="F6" s="399"/>
      <c r="G6" s="399"/>
      <c r="H6" s="399"/>
      <c r="I6" s="399"/>
      <c r="J6" s="399"/>
      <c r="K6" s="399"/>
      <c r="L6" s="399"/>
      <c r="M6" s="399"/>
      <c r="N6" s="399"/>
      <c r="O6" s="399"/>
      <c r="P6" s="399"/>
      <c r="Q6" s="399"/>
      <c r="R6" s="399"/>
      <c r="S6" s="399"/>
      <c r="T6" s="399"/>
      <c r="U6" s="399"/>
      <c r="V6" s="399"/>
      <c r="W6" s="399"/>
      <c r="X6" s="399"/>
      <c r="Y6" s="399"/>
      <c r="Z6" s="399"/>
      <c r="AA6" s="399"/>
      <c r="AB6" s="399"/>
      <c r="AC6" s="399"/>
      <c r="AD6" s="399"/>
      <c r="AE6" s="399"/>
      <c r="AF6" s="399"/>
      <c r="AG6" s="399"/>
      <c r="AH6" s="399"/>
      <c r="AI6" s="399"/>
      <c r="AJ6" s="399"/>
      <c r="AK6" s="399"/>
      <c r="AL6" s="399"/>
      <c r="AM6" s="399"/>
      <c r="AN6" s="219"/>
      <c r="AO6" s="216"/>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row>
    <row r="7" spans="1:71" x14ac:dyDescent="0.25">
      <c r="A7" s="406" t="s">
        <v>132</v>
      </c>
      <c r="B7" s="407"/>
      <c r="C7" s="408"/>
      <c r="D7" s="408"/>
      <c r="E7" s="408"/>
      <c r="F7" s="408"/>
      <c r="G7" s="408"/>
      <c r="H7" s="408"/>
      <c r="I7" s="408"/>
      <c r="J7" s="409"/>
      <c r="K7" s="410" t="s">
        <v>133</v>
      </c>
      <c r="L7" s="408"/>
      <c r="M7" s="408"/>
      <c r="N7" s="408"/>
      <c r="O7" s="408"/>
      <c r="P7" s="408"/>
      <c r="Q7" s="409"/>
      <c r="R7" s="410" t="s">
        <v>134</v>
      </c>
      <c r="S7" s="408"/>
      <c r="T7" s="408"/>
      <c r="U7" s="408"/>
      <c r="V7" s="408"/>
      <c r="W7" s="408"/>
      <c r="X7" s="408"/>
      <c r="Y7" s="408"/>
      <c r="Z7" s="409"/>
      <c r="AA7" s="410" t="s">
        <v>135</v>
      </c>
      <c r="AB7" s="408"/>
      <c r="AC7" s="408"/>
      <c r="AD7" s="408"/>
      <c r="AE7" s="408"/>
      <c r="AF7" s="408"/>
      <c r="AG7" s="409"/>
      <c r="AH7" s="410" t="s">
        <v>34</v>
      </c>
      <c r="AI7" s="408"/>
      <c r="AJ7" s="408"/>
      <c r="AK7" s="408"/>
      <c r="AL7" s="408"/>
      <c r="AM7" s="409"/>
      <c r="AN7" s="220"/>
      <c r="AO7" s="214"/>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row>
    <row r="8" spans="1:71" ht="16.5" customHeight="1" x14ac:dyDescent="0.25">
      <c r="A8" s="452" t="s">
        <v>0</v>
      </c>
      <c r="B8" s="464" t="s">
        <v>2</v>
      </c>
      <c r="C8" s="454" t="s">
        <v>3</v>
      </c>
      <c r="D8" s="454" t="s">
        <v>41</v>
      </c>
      <c r="E8" s="449" t="s">
        <v>201</v>
      </c>
      <c r="F8" s="455" t="s">
        <v>1</v>
      </c>
      <c r="G8" s="135"/>
      <c r="H8" s="135"/>
      <c r="I8" s="449" t="s">
        <v>49</v>
      </c>
      <c r="J8" s="454" t="s">
        <v>128</v>
      </c>
      <c r="K8" s="461" t="s">
        <v>33</v>
      </c>
      <c r="L8" s="462" t="s">
        <v>5</v>
      </c>
      <c r="M8" s="449" t="s">
        <v>84</v>
      </c>
      <c r="N8" s="449" t="s">
        <v>89</v>
      </c>
      <c r="O8" s="463" t="s">
        <v>44</v>
      </c>
      <c r="P8" s="462" t="s">
        <v>5</v>
      </c>
      <c r="Q8" s="454" t="s">
        <v>47</v>
      </c>
      <c r="R8" s="457" t="s">
        <v>11</v>
      </c>
      <c r="S8" s="448" t="s">
        <v>150</v>
      </c>
      <c r="T8" s="449" t="s">
        <v>12</v>
      </c>
      <c r="U8" s="448" t="s">
        <v>8</v>
      </c>
      <c r="V8" s="448"/>
      <c r="W8" s="448"/>
      <c r="X8" s="448"/>
      <c r="Y8" s="448"/>
      <c r="Z8" s="448"/>
      <c r="AA8" s="459" t="s">
        <v>131</v>
      </c>
      <c r="AB8" s="459" t="s">
        <v>45</v>
      </c>
      <c r="AC8" s="459" t="s">
        <v>5</v>
      </c>
      <c r="AD8" s="459" t="s">
        <v>46</v>
      </c>
      <c r="AE8" s="459" t="s">
        <v>5</v>
      </c>
      <c r="AF8" s="459" t="s">
        <v>48</v>
      </c>
      <c r="AG8" s="457" t="s">
        <v>29</v>
      </c>
      <c r="AH8" s="448" t="s">
        <v>34</v>
      </c>
      <c r="AI8" s="448" t="s">
        <v>35</v>
      </c>
      <c r="AJ8" s="448" t="s">
        <v>36</v>
      </c>
      <c r="AK8" s="448" t="s">
        <v>37</v>
      </c>
      <c r="AL8" s="448" t="s">
        <v>359</v>
      </c>
      <c r="AM8" s="448" t="s">
        <v>38</v>
      </c>
      <c r="AN8" s="214"/>
      <c r="AO8" s="214"/>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row>
    <row r="9" spans="1:71" s="4" customFormat="1" ht="94.5" customHeight="1" x14ac:dyDescent="0.3">
      <c r="A9" s="453"/>
      <c r="B9" s="464"/>
      <c r="C9" s="448"/>
      <c r="D9" s="448"/>
      <c r="E9" s="461"/>
      <c r="F9" s="456"/>
      <c r="G9" s="135" t="s">
        <v>261</v>
      </c>
      <c r="H9" s="135" t="s">
        <v>202</v>
      </c>
      <c r="I9" s="454"/>
      <c r="J9" s="448"/>
      <c r="K9" s="454"/>
      <c r="L9" s="410"/>
      <c r="M9" s="454"/>
      <c r="N9" s="454"/>
      <c r="O9" s="410"/>
      <c r="P9" s="410"/>
      <c r="Q9" s="448"/>
      <c r="R9" s="458"/>
      <c r="S9" s="448"/>
      <c r="T9" s="454"/>
      <c r="U9" s="7" t="s">
        <v>13</v>
      </c>
      <c r="V9" s="7" t="s">
        <v>17</v>
      </c>
      <c r="W9" s="7" t="s">
        <v>28</v>
      </c>
      <c r="X9" s="7" t="s">
        <v>18</v>
      </c>
      <c r="Y9" s="7" t="s">
        <v>21</v>
      </c>
      <c r="Z9" s="7" t="s">
        <v>24</v>
      </c>
      <c r="AA9" s="459"/>
      <c r="AB9" s="459"/>
      <c r="AC9" s="459"/>
      <c r="AD9" s="459"/>
      <c r="AE9" s="459"/>
      <c r="AF9" s="459"/>
      <c r="AG9" s="458"/>
      <c r="AH9" s="448"/>
      <c r="AI9" s="448"/>
      <c r="AJ9" s="448"/>
      <c r="AK9" s="449"/>
      <c r="AL9" s="448"/>
      <c r="AM9" s="448"/>
      <c r="AN9" s="4" t="s">
        <v>360</v>
      </c>
      <c r="AO9" s="4" t="s">
        <v>364</v>
      </c>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row>
    <row r="10" spans="1:71" s="3" customFormat="1" ht="239.25" customHeight="1" x14ac:dyDescent="0.3">
      <c r="A10" s="420">
        <v>1</v>
      </c>
      <c r="B10" s="474" t="s">
        <v>127</v>
      </c>
      <c r="C10" s="209" t="s">
        <v>344</v>
      </c>
      <c r="D10" s="209" t="s">
        <v>345</v>
      </c>
      <c r="E10" s="210" t="s">
        <v>346</v>
      </c>
      <c r="F10" s="477" t="s">
        <v>349</v>
      </c>
      <c r="G10" s="438" t="s">
        <v>350</v>
      </c>
      <c r="H10" s="477" t="s">
        <v>351</v>
      </c>
      <c r="I10" s="465" t="s">
        <v>116</v>
      </c>
      <c r="J10" s="468">
        <v>240</v>
      </c>
      <c r="K10" s="471" t="str">
        <f>IF(J10&lt;=0,"",IF(J10&lt;=2,"Muy Baja",IF(J10&lt;=24,"Baja",IF(J10&lt;=500,"Media",IF(J10&lt;=5000,"Alta","Muy Alta")))))</f>
        <v>Media</v>
      </c>
      <c r="L10" s="484">
        <f>IF(K10="","",IF(K10="Muy Baja",0.2,IF(K10="Baja",0.4,IF(K10="Media",0.6,IF(K10="Alta",0.8,IF(K10="Muy Alta",1,))))))</f>
        <v>0.6</v>
      </c>
      <c r="M10" s="487" t="s">
        <v>144</v>
      </c>
      <c r="N10" s="484" t="str">
        <f>IF(NOT(ISERROR(MATCH(M10,'Tabla Impacto'!$B$221:$B$223,0))),'Tabla Impacto'!$F$223&amp;"Por favor no seleccionar los criterios de impacto(Afectación Económica o presupuestal y Pérdida Reputacional)",M10)</f>
        <v xml:space="preserve">     El riesgo afecta la imagen de de la entidad con efecto publicitario sostenido a nivel de sector administrativo, nivel departamental o municipal</v>
      </c>
      <c r="O10" s="471" t="str">
        <f>IF(OR(N10='Tabla Impacto'!$C$11,N10='Tabla Impacto'!$D$11),"Leve",IF(OR(N10='Tabla Impacto'!$C$12,N10='Tabla Impacto'!$D$12),"Menor",IF(OR(N10='Tabla Impacto'!$C$13,N10='Tabla Impacto'!$D$13),"Moderado",IF(OR(N10='Tabla Impacto'!$C$14,N10='Tabla Impacto'!$D$14),"Mayor",IF(OR(N10='Tabla Impacto'!$C$15,N10='Tabla Impacto'!$D$15),"Catastrófico","")))))</f>
        <v>Mayor</v>
      </c>
      <c r="P10" s="484">
        <f>IF(O10="","",IF(O10="Leve",0.2,IF(O10="Menor",0.4,IF(O10="Moderado",0.6,IF(O10="Mayor",0.8,IF(O10="Catastrófico",1,))))))</f>
        <v>0.8</v>
      </c>
      <c r="Q10" s="481" t="str">
        <f>IF(OR(AND(K10="Muy Baja",O10="Leve"),AND(K10="Muy Baja",O10="Menor"),AND(K10="Baja",O10="Leve")),"Bajo",IF(OR(AND(K10="Muy baja",O10="Moderado"),AND(K10="Baja",O10="Menor"),AND(K10="Baja",O10="Moderado"),AND(K10="Media",O10="Leve"),AND(K10="Media",O10="Menor"),AND(K10="Media",O10="Moderado"),AND(K10="Alta",O10="Leve"),AND(K10="Alta",O10="Menor")),"Moderado",IF(OR(AND(K10="Muy Baja",O10="Mayor"),AND(K10="Baja",O10="Mayor"),AND(K10="Media",O10="Mayor"),AND(K10="Alta",O10="Moderado"),AND(K10="Alta",O10="Mayor"),AND(K10="Muy Alta",O10="Leve"),AND(K10="Muy Alta",O10="Menor"),AND(K10="Muy Alta",O10="Moderado"),AND(K10="Muy Alta",O10="Mayor")),"Alto",IF(OR(AND(K10="Muy Baja",O10="Catastrófico"),AND(K10="Baja",O10="Catastrófico"),AND(K10="Media",O10="Catastrófico"),AND(K10="Alta",O10="Catastrófico"),AND(K10="Muy Alta",O10="Catastrófico")),"Extremo",""))))</f>
        <v>Alto</v>
      </c>
      <c r="R10" s="105">
        <v>1</v>
      </c>
      <c r="S10" s="106" t="s">
        <v>352</v>
      </c>
      <c r="T10" s="107" t="str">
        <f>IF(OR(U10="Preventivo",U10="Detectivo"),"Probabilidad",IF(U10="Correctivo","Impacto",""))</f>
        <v>Probabilidad</v>
      </c>
      <c r="U10" s="113" t="s">
        <v>14</v>
      </c>
      <c r="V10" s="113" t="s">
        <v>9</v>
      </c>
      <c r="W10" s="114" t="str">
        <f>IF(AND(U10="Preventivo",V10="Automático"),"50%",IF(AND(U10="Preventivo",V10="Manual"),"40%",IF(AND(U10="Detectivo",V10="Automático"),"40%",IF(AND(U10="Detectivo",V10="Manual"),"30%",IF(AND(U10="Correctivo",V10="Automático"),"35%",IF(AND(U10="Correctivo",V10="Manual"),"25%",""))))))</f>
        <v>40%</v>
      </c>
      <c r="X10" s="113" t="s">
        <v>20</v>
      </c>
      <c r="Y10" s="113" t="s">
        <v>22</v>
      </c>
      <c r="Z10" s="113" t="s">
        <v>112</v>
      </c>
      <c r="AA10" s="108">
        <f>IFERROR(IF(T10="Probabilidad",(L10-(+L10*W10)),IF(T10="Impacto",L10,"")),"")</f>
        <v>0.36</v>
      </c>
      <c r="AB10" s="115" t="str">
        <f>IFERROR(IF(AA10="","",IF(AA10&lt;=0.2,"Muy Baja",IF(AA10&lt;=0.4,"Baja",IF(AA10&lt;=0.6,"Media",IF(AA10&lt;=0.8,"Alta","Muy Alta"))))),"")</f>
        <v>Baja</v>
      </c>
      <c r="AC10" s="116">
        <f>+AA10</f>
        <v>0.36</v>
      </c>
      <c r="AD10" s="115" t="str">
        <f>IFERROR(IF(AE10="","",IF(AE10&lt;=0.2,"Leve",IF(AE10&lt;=0.4,"Menor",IF(AE10&lt;=0.6,"Moderado",IF(AE10&lt;=0.8,"Mayor","Catastrófico"))))),"")</f>
        <v>Mayor</v>
      </c>
      <c r="AE10" s="116">
        <f>IFERROR(IF(T10="Impacto",(P10-(+P10*W10)),IF(T10="Probabilidad",P10,"")),"")</f>
        <v>0.8</v>
      </c>
      <c r="AF10" s="117" t="str">
        <f>IFERROR(IF(OR(AND(AB10="Muy Baja",AD10="Leve"),AND(AB10="Muy Baja",AD10="Menor"),AND(AB10="Baja",AD10="Leve")),"Bajo",IF(OR(AND(AB10="Muy baja",AD10="Moderado"),AND(AB10="Baja",AD10="Menor"),AND(AB10="Baja",AD10="Moderado"),AND(AB10="Media",AD10="Leve"),AND(AB10="Media",AD10="Menor"),AND(AB10="Media",AD10="Moderado"),AND(AB10="Alta",AD10="Leve"),AND(AB10="Alta",AD10="Menor")),"Moderado",IF(OR(AND(AB10="Muy Baja",AD10="Mayor"),AND(AB10="Baja",AD10="Mayor"),AND(AB10="Media",AD10="Mayor"),AND(AB10="Alta",AD10="Moderado"),AND(AB10="Alta",AD10="Mayor"),AND(AB10="Muy Alta",AD10="Leve"),AND(AB10="Muy Alta",AD10="Menor"),AND(AB10="Muy Alta",AD10="Moderado"),AND(AB10="Muy Alta",AD10="Mayor")),"Alto",IF(OR(AND(AB10="Muy Baja",AD10="Catastrófico"),AND(AB10="Baja",AD10="Catastrófico"),AND(AB10="Media",AD10="Catastrófico"),AND(AB10="Alta",AD10="Catastrófico"),AND(AB10="Muy Alta",AD10="Catastrófico")),"Extremo","")))),"")</f>
        <v>Alto</v>
      </c>
      <c r="AG10" s="478" t="s">
        <v>129</v>
      </c>
      <c r="AH10" s="223" t="s">
        <v>355</v>
      </c>
      <c r="AI10" s="221" t="s">
        <v>356</v>
      </c>
      <c r="AJ10" s="229">
        <v>45168</v>
      </c>
      <c r="AK10" s="227">
        <v>45338</v>
      </c>
      <c r="AL10" s="213" t="s">
        <v>357</v>
      </c>
      <c r="AM10" s="232" t="s">
        <v>40</v>
      </c>
      <c r="AN10" s="215" t="s">
        <v>358</v>
      </c>
      <c r="AO10" s="215" t="s">
        <v>365</v>
      </c>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row>
    <row r="11" spans="1:71" ht="207" x14ac:dyDescent="0.25">
      <c r="A11" s="421"/>
      <c r="B11" s="475"/>
      <c r="C11" s="209" t="s">
        <v>344</v>
      </c>
      <c r="D11" s="209" t="s">
        <v>345</v>
      </c>
      <c r="E11" s="211" t="s">
        <v>347</v>
      </c>
      <c r="F11" s="477"/>
      <c r="G11" s="439"/>
      <c r="H11" s="477"/>
      <c r="I11" s="466"/>
      <c r="J11" s="469"/>
      <c r="K11" s="472"/>
      <c r="L11" s="485"/>
      <c r="M11" s="488"/>
      <c r="N11" s="485">
        <f>IF(NOT(ISERROR(MATCH(M11,_xlfn.ANCHORARRAY(F22),0))),L24&amp;"Por favor no seleccionar los criterios de impacto",M11)</f>
        <v>0</v>
      </c>
      <c r="O11" s="472"/>
      <c r="P11" s="485"/>
      <c r="Q11" s="482"/>
      <c r="R11" s="105">
        <v>2</v>
      </c>
      <c r="S11" s="233" t="s">
        <v>353</v>
      </c>
      <c r="T11" s="107" t="str">
        <f>IF(OR(U11="Preventivo",U11="Detectivo"),"Probabilidad",IF(U11="Correctivo","Impacto",""))</f>
        <v>Probabilidad</v>
      </c>
      <c r="U11" s="113" t="s">
        <v>14</v>
      </c>
      <c r="V11" s="113" t="s">
        <v>9</v>
      </c>
      <c r="W11" s="114" t="str">
        <f>IF(AND(U11="Preventivo",V11="Automático"),"50%",IF(AND(U11="Preventivo",V11="Manual"),"40%",IF(AND(U11="Detectivo",V11="Automático"),"40%",IF(AND(U11="Detectivo",V11="Manual"),"30%",IF(AND(U11="Correctivo",V11="Automático"),"35%",IF(AND(U11="Correctivo",V11="Manual"),"25%",""))))))</f>
        <v>40%</v>
      </c>
      <c r="X11" s="113" t="s">
        <v>20</v>
      </c>
      <c r="Y11" s="113" t="s">
        <v>22</v>
      </c>
      <c r="Z11" s="113" t="s">
        <v>112</v>
      </c>
      <c r="AA11" s="108">
        <f>IFERROR(IF(AND(T10="Probabilidad",T11="Probabilidad"),(AC10-(+AC10*W11)),IF(AND(T10="Impacto",T11="Probabilidad"),(L10-(+L10*W11)),IF(T11="Impacto",AC10,""))),"")</f>
        <v>0.216</v>
      </c>
      <c r="AB11" s="115" t="str">
        <f t="shared" ref="AB11" si="0">IFERROR(IF(AA11="","",IF(AA11&lt;=0.2,"Muy Baja",IF(AA11&lt;=0.4,"Baja",IF(AA11&lt;=0.6,"Media",IF(AA11&lt;=0.8,"Alta","Muy Alta"))))),"")</f>
        <v>Baja</v>
      </c>
      <c r="AC11" s="116">
        <f>+AA11</f>
        <v>0.216</v>
      </c>
      <c r="AD11" s="115" t="str">
        <f t="shared" ref="AD11" si="1">IFERROR(IF(AE11="","",IF(AE11&lt;=0.2,"Leve",IF(AE11&lt;=0.4,"Menor",IF(AE11&lt;=0.6,"Moderado",IF(AE11&lt;=0.8,"Mayor","Catastrófico"))))),"")</f>
        <v>Mayor</v>
      </c>
      <c r="AE11" s="116">
        <f>IFERROR(IF(AND(T10="Impacto",T11="Impacto"),(AE10-(+AE10*W11)),IF(AND(T10="Probabilidad",T11="Impacto"),(P10-(+P10*W11)),IF(T11="Probabilidad",AE10,""))),"")</f>
        <v>0.8</v>
      </c>
      <c r="AF11" s="117" t="str">
        <f t="shared" ref="AF11" si="2">IFERROR(IF(OR(AND(AB11="Muy Baja",AD11="Leve"),AND(AB11="Muy Baja",AD11="Menor"),AND(AB11="Baja",AD11="Leve")),"Bajo",IF(OR(AND(AB11="Muy baja",AD11="Moderado"),AND(AB11="Baja",AD11="Menor"),AND(AB11="Baja",AD11="Moderado"),AND(AB11="Media",AD11="Leve"),AND(AB11="Media",AD11="Menor"),AND(AB11="Media",AD11="Moderado"),AND(AB11="Alta",AD11="Leve"),AND(AB11="Alta",AD11="Menor")),"Moderado",IF(OR(AND(AB11="Muy Baja",AD11="Mayor"),AND(AB11="Baja",AD11="Mayor"),AND(AB11="Media",AD11="Mayor"),AND(AB11="Alta",AD11="Moderado"),AND(AB11="Alta",AD11="Mayor"),AND(AB11="Muy Alta",AD11="Leve"),AND(AB11="Muy Alta",AD11="Menor"),AND(AB11="Muy Alta",AD11="Moderado"),AND(AB11="Muy Alta",AD11="Mayor")),"Alto",IF(OR(AND(AB11="Muy Baja",AD11="Catastrófico"),AND(AB11="Baja",AD11="Catastrófico"),AND(AB11="Media",AD11="Catastrófico"),AND(AB11="Alta",AD11="Catastrófico"),AND(AB11="Muy Alta",AD11="Catastrófico")),"Extremo","")))),"")</f>
        <v>Alto</v>
      </c>
      <c r="AG11" s="479"/>
      <c r="AH11" s="224"/>
      <c r="AI11" s="221" t="s">
        <v>356</v>
      </c>
      <c r="AJ11" s="229">
        <v>45168</v>
      </c>
      <c r="AK11" s="228"/>
      <c r="AL11" s="234" t="s">
        <v>363</v>
      </c>
      <c r="AM11" s="232" t="s">
        <v>40</v>
      </c>
      <c r="AN11" s="215" t="s">
        <v>358</v>
      </c>
      <c r="AO11" s="225" t="s">
        <v>363</v>
      </c>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row>
    <row r="12" spans="1:71" ht="172.5" customHeight="1" x14ac:dyDescent="0.25">
      <c r="A12" s="421"/>
      <c r="B12" s="475"/>
      <c r="C12" s="209"/>
      <c r="D12" s="209"/>
      <c r="E12" s="212" t="s">
        <v>348</v>
      </c>
      <c r="F12" s="477"/>
      <c r="G12" s="439"/>
      <c r="H12" s="477"/>
      <c r="I12" s="466"/>
      <c r="J12" s="469"/>
      <c r="K12" s="472"/>
      <c r="L12" s="485"/>
      <c r="M12" s="488"/>
      <c r="N12" s="485">
        <f>IF(NOT(ISERROR(MATCH(M12,_xlfn.ANCHORARRAY(F23),0))),L25&amp;"Por favor no seleccionar los criterios de impacto",M12)</f>
        <v>0</v>
      </c>
      <c r="O12" s="472"/>
      <c r="P12" s="485"/>
      <c r="Q12" s="482"/>
      <c r="R12" s="105">
        <v>3</v>
      </c>
      <c r="S12" s="106" t="s">
        <v>354</v>
      </c>
      <c r="T12" s="107" t="str">
        <f>IF(OR(U12="Preventivo",U12="Detectivo"),"Probabilidad",IF(U12="Correctivo","Impacto",""))</f>
        <v>Probabilidad</v>
      </c>
      <c r="U12" s="113" t="s">
        <v>14</v>
      </c>
      <c r="V12" s="113" t="s">
        <v>9</v>
      </c>
      <c r="W12" s="114" t="str">
        <f>IF(AND(U12="Preventivo",V12="Automático"),"50%",IF(AND(U12="Preventivo",V12="Manual"),"40%",IF(AND(U12="Detectivo",V12="Automático"),"40%",IF(AND(U12="Detectivo",V12="Manual"),"30%",IF(AND(U12="Correctivo",V12="Automático"),"35%",IF(AND(U12="Correctivo",V12="Manual"),"25%",""))))))</f>
        <v>40%</v>
      </c>
      <c r="X12" s="113" t="s">
        <v>20</v>
      </c>
      <c r="Y12" s="113" t="s">
        <v>22</v>
      </c>
      <c r="Z12" s="113" t="s">
        <v>112</v>
      </c>
      <c r="AA12" s="108">
        <f>IFERROR(IF(AND(T11="Probabilidad",T12="Probabilidad"),(AC11-(+AC11*W12)),IF(AND(T11="Impacto",T12="Probabilidad"),(AC10-(+AC10*W12)),IF(T12="Impacto",AC11,""))),"")</f>
        <v>0.12959999999999999</v>
      </c>
      <c r="AB12" s="115" t="str">
        <f t="shared" ref="AB12:AB15" si="3">IFERROR(IF(AA12="","",IF(AA12&lt;=0.2,"Muy Baja",IF(AA12&lt;=0.4,"Baja",IF(AA12&lt;=0.6,"Media",IF(AA12&lt;=0.8,"Alta","Muy Alta"))))),"")</f>
        <v>Muy Baja</v>
      </c>
      <c r="AC12" s="116">
        <f t="shared" ref="AC12:AC15" si="4">+AA12</f>
        <v>0.12959999999999999</v>
      </c>
      <c r="AD12" s="115" t="str">
        <f t="shared" ref="AD12:AD15" si="5">IFERROR(IF(AE12="","",IF(AE12&lt;=0.2,"Leve",IF(AE12&lt;=0.4,"Menor",IF(AE12&lt;=0.6,"Moderado",IF(AE12&lt;=0.8,"Mayor","Catastrófico"))))),"")</f>
        <v>Mayor</v>
      </c>
      <c r="AE12" s="116">
        <f t="shared" ref="AE12:AE15" si="6">IFERROR(IF(AND(T11="Impacto",T12="Impacto"),(AE11-(+AE11*W12)),IF(AND(T11="Probabilidad",T12="Impacto"),(AE10-(+AE10*W12)),IF(T12="Probabilidad",AE11,""))),"")</f>
        <v>0.8</v>
      </c>
      <c r="AF12" s="117" t="str">
        <f t="shared" ref="AF12:AF15" si="7">IFERROR(IF(OR(AND(AB12="Muy Baja",AD12="Leve"),AND(AB12="Muy Baja",AD12="Menor"),AND(AB12="Baja",AD12="Leve")),"Bajo",IF(OR(AND(AB12="Muy baja",AD12="Moderado"),AND(AB12="Baja",AD12="Menor"),AND(AB12="Baja",AD12="Moderado"),AND(AB12="Media",AD12="Leve"),AND(AB12="Media",AD12="Menor"),AND(AB12="Media",AD12="Moderado"),AND(AB12="Alta",AD12="Leve"),AND(AB12="Alta",AD12="Menor")),"Moderado",IF(OR(AND(AB12="Muy Baja",AD12="Mayor"),AND(AB12="Baja",AD12="Mayor"),AND(AB12="Media",AD12="Mayor"),AND(AB12="Alta",AD12="Moderado"),AND(AB12="Alta",AD12="Mayor"),AND(AB12="Muy Alta",AD12="Leve"),AND(AB12="Muy Alta",AD12="Menor"),AND(AB12="Muy Alta",AD12="Moderado"),AND(AB12="Muy Alta",AD12="Mayor")),"Alto",IF(OR(AND(AB12="Muy Baja",AD12="Catastrófico"),AND(AB12="Baja",AD12="Catastrófico"),AND(AB12="Media",AD12="Catastrófico"),AND(AB12="Alta",AD12="Catastrófico"),AND(AB12="Muy Alta",AD12="Catastrófico")),"Extremo","")))),"")</f>
        <v>Alto</v>
      </c>
      <c r="AG12" s="480"/>
      <c r="AH12" s="222"/>
      <c r="AI12" s="221" t="s">
        <v>356</v>
      </c>
      <c r="AJ12" s="229">
        <v>45168</v>
      </c>
      <c r="AK12" s="229">
        <v>45345</v>
      </c>
      <c r="AL12" s="215" t="s">
        <v>361</v>
      </c>
      <c r="AM12" s="231" t="s">
        <v>40</v>
      </c>
      <c r="AN12" s="230" t="s">
        <v>362</v>
      </c>
      <c r="AO12" s="215" t="s">
        <v>365</v>
      </c>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row>
    <row r="13" spans="1:71" ht="46.5" customHeight="1" x14ac:dyDescent="0.25">
      <c r="A13" s="421"/>
      <c r="B13" s="475"/>
      <c r="C13" s="209"/>
      <c r="D13" s="209"/>
      <c r="E13" s="210"/>
      <c r="F13" s="477"/>
      <c r="G13" s="439"/>
      <c r="H13" s="477"/>
      <c r="I13" s="466"/>
      <c r="J13" s="469"/>
      <c r="K13" s="472"/>
      <c r="L13" s="485"/>
      <c r="M13" s="488"/>
      <c r="N13" s="485">
        <f>IF(NOT(ISERROR(MATCH(M13,_xlfn.ANCHORARRAY(F24),0))),L26&amp;"Por favor no seleccionar los criterios de impacto",M13)</f>
        <v>0</v>
      </c>
      <c r="O13" s="472"/>
      <c r="P13" s="485"/>
      <c r="Q13" s="482"/>
      <c r="R13" s="105">
        <v>4</v>
      </c>
      <c r="S13" s="106"/>
      <c r="T13" s="107" t="str">
        <f t="shared" ref="T13:T15" si="8">IF(OR(U13="Preventivo",U13="Detectivo"),"Probabilidad",IF(U13="Correctivo","Impacto",""))</f>
        <v/>
      </c>
      <c r="U13" s="113"/>
      <c r="V13" s="113"/>
      <c r="W13" s="114" t="str">
        <f t="shared" ref="W13:W15" si="9">IF(AND(U13="Preventivo",V13="Automático"),"50%",IF(AND(U13="Preventivo",V13="Manual"),"40%",IF(AND(U13="Detectivo",V13="Automático"),"40%",IF(AND(U13="Detectivo",V13="Manual"),"30%",IF(AND(U13="Correctivo",V13="Automático"),"35%",IF(AND(U13="Correctivo",V13="Manual"),"25%",""))))))</f>
        <v/>
      </c>
      <c r="X13" s="113"/>
      <c r="Y13" s="113"/>
      <c r="Z13" s="113"/>
      <c r="AA13" s="108" t="str">
        <f t="shared" ref="AA13:AA15" si="10">IFERROR(IF(AND(T12="Probabilidad",T13="Probabilidad"),(AC12-(+AC12*W13)),IF(AND(T12="Impacto",T13="Probabilidad"),(AC11-(+AC11*W13)),IF(T13="Impacto",AC12,""))),"")</f>
        <v/>
      </c>
      <c r="AB13" s="115" t="str">
        <f t="shared" si="3"/>
        <v/>
      </c>
      <c r="AC13" s="116" t="str">
        <f t="shared" si="4"/>
        <v/>
      </c>
      <c r="AD13" s="115" t="str">
        <f t="shared" si="5"/>
        <v/>
      </c>
      <c r="AE13" s="116" t="str">
        <f t="shared" si="6"/>
        <v/>
      </c>
      <c r="AF13" s="117" t="str">
        <f t="shared" si="7"/>
        <v/>
      </c>
      <c r="AG13" s="118"/>
      <c r="AH13" s="109"/>
      <c r="AI13" s="110"/>
      <c r="AJ13" s="111"/>
      <c r="AK13" s="226"/>
      <c r="AL13" s="109"/>
      <c r="AM13" s="110"/>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row>
    <row r="14" spans="1:71" ht="48.75" customHeight="1" x14ac:dyDescent="0.25">
      <c r="A14" s="421"/>
      <c r="B14" s="475"/>
      <c r="C14" s="209"/>
      <c r="D14" s="209"/>
      <c r="E14" s="210"/>
      <c r="F14" s="477"/>
      <c r="G14" s="439"/>
      <c r="H14" s="477"/>
      <c r="I14" s="466"/>
      <c r="J14" s="469"/>
      <c r="K14" s="472"/>
      <c r="L14" s="485"/>
      <c r="M14" s="488"/>
      <c r="N14" s="485">
        <f>IF(NOT(ISERROR(MATCH(M14,_xlfn.ANCHORARRAY(F25),0))),L27&amp;"Por favor no seleccionar los criterios de impacto",M14)</f>
        <v>0</v>
      </c>
      <c r="O14" s="472"/>
      <c r="P14" s="485"/>
      <c r="Q14" s="482"/>
      <c r="R14" s="105">
        <v>5</v>
      </c>
      <c r="S14" s="106"/>
      <c r="T14" s="107" t="str">
        <f t="shared" si="8"/>
        <v/>
      </c>
      <c r="U14" s="113"/>
      <c r="V14" s="113"/>
      <c r="W14" s="114" t="str">
        <f t="shared" si="9"/>
        <v/>
      </c>
      <c r="X14" s="113"/>
      <c r="Y14" s="113"/>
      <c r="Z14" s="113"/>
      <c r="AA14" s="108" t="str">
        <f t="shared" si="10"/>
        <v/>
      </c>
      <c r="AB14" s="115" t="str">
        <f t="shared" si="3"/>
        <v/>
      </c>
      <c r="AC14" s="116" t="str">
        <f t="shared" si="4"/>
        <v/>
      </c>
      <c r="AD14" s="115" t="str">
        <f t="shared" si="5"/>
        <v/>
      </c>
      <c r="AE14" s="116" t="str">
        <f t="shared" si="6"/>
        <v/>
      </c>
      <c r="AF14" s="117" t="str">
        <f t="shared" si="7"/>
        <v/>
      </c>
      <c r="AG14" s="118"/>
      <c r="AH14" s="109"/>
      <c r="AI14" s="110"/>
      <c r="AJ14" s="111"/>
      <c r="AK14" s="111"/>
      <c r="AL14" s="109"/>
      <c r="AM14" s="110"/>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row>
    <row r="15" spans="1:71" ht="42.75" customHeight="1" x14ac:dyDescent="0.25">
      <c r="A15" s="422"/>
      <c r="B15" s="476"/>
      <c r="C15" s="209"/>
      <c r="D15" s="209"/>
      <c r="E15" s="210"/>
      <c r="F15" s="477"/>
      <c r="G15" s="440"/>
      <c r="H15" s="477"/>
      <c r="I15" s="467"/>
      <c r="J15" s="470"/>
      <c r="K15" s="473"/>
      <c r="L15" s="486"/>
      <c r="M15" s="489"/>
      <c r="N15" s="486">
        <f>IF(NOT(ISERROR(MATCH(M15,_xlfn.ANCHORARRAY(F26),0))),L28&amp;"Por favor no seleccionar los criterios de impacto",M15)</f>
        <v>0</v>
      </c>
      <c r="O15" s="473"/>
      <c r="P15" s="486"/>
      <c r="Q15" s="483"/>
      <c r="R15" s="105">
        <v>6</v>
      </c>
      <c r="S15" s="106"/>
      <c r="T15" s="107" t="str">
        <f t="shared" si="8"/>
        <v/>
      </c>
      <c r="U15" s="113"/>
      <c r="V15" s="113"/>
      <c r="W15" s="114" t="str">
        <f t="shared" si="9"/>
        <v/>
      </c>
      <c r="X15" s="113"/>
      <c r="Y15" s="113"/>
      <c r="Z15" s="113"/>
      <c r="AA15" s="108" t="str">
        <f t="shared" si="10"/>
        <v/>
      </c>
      <c r="AB15" s="115" t="str">
        <f t="shared" si="3"/>
        <v/>
      </c>
      <c r="AC15" s="116" t="str">
        <f t="shared" si="4"/>
        <v/>
      </c>
      <c r="AD15" s="115" t="str">
        <f t="shared" si="5"/>
        <v/>
      </c>
      <c r="AE15" s="116" t="str">
        <f t="shared" si="6"/>
        <v/>
      </c>
      <c r="AF15" s="117" t="str">
        <f t="shared" si="7"/>
        <v/>
      </c>
      <c r="AG15" s="118"/>
      <c r="AH15" s="109"/>
      <c r="AI15" s="110"/>
      <c r="AJ15" s="111"/>
      <c r="AK15" s="111"/>
      <c r="AL15" s="109"/>
      <c r="AM15" s="110"/>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row>
    <row r="16" spans="1:71" ht="71.25" customHeight="1" x14ac:dyDescent="0.25">
      <c r="A16" s="420">
        <v>2</v>
      </c>
      <c r="B16" s="423"/>
      <c r="C16" s="423"/>
      <c r="D16" s="441"/>
      <c r="E16" s="136"/>
      <c r="F16" s="444"/>
      <c r="G16" s="438"/>
      <c r="H16" s="137"/>
      <c r="I16" s="445"/>
      <c r="J16" s="429"/>
      <c r="K16" s="432" t="str">
        <f>IF(J16&lt;=0,"",IF(J16&lt;=2,"Muy Baja",IF(J16&lt;=24,"Baja",IF(J16&lt;=500,"Media",IF(J16&lt;=5000,"Alta","Muy Alta")))))</f>
        <v/>
      </c>
      <c r="L16" s="414" t="str">
        <f>IF(K16="","",IF(K16="Muy Baja",0.2,IF(K16="Baja",0.4,IF(K16="Media",0.6,IF(K16="Alta",0.8,IF(K16="Muy Alta",1,))))))</f>
        <v/>
      </c>
      <c r="M16" s="435"/>
      <c r="N16" s="414">
        <f>IF(NOT(ISERROR(MATCH(M16,'Tabla Impacto'!$B$221:$B$223,0))),'Tabla Impacto'!$F$223&amp;"Por favor no seleccionar los criterios de impacto(Afectación Económica o presupuestal y Pérdida Reputacional)",M16)</f>
        <v>0</v>
      </c>
      <c r="O16" s="432" t="str">
        <f>IF(OR(N16='Tabla Impacto'!$C$11,N16='Tabla Impacto'!$D$11),"Leve",IF(OR(N16='Tabla Impacto'!$C$12,N16='Tabla Impacto'!$D$12),"Menor",IF(OR(N16='Tabla Impacto'!$C$13,N16='Tabla Impacto'!$D$13),"Moderado",IF(OR(N16='Tabla Impacto'!$C$14,N16='Tabla Impacto'!$D$14),"Mayor",IF(OR(N16='Tabla Impacto'!$C$15,N16='Tabla Impacto'!$D$15),"Catastrófico","")))))</f>
        <v/>
      </c>
      <c r="P16" s="414" t="str">
        <f>IF(O16="","",IF(O16="Leve",0.2,IF(O16="Menor",0.4,IF(O16="Moderado",0.6,IF(O16="Mayor",0.8,IF(O16="Catastrófico",1,))))))</f>
        <v/>
      </c>
      <c r="Q16" s="417" t="str">
        <f>IF(OR(AND(K16="Muy Baja",O16="Leve"),AND(K16="Muy Baja",O16="Menor"),AND(K16="Baja",O16="Leve")),"Bajo",IF(OR(AND(K16="Muy baja",O16="Moderado"),AND(K16="Baja",O16="Menor"),AND(K16="Baja",O16="Moderado"),AND(K16="Media",O16="Leve"),AND(K16="Media",O16="Menor"),AND(K16="Media",O16="Moderado"),AND(K16="Alta",O16="Leve"),AND(K16="Alta",O16="Menor")),"Moderado",IF(OR(AND(K16="Muy Baja",O16="Mayor"),AND(K16="Baja",O16="Mayor"),AND(K16="Media",O16="Mayor"),AND(K16="Alta",O16="Moderado"),AND(K16="Alta",O16="Mayor"),AND(K16="Muy Alta",O16="Leve"),AND(K16="Muy Alta",O16="Menor"),AND(K16="Muy Alta",O16="Moderado"),AND(K16="Muy Alta",O16="Mayor")),"Alto",IF(OR(AND(K16="Muy Baja",O16="Catastrófico"),AND(K16="Baja",O16="Catastrófico"),AND(K16="Media",O16="Catastrófico"),AND(K16="Alta",O16="Catastrófico"),AND(K16="Muy Alta",O16="Catastrófico")),"Extremo",""))))</f>
        <v/>
      </c>
      <c r="R16" s="105">
        <v>1</v>
      </c>
      <c r="S16" s="106"/>
      <c r="T16" s="107" t="str">
        <f>IF(OR(U16="Preventivo",U16="Detectivo"),"Probabilidad",IF(U16="Correctivo","Impacto",""))</f>
        <v/>
      </c>
      <c r="U16" s="113"/>
      <c r="V16" s="113"/>
      <c r="W16" s="114" t="str">
        <f>IF(AND(U16="Preventivo",V16="Automático"),"50%",IF(AND(U16="Preventivo",V16="Manual"),"40%",IF(AND(U16="Detectivo",V16="Automático"),"40%",IF(AND(U16="Detectivo",V16="Manual"),"30%",IF(AND(U16="Correctivo",V16="Automático"),"35%",IF(AND(U16="Correctivo",V16="Manual"),"25%",""))))))</f>
        <v/>
      </c>
      <c r="X16" s="113"/>
      <c r="Y16" s="113"/>
      <c r="Z16" s="113"/>
      <c r="AA16" s="108" t="str">
        <f>IFERROR(IF(T16="Probabilidad",(L16-(+L16*W16)),IF(T16="Impacto",L16,"")),"")</f>
        <v/>
      </c>
      <c r="AB16" s="115" t="str">
        <f>IFERROR(IF(AA16="","",IF(AA16&lt;=0.2,"Muy Baja",IF(AA16&lt;=0.4,"Baja",IF(AA16&lt;=0.6,"Media",IF(AA16&lt;=0.8,"Alta","Muy Alta"))))),"")</f>
        <v/>
      </c>
      <c r="AC16" s="116" t="str">
        <f>+AA16</f>
        <v/>
      </c>
      <c r="AD16" s="115" t="str">
        <f>IFERROR(IF(AE16="","",IF(AE16&lt;=0.2,"Leve",IF(AE16&lt;=0.4,"Menor",IF(AE16&lt;=0.6,"Moderado",IF(AE16&lt;=0.8,"Mayor","Catastrófico"))))),"")</f>
        <v/>
      </c>
      <c r="AE16" s="116" t="str">
        <f>IFERROR(IF(T16="Impacto",(P16-(+P16*W16)),IF(T16="Probabilidad",P16,"")),"")</f>
        <v/>
      </c>
      <c r="AF16" s="117" t="str">
        <f>IFERROR(IF(OR(AND(AB16="Muy Baja",AD16="Leve"),AND(AB16="Muy Baja",AD16="Menor"),AND(AB16="Baja",AD16="Leve")),"Bajo",IF(OR(AND(AB16="Muy baja",AD16="Moderado"),AND(AB16="Baja",AD16="Menor"),AND(AB16="Baja",AD16="Moderado"),AND(AB16="Media",AD16="Leve"),AND(AB16="Media",AD16="Menor"),AND(AB16="Media",AD16="Moderado"),AND(AB16="Alta",AD16="Leve"),AND(AB16="Alta",AD16="Menor")),"Moderado",IF(OR(AND(AB16="Muy Baja",AD16="Mayor"),AND(AB16="Baja",AD16="Mayor"),AND(AB16="Media",AD16="Mayor"),AND(AB16="Alta",AD16="Moderado"),AND(AB16="Alta",AD16="Mayor"),AND(AB16="Muy Alta",AD16="Leve"),AND(AB16="Muy Alta",AD16="Menor"),AND(AB16="Muy Alta",AD16="Moderado"),AND(AB16="Muy Alta",AD16="Mayor")),"Alto",IF(OR(AND(AB16="Muy Baja",AD16="Catastrófico"),AND(AB16="Baja",AD16="Catastrófico"),AND(AB16="Media",AD16="Catastrófico"),AND(AB16="Alta",AD16="Catastrófico"),AND(AB16="Muy Alta",AD16="Catastrófico")),"Extremo","")))),"")</f>
        <v/>
      </c>
      <c r="AG16" s="118"/>
      <c r="AH16" s="109"/>
      <c r="AI16" s="110"/>
      <c r="AJ16" s="111"/>
      <c r="AK16" s="111"/>
      <c r="AL16" s="109"/>
      <c r="AM16" s="110"/>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row>
    <row r="17" spans="1:71" ht="30" customHeight="1" x14ac:dyDescent="0.25">
      <c r="A17" s="421"/>
      <c r="B17" s="424"/>
      <c r="C17" s="424"/>
      <c r="D17" s="442"/>
      <c r="E17" s="136"/>
      <c r="F17" s="444"/>
      <c r="G17" s="439"/>
      <c r="H17" s="137"/>
      <c r="I17" s="446"/>
      <c r="J17" s="430"/>
      <c r="K17" s="433"/>
      <c r="L17" s="415"/>
      <c r="M17" s="436"/>
      <c r="N17" s="415">
        <f>IF(NOT(ISERROR(MATCH(M17,_xlfn.ANCHORARRAY(F28),0))),L30&amp;"Por favor no seleccionar los criterios de impacto",M17)</f>
        <v>0</v>
      </c>
      <c r="O17" s="433"/>
      <c r="P17" s="415"/>
      <c r="Q17" s="418"/>
      <c r="R17" s="105">
        <v>2</v>
      </c>
      <c r="S17" s="106"/>
      <c r="T17" s="107" t="str">
        <f>IF(OR(U17="Preventivo",U17="Detectivo"),"Probabilidad",IF(U17="Correctivo","Impacto",""))</f>
        <v/>
      </c>
      <c r="U17" s="113"/>
      <c r="V17" s="113"/>
      <c r="W17" s="114" t="str">
        <f t="shared" ref="W17:W21" si="11">IF(AND(U17="Preventivo",V17="Automático"),"50%",IF(AND(U17="Preventivo",V17="Manual"),"40%",IF(AND(U17="Detectivo",V17="Automático"),"40%",IF(AND(U17="Detectivo",V17="Manual"),"30%",IF(AND(U17="Correctivo",V17="Automático"),"35%",IF(AND(U17="Correctivo",V17="Manual"),"25%",""))))))</f>
        <v/>
      </c>
      <c r="X17" s="113"/>
      <c r="Y17" s="113"/>
      <c r="Z17" s="113"/>
      <c r="AA17" s="108" t="str">
        <f>IFERROR(IF(AND(T16="Probabilidad",T17="Probabilidad"),(AC16-(+AC16*W17)),IF(AND(T16="Impacto",T17="Probabilidad"),(L16-(+L16*W17)),IF(T17="Impacto",AC16,""))),"")</f>
        <v/>
      </c>
      <c r="AB17" s="115" t="str">
        <f t="shared" ref="AB17:AB21" si="12">IFERROR(IF(AA17="","",IF(AA17&lt;=0.2,"Muy Baja",IF(AA17&lt;=0.4,"Baja",IF(AA17&lt;=0.6,"Media",IF(AA17&lt;=0.8,"Alta","Muy Alta"))))),"")</f>
        <v/>
      </c>
      <c r="AC17" s="116" t="str">
        <f>+AA17</f>
        <v/>
      </c>
      <c r="AD17" s="115" t="str">
        <f t="shared" ref="AD17:AD21" si="13">IFERROR(IF(AE17="","",IF(AE17&lt;=0.2,"Leve",IF(AE17&lt;=0.4,"Menor",IF(AE17&lt;=0.6,"Moderado",IF(AE17&lt;=0.8,"Mayor","Catastrófico"))))),"")</f>
        <v/>
      </c>
      <c r="AE17" s="116" t="str">
        <f>IFERROR(IF(AND(T16="Impacto",T17="Impacto"),(AE16-(+AE16*W17)),IF(AND(T16="Probabilidad",T17="Impacto"),(P16-(+P16*W17)),IF(T17="Probabilidad",AE16,""))),"")</f>
        <v/>
      </c>
      <c r="AF17" s="117" t="str">
        <f t="shared" ref="AF17:AF21" si="14">IFERROR(IF(OR(AND(AB17="Muy Baja",AD17="Leve"),AND(AB17="Muy Baja",AD17="Menor"),AND(AB17="Baja",AD17="Leve")),"Bajo",IF(OR(AND(AB17="Muy baja",AD17="Moderado"),AND(AB17="Baja",AD17="Menor"),AND(AB17="Baja",AD17="Moderado"),AND(AB17="Media",AD17="Leve"),AND(AB17="Media",AD17="Menor"),AND(AB17="Media",AD17="Moderado"),AND(AB17="Alta",AD17="Leve"),AND(AB17="Alta",AD17="Menor")),"Moderado",IF(OR(AND(AB17="Muy Baja",AD17="Mayor"),AND(AB17="Baja",AD17="Mayor"),AND(AB17="Media",AD17="Mayor"),AND(AB17="Alta",AD17="Moderado"),AND(AB17="Alta",AD17="Mayor"),AND(AB17="Muy Alta",AD17="Leve"),AND(AB17="Muy Alta",AD17="Menor"),AND(AB17="Muy Alta",AD17="Moderado"),AND(AB17="Muy Alta",AD17="Mayor")),"Alto",IF(OR(AND(AB17="Muy Baja",AD17="Catastrófico"),AND(AB17="Baja",AD17="Catastrófico"),AND(AB17="Media",AD17="Catastrófico"),AND(AB17="Alta",AD17="Catastrófico"),AND(AB17="Muy Alta",AD17="Catastrófico")),"Extremo","")))),"")</f>
        <v/>
      </c>
      <c r="AG17" s="118"/>
      <c r="AH17" s="109"/>
      <c r="AI17" s="110"/>
      <c r="AJ17" s="111"/>
      <c r="AK17" s="111"/>
      <c r="AL17" s="109"/>
      <c r="AM17" s="110"/>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row>
    <row r="18" spans="1:71" ht="25.5" customHeight="1" x14ac:dyDescent="0.25">
      <c r="A18" s="421"/>
      <c r="B18" s="424"/>
      <c r="C18" s="424"/>
      <c r="D18" s="442"/>
      <c r="E18" s="136"/>
      <c r="F18" s="444"/>
      <c r="G18" s="439"/>
      <c r="H18" s="137"/>
      <c r="I18" s="446"/>
      <c r="J18" s="430"/>
      <c r="K18" s="433"/>
      <c r="L18" s="415"/>
      <c r="M18" s="436"/>
      <c r="N18" s="415">
        <f>IF(NOT(ISERROR(MATCH(M18,_xlfn.ANCHORARRAY(F29),0))),L31&amp;"Por favor no seleccionar los criterios de impacto",M18)</f>
        <v>0</v>
      </c>
      <c r="O18" s="433"/>
      <c r="P18" s="415"/>
      <c r="Q18" s="418"/>
      <c r="R18" s="105">
        <v>3</v>
      </c>
      <c r="S18" s="112"/>
      <c r="T18" s="107" t="str">
        <f t="shared" ref="T18:T21" si="15">IF(OR(U18="Preventivo",U18="Detectivo"),"Probabilidad",IF(U18="Correctivo","Impacto",""))</f>
        <v/>
      </c>
      <c r="U18" s="113"/>
      <c r="V18" s="113"/>
      <c r="W18" s="114" t="str">
        <f t="shared" si="11"/>
        <v/>
      </c>
      <c r="X18" s="113"/>
      <c r="Y18" s="113"/>
      <c r="Z18" s="113"/>
      <c r="AA18" s="108" t="str">
        <f>IFERROR(IF(AND(T17="Probabilidad",T18="Probabilidad"),(AC17-(+AC17*W18)),IF(AND(T17="Impacto",T18="Probabilidad"),(AC16-(+AC16*W18)),IF(T18="Impacto",AC17,""))),"")</f>
        <v/>
      </c>
      <c r="AB18" s="115" t="str">
        <f t="shared" si="12"/>
        <v/>
      </c>
      <c r="AC18" s="116" t="str">
        <f t="shared" ref="AC18:AC21" si="16">+AA18</f>
        <v/>
      </c>
      <c r="AD18" s="115" t="str">
        <f t="shared" si="13"/>
        <v/>
      </c>
      <c r="AE18" s="116" t="str">
        <f t="shared" ref="AE18:AE21" si="17">IFERROR(IF(AND(T17="Impacto",T18="Impacto"),(AE17-(+AE17*W18)),IF(AND(T17="Probabilidad",T18="Impacto"),(AE16-(+AE16*W18)),IF(T18="Probabilidad",AE17,""))),"")</f>
        <v/>
      </c>
      <c r="AF18" s="117" t="str">
        <f t="shared" si="14"/>
        <v/>
      </c>
      <c r="AG18" s="118"/>
      <c r="AH18" s="109"/>
      <c r="AI18" s="110"/>
      <c r="AJ18" s="111"/>
      <c r="AK18" s="111"/>
      <c r="AL18" s="109"/>
      <c r="AM18" s="110"/>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row>
    <row r="19" spans="1:71" ht="25.5" customHeight="1" x14ac:dyDescent="0.25">
      <c r="A19" s="421"/>
      <c r="B19" s="424"/>
      <c r="C19" s="424"/>
      <c r="D19" s="442"/>
      <c r="E19" s="136"/>
      <c r="F19" s="444"/>
      <c r="G19" s="439"/>
      <c r="H19" s="137"/>
      <c r="I19" s="446"/>
      <c r="J19" s="430"/>
      <c r="K19" s="433"/>
      <c r="L19" s="415"/>
      <c r="M19" s="436"/>
      <c r="N19" s="415">
        <f>IF(NOT(ISERROR(MATCH(M19,_xlfn.ANCHORARRAY(F30),0))),L32&amp;"Por favor no seleccionar los criterios de impacto",M19)</f>
        <v>0</v>
      </c>
      <c r="O19" s="433"/>
      <c r="P19" s="415"/>
      <c r="Q19" s="418"/>
      <c r="R19" s="105">
        <v>4</v>
      </c>
      <c r="S19" s="106"/>
      <c r="T19" s="107" t="str">
        <f t="shared" si="15"/>
        <v/>
      </c>
      <c r="U19" s="113"/>
      <c r="V19" s="113"/>
      <c r="W19" s="114" t="str">
        <f t="shared" si="11"/>
        <v/>
      </c>
      <c r="X19" s="113"/>
      <c r="Y19" s="113"/>
      <c r="Z19" s="113"/>
      <c r="AA19" s="108" t="str">
        <f t="shared" ref="AA19:AA21" si="18">IFERROR(IF(AND(T18="Probabilidad",T19="Probabilidad"),(AC18-(+AC18*W19)),IF(AND(T18="Impacto",T19="Probabilidad"),(AC17-(+AC17*W19)),IF(T19="Impacto",AC18,""))),"")</f>
        <v/>
      </c>
      <c r="AB19" s="115" t="str">
        <f t="shared" si="12"/>
        <v/>
      </c>
      <c r="AC19" s="116" t="str">
        <f t="shared" si="16"/>
        <v/>
      </c>
      <c r="AD19" s="115" t="str">
        <f t="shared" si="13"/>
        <v/>
      </c>
      <c r="AE19" s="116" t="str">
        <f t="shared" si="17"/>
        <v/>
      </c>
      <c r="AF19" s="117" t="str">
        <f t="shared" si="14"/>
        <v/>
      </c>
      <c r="AG19" s="118"/>
      <c r="AH19" s="109"/>
      <c r="AI19" s="110"/>
      <c r="AJ19" s="111"/>
      <c r="AK19" s="111"/>
      <c r="AL19" s="109"/>
      <c r="AM19" s="110"/>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row>
    <row r="20" spans="1:71" ht="24" customHeight="1" x14ac:dyDescent="0.25">
      <c r="A20" s="421"/>
      <c r="B20" s="424"/>
      <c r="C20" s="424"/>
      <c r="D20" s="442"/>
      <c r="E20" s="136"/>
      <c r="F20" s="444"/>
      <c r="G20" s="439"/>
      <c r="H20" s="137"/>
      <c r="I20" s="446"/>
      <c r="J20" s="430"/>
      <c r="K20" s="433"/>
      <c r="L20" s="415"/>
      <c r="M20" s="436"/>
      <c r="N20" s="415">
        <f>IF(NOT(ISERROR(MATCH(M20,_xlfn.ANCHORARRAY(F31),0))),L33&amp;"Por favor no seleccionar los criterios de impacto",M20)</f>
        <v>0</v>
      </c>
      <c r="O20" s="433"/>
      <c r="P20" s="415"/>
      <c r="Q20" s="418"/>
      <c r="R20" s="105">
        <v>5</v>
      </c>
      <c r="S20" s="106"/>
      <c r="T20" s="107" t="str">
        <f t="shared" si="15"/>
        <v/>
      </c>
      <c r="U20" s="113"/>
      <c r="V20" s="113"/>
      <c r="W20" s="114" t="str">
        <f t="shared" si="11"/>
        <v/>
      </c>
      <c r="X20" s="113"/>
      <c r="Y20" s="113"/>
      <c r="Z20" s="113"/>
      <c r="AA20" s="108" t="str">
        <f t="shared" si="18"/>
        <v/>
      </c>
      <c r="AB20" s="115" t="str">
        <f t="shared" si="12"/>
        <v/>
      </c>
      <c r="AC20" s="116" t="str">
        <f t="shared" si="16"/>
        <v/>
      </c>
      <c r="AD20" s="115" t="str">
        <f t="shared" si="13"/>
        <v/>
      </c>
      <c r="AE20" s="116" t="str">
        <f t="shared" si="17"/>
        <v/>
      </c>
      <c r="AF20" s="117" t="str">
        <f t="shared" si="14"/>
        <v/>
      </c>
      <c r="AG20" s="118"/>
      <c r="AH20" s="109"/>
      <c r="AI20" s="110"/>
      <c r="AJ20" s="111"/>
      <c r="AK20" s="111"/>
      <c r="AL20" s="109"/>
      <c r="AM20" s="110"/>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row>
    <row r="21" spans="1:71" ht="25.5" customHeight="1" x14ac:dyDescent="0.25">
      <c r="A21" s="422"/>
      <c r="B21" s="425"/>
      <c r="C21" s="425"/>
      <c r="D21" s="443"/>
      <c r="E21" s="136"/>
      <c r="F21" s="444"/>
      <c r="G21" s="440"/>
      <c r="H21" s="137"/>
      <c r="I21" s="447"/>
      <c r="J21" s="431"/>
      <c r="K21" s="434"/>
      <c r="L21" s="416"/>
      <c r="M21" s="437"/>
      <c r="N21" s="416">
        <f>IF(NOT(ISERROR(MATCH(M21,_xlfn.ANCHORARRAY(F32),0))),L34&amp;"Por favor no seleccionar los criterios de impacto",M21)</f>
        <v>0</v>
      </c>
      <c r="O21" s="434"/>
      <c r="P21" s="416"/>
      <c r="Q21" s="419"/>
      <c r="R21" s="105">
        <v>6</v>
      </c>
      <c r="S21" s="106"/>
      <c r="T21" s="107" t="str">
        <f t="shared" si="15"/>
        <v/>
      </c>
      <c r="U21" s="113"/>
      <c r="V21" s="113"/>
      <c r="W21" s="114" t="str">
        <f t="shared" si="11"/>
        <v/>
      </c>
      <c r="X21" s="113"/>
      <c r="Y21" s="113"/>
      <c r="Z21" s="113"/>
      <c r="AA21" s="108" t="str">
        <f t="shared" si="18"/>
        <v/>
      </c>
      <c r="AB21" s="115" t="str">
        <f t="shared" si="12"/>
        <v/>
      </c>
      <c r="AC21" s="116" t="str">
        <f t="shared" si="16"/>
        <v/>
      </c>
      <c r="AD21" s="115" t="str">
        <f t="shared" si="13"/>
        <v/>
      </c>
      <c r="AE21" s="116" t="str">
        <f t="shared" si="17"/>
        <v/>
      </c>
      <c r="AF21" s="117" t="str">
        <f t="shared" si="14"/>
        <v/>
      </c>
      <c r="AG21" s="118"/>
      <c r="AH21" s="109"/>
      <c r="AI21" s="110"/>
      <c r="AJ21" s="111"/>
      <c r="AK21" s="111"/>
      <c r="AL21" s="109"/>
      <c r="AM21" s="110"/>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row>
    <row r="22" spans="1:71" ht="30.75" customHeight="1" x14ac:dyDescent="0.25">
      <c r="A22" s="420">
        <v>3</v>
      </c>
      <c r="B22" s="423"/>
      <c r="C22" s="423"/>
      <c r="D22" s="441"/>
      <c r="E22" s="136"/>
      <c r="F22" s="444"/>
      <c r="G22" s="438"/>
      <c r="H22" s="137"/>
      <c r="I22" s="445"/>
      <c r="J22" s="429"/>
      <c r="K22" s="432" t="str">
        <f t="shared" ref="K22" si="19">IF(J22&lt;=0,"",IF(J22&lt;=2,"Muy Baja",IF(J22&lt;=24,"Baja",IF(J22&lt;=500,"Media",IF(J22&lt;=5000,"Alta","Muy Alta")))))</f>
        <v/>
      </c>
      <c r="L22" s="414" t="str">
        <f t="shared" ref="L22" si="20">IF(K22="","",IF(K22="Muy Baja",0.2,IF(K22="Baja",0.4,IF(K22="Media",0.6,IF(K22="Alta",0.8,IF(K22="Muy Alta",1,))))))</f>
        <v/>
      </c>
      <c r="M22" s="435"/>
      <c r="N22" s="414">
        <f>IF(NOT(ISERROR(MATCH(M22,'Tabla Impacto'!$B$221:$B$223,0))),'Tabla Impacto'!$F$223&amp;"Por favor no seleccionar los criterios de impacto(Afectación Económica o presupuestal y Pérdida Reputacional)",M22)</f>
        <v>0</v>
      </c>
      <c r="O22" s="432" t="str">
        <f>IF(OR(N22='Tabla Impacto'!$C$11,N22='Tabla Impacto'!$D$11),"Leve",IF(OR(N22='Tabla Impacto'!$C$12,N22='Tabla Impacto'!$D$12),"Menor",IF(OR(N22='Tabla Impacto'!$C$13,N22='Tabla Impacto'!$D$13),"Moderado",IF(OR(N22='Tabla Impacto'!$C$14,N22='Tabla Impacto'!$D$14),"Mayor",IF(OR(N22='Tabla Impacto'!$C$15,N22='Tabla Impacto'!$D$15),"Catastrófico","")))))</f>
        <v/>
      </c>
      <c r="P22" s="414" t="str">
        <f t="shared" ref="P22" si="21">IF(O22="","",IF(O22="Leve",0.2,IF(O22="Menor",0.4,IF(O22="Moderado",0.6,IF(O22="Mayor",0.8,IF(O22="Catastrófico",1,))))))</f>
        <v/>
      </c>
      <c r="Q22" s="417" t="str">
        <f t="shared" ref="Q22" si="22">IF(OR(AND(K22="Muy Baja",O22="Leve"),AND(K22="Muy Baja",O22="Menor"),AND(K22="Baja",O22="Leve")),"Bajo",IF(OR(AND(K22="Muy baja",O22="Moderado"),AND(K22="Baja",O22="Menor"),AND(K22="Baja",O22="Moderado"),AND(K22="Media",O22="Leve"),AND(K22="Media",O22="Menor"),AND(K22="Media",O22="Moderado"),AND(K22="Alta",O22="Leve"),AND(K22="Alta",O22="Menor")),"Moderado",IF(OR(AND(K22="Muy Baja",O22="Mayor"),AND(K22="Baja",O22="Mayor"),AND(K22="Media",O22="Mayor"),AND(K22="Alta",O22="Moderado"),AND(K22="Alta",O22="Mayor"),AND(K22="Muy Alta",O22="Leve"),AND(K22="Muy Alta",O22="Menor"),AND(K22="Muy Alta",O22="Moderado"),AND(K22="Muy Alta",O22="Mayor")),"Alto",IF(OR(AND(K22="Muy Baja",O22="Catastrófico"),AND(K22="Baja",O22="Catastrófico"),AND(K22="Media",O22="Catastrófico"),AND(K22="Alta",O22="Catastrófico"),AND(K22="Muy Alta",O22="Catastrófico")),"Extremo",""))))</f>
        <v/>
      </c>
      <c r="R22" s="105">
        <v>1</v>
      </c>
      <c r="S22" s="106"/>
      <c r="T22" s="107" t="str">
        <f>IF(OR(U22="Preventivo",U22="Detectivo"),"Probabilidad",IF(U22="Correctivo","Impacto",""))</f>
        <v/>
      </c>
      <c r="U22" s="113"/>
      <c r="V22" s="113"/>
      <c r="W22" s="114" t="str">
        <f>IF(AND(U22="Preventivo",V22="Automático"),"50%",IF(AND(U22="Preventivo",V22="Manual"),"40%",IF(AND(U22="Detectivo",V22="Automático"),"40%",IF(AND(U22="Detectivo",V22="Manual"),"30%",IF(AND(U22="Correctivo",V22="Automático"),"35%",IF(AND(U22="Correctivo",V22="Manual"),"25%",""))))))</f>
        <v/>
      </c>
      <c r="X22" s="113"/>
      <c r="Y22" s="113"/>
      <c r="Z22" s="113"/>
      <c r="AA22" s="108" t="str">
        <f>IFERROR(IF(T22="Probabilidad",(L22-(+L22*W22)),IF(T22="Impacto",L22,"")),"")</f>
        <v/>
      </c>
      <c r="AB22" s="115" t="str">
        <f>IFERROR(IF(AA22="","",IF(AA22&lt;=0.2,"Muy Baja",IF(AA22&lt;=0.4,"Baja",IF(AA22&lt;=0.6,"Media",IF(AA22&lt;=0.8,"Alta","Muy Alta"))))),"")</f>
        <v/>
      </c>
      <c r="AC22" s="116" t="str">
        <f>+AA22</f>
        <v/>
      </c>
      <c r="AD22" s="115" t="str">
        <f>IFERROR(IF(AE22="","",IF(AE22&lt;=0.2,"Leve",IF(AE22&lt;=0.4,"Menor",IF(AE22&lt;=0.6,"Moderado",IF(AE22&lt;=0.8,"Mayor","Catastrófico"))))),"")</f>
        <v/>
      </c>
      <c r="AE22" s="116" t="str">
        <f>IFERROR(IF(T22="Impacto",(P22-(+P22*W22)),IF(T22="Probabilidad",P22,"")),"")</f>
        <v/>
      </c>
      <c r="AF22" s="117" t="str">
        <f>IFERROR(IF(OR(AND(AB22="Muy Baja",AD22="Leve"),AND(AB22="Muy Baja",AD22="Menor"),AND(AB22="Baja",AD22="Leve")),"Bajo",IF(OR(AND(AB22="Muy baja",AD22="Moderado"),AND(AB22="Baja",AD22="Menor"),AND(AB22="Baja",AD22="Moderado"),AND(AB22="Media",AD22="Leve"),AND(AB22="Media",AD22="Menor"),AND(AB22="Media",AD22="Moderado"),AND(AB22="Alta",AD22="Leve"),AND(AB22="Alta",AD22="Menor")),"Moderado",IF(OR(AND(AB22="Muy Baja",AD22="Mayor"),AND(AB22="Baja",AD22="Mayor"),AND(AB22="Media",AD22="Mayor"),AND(AB22="Alta",AD22="Moderado"),AND(AB22="Alta",AD22="Mayor"),AND(AB22="Muy Alta",AD22="Leve"),AND(AB22="Muy Alta",AD22="Menor"),AND(AB22="Muy Alta",AD22="Moderado"),AND(AB22="Muy Alta",AD22="Mayor")),"Alto",IF(OR(AND(AB22="Muy Baja",AD22="Catastrófico"),AND(AB22="Baja",AD22="Catastrófico"),AND(AB22="Media",AD22="Catastrófico"),AND(AB22="Alta",AD22="Catastrófico"),AND(AB22="Muy Alta",AD22="Catastrófico")),"Extremo","")))),"")</f>
        <v/>
      </c>
      <c r="AG22" s="118"/>
      <c r="AH22" s="109"/>
      <c r="AI22" s="110"/>
      <c r="AJ22" s="111"/>
      <c r="AK22" s="111"/>
      <c r="AL22" s="109"/>
      <c r="AM22" s="110"/>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row>
    <row r="23" spans="1:71" ht="26.25" customHeight="1" x14ac:dyDescent="0.25">
      <c r="A23" s="421"/>
      <c r="B23" s="424"/>
      <c r="C23" s="424"/>
      <c r="D23" s="442"/>
      <c r="E23" s="136"/>
      <c r="F23" s="444"/>
      <c r="G23" s="439"/>
      <c r="H23" s="137"/>
      <c r="I23" s="446"/>
      <c r="J23" s="430"/>
      <c r="K23" s="433"/>
      <c r="L23" s="415"/>
      <c r="M23" s="436"/>
      <c r="N23" s="415">
        <f>IF(NOT(ISERROR(MATCH(M23,_xlfn.ANCHORARRAY(F34),0))),L36&amp;"Por favor no seleccionar los criterios de impacto",M23)</f>
        <v>0</v>
      </c>
      <c r="O23" s="433"/>
      <c r="P23" s="415"/>
      <c r="Q23" s="418"/>
      <c r="R23" s="105">
        <v>2</v>
      </c>
      <c r="S23" s="106"/>
      <c r="T23" s="107" t="str">
        <f>IF(OR(U23="Preventivo",U23="Detectivo"),"Probabilidad",IF(U23="Correctivo","Impacto",""))</f>
        <v/>
      </c>
      <c r="U23" s="113"/>
      <c r="V23" s="113"/>
      <c r="W23" s="114" t="str">
        <f t="shared" ref="W23:W27" si="23">IF(AND(U23="Preventivo",V23="Automático"),"50%",IF(AND(U23="Preventivo",V23="Manual"),"40%",IF(AND(U23="Detectivo",V23="Automático"),"40%",IF(AND(U23="Detectivo",V23="Manual"),"30%",IF(AND(U23="Correctivo",V23="Automático"),"35%",IF(AND(U23="Correctivo",V23="Manual"),"25%",""))))))</f>
        <v/>
      </c>
      <c r="X23" s="113"/>
      <c r="Y23" s="113"/>
      <c r="Z23" s="113"/>
      <c r="AA23" s="108" t="str">
        <f>IFERROR(IF(AND(T22="Probabilidad",T23="Probabilidad"),(AC22-(+AC22*W23)),IF(AND(T22="Impacto",T23="Probabilidad"),(L22-(+L22*W23)),IF(T23="Impacto",AC22,""))),"")</f>
        <v/>
      </c>
      <c r="AB23" s="115" t="str">
        <f t="shared" ref="AB23:AB27" si="24">IFERROR(IF(AA23="","",IF(AA23&lt;=0.2,"Muy Baja",IF(AA23&lt;=0.4,"Baja",IF(AA23&lt;=0.6,"Media",IF(AA23&lt;=0.8,"Alta","Muy Alta"))))),"")</f>
        <v/>
      </c>
      <c r="AC23" s="116" t="str">
        <f>+AA23</f>
        <v/>
      </c>
      <c r="AD23" s="115" t="str">
        <f t="shared" ref="AD23:AD27" si="25">IFERROR(IF(AE23="","",IF(AE23&lt;=0.2,"Leve",IF(AE23&lt;=0.4,"Menor",IF(AE23&lt;=0.6,"Moderado",IF(AE23&lt;=0.8,"Mayor","Catastrófico"))))),"")</f>
        <v/>
      </c>
      <c r="AE23" s="116" t="str">
        <f>IFERROR(IF(AND(T22="Impacto",T23="Impacto"),(AE22-(+AE22*W23)),IF(AND(T22="Probabilidad",T23="Impacto"),(P22-(+P22*W23)),IF(T23="Probabilidad",AE22,""))),"")</f>
        <v/>
      </c>
      <c r="AF23" s="117" t="str">
        <f t="shared" ref="AF23:AF27" si="26">IFERROR(IF(OR(AND(AB23="Muy Baja",AD23="Leve"),AND(AB23="Muy Baja",AD23="Menor"),AND(AB23="Baja",AD23="Leve")),"Bajo",IF(OR(AND(AB23="Muy baja",AD23="Moderado"),AND(AB23="Baja",AD23="Menor"),AND(AB23="Baja",AD23="Moderado"),AND(AB23="Media",AD23="Leve"),AND(AB23="Media",AD23="Menor"),AND(AB23="Media",AD23="Moderado"),AND(AB23="Alta",AD23="Leve"),AND(AB23="Alta",AD23="Menor")),"Moderado",IF(OR(AND(AB23="Muy Baja",AD23="Mayor"),AND(AB23="Baja",AD23="Mayor"),AND(AB23="Media",AD23="Mayor"),AND(AB23="Alta",AD23="Moderado"),AND(AB23="Alta",AD23="Mayor"),AND(AB23="Muy Alta",AD23="Leve"),AND(AB23="Muy Alta",AD23="Menor"),AND(AB23="Muy Alta",AD23="Moderado"),AND(AB23="Muy Alta",AD23="Mayor")),"Alto",IF(OR(AND(AB23="Muy Baja",AD23="Catastrófico"),AND(AB23="Baja",AD23="Catastrófico"),AND(AB23="Media",AD23="Catastrófico"),AND(AB23="Alta",AD23="Catastrófico"),AND(AB23="Muy Alta",AD23="Catastrófico")),"Extremo","")))),"")</f>
        <v/>
      </c>
      <c r="AG23" s="118"/>
      <c r="AH23" s="109"/>
      <c r="AI23" s="110"/>
      <c r="AJ23" s="111"/>
      <c r="AK23" s="111"/>
      <c r="AL23" s="109"/>
      <c r="AM23" s="110"/>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row>
    <row r="24" spans="1:71" ht="26.25" customHeight="1" x14ac:dyDescent="0.25">
      <c r="A24" s="421"/>
      <c r="B24" s="424"/>
      <c r="C24" s="424"/>
      <c r="D24" s="442"/>
      <c r="E24" s="136"/>
      <c r="F24" s="444"/>
      <c r="G24" s="439"/>
      <c r="H24" s="137"/>
      <c r="I24" s="446"/>
      <c r="J24" s="430"/>
      <c r="K24" s="433"/>
      <c r="L24" s="415"/>
      <c r="M24" s="436"/>
      <c r="N24" s="415">
        <f>IF(NOT(ISERROR(MATCH(M24,_xlfn.ANCHORARRAY(F35),0))),L37&amp;"Por favor no seleccionar los criterios de impacto",M24)</f>
        <v>0</v>
      </c>
      <c r="O24" s="433"/>
      <c r="P24" s="415"/>
      <c r="Q24" s="418"/>
      <c r="R24" s="105">
        <v>3</v>
      </c>
      <c r="S24" s="112"/>
      <c r="T24" s="107" t="str">
        <f t="shared" ref="T24:T27" si="27">IF(OR(U24="Preventivo",U24="Detectivo"),"Probabilidad",IF(U24="Correctivo","Impacto",""))</f>
        <v/>
      </c>
      <c r="U24" s="113"/>
      <c r="V24" s="113"/>
      <c r="W24" s="114" t="str">
        <f t="shared" si="23"/>
        <v/>
      </c>
      <c r="X24" s="113"/>
      <c r="Y24" s="113"/>
      <c r="Z24" s="113"/>
      <c r="AA24" s="108" t="str">
        <f>IFERROR(IF(AND(T23="Probabilidad",T24="Probabilidad"),(AC23-(+AC23*W24)),IF(AND(T23="Impacto",T24="Probabilidad"),(AC22-(+AC22*W24)),IF(T24="Impacto",AC23,""))),"")</f>
        <v/>
      </c>
      <c r="AB24" s="115" t="str">
        <f t="shared" si="24"/>
        <v/>
      </c>
      <c r="AC24" s="116" t="str">
        <f t="shared" ref="AC24:AC27" si="28">+AA24</f>
        <v/>
      </c>
      <c r="AD24" s="115" t="str">
        <f t="shared" si="25"/>
        <v/>
      </c>
      <c r="AE24" s="116" t="str">
        <f t="shared" ref="AE24:AE27" si="29">IFERROR(IF(AND(T23="Impacto",T24="Impacto"),(AE23-(+AE23*W24)),IF(AND(T23="Probabilidad",T24="Impacto"),(AE22-(+AE22*W24)),IF(T24="Probabilidad",AE23,""))),"")</f>
        <v/>
      </c>
      <c r="AF24" s="117" t="str">
        <f t="shared" si="26"/>
        <v/>
      </c>
      <c r="AG24" s="118"/>
      <c r="AH24" s="109"/>
      <c r="AI24" s="110"/>
      <c r="AJ24" s="111"/>
      <c r="AK24" s="111"/>
      <c r="AL24" s="109"/>
      <c r="AM24" s="110"/>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row>
    <row r="25" spans="1:71" ht="26.25" customHeight="1" x14ac:dyDescent="0.25">
      <c r="A25" s="421"/>
      <c r="B25" s="424"/>
      <c r="C25" s="424"/>
      <c r="D25" s="442"/>
      <c r="E25" s="136"/>
      <c r="F25" s="444"/>
      <c r="G25" s="439"/>
      <c r="H25" s="137"/>
      <c r="I25" s="446"/>
      <c r="J25" s="430"/>
      <c r="K25" s="433"/>
      <c r="L25" s="415"/>
      <c r="M25" s="436"/>
      <c r="N25" s="415">
        <f>IF(NOT(ISERROR(MATCH(M25,_xlfn.ANCHORARRAY(F36),0))),L38&amp;"Por favor no seleccionar los criterios de impacto",M25)</f>
        <v>0</v>
      </c>
      <c r="O25" s="433"/>
      <c r="P25" s="415"/>
      <c r="Q25" s="418"/>
      <c r="R25" s="105">
        <v>4</v>
      </c>
      <c r="S25" s="106"/>
      <c r="T25" s="107" t="str">
        <f t="shared" si="27"/>
        <v/>
      </c>
      <c r="U25" s="113"/>
      <c r="V25" s="113"/>
      <c r="W25" s="114" t="str">
        <f t="shared" si="23"/>
        <v/>
      </c>
      <c r="X25" s="113"/>
      <c r="Y25" s="113"/>
      <c r="Z25" s="113"/>
      <c r="AA25" s="108" t="str">
        <f t="shared" ref="AA25:AA27" si="30">IFERROR(IF(AND(T24="Probabilidad",T25="Probabilidad"),(AC24-(+AC24*W25)),IF(AND(T24="Impacto",T25="Probabilidad"),(AC23-(+AC23*W25)),IF(T25="Impacto",AC24,""))),"")</f>
        <v/>
      </c>
      <c r="AB25" s="115" t="str">
        <f t="shared" si="24"/>
        <v/>
      </c>
      <c r="AC25" s="116" t="str">
        <f t="shared" si="28"/>
        <v/>
      </c>
      <c r="AD25" s="115" t="str">
        <f t="shared" si="25"/>
        <v/>
      </c>
      <c r="AE25" s="116" t="str">
        <f t="shared" si="29"/>
        <v/>
      </c>
      <c r="AF25" s="117" t="str">
        <f t="shared" si="26"/>
        <v/>
      </c>
      <c r="AG25" s="118"/>
      <c r="AH25" s="109"/>
      <c r="AI25" s="110"/>
      <c r="AJ25" s="111"/>
      <c r="AK25" s="111"/>
      <c r="AL25" s="109"/>
      <c r="AM25" s="110"/>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row>
    <row r="26" spans="1:71" ht="26.25" customHeight="1" x14ac:dyDescent="0.25">
      <c r="A26" s="421"/>
      <c r="B26" s="424"/>
      <c r="C26" s="424"/>
      <c r="D26" s="442"/>
      <c r="E26" s="136"/>
      <c r="F26" s="444"/>
      <c r="G26" s="439"/>
      <c r="H26" s="137"/>
      <c r="I26" s="446"/>
      <c r="J26" s="430"/>
      <c r="K26" s="433"/>
      <c r="L26" s="415"/>
      <c r="M26" s="436"/>
      <c r="N26" s="415">
        <f>IF(NOT(ISERROR(MATCH(M26,_xlfn.ANCHORARRAY(F37),0))),L39&amp;"Por favor no seleccionar los criterios de impacto",M26)</f>
        <v>0</v>
      </c>
      <c r="O26" s="433"/>
      <c r="P26" s="415"/>
      <c r="Q26" s="418"/>
      <c r="R26" s="105">
        <v>5</v>
      </c>
      <c r="S26" s="106"/>
      <c r="T26" s="107" t="str">
        <f t="shared" si="27"/>
        <v/>
      </c>
      <c r="U26" s="113"/>
      <c r="V26" s="113"/>
      <c r="W26" s="114" t="str">
        <f t="shared" si="23"/>
        <v/>
      </c>
      <c r="X26" s="113"/>
      <c r="Y26" s="113"/>
      <c r="Z26" s="113"/>
      <c r="AA26" s="108" t="str">
        <f t="shared" si="30"/>
        <v/>
      </c>
      <c r="AB26" s="115" t="str">
        <f t="shared" si="24"/>
        <v/>
      </c>
      <c r="AC26" s="116" t="str">
        <f t="shared" si="28"/>
        <v/>
      </c>
      <c r="AD26" s="115" t="str">
        <f t="shared" si="25"/>
        <v/>
      </c>
      <c r="AE26" s="116" t="str">
        <f t="shared" si="29"/>
        <v/>
      </c>
      <c r="AF26" s="117" t="str">
        <f t="shared" si="26"/>
        <v/>
      </c>
      <c r="AG26" s="118"/>
      <c r="AH26" s="109"/>
      <c r="AI26" s="110"/>
      <c r="AJ26" s="111"/>
      <c r="AK26" s="111"/>
      <c r="AL26" s="109"/>
      <c r="AM26" s="110"/>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row>
    <row r="27" spans="1:71" ht="26.25" customHeight="1" x14ac:dyDescent="0.25">
      <c r="A27" s="422"/>
      <c r="B27" s="425"/>
      <c r="C27" s="425"/>
      <c r="D27" s="443"/>
      <c r="E27" s="136"/>
      <c r="F27" s="444"/>
      <c r="G27" s="440"/>
      <c r="H27" s="137"/>
      <c r="I27" s="447"/>
      <c r="J27" s="431"/>
      <c r="K27" s="434"/>
      <c r="L27" s="416"/>
      <c r="M27" s="437"/>
      <c r="N27" s="416">
        <f>IF(NOT(ISERROR(MATCH(M27,_xlfn.ANCHORARRAY(F38),0))),L40&amp;"Por favor no seleccionar los criterios de impacto",M27)</f>
        <v>0</v>
      </c>
      <c r="O27" s="434"/>
      <c r="P27" s="416"/>
      <c r="Q27" s="419"/>
      <c r="R27" s="105">
        <v>6</v>
      </c>
      <c r="S27" s="106"/>
      <c r="T27" s="107" t="str">
        <f t="shared" si="27"/>
        <v/>
      </c>
      <c r="U27" s="113"/>
      <c r="V27" s="113"/>
      <c r="W27" s="114" t="str">
        <f t="shared" si="23"/>
        <v/>
      </c>
      <c r="X27" s="113"/>
      <c r="Y27" s="113"/>
      <c r="Z27" s="113"/>
      <c r="AA27" s="108" t="str">
        <f t="shared" si="30"/>
        <v/>
      </c>
      <c r="AB27" s="115" t="str">
        <f t="shared" si="24"/>
        <v/>
      </c>
      <c r="AC27" s="116" t="str">
        <f t="shared" si="28"/>
        <v/>
      </c>
      <c r="AD27" s="115" t="str">
        <f t="shared" si="25"/>
        <v/>
      </c>
      <c r="AE27" s="116" t="str">
        <f t="shared" si="29"/>
        <v/>
      </c>
      <c r="AF27" s="117" t="str">
        <f t="shared" si="26"/>
        <v/>
      </c>
      <c r="AG27" s="118"/>
      <c r="AH27" s="109"/>
      <c r="AI27" s="110"/>
      <c r="AJ27" s="111"/>
      <c r="AK27" s="111"/>
      <c r="AL27" s="109"/>
      <c r="AM27" s="110"/>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row>
    <row r="28" spans="1:71" ht="26.25" customHeight="1" x14ac:dyDescent="0.25">
      <c r="A28" s="420">
        <v>4</v>
      </c>
      <c r="B28" s="423"/>
      <c r="C28" s="423"/>
      <c r="D28" s="441"/>
      <c r="E28" s="136"/>
      <c r="F28" s="444"/>
      <c r="G28" s="438"/>
      <c r="H28" s="137"/>
      <c r="I28" s="445"/>
      <c r="J28" s="429"/>
      <c r="K28" s="432" t="str">
        <f t="shared" ref="K28" si="31">IF(J28&lt;=0,"",IF(J28&lt;=2,"Muy Baja",IF(J28&lt;=24,"Baja",IF(J28&lt;=500,"Media",IF(J28&lt;=5000,"Alta","Muy Alta")))))</f>
        <v/>
      </c>
      <c r="L28" s="414" t="str">
        <f t="shared" ref="L28" si="32">IF(K28="","",IF(K28="Muy Baja",0.2,IF(K28="Baja",0.4,IF(K28="Media",0.6,IF(K28="Alta",0.8,IF(K28="Muy Alta",1,))))))</f>
        <v/>
      </c>
      <c r="M28" s="435"/>
      <c r="N28" s="414">
        <f>IF(NOT(ISERROR(MATCH(M28,'Tabla Impacto'!$B$221:$B$223,0))),'Tabla Impacto'!$F$223&amp;"Por favor no seleccionar los criterios de impacto(Afectación Económica o presupuestal y Pérdida Reputacional)",M28)</f>
        <v>0</v>
      </c>
      <c r="O28" s="432" t="str">
        <f>IF(OR(N28='Tabla Impacto'!$C$11,N28='Tabla Impacto'!$D$11),"Leve",IF(OR(N28='Tabla Impacto'!$C$12,N28='Tabla Impacto'!$D$12),"Menor",IF(OR(N28='Tabla Impacto'!$C$13,N28='Tabla Impacto'!$D$13),"Moderado",IF(OR(N28='Tabla Impacto'!$C$14,N28='Tabla Impacto'!$D$14),"Mayor",IF(OR(N28='Tabla Impacto'!$C$15,N28='Tabla Impacto'!$D$15),"Catastrófico","")))))</f>
        <v/>
      </c>
      <c r="P28" s="414" t="str">
        <f t="shared" ref="P28" si="33">IF(O28="","",IF(O28="Leve",0.2,IF(O28="Menor",0.4,IF(O28="Moderado",0.6,IF(O28="Mayor",0.8,IF(O28="Catastrófico",1,))))))</f>
        <v/>
      </c>
      <c r="Q28" s="417" t="str">
        <f t="shared" ref="Q28" si="34">IF(OR(AND(K28="Muy Baja",O28="Leve"),AND(K28="Muy Baja",O28="Menor"),AND(K28="Baja",O28="Leve")),"Bajo",IF(OR(AND(K28="Muy baja",O28="Moderado"),AND(K28="Baja",O28="Menor"),AND(K28="Baja",O28="Moderado"),AND(K28="Media",O28="Leve"),AND(K28="Media",O28="Menor"),AND(K28="Media",O28="Moderado"),AND(K28="Alta",O28="Leve"),AND(K28="Alta",O28="Menor")),"Moderado",IF(OR(AND(K28="Muy Baja",O28="Mayor"),AND(K28="Baja",O28="Mayor"),AND(K28="Media",O28="Mayor"),AND(K28="Alta",O28="Moderado"),AND(K28="Alta",O28="Mayor"),AND(K28="Muy Alta",O28="Leve"),AND(K28="Muy Alta",O28="Menor"),AND(K28="Muy Alta",O28="Moderado"),AND(K28="Muy Alta",O28="Mayor")),"Alto",IF(OR(AND(K28="Muy Baja",O28="Catastrófico"),AND(K28="Baja",O28="Catastrófico"),AND(K28="Media",O28="Catastrófico"),AND(K28="Alta",O28="Catastrófico"),AND(K28="Muy Alta",O28="Catastrófico")),"Extremo",""))))</f>
        <v/>
      </c>
      <c r="R28" s="105">
        <v>1</v>
      </c>
      <c r="S28" s="106"/>
      <c r="T28" s="107" t="str">
        <f>IF(OR(U28="Preventivo",U28="Detectivo"),"Probabilidad",IF(U28="Correctivo","Impacto",""))</f>
        <v/>
      </c>
      <c r="U28" s="113"/>
      <c r="V28" s="113"/>
      <c r="W28" s="114" t="str">
        <f>IF(AND(U28="Preventivo",V28="Automático"),"50%",IF(AND(U28="Preventivo",V28="Manual"),"40%",IF(AND(U28="Detectivo",V28="Automático"),"40%",IF(AND(U28="Detectivo",V28="Manual"),"30%",IF(AND(U28="Correctivo",V28="Automático"),"35%",IF(AND(U28="Correctivo",V28="Manual"),"25%",""))))))</f>
        <v/>
      </c>
      <c r="X28" s="113"/>
      <c r="Y28" s="113"/>
      <c r="Z28" s="113"/>
      <c r="AA28" s="108" t="str">
        <f>IFERROR(IF(T28="Probabilidad",(L28-(+L28*W28)),IF(T28="Impacto",L28,"")),"")</f>
        <v/>
      </c>
      <c r="AB28" s="115" t="str">
        <f>IFERROR(IF(AA28="","",IF(AA28&lt;=0.2,"Muy Baja",IF(AA28&lt;=0.4,"Baja",IF(AA28&lt;=0.6,"Media",IF(AA28&lt;=0.8,"Alta","Muy Alta"))))),"")</f>
        <v/>
      </c>
      <c r="AC28" s="116" t="str">
        <f>+AA28</f>
        <v/>
      </c>
      <c r="AD28" s="115" t="str">
        <f>IFERROR(IF(AE28="","",IF(AE28&lt;=0.2,"Leve",IF(AE28&lt;=0.4,"Menor",IF(AE28&lt;=0.6,"Moderado",IF(AE28&lt;=0.8,"Mayor","Catastrófico"))))),"")</f>
        <v/>
      </c>
      <c r="AE28" s="116" t="str">
        <f>IFERROR(IF(T28="Impacto",(P28-(+P28*W28)),IF(T28="Probabilidad",P28,"")),"")</f>
        <v/>
      </c>
      <c r="AF28" s="117" t="str">
        <f>IFERROR(IF(OR(AND(AB28="Muy Baja",AD28="Leve"),AND(AB28="Muy Baja",AD28="Menor"),AND(AB28="Baja",AD28="Leve")),"Bajo",IF(OR(AND(AB28="Muy baja",AD28="Moderado"),AND(AB28="Baja",AD28="Menor"),AND(AB28="Baja",AD28="Moderado"),AND(AB28="Media",AD28="Leve"),AND(AB28="Media",AD28="Menor"),AND(AB28="Media",AD28="Moderado"),AND(AB28="Alta",AD28="Leve"),AND(AB28="Alta",AD28="Menor")),"Moderado",IF(OR(AND(AB28="Muy Baja",AD28="Mayor"),AND(AB28="Baja",AD28="Mayor"),AND(AB28="Media",AD28="Mayor"),AND(AB28="Alta",AD28="Moderado"),AND(AB28="Alta",AD28="Mayor"),AND(AB28="Muy Alta",AD28="Leve"),AND(AB28="Muy Alta",AD28="Menor"),AND(AB28="Muy Alta",AD28="Moderado"),AND(AB28="Muy Alta",AD28="Mayor")),"Alto",IF(OR(AND(AB28="Muy Baja",AD28="Catastrófico"),AND(AB28="Baja",AD28="Catastrófico"),AND(AB28="Media",AD28="Catastrófico"),AND(AB28="Alta",AD28="Catastrófico"),AND(AB28="Muy Alta",AD28="Catastrófico")),"Extremo","")))),"")</f>
        <v/>
      </c>
      <c r="AG28" s="118"/>
      <c r="AH28" s="109"/>
      <c r="AI28" s="110"/>
      <c r="AJ28" s="111"/>
      <c r="AK28" s="111"/>
      <c r="AL28" s="109"/>
      <c r="AM28" s="110"/>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row>
    <row r="29" spans="1:71" ht="26.25" customHeight="1" x14ac:dyDescent="0.25">
      <c r="A29" s="421"/>
      <c r="B29" s="424"/>
      <c r="C29" s="424"/>
      <c r="D29" s="442"/>
      <c r="E29" s="136"/>
      <c r="F29" s="444"/>
      <c r="G29" s="439"/>
      <c r="H29" s="137"/>
      <c r="I29" s="446"/>
      <c r="J29" s="430"/>
      <c r="K29" s="433"/>
      <c r="L29" s="415"/>
      <c r="M29" s="436"/>
      <c r="N29" s="415">
        <f>IF(NOT(ISERROR(MATCH(M29,_xlfn.ANCHORARRAY(F40),0))),L42&amp;"Por favor no seleccionar los criterios de impacto",M29)</f>
        <v>0</v>
      </c>
      <c r="O29" s="433"/>
      <c r="P29" s="415"/>
      <c r="Q29" s="418"/>
      <c r="R29" s="105">
        <v>2</v>
      </c>
      <c r="S29" s="106"/>
      <c r="T29" s="107" t="str">
        <f>IF(OR(U29="Preventivo",U29="Detectivo"),"Probabilidad",IF(U29="Correctivo","Impacto",""))</f>
        <v/>
      </c>
      <c r="U29" s="113"/>
      <c r="V29" s="113"/>
      <c r="W29" s="114" t="str">
        <f t="shared" ref="W29:W33" si="35">IF(AND(U29="Preventivo",V29="Automático"),"50%",IF(AND(U29="Preventivo",V29="Manual"),"40%",IF(AND(U29="Detectivo",V29="Automático"),"40%",IF(AND(U29="Detectivo",V29="Manual"),"30%",IF(AND(U29="Correctivo",V29="Automático"),"35%",IF(AND(U29="Correctivo",V29="Manual"),"25%",""))))))</f>
        <v/>
      </c>
      <c r="X29" s="113"/>
      <c r="Y29" s="113"/>
      <c r="Z29" s="113"/>
      <c r="AA29" s="108" t="str">
        <f>IFERROR(IF(AND(T28="Probabilidad",T29="Probabilidad"),(AC28-(+AC28*W29)),IF(AND(T28="Impacto",T29="Probabilidad"),(L28-(+L28*W29)),IF(T29="Impacto",AC28,""))),"")</f>
        <v/>
      </c>
      <c r="AB29" s="115" t="str">
        <f t="shared" ref="AB29:AB33" si="36">IFERROR(IF(AA29="","",IF(AA29&lt;=0.2,"Muy Baja",IF(AA29&lt;=0.4,"Baja",IF(AA29&lt;=0.6,"Media",IF(AA29&lt;=0.8,"Alta","Muy Alta"))))),"")</f>
        <v/>
      </c>
      <c r="AC29" s="116" t="str">
        <f>+AA29</f>
        <v/>
      </c>
      <c r="AD29" s="115" t="str">
        <f t="shared" ref="AD29:AD33" si="37">IFERROR(IF(AE29="","",IF(AE29&lt;=0.2,"Leve",IF(AE29&lt;=0.4,"Menor",IF(AE29&lt;=0.6,"Moderado",IF(AE29&lt;=0.8,"Mayor","Catastrófico"))))),"")</f>
        <v/>
      </c>
      <c r="AE29" s="116" t="str">
        <f>IFERROR(IF(AND(T28="Impacto",T29="Impacto"),(AE28-(+AE28*W29)),IF(AND(T28="Probabilidad",T29="Impacto"),(P28-(+P28*W29)),IF(T29="Probabilidad",AE28,""))),"")</f>
        <v/>
      </c>
      <c r="AF29" s="117" t="str">
        <f t="shared" ref="AF29:AF33" si="38">IFERROR(IF(OR(AND(AB29="Muy Baja",AD29="Leve"),AND(AB29="Muy Baja",AD29="Menor"),AND(AB29="Baja",AD29="Leve")),"Bajo",IF(OR(AND(AB29="Muy baja",AD29="Moderado"),AND(AB29="Baja",AD29="Menor"),AND(AB29="Baja",AD29="Moderado"),AND(AB29="Media",AD29="Leve"),AND(AB29="Media",AD29="Menor"),AND(AB29="Media",AD29="Moderado"),AND(AB29="Alta",AD29="Leve"),AND(AB29="Alta",AD29="Menor")),"Moderado",IF(OR(AND(AB29="Muy Baja",AD29="Mayor"),AND(AB29="Baja",AD29="Mayor"),AND(AB29="Media",AD29="Mayor"),AND(AB29="Alta",AD29="Moderado"),AND(AB29="Alta",AD29="Mayor"),AND(AB29="Muy Alta",AD29="Leve"),AND(AB29="Muy Alta",AD29="Menor"),AND(AB29="Muy Alta",AD29="Moderado"),AND(AB29="Muy Alta",AD29="Mayor")),"Alto",IF(OR(AND(AB29="Muy Baja",AD29="Catastrófico"),AND(AB29="Baja",AD29="Catastrófico"),AND(AB29="Media",AD29="Catastrófico"),AND(AB29="Alta",AD29="Catastrófico"),AND(AB29="Muy Alta",AD29="Catastrófico")),"Extremo","")))),"")</f>
        <v/>
      </c>
      <c r="AG29" s="118"/>
      <c r="AH29" s="109"/>
      <c r="AI29" s="110"/>
      <c r="AJ29" s="111"/>
      <c r="AK29" s="111"/>
      <c r="AL29" s="109"/>
      <c r="AM29" s="110"/>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row>
    <row r="30" spans="1:71" ht="26.25" customHeight="1" x14ac:dyDescent="0.25">
      <c r="A30" s="421"/>
      <c r="B30" s="424"/>
      <c r="C30" s="424"/>
      <c r="D30" s="442"/>
      <c r="E30" s="136"/>
      <c r="F30" s="444"/>
      <c r="G30" s="439"/>
      <c r="H30" s="137"/>
      <c r="I30" s="446"/>
      <c r="J30" s="430"/>
      <c r="K30" s="433"/>
      <c r="L30" s="415"/>
      <c r="M30" s="436"/>
      <c r="N30" s="415">
        <f>IF(NOT(ISERROR(MATCH(M30,_xlfn.ANCHORARRAY(F41),0))),L43&amp;"Por favor no seleccionar los criterios de impacto",M30)</f>
        <v>0</v>
      </c>
      <c r="O30" s="433"/>
      <c r="P30" s="415"/>
      <c r="Q30" s="418"/>
      <c r="R30" s="105">
        <v>3</v>
      </c>
      <c r="S30" s="112"/>
      <c r="T30" s="107" t="str">
        <f t="shared" ref="T30:T33" si="39">IF(OR(U30="Preventivo",U30="Detectivo"),"Probabilidad",IF(U30="Correctivo","Impacto",""))</f>
        <v/>
      </c>
      <c r="U30" s="113"/>
      <c r="V30" s="113"/>
      <c r="W30" s="114" t="str">
        <f t="shared" si="35"/>
        <v/>
      </c>
      <c r="X30" s="113"/>
      <c r="Y30" s="113"/>
      <c r="Z30" s="113"/>
      <c r="AA30" s="108" t="str">
        <f>IFERROR(IF(AND(T29="Probabilidad",T30="Probabilidad"),(AC29-(+AC29*W30)),IF(AND(T29="Impacto",T30="Probabilidad"),(AC28-(+AC28*W30)),IF(T30="Impacto",AC29,""))),"")</f>
        <v/>
      </c>
      <c r="AB30" s="115" t="str">
        <f t="shared" si="36"/>
        <v/>
      </c>
      <c r="AC30" s="116" t="str">
        <f t="shared" ref="AC30:AC33" si="40">+AA30</f>
        <v/>
      </c>
      <c r="AD30" s="115" t="str">
        <f t="shared" si="37"/>
        <v/>
      </c>
      <c r="AE30" s="116" t="str">
        <f t="shared" ref="AE30:AE33" si="41">IFERROR(IF(AND(T29="Impacto",T30="Impacto"),(AE29-(+AE29*W30)),IF(AND(T29="Probabilidad",T30="Impacto"),(AE28-(+AE28*W30)),IF(T30="Probabilidad",AE29,""))),"")</f>
        <v/>
      </c>
      <c r="AF30" s="117" t="str">
        <f t="shared" si="38"/>
        <v/>
      </c>
      <c r="AG30" s="118"/>
      <c r="AH30" s="109"/>
      <c r="AI30" s="110"/>
      <c r="AJ30" s="111"/>
      <c r="AK30" s="111"/>
      <c r="AL30" s="109"/>
      <c r="AM30" s="110"/>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row>
    <row r="31" spans="1:71" ht="26.25" customHeight="1" x14ac:dyDescent="0.25">
      <c r="A31" s="421"/>
      <c r="B31" s="424"/>
      <c r="C31" s="424"/>
      <c r="D31" s="442"/>
      <c r="E31" s="136"/>
      <c r="F31" s="444"/>
      <c r="G31" s="439"/>
      <c r="H31" s="137"/>
      <c r="I31" s="446"/>
      <c r="J31" s="430"/>
      <c r="K31" s="433"/>
      <c r="L31" s="415"/>
      <c r="M31" s="436"/>
      <c r="N31" s="415">
        <f>IF(NOT(ISERROR(MATCH(M31,_xlfn.ANCHORARRAY(F42),0))),L44&amp;"Por favor no seleccionar los criterios de impacto",M31)</f>
        <v>0</v>
      </c>
      <c r="O31" s="433"/>
      <c r="P31" s="415"/>
      <c r="Q31" s="418"/>
      <c r="R31" s="105">
        <v>4</v>
      </c>
      <c r="S31" s="106"/>
      <c r="T31" s="107" t="str">
        <f t="shared" si="39"/>
        <v/>
      </c>
      <c r="U31" s="113"/>
      <c r="V31" s="113"/>
      <c r="W31" s="114" t="str">
        <f t="shared" si="35"/>
        <v/>
      </c>
      <c r="X31" s="113"/>
      <c r="Y31" s="113"/>
      <c r="Z31" s="113"/>
      <c r="AA31" s="108" t="str">
        <f t="shared" ref="AA31:AA33" si="42">IFERROR(IF(AND(T30="Probabilidad",T31="Probabilidad"),(AC30-(+AC30*W31)),IF(AND(T30="Impacto",T31="Probabilidad"),(AC29-(+AC29*W31)),IF(T31="Impacto",AC30,""))),"")</f>
        <v/>
      </c>
      <c r="AB31" s="115" t="str">
        <f t="shared" si="36"/>
        <v/>
      </c>
      <c r="AC31" s="116" t="str">
        <f t="shared" si="40"/>
        <v/>
      </c>
      <c r="AD31" s="115" t="str">
        <f t="shared" si="37"/>
        <v/>
      </c>
      <c r="AE31" s="116" t="str">
        <f t="shared" si="41"/>
        <v/>
      </c>
      <c r="AF31" s="117" t="str">
        <f t="shared" si="38"/>
        <v/>
      </c>
      <c r="AG31" s="118"/>
      <c r="AH31" s="109"/>
      <c r="AI31" s="110"/>
      <c r="AJ31" s="111"/>
      <c r="AK31" s="111"/>
      <c r="AL31" s="109"/>
      <c r="AM31" s="110"/>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row>
    <row r="32" spans="1:71" ht="26.25" customHeight="1" x14ac:dyDescent="0.25">
      <c r="A32" s="421"/>
      <c r="B32" s="424"/>
      <c r="C32" s="424"/>
      <c r="D32" s="442"/>
      <c r="E32" s="136"/>
      <c r="F32" s="444"/>
      <c r="G32" s="439"/>
      <c r="H32" s="137"/>
      <c r="I32" s="446"/>
      <c r="J32" s="430"/>
      <c r="K32" s="433"/>
      <c r="L32" s="415"/>
      <c r="M32" s="436"/>
      <c r="N32" s="415">
        <f>IF(NOT(ISERROR(MATCH(M32,_xlfn.ANCHORARRAY(F43),0))),L45&amp;"Por favor no seleccionar los criterios de impacto",M32)</f>
        <v>0</v>
      </c>
      <c r="O32" s="433"/>
      <c r="P32" s="415"/>
      <c r="Q32" s="418"/>
      <c r="R32" s="105">
        <v>5</v>
      </c>
      <c r="S32" s="106"/>
      <c r="T32" s="107" t="str">
        <f t="shared" si="39"/>
        <v/>
      </c>
      <c r="U32" s="113"/>
      <c r="V32" s="113"/>
      <c r="W32" s="114" t="str">
        <f t="shared" si="35"/>
        <v/>
      </c>
      <c r="X32" s="113"/>
      <c r="Y32" s="113"/>
      <c r="Z32" s="113"/>
      <c r="AA32" s="108" t="str">
        <f t="shared" si="42"/>
        <v/>
      </c>
      <c r="AB32" s="115" t="str">
        <f t="shared" si="36"/>
        <v/>
      </c>
      <c r="AC32" s="116" t="str">
        <f t="shared" si="40"/>
        <v/>
      </c>
      <c r="AD32" s="115" t="str">
        <f t="shared" si="37"/>
        <v/>
      </c>
      <c r="AE32" s="116" t="str">
        <f t="shared" si="41"/>
        <v/>
      </c>
      <c r="AF32" s="117" t="str">
        <f t="shared" si="38"/>
        <v/>
      </c>
      <c r="AG32" s="118"/>
      <c r="AH32" s="109"/>
      <c r="AI32" s="110"/>
      <c r="AJ32" s="111"/>
      <c r="AK32" s="111"/>
      <c r="AL32" s="109"/>
      <c r="AM32" s="110"/>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row>
    <row r="33" spans="1:71" ht="26.25" customHeight="1" x14ac:dyDescent="0.25">
      <c r="A33" s="422"/>
      <c r="B33" s="425"/>
      <c r="C33" s="425"/>
      <c r="D33" s="443"/>
      <c r="E33" s="136"/>
      <c r="F33" s="444"/>
      <c r="G33" s="440"/>
      <c r="H33" s="137"/>
      <c r="I33" s="447"/>
      <c r="J33" s="431"/>
      <c r="K33" s="434"/>
      <c r="L33" s="416"/>
      <c r="M33" s="437"/>
      <c r="N33" s="416">
        <f>IF(NOT(ISERROR(MATCH(M33,_xlfn.ANCHORARRAY(F44),0))),L46&amp;"Por favor no seleccionar los criterios de impacto",M33)</f>
        <v>0</v>
      </c>
      <c r="O33" s="434"/>
      <c r="P33" s="416"/>
      <c r="Q33" s="419"/>
      <c r="R33" s="105">
        <v>6</v>
      </c>
      <c r="S33" s="106"/>
      <c r="T33" s="107" t="str">
        <f t="shared" si="39"/>
        <v/>
      </c>
      <c r="U33" s="113"/>
      <c r="V33" s="113"/>
      <c r="W33" s="114" t="str">
        <f t="shared" si="35"/>
        <v/>
      </c>
      <c r="X33" s="113"/>
      <c r="Y33" s="113"/>
      <c r="Z33" s="113"/>
      <c r="AA33" s="108" t="str">
        <f t="shared" si="42"/>
        <v/>
      </c>
      <c r="AB33" s="115" t="str">
        <f t="shared" si="36"/>
        <v/>
      </c>
      <c r="AC33" s="116" t="str">
        <f t="shared" si="40"/>
        <v/>
      </c>
      <c r="AD33" s="115" t="str">
        <f t="shared" si="37"/>
        <v/>
      </c>
      <c r="AE33" s="116" t="str">
        <f t="shared" si="41"/>
        <v/>
      </c>
      <c r="AF33" s="117" t="str">
        <f t="shared" si="38"/>
        <v/>
      </c>
      <c r="AG33" s="118"/>
      <c r="AH33" s="109"/>
      <c r="AI33" s="110"/>
      <c r="AJ33" s="111"/>
      <c r="AK33" s="111"/>
      <c r="AL33" s="109"/>
      <c r="AM33" s="110"/>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row>
    <row r="34" spans="1:71" ht="26.25" customHeight="1" x14ac:dyDescent="0.25">
      <c r="A34" s="420">
        <v>5</v>
      </c>
      <c r="B34" s="423"/>
      <c r="C34" s="423"/>
      <c r="D34" s="441"/>
      <c r="E34" s="136"/>
      <c r="F34" s="444"/>
      <c r="G34" s="438"/>
      <c r="H34" s="137"/>
      <c r="I34" s="445"/>
      <c r="J34" s="429"/>
      <c r="K34" s="432" t="str">
        <f t="shared" ref="K34" si="43">IF(J34&lt;=0,"",IF(J34&lt;=2,"Muy Baja",IF(J34&lt;=24,"Baja",IF(J34&lt;=500,"Media",IF(J34&lt;=5000,"Alta","Muy Alta")))))</f>
        <v/>
      </c>
      <c r="L34" s="414" t="str">
        <f t="shared" ref="L34" si="44">IF(K34="","",IF(K34="Muy Baja",0.2,IF(K34="Baja",0.4,IF(K34="Media",0.6,IF(K34="Alta",0.8,IF(K34="Muy Alta",1,))))))</f>
        <v/>
      </c>
      <c r="M34" s="435"/>
      <c r="N34" s="414">
        <f>IF(NOT(ISERROR(MATCH(M34,'Tabla Impacto'!$B$221:$B$223,0))),'Tabla Impacto'!$F$223&amp;"Por favor no seleccionar los criterios de impacto(Afectación Económica o presupuestal y Pérdida Reputacional)",M34)</f>
        <v>0</v>
      </c>
      <c r="O34" s="432" t="str">
        <f>IF(OR(N34='Tabla Impacto'!$C$11,N34='Tabla Impacto'!$D$11),"Leve",IF(OR(N34='Tabla Impacto'!$C$12,N34='Tabla Impacto'!$D$12),"Menor",IF(OR(N34='Tabla Impacto'!$C$13,N34='Tabla Impacto'!$D$13),"Moderado",IF(OR(N34='Tabla Impacto'!$C$14,N34='Tabla Impacto'!$D$14),"Mayor",IF(OR(N34='Tabla Impacto'!$C$15,N34='Tabla Impacto'!$D$15),"Catastrófico","")))))</f>
        <v/>
      </c>
      <c r="P34" s="414" t="str">
        <f t="shared" ref="P34" si="45">IF(O34="","",IF(O34="Leve",0.2,IF(O34="Menor",0.4,IF(O34="Moderado",0.6,IF(O34="Mayor",0.8,IF(O34="Catastrófico",1,))))))</f>
        <v/>
      </c>
      <c r="Q34" s="417" t="str">
        <f t="shared" ref="Q34" si="46">IF(OR(AND(K34="Muy Baja",O34="Leve"),AND(K34="Muy Baja",O34="Menor"),AND(K34="Baja",O34="Leve")),"Bajo",IF(OR(AND(K34="Muy baja",O34="Moderado"),AND(K34="Baja",O34="Menor"),AND(K34="Baja",O34="Moderado"),AND(K34="Media",O34="Leve"),AND(K34="Media",O34="Menor"),AND(K34="Media",O34="Moderado"),AND(K34="Alta",O34="Leve"),AND(K34="Alta",O34="Menor")),"Moderado",IF(OR(AND(K34="Muy Baja",O34="Mayor"),AND(K34="Baja",O34="Mayor"),AND(K34="Media",O34="Mayor"),AND(K34="Alta",O34="Moderado"),AND(K34="Alta",O34="Mayor"),AND(K34="Muy Alta",O34="Leve"),AND(K34="Muy Alta",O34="Menor"),AND(K34="Muy Alta",O34="Moderado"),AND(K34="Muy Alta",O34="Mayor")),"Alto",IF(OR(AND(K34="Muy Baja",O34="Catastrófico"),AND(K34="Baja",O34="Catastrófico"),AND(K34="Media",O34="Catastrófico"),AND(K34="Alta",O34="Catastrófico"),AND(K34="Muy Alta",O34="Catastrófico")),"Extremo",""))))</f>
        <v/>
      </c>
      <c r="R34" s="105">
        <v>1</v>
      </c>
      <c r="S34" s="106"/>
      <c r="T34" s="107" t="str">
        <f>IF(OR(U34="Preventivo",U34="Detectivo"),"Probabilidad",IF(U34="Correctivo","Impacto",""))</f>
        <v/>
      </c>
      <c r="U34" s="113"/>
      <c r="V34" s="113"/>
      <c r="W34" s="114" t="str">
        <f>IF(AND(U34="Preventivo",V34="Automático"),"50%",IF(AND(U34="Preventivo",V34="Manual"),"40%",IF(AND(U34="Detectivo",V34="Automático"),"40%",IF(AND(U34="Detectivo",V34="Manual"),"30%",IF(AND(U34="Correctivo",V34="Automático"),"35%",IF(AND(U34="Correctivo",V34="Manual"),"25%",""))))))</f>
        <v/>
      </c>
      <c r="X34" s="113"/>
      <c r="Y34" s="113"/>
      <c r="Z34" s="113"/>
      <c r="AA34" s="108" t="str">
        <f>IFERROR(IF(T34="Probabilidad",(L34-(+L34*W34)),IF(T34="Impacto",L34,"")),"")</f>
        <v/>
      </c>
      <c r="AB34" s="115" t="str">
        <f>IFERROR(IF(AA34="","",IF(AA34&lt;=0.2,"Muy Baja",IF(AA34&lt;=0.4,"Baja",IF(AA34&lt;=0.6,"Media",IF(AA34&lt;=0.8,"Alta","Muy Alta"))))),"")</f>
        <v/>
      </c>
      <c r="AC34" s="116" t="str">
        <f>+AA34</f>
        <v/>
      </c>
      <c r="AD34" s="115" t="str">
        <f>IFERROR(IF(AE34="","",IF(AE34&lt;=0.2,"Leve",IF(AE34&lt;=0.4,"Menor",IF(AE34&lt;=0.6,"Moderado",IF(AE34&lt;=0.8,"Mayor","Catastrófico"))))),"")</f>
        <v/>
      </c>
      <c r="AE34" s="116" t="str">
        <f>IFERROR(IF(T34="Impacto",(P34-(+P34*W34)),IF(T34="Probabilidad",P34,"")),"")</f>
        <v/>
      </c>
      <c r="AF34" s="117" t="str">
        <f>IFERROR(IF(OR(AND(AB34="Muy Baja",AD34="Leve"),AND(AB34="Muy Baja",AD34="Menor"),AND(AB34="Baja",AD34="Leve")),"Bajo",IF(OR(AND(AB34="Muy baja",AD34="Moderado"),AND(AB34="Baja",AD34="Menor"),AND(AB34="Baja",AD34="Moderado"),AND(AB34="Media",AD34="Leve"),AND(AB34="Media",AD34="Menor"),AND(AB34="Media",AD34="Moderado"),AND(AB34="Alta",AD34="Leve"),AND(AB34="Alta",AD34="Menor")),"Moderado",IF(OR(AND(AB34="Muy Baja",AD34="Mayor"),AND(AB34="Baja",AD34="Mayor"),AND(AB34="Media",AD34="Mayor"),AND(AB34="Alta",AD34="Moderado"),AND(AB34="Alta",AD34="Mayor"),AND(AB34="Muy Alta",AD34="Leve"),AND(AB34="Muy Alta",AD34="Menor"),AND(AB34="Muy Alta",AD34="Moderado"),AND(AB34="Muy Alta",AD34="Mayor")),"Alto",IF(OR(AND(AB34="Muy Baja",AD34="Catastrófico"),AND(AB34="Baja",AD34="Catastrófico"),AND(AB34="Media",AD34="Catastrófico"),AND(AB34="Alta",AD34="Catastrófico"),AND(AB34="Muy Alta",AD34="Catastrófico")),"Extremo","")))),"")</f>
        <v/>
      </c>
      <c r="AG34" s="118"/>
      <c r="AH34" s="109"/>
      <c r="AI34" s="110"/>
      <c r="AJ34" s="111"/>
      <c r="AK34" s="111"/>
      <c r="AL34" s="109"/>
      <c r="AM34" s="110"/>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row>
    <row r="35" spans="1:71" ht="26.25" customHeight="1" x14ac:dyDescent="0.25">
      <c r="A35" s="421"/>
      <c r="B35" s="424"/>
      <c r="C35" s="424"/>
      <c r="D35" s="442"/>
      <c r="E35" s="136"/>
      <c r="F35" s="444"/>
      <c r="G35" s="439"/>
      <c r="H35" s="137"/>
      <c r="I35" s="446"/>
      <c r="J35" s="430"/>
      <c r="K35" s="433"/>
      <c r="L35" s="415"/>
      <c r="M35" s="436"/>
      <c r="N35" s="415">
        <f>IF(NOT(ISERROR(MATCH(M35,_xlfn.ANCHORARRAY(F46),0))),L48&amp;"Por favor no seleccionar los criterios de impacto",M35)</f>
        <v>0</v>
      </c>
      <c r="O35" s="433"/>
      <c r="P35" s="415"/>
      <c r="Q35" s="418"/>
      <c r="R35" s="105">
        <v>2</v>
      </c>
      <c r="S35" s="106"/>
      <c r="T35" s="107" t="str">
        <f>IF(OR(U35="Preventivo",U35="Detectivo"),"Probabilidad",IF(U35="Correctivo","Impacto",""))</f>
        <v/>
      </c>
      <c r="U35" s="113"/>
      <c r="V35" s="113"/>
      <c r="W35" s="114" t="str">
        <f t="shared" ref="W35:W39" si="47">IF(AND(U35="Preventivo",V35="Automático"),"50%",IF(AND(U35="Preventivo",V35="Manual"),"40%",IF(AND(U35="Detectivo",V35="Automático"),"40%",IF(AND(U35="Detectivo",V35="Manual"),"30%",IF(AND(U35="Correctivo",V35="Automático"),"35%",IF(AND(U35="Correctivo",V35="Manual"),"25%",""))))))</f>
        <v/>
      </c>
      <c r="X35" s="113"/>
      <c r="Y35" s="113"/>
      <c r="Z35" s="113"/>
      <c r="AA35" s="108" t="str">
        <f>IFERROR(IF(AND(T34="Probabilidad",T35="Probabilidad"),(AC34-(+AC34*W35)),IF(AND(T34="Impacto",T35="Probabilidad"),(L34-(+L34*W35)),IF(T35="Impacto",AC34,""))),"")</f>
        <v/>
      </c>
      <c r="AB35" s="115" t="str">
        <f t="shared" ref="AB35:AB39" si="48">IFERROR(IF(AA35="","",IF(AA35&lt;=0.2,"Muy Baja",IF(AA35&lt;=0.4,"Baja",IF(AA35&lt;=0.6,"Media",IF(AA35&lt;=0.8,"Alta","Muy Alta"))))),"")</f>
        <v/>
      </c>
      <c r="AC35" s="116" t="str">
        <f>+AA35</f>
        <v/>
      </c>
      <c r="AD35" s="115" t="str">
        <f t="shared" ref="AD35:AD39" si="49">IFERROR(IF(AE35="","",IF(AE35&lt;=0.2,"Leve",IF(AE35&lt;=0.4,"Menor",IF(AE35&lt;=0.6,"Moderado",IF(AE35&lt;=0.8,"Mayor","Catastrófico"))))),"")</f>
        <v/>
      </c>
      <c r="AE35" s="116" t="str">
        <f>IFERROR(IF(AND(T34="Impacto",T35="Impacto"),(AE34-(+AE34*W35)),IF(AND(T34="Probabilidad",T35="Impacto"),(P34-(+P34*W35)),IF(T35="Probabilidad",AE34,""))),"")</f>
        <v/>
      </c>
      <c r="AF35" s="117" t="str">
        <f t="shared" ref="AF35:AF39" si="50">IFERROR(IF(OR(AND(AB35="Muy Baja",AD35="Leve"),AND(AB35="Muy Baja",AD35="Menor"),AND(AB35="Baja",AD35="Leve")),"Bajo",IF(OR(AND(AB35="Muy baja",AD35="Moderado"),AND(AB35="Baja",AD35="Menor"),AND(AB35="Baja",AD35="Moderado"),AND(AB35="Media",AD35="Leve"),AND(AB35="Media",AD35="Menor"),AND(AB35="Media",AD35="Moderado"),AND(AB35="Alta",AD35="Leve"),AND(AB35="Alta",AD35="Menor")),"Moderado",IF(OR(AND(AB35="Muy Baja",AD35="Mayor"),AND(AB35="Baja",AD35="Mayor"),AND(AB35="Media",AD35="Mayor"),AND(AB35="Alta",AD35="Moderado"),AND(AB35="Alta",AD35="Mayor"),AND(AB35="Muy Alta",AD35="Leve"),AND(AB35="Muy Alta",AD35="Menor"),AND(AB35="Muy Alta",AD35="Moderado"),AND(AB35="Muy Alta",AD35="Mayor")),"Alto",IF(OR(AND(AB35="Muy Baja",AD35="Catastrófico"),AND(AB35="Baja",AD35="Catastrófico"),AND(AB35="Media",AD35="Catastrófico"),AND(AB35="Alta",AD35="Catastrófico"),AND(AB35="Muy Alta",AD35="Catastrófico")),"Extremo","")))),"")</f>
        <v/>
      </c>
      <c r="AG35" s="118"/>
      <c r="AH35" s="109"/>
      <c r="AI35" s="110"/>
      <c r="AJ35" s="111"/>
      <c r="AK35" s="111"/>
      <c r="AL35" s="109"/>
      <c r="AM35" s="110"/>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row>
    <row r="36" spans="1:71" ht="26.25" customHeight="1" x14ac:dyDescent="0.25">
      <c r="A36" s="421"/>
      <c r="B36" s="424"/>
      <c r="C36" s="424"/>
      <c r="D36" s="442"/>
      <c r="E36" s="136"/>
      <c r="F36" s="444"/>
      <c r="G36" s="439"/>
      <c r="H36" s="137"/>
      <c r="I36" s="446"/>
      <c r="J36" s="430"/>
      <c r="K36" s="433"/>
      <c r="L36" s="415"/>
      <c r="M36" s="436"/>
      <c r="N36" s="415">
        <f>IF(NOT(ISERROR(MATCH(M36,_xlfn.ANCHORARRAY(F47),0))),L49&amp;"Por favor no seleccionar los criterios de impacto",M36)</f>
        <v>0</v>
      </c>
      <c r="O36" s="433"/>
      <c r="P36" s="415"/>
      <c r="Q36" s="418"/>
      <c r="R36" s="105">
        <v>3</v>
      </c>
      <c r="S36" s="112"/>
      <c r="T36" s="107" t="str">
        <f t="shared" ref="T36:T39" si="51">IF(OR(U36="Preventivo",U36="Detectivo"),"Probabilidad",IF(U36="Correctivo","Impacto",""))</f>
        <v/>
      </c>
      <c r="U36" s="113"/>
      <c r="V36" s="113"/>
      <c r="W36" s="114" t="str">
        <f t="shared" si="47"/>
        <v/>
      </c>
      <c r="X36" s="113"/>
      <c r="Y36" s="113"/>
      <c r="Z36" s="113"/>
      <c r="AA36" s="108" t="str">
        <f>IFERROR(IF(AND(T35="Probabilidad",T36="Probabilidad"),(AC35-(+AC35*W36)),IF(AND(T35="Impacto",T36="Probabilidad"),(AC34-(+AC34*W36)),IF(T36="Impacto",AC35,""))),"")</f>
        <v/>
      </c>
      <c r="AB36" s="115" t="str">
        <f t="shared" si="48"/>
        <v/>
      </c>
      <c r="AC36" s="116" t="str">
        <f t="shared" ref="AC36:AC39" si="52">+AA36</f>
        <v/>
      </c>
      <c r="AD36" s="115" t="str">
        <f t="shared" si="49"/>
        <v/>
      </c>
      <c r="AE36" s="116" t="str">
        <f t="shared" ref="AE36:AE39" si="53">IFERROR(IF(AND(T35="Impacto",T36="Impacto"),(AE35-(+AE35*W36)),IF(AND(T35="Probabilidad",T36="Impacto"),(AE34-(+AE34*W36)),IF(T36="Probabilidad",AE35,""))),"")</f>
        <v/>
      </c>
      <c r="AF36" s="117" t="str">
        <f t="shared" si="50"/>
        <v/>
      </c>
      <c r="AG36" s="118"/>
      <c r="AH36" s="109"/>
      <c r="AI36" s="110"/>
      <c r="AJ36" s="111"/>
      <c r="AK36" s="111"/>
      <c r="AL36" s="109"/>
      <c r="AM36" s="110"/>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row>
    <row r="37" spans="1:71" ht="26.25" customHeight="1" x14ac:dyDescent="0.25">
      <c r="A37" s="421"/>
      <c r="B37" s="424"/>
      <c r="C37" s="424"/>
      <c r="D37" s="442"/>
      <c r="E37" s="136"/>
      <c r="F37" s="444"/>
      <c r="G37" s="439"/>
      <c r="H37" s="137"/>
      <c r="I37" s="446"/>
      <c r="J37" s="430"/>
      <c r="K37" s="433"/>
      <c r="L37" s="415"/>
      <c r="M37" s="436"/>
      <c r="N37" s="415">
        <f>IF(NOT(ISERROR(MATCH(M37,_xlfn.ANCHORARRAY(F48),0))),L50&amp;"Por favor no seleccionar los criterios de impacto",M37)</f>
        <v>0</v>
      </c>
      <c r="O37" s="433"/>
      <c r="P37" s="415"/>
      <c r="Q37" s="418"/>
      <c r="R37" s="105">
        <v>4</v>
      </c>
      <c r="S37" s="106"/>
      <c r="T37" s="107" t="str">
        <f t="shared" si="51"/>
        <v/>
      </c>
      <c r="U37" s="113"/>
      <c r="V37" s="113"/>
      <c r="W37" s="114" t="str">
        <f t="shared" si="47"/>
        <v/>
      </c>
      <c r="X37" s="113"/>
      <c r="Y37" s="113"/>
      <c r="Z37" s="113"/>
      <c r="AA37" s="108" t="str">
        <f t="shared" ref="AA37:AA39" si="54">IFERROR(IF(AND(T36="Probabilidad",T37="Probabilidad"),(AC36-(+AC36*W37)),IF(AND(T36="Impacto",T37="Probabilidad"),(AC35-(+AC35*W37)),IF(T37="Impacto",AC36,""))),"")</f>
        <v/>
      </c>
      <c r="AB37" s="115" t="str">
        <f t="shared" si="48"/>
        <v/>
      </c>
      <c r="AC37" s="116" t="str">
        <f t="shared" si="52"/>
        <v/>
      </c>
      <c r="AD37" s="115" t="str">
        <f t="shared" si="49"/>
        <v/>
      </c>
      <c r="AE37" s="116" t="str">
        <f t="shared" si="53"/>
        <v/>
      </c>
      <c r="AF37" s="117" t="str">
        <f t="shared" si="50"/>
        <v/>
      </c>
      <c r="AG37" s="118"/>
      <c r="AH37" s="109"/>
      <c r="AI37" s="110"/>
      <c r="AJ37" s="111"/>
      <c r="AK37" s="111"/>
      <c r="AL37" s="109"/>
      <c r="AM37" s="110"/>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row>
    <row r="38" spans="1:71" ht="26.25" customHeight="1" x14ac:dyDescent="0.25">
      <c r="A38" s="421"/>
      <c r="B38" s="424"/>
      <c r="C38" s="424"/>
      <c r="D38" s="442"/>
      <c r="E38" s="136"/>
      <c r="F38" s="444"/>
      <c r="G38" s="439"/>
      <c r="H38" s="137"/>
      <c r="I38" s="446"/>
      <c r="J38" s="430"/>
      <c r="K38" s="433"/>
      <c r="L38" s="415"/>
      <c r="M38" s="436"/>
      <c r="N38" s="415">
        <f>IF(NOT(ISERROR(MATCH(M38,_xlfn.ANCHORARRAY(F49),0))),L51&amp;"Por favor no seleccionar los criterios de impacto",M38)</f>
        <v>0</v>
      </c>
      <c r="O38" s="433"/>
      <c r="P38" s="415"/>
      <c r="Q38" s="418"/>
      <c r="R38" s="105">
        <v>5</v>
      </c>
      <c r="S38" s="106"/>
      <c r="T38" s="107" t="str">
        <f t="shared" si="51"/>
        <v/>
      </c>
      <c r="U38" s="113"/>
      <c r="V38" s="113"/>
      <c r="W38" s="114" t="str">
        <f t="shared" si="47"/>
        <v/>
      </c>
      <c r="X38" s="113"/>
      <c r="Y38" s="113"/>
      <c r="Z38" s="113"/>
      <c r="AA38" s="108" t="str">
        <f t="shared" si="54"/>
        <v/>
      </c>
      <c r="AB38" s="115" t="str">
        <f t="shared" si="48"/>
        <v/>
      </c>
      <c r="AC38" s="116" t="str">
        <f t="shared" si="52"/>
        <v/>
      </c>
      <c r="AD38" s="115" t="str">
        <f t="shared" si="49"/>
        <v/>
      </c>
      <c r="AE38" s="116" t="str">
        <f t="shared" si="53"/>
        <v/>
      </c>
      <c r="AF38" s="117" t="str">
        <f t="shared" si="50"/>
        <v/>
      </c>
      <c r="AG38" s="118"/>
      <c r="AH38" s="109"/>
      <c r="AI38" s="110"/>
      <c r="AJ38" s="111"/>
      <c r="AK38" s="111"/>
      <c r="AL38" s="109"/>
      <c r="AM38" s="110"/>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row>
    <row r="39" spans="1:71" ht="26.25" customHeight="1" x14ac:dyDescent="0.25">
      <c r="A39" s="422"/>
      <c r="B39" s="425"/>
      <c r="C39" s="425"/>
      <c r="D39" s="443"/>
      <c r="E39" s="136"/>
      <c r="F39" s="444"/>
      <c r="G39" s="440"/>
      <c r="H39" s="137"/>
      <c r="I39" s="447"/>
      <c r="J39" s="431"/>
      <c r="K39" s="434"/>
      <c r="L39" s="416"/>
      <c r="M39" s="437"/>
      <c r="N39" s="416">
        <f>IF(NOT(ISERROR(MATCH(M39,_xlfn.ANCHORARRAY(F50),0))),L52&amp;"Por favor no seleccionar los criterios de impacto",M39)</f>
        <v>0</v>
      </c>
      <c r="O39" s="434"/>
      <c r="P39" s="416"/>
      <c r="Q39" s="419"/>
      <c r="R39" s="105">
        <v>6</v>
      </c>
      <c r="S39" s="106"/>
      <c r="T39" s="107" t="str">
        <f t="shared" si="51"/>
        <v/>
      </c>
      <c r="U39" s="113"/>
      <c r="V39" s="113"/>
      <c r="W39" s="114" t="str">
        <f t="shared" si="47"/>
        <v/>
      </c>
      <c r="X39" s="113"/>
      <c r="Y39" s="113"/>
      <c r="Z39" s="113"/>
      <c r="AA39" s="108" t="str">
        <f t="shared" si="54"/>
        <v/>
      </c>
      <c r="AB39" s="115" t="str">
        <f t="shared" si="48"/>
        <v/>
      </c>
      <c r="AC39" s="116" t="str">
        <f t="shared" si="52"/>
        <v/>
      </c>
      <c r="AD39" s="115" t="str">
        <f t="shared" si="49"/>
        <v/>
      </c>
      <c r="AE39" s="116" t="str">
        <f t="shared" si="53"/>
        <v/>
      </c>
      <c r="AF39" s="117" t="str">
        <f t="shared" si="50"/>
        <v/>
      </c>
      <c r="AG39" s="118"/>
      <c r="AH39" s="109"/>
      <c r="AI39" s="110"/>
      <c r="AJ39" s="111"/>
      <c r="AK39" s="111"/>
      <c r="AL39" s="109"/>
      <c r="AM39" s="110"/>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row>
    <row r="40" spans="1:71" ht="26.25" customHeight="1" x14ac:dyDescent="0.25">
      <c r="A40" s="420">
        <v>6</v>
      </c>
      <c r="B40" s="423"/>
      <c r="C40" s="423"/>
      <c r="D40" s="441"/>
      <c r="E40" s="136"/>
      <c r="F40" s="444"/>
      <c r="G40" s="438"/>
      <c r="H40" s="137"/>
      <c r="I40" s="445"/>
      <c r="J40" s="429"/>
      <c r="K40" s="432" t="str">
        <f t="shared" ref="K40" si="55">IF(J40&lt;=0,"",IF(J40&lt;=2,"Muy Baja",IF(J40&lt;=24,"Baja",IF(J40&lt;=500,"Media",IF(J40&lt;=5000,"Alta","Muy Alta")))))</f>
        <v/>
      </c>
      <c r="L40" s="414" t="str">
        <f t="shared" ref="L40" si="56">IF(K40="","",IF(K40="Muy Baja",0.2,IF(K40="Baja",0.4,IF(K40="Media",0.6,IF(K40="Alta",0.8,IF(K40="Muy Alta",1,))))))</f>
        <v/>
      </c>
      <c r="M40" s="435"/>
      <c r="N40" s="414">
        <f>IF(NOT(ISERROR(MATCH(M40,'Tabla Impacto'!$B$221:$B$223,0))),'Tabla Impacto'!$F$223&amp;"Por favor no seleccionar los criterios de impacto(Afectación Económica o presupuestal y Pérdida Reputacional)",M40)</f>
        <v>0</v>
      </c>
      <c r="O40" s="432" t="str">
        <f>IF(OR(N40='Tabla Impacto'!$C$11,N40='Tabla Impacto'!$D$11),"Leve",IF(OR(N40='Tabla Impacto'!$C$12,N40='Tabla Impacto'!$D$12),"Menor",IF(OR(N40='Tabla Impacto'!$C$13,N40='Tabla Impacto'!$D$13),"Moderado",IF(OR(N40='Tabla Impacto'!$C$14,N40='Tabla Impacto'!$D$14),"Mayor",IF(OR(N40='Tabla Impacto'!$C$15,N40='Tabla Impacto'!$D$15),"Catastrófico","")))))</f>
        <v/>
      </c>
      <c r="P40" s="414" t="str">
        <f t="shared" ref="P40" si="57">IF(O40="","",IF(O40="Leve",0.2,IF(O40="Menor",0.4,IF(O40="Moderado",0.6,IF(O40="Mayor",0.8,IF(O40="Catastrófico",1,))))))</f>
        <v/>
      </c>
      <c r="Q40" s="417" t="str">
        <f t="shared" ref="Q40" si="58">IF(OR(AND(K40="Muy Baja",O40="Leve"),AND(K40="Muy Baja",O40="Menor"),AND(K40="Baja",O40="Leve")),"Bajo",IF(OR(AND(K40="Muy baja",O40="Moderado"),AND(K40="Baja",O40="Menor"),AND(K40="Baja",O40="Moderado"),AND(K40="Media",O40="Leve"),AND(K40="Media",O40="Menor"),AND(K40="Media",O40="Moderado"),AND(K40="Alta",O40="Leve"),AND(K40="Alta",O40="Menor")),"Moderado",IF(OR(AND(K40="Muy Baja",O40="Mayor"),AND(K40="Baja",O40="Mayor"),AND(K40="Media",O40="Mayor"),AND(K40="Alta",O40="Moderado"),AND(K40="Alta",O40="Mayor"),AND(K40="Muy Alta",O40="Leve"),AND(K40="Muy Alta",O40="Menor"),AND(K40="Muy Alta",O40="Moderado"),AND(K40="Muy Alta",O40="Mayor")),"Alto",IF(OR(AND(K40="Muy Baja",O40="Catastrófico"),AND(K40="Baja",O40="Catastrófico"),AND(K40="Media",O40="Catastrófico"),AND(K40="Alta",O40="Catastrófico"),AND(K40="Muy Alta",O40="Catastrófico")),"Extremo",""))))</f>
        <v/>
      </c>
      <c r="R40" s="105">
        <v>1</v>
      </c>
      <c r="S40" s="106"/>
      <c r="T40" s="107" t="str">
        <f>IF(OR(U40="Preventivo",U40="Detectivo"),"Probabilidad",IF(U40="Correctivo","Impacto",""))</f>
        <v/>
      </c>
      <c r="U40" s="113"/>
      <c r="V40" s="113"/>
      <c r="W40" s="114" t="str">
        <f>IF(AND(U40="Preventivo",V40="Automático"),"50%",IF(AND(U40="Preventivo",V40="Manual"),"40%",IF(AND(U40="Detectivo",V40="Automático"),"40%",IF(AND(U40="Detectivo",V40="Manual"),"30%",IF(AND(U40="Correctivo",V40="Automático"),"35%",IF(AND(U40="Correctivo",V40="Manual"),"25%",""))))))</f>
        <v/>
      </c>
      <c r="X40" s="113"/>
      <c r="Y40" s="113"/>
      <c r="Z40" s="113"/>
      <c r="AA40" s="108" t="str">
        <f>IFERROR(IF(T40="Probabilidad",(L40-(+L40*W40)),IF(T40="Impacto",L40,"")),"")</f>
        <v/>
      </c>
      <c r="AB40" s="115" t="str">
        <f>IFERROR(IF(AA40="","",IF(AA40&lt;=0.2,"Muy Baja",IF(AA40&lt;=0.4,"Baja",IF(AA40&lt;=0.6,"Media",IF(AA40&lt;=0.8,"Alta","Muy Alta"))))),"")</f>
        <v/>
      </c>
      <c r="AC40" s="116" t="str">
        <f>+AA40</f>
        <v/>
      </c>
      <c r="AD40" s="115" t="str">
        <f>IFERROR(IF(AE40="","",IF(AE40&lt;=0.2,"Leve",IF(AE40&lt;=0.4,"Menor",IF(AE40&lt;=0.6,"Moderado",IF(AE40&lt;=0.8,"Mayor","Catastrófico"))))),"")</f>
        <v/>
      </c>
      <c r="AE40" s="116" t="str">
        <f>IFERROR(IF(T40="Impacto",(P40-(+P40*W40)),IF(T40="Probabilidad",P40,"")),"")</f>
        <v/>
      </c>
      <c r="AF40" s="117" t="str">
        <f>IFERROR(IF(OR(AND(AB40="Muy Baja",AD40="Leve"),AND(AB40="Muy Baja",AD40="Menor"),AND(AB40="Baja",AD40="Leve")),"Bajo",IF(OR(AND(AB40="Muy baja",AD40="Moderado"),AND(AB40="Baja",AD40="Menor"),AND(AB40="Baja",AD40="Moderado"),AND(AB40="Media",AD40="Leve"),AND(AB40="Media",AD40="Menor"),AND(AB40="Media",AD40="Moderado"),AND(AB40="Alta",AD40="Leve"),AND(AB40="Alta",AD40="Menor")),"Moderado",IF(OR(AND(AB40="Muy Baja",AD40="Mayor"),AND(AB40="Baja",AD40="Mayor"),AND(AB40="Media",AD40="Mayor"),AND(AB40="Alta",AD40="Moderado"),AND(AB40="Alta",AD40="Mayor"),AND(AB40="Muy Alta",AD40="Leve"),AND(AB40="Muy Alta",AD40="Menor"),AND(AB40="Muy Alta",AD40="Moderado"),AND(AB40="Muy Alta",AD40="Mayor")),"Alto",IF(OR(AND(AB40="Muy Baja",AD40="Catastrófico"),AND(AB40="Baja",AD40="Catastrófico"),AND(AB40="Media",AD40="Catastrófico"),AND(AB40="Alta",AD40="Catastrófico"),AND(AB40="Muy Alta",AD40="Catastrófico")),"Extremo","")))),"")</f>
        <v/>
      </c>
      <c r="AG40" s="118"/>
      <c r="AH40" s="109"/>
      <c r="AI40" s="110"/>
      <c r="AJ40" s="111"/>
      <c r="AK40" s="111"/>
      <c r="AL40" s="109"/>
      <c r="AM40" s="110"/>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row>
    <row r="41" spans="1:71" ht="26.25" customHeight="1" x14ac:dyDescent="0.25">
      <c r="A41" s="421"/>
      <c r="B41" s="424"/>
      <c r="C41" s="424"/>
      <c r="D41" s="442"/>
      <c r="E41" s="136"/>
      <c r="F41" s="444"/>
      <c r="G41" s="439"/>
      <c r="H41" s="137"/>
      <c r="I41" s="446"/>
      <c r="J41" s="430"/>
      <c r="K41" s="433"/>
      <c r="L41" s="415"/>
      <c r="M41" s="436"/>
      <c r="N41" s="415">
        <f>IF(NOT(ISERROR(MATCH(M41,_xlfn.ANCHORARRAY(F52),0))),L54&amp;"Por favor no seleccionar los criterios de impacto",M41)</f>
        <v>0</v>
      </c>
      <c r="O41" s="433"/>
      <c r="P41" s="415"/>
      <c r="Q41" s="418"/>
      <c r="R41" s="105">
        <v>2</v>
      </c>
      <c r="S41" s="106"/>
      <c r="T41" s="107" t="str">
        <f>IF(OR(U41="Preventivo",U41="Detectivo"),"Probabilidad",IF(U41="Correctivo","Impacto",""))</f>
        <v/>
      </c>
      <c r="U41" s="113"/>
      <c r="V41" s="113"/>
      <c r="W41" s="114" t="str">
        <f t="shared" ref="W41:W45" si="59">IF(AND(U41="Preventivo",V41="Automático"),"50%",IF(AND(U41="Preventivo",V41="Manual"),"40%",IF(AND(U41="Detectivo",V41="Automático"),"40%",IF(AND(U41="Detectivo",V41="Manual"),"30%",IF(AND(U41="Correctivo",V41="Automático"),"35%",IF(AND(U41="Correctivo",V41="Manual"),"25%",""))))))</f>
        <v/>
      </c>
      <c r="X41" s="113"/>
      <c r="Y41" s="113"/>
      <c r="Z41" s="113"/>
      <c r="AA41" s="108" t="str">
        <f>IFERROR(IF(AND(T40="Probabilidad",T41="Probabilidad"),(AC40-(+AC40*W41)),IF(AND(T40="Impacto",T41="Probabilidad"),(L40-(+L40*W41)),IF(T41="Impacto",AC40,""))),"")</f>
        <v/>
      </c>
      <c r="AB41" s="115" t="str">
        <f t="shared" ref="AB41:AB45" si="60">IFERROR(IF(AA41="","",IF(AA41&lt;=0.2,"Muy Baja",IF(AA41&lt;=0.4,"Baja",IF(AA41&lt;=0.6,"Media",IF(AA41&lt;=0.8,"Alta","Muy Alta"))))),"")</f>
        <v/>
      </c>
      <c r="AC41" s="116" t="str">
        <f>+AA41</f>
        <v/>
      </c>
      <c r="AD41" s="115" t="str">
        <f t="shared" ref="AD41:AD45" si="61">IFERROR(IF(AE41="","",IF(AE41&lt;=0.2,"Leve",IF(AE41&lt;=0.4,"Menor",IF(AE41&lt;=0.6,"Moderado",IF(AE41&lt;=0.8,"Mayor","Catastrófico"))))),"")</f>
        <v/>
      </c>
      <c r="AE41" s="116" t="str">
        <f>IFERROR(IF(AND(T40="Impacto",T41="Impacto"),(AE40-(+AE40*W41)),IF(AND(T40="Probabilidad",T41="Impacto"),(P40-(+P40*W41)),IF(T41="Probabilidad",AE40,""))),"")</f>
        <v/>
      </c>
      <c r="AF41" s="117" t="str">
        <f t="shared" ref="AF41:AF45" si="62">IFERROR(IF(OR(AND(AB41="Muy Baja",AD41="Leve"),AND(AB41="Muy Baja",AD41="Menor"),AND(AB41="Baja",AD41="Leve")),"Bajo",IF(OR(AND(AB41="Muy baja",AD41="Moderado"),AND(AB41="Baja",AD41="Menor"),AND(AB41="Baja",AD41="Moderado"),AND(AB41="Media",AD41="Leve"),AND(AB41="Media",AD41="Menor"),AND(AB41="Media",AD41="Moderado"),AND(AB41="Alta",AD41="Leve"),AND(AB41="Alta",AD41="Menor")),"Moderado",IF(OR(AND(AB41="Muy Baja",AD41="Mayor"),AND(AB41="Baja",AD41="Mayor"),AND(AB41="Media",AD41="Mayor"),AND(AB41="Alta",AD41="Moderado"),AND(AB41="Alta",AD41="Mayor"),AND(AB41="Muy Alta",AD41="Leve"),AND(AB41="Muy Alta",AD41="Menor"),AND(AB41="Muy Alta",AD41="Moderado"),AND(AB41="Muy Alta",AD41="Mayor")),"Alto",IF(OR(AND(AB41="Muy Baja",AD41="Catastrófico"),AND(AB41="Baja",AD41="Catastrófico"),AND(AB41="Media",AD41="Catastrófico"),AND(AB41="Alta",AD41="Catastrófico"),AND(AB41="Muy Alta",AD41="Catastrófico")),"Extremo","")))),"")</f>
        <v/>
      </c>
      <c r="AG41" s="118"/>
      <c r="AH41" s="109"/>
      <c r="AI41" s="110"/>
      <c r="AJ41" s="111"/>
      <c r="AK41" s="111"/>
      <c r="AL41" s="109"/>
      <c r="AM41" s="110"/>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row>
    <row r="42" spans="1:71" ht="26.25" customHeight="1" x14ac:dyDescent="0.25">
      <c r="A42" s="421"/>
      <c r="B42" s="424"/>
      <c r="C42" s="424"/>
      <c r="D42" s="442"/>
      <c r="E42" s="136"/>
      <c r="F42" s="444"/>
      <c r="G42" s="439"/>
      <c r="H42" s="137"/>
      <c r="I42" s="446"/>
      <c r="J42" s="430"/>
      <c r="K42" s="433"/>
      <c r="L42" s="415"/>
      <c r="M42" s="436"/>
      <c r="N42" s="415">
        <f>IF(NOT(ISERROR(MATCH(M42,_xlfn.ANCHORARRAY(F53),0))),L55&amp;"Por favor no seleccionar los criterios de impacto",M42)</f>
        <v>0</v>
      </c>
      <c r="O42" s="433"/>
      <c r="P42" s="415"/>
      <c r="Q42" s="418"/>
      <c r="R42" s="105">
        <v>3</v>
      </c>
      <c r="S42" s="112"/>
      <c r="T42" s="107" t="str">
        <f t="shared" ref="T42:T45" si="63">IF(OR(U42="Preventivo",U42="Detectivo"),"Probabilidad",IF(U42="Correctivo","Impacto",""))</f>
        <v/>
      </c>
      <c r="U42" s="113"/>
      <c r="V42" s="113"/>
      <c r="W42" s="114" t="str">
        <f t="shared" si="59"/>
        <v/>
      </c>
      <c r="X42" s="113"/>
      <c r="Y42" s="113"/>
      <c r="Z42" s="113"/>
      <c r="AA42" s="108" t="str">
        <f>IFERROR(IF(AND(T41="Probabilidad",T42="Probabilidad"),(AC41-(+AC41*W42)),IF(AND(T41="Impacto",T42="Probabilidad"),(AC40-(+AC40*W42)),IF(T42="Impacto",AC41,""))),"")</f>
        <v/>
      </c>
      <c r="AB42" s="115" t="str">
        <f t="shared" si="60"/>
        <v/>
      </c>
      <c r="AC42" s="116" t="str">
        <f t="shared" ref="AC42:AC45" si="64">+AA42</f>
        <v/>
      </c>
      <c r="AD42" s="115" t="str">
        <f t="shared" si="61"/>
        <v/>
      </c>
      <c r="AE42" s="116" t="str">
        <f t="shared" ref="AE42:AE45" si="65">IFERROR(IF(AND(T41="Impacto",T42="Impacto"),(AE41-(+AE41*W42)),IF(AND(T41="Probabilidad",T42="Impacto"),(AE40-(+AE40*W42)),IF(T42="Probabilidad",AE41,""))),"")</f>
        <v/>
      </c>
      <c r="AF42" s="117" t="str">
        <f t="shared" si="62"/>
        <v/>
      </c>
      <c r="AG42" s="118"/>
      <c r="AH42" s="109"/>
      <c r="AI42" s="110"/>
      <c r="AJ42" s="111"/>
      <c r="AK42" s="111"/>
      <c r="AL42" s="109"/>
      <c r="AM42" s="110"/>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row>
    <row r="43" spans="1:71" ht="26.25" customHeight="1" x14ac:dyDescent="0.25">
      <c r="A43" s="421"/>
      <c r="B43" s="424"/>
      <c r="C43" s="424"/>
      <c r="D43" s="442"/>
      <c r="E43" s="136"/>
      <c r="F43" s="444"/>
      <c r="G43" s="439"/>
      <c r="H43" s="137"/>
      <c r="I43" s="446"/>
      <c r="J43" s="430"/>
      <c r="K43" s="433"/>
      <c r="L43" s="415"/>
      <c r="M43" s="436"/>
      <c r="N43" s="415">
        <f>IF(NOT(ISERROR(MATCH(M43,_xlfn.ANCHORARRAY(F54),0))),L56&amp;"Por favor no seleccionar los criterios de impacto",M43)</f>
        <v>0</v>
      </c>
      <c r="O43" s="433"/>
      <c r="P43" s="415"/>
      <c r="Q43" s="418"/>
      <c r="R43" s="105">
        <v>4</v>
      </c>
      <c r="S43" s="106"/>
      <c r="T43" s="107" t="str">
        <f t="shared" si="63"/>
        <v/>
      </c>
      <c r="U43" s="113"/>
      <c r="V43" s="113"/>
      <c r="W43" s="114" t="str">
        <f t="shared" si="59"/>
        <v/>
      </c>
      <c r="X43" s="113"/>
      <c r="Y43" s="113"/>
      <c r="Z43" s="113"/>
      <c r="AA43" s="108" t="str">
        <f t="shared" ref="AA43:AA45" si="66">IFERROR(IF(AND(T42="Probabilidad",T43="Probabilidad"),(AC42-(+AC42*W43)),IF(AND(T42="Impacto",T43="Probabilidad"),(AC41-(+AC41*W43)),IF(T43="Impacto",AC42,""))),"")</f>
        <v/>
      </c>
      <c r="AB43" s="115" t="str">
        <f t="shared" si="60"/>
        <v/>
      </c>
      <c r="AC43" s="116" t="str">
        <f t="shared" si="64"/>
        <v/>
      </c>
      <c r="AD43" s="115" t="str">
        <f t="shared" si="61"/>
        <v/>
      </c>
      <c r="AE43" s="116" t="str">
        <f t="shared" si="65"/>
        <v/>
      </c>
      <c r="AF43" s="117" t="str">
        <f t="shared" si="62"/>
        <v/>
      </c>
      <c r="AG43" s="118"/>
      <c r="AH43" s="109"/>
      <c r="AI43" s="110"/>
      <c r="AJ43" s="111"/>
      <c r="AK43" s="111"/>
      <c r="AL43" s="109"/>
      <c r="AM43" s="110"/>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row>
    <row r="44" spans="1:71" ht="26.25" customHeight="1" x14ac:dyDescent="0.25">
      <c r="A44" s="421"/>
      <c r="B44" s="424"/>
      <c r="C44" s="424"/>
      <c r="D44" s="442"/>
      <c r="E44" s="136"/>
      <c r="F44" s="444"/>
      <c r="G44" s="439"/>
      <c r="H44" s="137"/>
      <c r="I44" s="446"/>
      <c r="J44" s="430"/>
      <c r="K44" s="433"/>
      <c r="L44" s="415"/>
      <c r="M44" s="436"/>
      <c r="N44" s="415">
        <f>IF(NOT(ISERROR(MATCH(M44,_xlfn.ANCHORARRAY(F55),0))),L57&amp;"Por favor no seleccionar los criterios de impacto",M44)</f>
        <v>0</v>
      </c>
      <c r="O44" s="433"/>
      <c r="P44" s="415"/>
      <c r="Q44" s="418"/>
      <c r="R44" s="105">
        <v>5</v>
      </c>
      <c r="S44" s="106"/>
      <c r="T44" s="107" t="str">
        <f t="shared" si="63"/>
        <v/>
      </c>
      <c r="U44" s="113"/>
      <c r="V44" s="113"/>
      <c r="W44" s="114" t="str">
        <f t="shared" si="59"/>
        <v/>
      </c>
      <c r="X44" s="113"/>
      <c r="Y44" s="113"/>
      <c r="Z44" s="113"/>
      <c r="AA44" s="108" t="str">
        <f t="shared" si="66"/>
        <v/>
      </c>
      <c r="AB44" s="115" t="str">
        <f t="shared" si="60"/>
        <v/>
      </c>
      <c r="AC44" s="116" t="str">
        <f t="shared" si="64"/>
        <v/>
      </c>
      <c r="AD44" s="115" t="str">
        <f t="shared" si="61"/>
        <v/>
      </c>
      <c r="AE44" s="116" t="str">
        <f t="shared" si="65"/>
        <v/>
      </c>
      <c r="AF44" s="117" t="str">
        <f t="shared" si="62"/>
        <v/>
      </c>
      <c r="AG44" s="118"/>
      <c r="AH44" s="109"/>
      <c r="AI44" s="110"/>
      <c r="AJ44" s="111"/>
      <c r="AK44" s="111"/>
      <c r="AL44" s="109"/>
      <c r="AM44" s="110"/>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row>
    <row r="45" spans="1:71" ht="26.25" customHeight="1" x14ac:dyDescent="0.25">
      <c r="A45" s="422"/>
      <c r="B45" s="425"/>
      <c r="C45" s="425"/>
      <c r="D45" s="443"/>
      <c r="E45" s="136"/>
      <c r="F45" s="444"/>
      <c r="G45" s="440"/>
      <c r="H45" s="137"/>
      <c r="I45" s="447"/>
      <c r="J45" s="431"/>
      <c r="K45" s="434"/>
      <c r="L45" s="416"/>
      <c r="M45" s="437"/>
      <c r="N45" s="416">
        <f>IF(NOT(ISERROR(MATCH(M45,_xlfn.ANCHORARRAY(F56),0))),L58&amp;"Por favor no seleccionar los criterios de impacto",M45)</f>
        <v>0</v>
      </c>
      <c r="O45" s="434"/>
      <c r="P45" s="416"/>
      <c r="Q45" s="419"/>
      <c r="R45" s="105">
        <v>6</v>
      </c>
      <c r="S45" s="106"/>
      <c r="T45" s="107" t="str">
        <f t="shared" si="63"/>
        <v/>
      </c>
      <c r="U45" s="113"/>
      <c r="V45" s="113"/>
      <c r="W45" s="114" t="str">
        <f t="shared" si="59"/>
        <v/>
      </c>
      <c r="X45" s="113"/>
      <c r="Y45" s="113"/>
      <c r="Z45" s="113"/>
      <c r="AA45" s="108" t="str">
        <f t="shared" si="66"/>
        <v/>
      </c>
      <c r="AB45" s="115" t="str">
        <f t="shared" si="60"/>
        <v/>
      </c>
      <c r="AC45" s="116" t="str">
        <f t="shared" si="64"/>
        <v/>
      </c>
      <c r="AD45" s="115" t="str">
        <f t="shared" si="61"/>
        <v/>
      </c>
      <c r="AE45" s="116" t="str">
        <f t="shared" si="65"/>
        <v/>
      </c>
      <c r="AF45" s="117" t="str">
        <f t="shared" si="62"/>
        <v/>
      </c>
      <c r="AG45" s="118"/>
      <c r="AH45" s="109"/>
      <c r="AI45" s="110"/>
      <c r="AJ45" s="111"/>
      <c r="AK45" s="111"/>
      <c r="AL45" s="109"/>
      <c r="AM45" s="110"/>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row>
    <row r="46" spans="1:71" ht="26.25" customHeight="1" x14ac:dyDescent="0.25">
      <c r="A46" s="420">
        <v>7</v>
      </c>
      <c r="B46" s="423"/>
      <c r="C46" s="423"/>
      <c r="D46" s="423"/>
      <c r="E46" s="120"/>
      <c r="F46" s="427"/>
      <c r="G46" s="438"/>
      <c r="H46" s="123"/>
      <c r="I46" s="423"/>
      <c r="J46" s="429"/>
      <c r="K46" s="432" t="str">
        <f t="shared" ref="K46" si="67">IF(J46&lt;=0,"",IF(J46&lt;=2,"Muy Baja",IF(J46&lt;=24,"Baja",IF(J46&lt;=500,"Media",IF(J46&lt;=5000,"Alta","Muy Alta")))))</f>
        <v/>
      </c>
      <c r="L46" s="414" t="str">
        <f t="shared" ref="L46" si="68">IF(K46="","",IF(K46="Muy Baja",0.2,IF(K46="Baja",0.4,IF(K46="Media",0.6,IF(K46="Alta",0.8,IF(K46="Muy Alta",1,))))))</f>
        <v/>
      </c>
      <c r="M46" s="435"/>
      <c r="N46" s="414">
        <f>IF(NOT(ISERROR(MATCH(M46,'Tabla Impacto'!$B$221:$B$223,0))),'Tabla Impacto'!$F$223&amp;"Por favor no seleccionar los criterios de impacto(Afectación Económica o presupuestal y Pérdida Reputacional)",M46)</f>
        <v>0</v>
      </c>
      <c r="O46" s="432" t="str">
        <f>IF(OR(N46='Tabla Impacto'!$C$11,N46='Tabla Impacto'!$D$11),"Leve",IF(OR(N46='Tabla Impacto'!$C$12,N46='Tabla Impacto'!$D$12),"Menor",IF(OR(N46='Tabla Impacto'!$C$13,N46='Tabla Impacto'!$D$13),"Moderado",IF(OR(N46='Tabla Impacto'!$C$14,N46='Tabla Impacto'!$D$14),"Mayor",IF(OR(N46='Tabla Impacto'!$C$15,N46='Tabla Impacto'!$D$15),"Catastrófico","")))))</f>
        <v/>
      </c>
      <c r="P46" s="414" t="str">
        <f t="shared" ref="P46" si="69">IF(O46="","",IF(O46="Leve",0.2,IF(O46="Menor",0.4,IF(O46="Moderado",0.6,IF(O46="Mayor",0.8,IF(O46="Catastrófico",1,))))))</f>
        <v/>
      </c>
      <c r="Q46" s="417" t="str">
        <f t="shared" ref="Q46" si="70">IF(OR(AND(K46="Muy Baja",O46="Leve"),AND(K46="Muy Baja",O46="Menor"),AND(K46="Baja",O46="Leve")),"Bajo",IF(OR(AND(K46="Muy baja",O46="Moderado"),AND(K46="Baja",O46="Menor"),AND(K46="Baja",O46="Moderado"),AND(K46="Media",O46="Leve"),AND(K46="Media",O46="Menor"),AND(K46="Media",O46="Moderado"),AND(K46="Alta",O46="Leve"),AND(K46="Alta",O46="Menor")),"Moderado",IF(OR(AND(K46="Muy Baja",O46="Mayor"),AND(K46="Baja",O46="Mayor"),AND(K46="Media",O46="Mayor"),AND(K46="Alta",O46="Moderado"),AND(K46="Alta",O46="Mayor"),AND(K46="Muy Alta",O46="Leve"),AND(K46="Muy Alta",O46="Menor"),AND(K46="Muy Alta",O46="Moderado"),AND(K46="Muy Alta",O46="Mayor")),"Alto",IF(OR(AND(K46="Muy Baja",O46="Catastrófico"),AND(K46="Baja",O46="Catastrófico"),AND(K46="Media",O46="Catastrófico"),AND(K46="Alta",O46="Catastrófico"),AND(K46="Muy Alta",O46="Catastrófico")),"Extremo",""))))</f>
        <v/>
      </c>
      <c r="R46" s="105">
        <v>1</v>
      </c>
      <c r="S46" s="106"/>
      <c r="T46" s="107" t="str">
        <f>IF(OR(U46="Preventivo",U46="Detectivo"),"Probabilidad",IF(U46="Correctivo","Impacto",""))</f>
        <v/>
      </c>
      <c r="U46" s="113"/>
      <c r="V46" s="113"/>
      <c r="W46" s="114" t="str">
        <f>IF(AND(U46="Preventivo",V46="Automático"),"50%",IF(AND(U46="Preventivo",V46="Manual"),"40%",IF(AND(U46="Detectivo",V46="Automático"),"40%",IF(AND(U46="Detectivo",V46="Manual"),"30%",IF(AND(U46="Correctivo",V46="Automático"),"35%",IF(AND(U46="Correctivo",V46="Manual"),"25%",""))))))</f>
        <v/>
      </c>
      <c r="X46" s="113"/>
      <c r="Y46" s="113"/>
      <c r="Z46" s="113"/>
      <c r="AA46" s="108" t="str">
        <f>IFERROR(IF(T46="Probabilidad",(L46-(+L46*W46)),IF(T46="Impacto",L46,"")),"")</f>
        <v/>
      </c>
      <c r="AB46" s="115" t="str">
        <f>IFERROR(IF(AA46="","",IF(AA46&lt;=0.2,"Muy Baja",IF(AA46&lt;=0.4,"Baja",IF(AA46&lt;=0.6,"Media",IF(AA46&lt;=0.8,"Alta","Muy Alta"))))),"")</f>
        <v/>
      </c>
      <c r="AC46" s="116" t="str">
        <f>+AA46</f>
        <v/>
      </c>
      <c r="AD46" s="115" t="str">
        <f>IFERROR(IF(AE46="","",IF(AE46&lt;=0.2,"Leve",IF(AE46&lt;=0.4,"Menor",IF(AE46&lt;=0.6,"Moderado",IF(AE46&lt;=0.8,"Mayor","Catastrófico"))))),"")</f>
        <v/>
      </c>
      <c r="AE46" s="116" t="str">
        <f>IFERROR(IF(T46="Impacto",(P46-(+P46*W46)),IF(T46="Probabilidad",P46,"")),"")</f>
        <v/>
      </c>
      <c r="AF46" s="117" t="str">
        <f>IFERROR(IF(OR(AND(AB46="Muy Baja",AD46="Leve"),AND(AB46="Muy Baja",AD46="Menor"),AND(AB46="Baja",AD46="Leve")),"Bajo",IF(OR(AND(AB46="Muy baja",AD46="Moderado"),AND(AB46="Baja",AD46="Menor"),AND(AB46="Baja",AD46="Moderado"),AND(AB46="Media",AD46="Leve"),AND(AB46="Media",AD46="Menor"),AND(AB46="Media",AD46="Moderado"),AND(AB46="Alta",AD46="Leve"),AND(AB46="Alta",AD46="Menor")),"Moderado",IF(OR(AND(AB46="Muy Baja",AD46="Mayor"),AND(AB46="Baja",AD46="Mayor"),AND(AB46="Media",AD46="Mayor"),AND(AB46="Alta",AD46="Moderado"),AND(AB46="Alta",AD46="Mayor"),AND(AB46="Muy Alta",AD46="Leve"),AND(AB46="Muy Alta",AD46="Menor"),AND(AB46="Muy Alta",AD46="Moderado"),AND(AB46="Muy Alta",AD46="Mayor")),"Alto",IF(OR(AND(AB46="Muy Baja",AD46="Catastrófico"),AND(AB46="Baja",AD46="Catastrófico"),AND(AB46="Media",AD46="Catastrófico"),AND(AB46="Alta",AD46="Catastrófico"),AND(AB46="Muy Alta",AD46="Catastrófico")),"Extremo","")))),"")</f>
        <v/>
      </c>
      <c r="AG46" s="118"/>
      <c r="AH46" s="109"/>
      <c r="AI46" s="110"/>
      <c r="AJ46" s="111"/>
      <c r="AK46" s="111"/>
      <c r="AL46" s="109"/>
      <c r="AM46" s="110"/>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row>
    <row r="47" spans="1:71" ht="26.25" customHeight="1" x14ac:dyDescent="0.25">
      <c r="A47" s="421"/>
      <c r="B47" s="424"/>
      <c r="C47" s="424"/>
      <c r="D47" s="424"/>
      <c r="E47" s="120"/>
      <c r="F47" s="427"/>
      <c r="G47" s="439"/>
      <c r="H47" s="123"/>
      <c r="I47" s="424"/>
      <c r="J47" s="430"/>
      <c r="K47" s="433"/>
      <c r="L47" s="415"/>
      <c r="M47" s="436"/>
      <c r="N47" s="415">
        <f>IF(NOT(ISERROR(MATCH(M47,_xlfn.ANCHORARRAY(F58),0))),L60&amp;"Por favor no seleccionar los criterios de impacto",M47)</f>
        <v>0</v>
      </c>
      <c r="O47" s="433"/>
      <c r="P47" s="415"/>
      <c r="Q47" s="418"/>
      <c r="R47" s="105">
        <v>2</v>
      </c>
      <c r="S47" s="106"/>
      <c r="T47" s="107" t="str">
        <f>IF(OR(U47="Preventivo",U47="Detectivo"),"Probabilidad",IF(U47="Correctivo","Impacto",""))</f>
        <v/>
      </c>
      <c r="U47" s="113"/>
      <c r="V47" s="113"/>
      <c r="W47" s="114" t="str">
        <f t="shared" ref="W47:W51" si="71">IF(AND(U47="Preventivo",V47="Automático"),"50%",IF(AND(U47="Preventivo",V47="Manual"),"40%",IF(AND(U47="Detectivo",V47="Automático"),"40%",IF(AND(U47="Detectivo",V47="Manual"),"30%",IF(AND(U47="Correctivo",V47="Automático"),"35%",IF(AND(U47="Correctivo",V47="Manual"),"25%",""))))))</f>
        <v/>
      </c>
      <c r="X47" s="113"/>
      <c r="Y47" s="113"/>
      <c r="Z47" s="113"/>
      <c r="AA47" s="108" t="str">
        <f>IFERROR(IF(AND(T46="Probabilidad",T47="Probabilidad"),(AC46-(+AC46*W47)),IF(AND(T46="Impacto",T47="Probabilidad"),(L46-(+L46*W47)),IF(T47="Impacto",AC46,""))),"")</f>
        <v/>
      </c>
      <c r="AB47" s="115" t="str">
        <f t="shared" ref="AB47:AB51" si="72">IFERROR(IF(AA47="","",IF(AA47&lt;=0.2,"Muy Baja",IF(AA47&lt;=0.4,"Baja",IF(AA47&lt;=0.6,"Media",IF(AA47&lt;=0.8,"Alta","Muy Alta"))))),"")</f>
        <v/>
      </c>
      <c r="AC47" s="116" t="str">
        <f>+AA47</f>
        <v/>
      </c>
      <c r="AD47" s="115" t="str">
        <f t="shared" ref="AD47:AD51" si="73">IFERROR(IF(AE47="","",IF(AE47&lt;=0.2,"Leve",IF(AE47&lt;=0.4,"Menor",IF(AE47&lt;=0.6,"Moderado",IF(AE47&lt;=0.8,"Mayor","Catastrófico"))))),"")</f>
        <v/>
      </c>
      <c r="AE47" s="116" t="str">
        <f>IFERROR(IF(AND(T46="Impacto",T47="Impacto"),(AE46-(+AE46*W47)),IF(AND(T46="Probabilidad",T47="Impacto"),(P46-(+P46*W47)),IF(T47="Probabilidad",AE46,""))),"")</f>
        <v/>
      </c>
      <c r="AF47" s="117" t="str">
        <f t="shared" ref="AF47:AF51" si="74">IFERROR(IF(OR(AND(AB47="Muy Baja",AD47="Leve"),AND(AB47="Muy Baja",AD47="Menor"),AND(AB47="Baja",AD47="Leve")),"Bajo",IF(OR(AND(AB47="Muy baja",AD47="Moderado"),AND(AB47="Baja",AD47="Menor"),AND(AB47="Baja",AD47="Moderado"),AND(AB47="Media",AD47="Leve"),AND(AB47="Media",AD47="Menor"),AND(AB47="Media",AD47="Moderado"),AND(AB47="Alta",AD47="Leve"),AND(AB47="Alta",AD47="Menor")),"Moderado",IF(OR(AND(AB47="Muy Baja",AD47="Mayor"),AND(AB47="Baja",AD47="Mayor"),AND(AB47="Media",AD47="Mayor"),AND(AB47="Alta",AD47="Moderado"),AND(AB47="Alta",AD47="Mayor"),AND(AB47="Muy Alta",AD47="Leve"),AND(AB47="Muy Alta",AD47="Menor"),AND(AB47="Muy Alta",AD47="Moderado"),AND(AB47="Muy Alta",AD47="Mayor")),"Alto",IF(OR(AND(AB47="Muy Baja",AD47="Catastrófico"),AND(AB47="Baja",AD47="Catastrófico"),AND(AB47="Media",AD47="Catastrófico"),AND(AB47="Alta",AD47="Catastrófico"),AND(AB47="Muy Alta",AD47="Catastrófico")),"Extremo","")))),"")</f>
        <v/>
      </c>
      <c r="AG47" s="118"/>
      <c r="AH47" s="109"/>
      <c r="AI47" s="110"/>
      <c r="AJ47" s="111"/>
      <c r="AK47" s="111"/>
      <c r="AL47" s="109"/>
      <c r="AM47" s="110"/>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row>
    <row r="48" spans="1:71" ht="26.25" customHeight="1" x14ac:dyDescent="0.25">
      <c r="A48" s="421"/>
      <c r="B48" s="424"/>
      <c r="C48" s="424"/>
      <c r="D48" s="424"/>
      <c r="E48" s="120"/>
      <c r="F48" s="427"/>
      <c r="G48" s="439"/>
      <c r="H48" s="123"/>
      <c r="I48" s="424"/>
      <c r="J48" s="430"/>
      <c r="K48" s="433"/>
      <c r="L48" s="415"/>
      <c r="M48" s="436"/>
      <c r="N48" s="415">
        <f>IF(NOT(ISERROR(MATCH(M48,_xlfn.ANCHORARRAY(F59),0))),L61&amp;"Por favor no seleccionar los criterios de impacto",M48)</f>
        <v>0</v>
      </c>
      <c r="O48" s="433"/>
      <c r="P48" s="415"/>
      <c r="Q48" s="418"/>
      <c r="R48" s="105">
        <v>3</v>
      </c>
      <c r="S48" s="112"/>
      <c r="T48" s="107" t="str">
        <f t="shared" ref="T48:T51" si="75">IF(OR(U48="Preventivo",U48="Detectivo"),"Probabilidad",IF(U48="Correctivo","Impacto",""))</f>
        <v/>
      </c>
      <c r="U48" s="113"/>
      <c r="V48" s="113"/>
      <c r="W48" s="114" t="str">
        <f t="shared" si="71"/>
        <v/>
      </c>
      <c r="X48" s="113"/>
      <c r="Y48" s="113"/>
      <c r="Z48" s="113"/>
      <c r="AA48" s="108" t="str">
        <f>IFERROR(IF(AND(T47="Probabilidad",T48="Probabilidad"),(AC47-(+AC47*W48)),IF(AND(T47="Impacto",T48="Probabilidad"),(AC46-(+AC46*W48)),IF(T48="Impacto",AC47,""))),"")</f>
        <v/>
      </c>
      <c r="AB48" s="115" t="str">
        <f t="shared" si="72"/>
        <v/>
      </c>
      <c r="AC48" s="116" t="str">
        <f t="shared" ref="AC48:AC51" si="76">+AA48</f>
        <v/>
      </c>
      <c r="AD48" s="115" t="str">
        <f t="shared" si="73"/>
        <v/>
      </c>
      <c r="AE48" s="116" t="str">
        <f t="shared" ref="AE48:AE51" si="77">IFERROR(IF(AND(T47="Impacto",T48="Impacto"),(AE47-(+AE47*W48)),IF(AND(T47="Probabilidad",T48="Impacto"),(AE46-(+AE46*W48)),IF(T48="Probabilidad",AE47,""))),"")</f>
        <v/>
      </c>
      <c r="AF48" s="117" t="str">
        <f t="shared" si="74"/>
        <v/>
      </c>
      <c r="AG48" s="118"/>
      <c r="AH48" s="109"/>
      <c r="AI48" s="110"/>
      <c r="AJ48" s="111"/>
      <c r="AK48" s="111"/>
      <c r="AL48" s="109"/>
      <c r="AM48" s="110"/>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row>
    <row r="49" spans="1:71" ht="26.25" customHeight="1" x14ac:dyDescent="0.25">
      <c r="A49" s="421"/>
      <c r="B49" s="424"/>
      <c r="C49" s="424"/>
      <c r="D49" s="424"/>
      <c r="E49" s="120"/>
      <c r="F49" s="427"/>
      <c r="G49" s="439"/>
      <c r="H49" s="123"/>
      <c r="I49" s="424"/>
      <c r="J49" s="430"/>
      <c r="K49" s="433"/>
      <c r="L49" s="415"/>
      <c r="M49" s="436"/>
      <c r="N49" s="415">
        <f>IF(NOT(ISERROR(MATCH(M49,_xlfn.ANCHORARRAY(F60),0))),L62&amp;"Por favor no seleccionar los criterios de impacto",M49)</f>
        <v>0</v>
      </c>
      <c r="O49" s="433"/>
      <c r="P49" s="415"/>
      <c r="Q49" s="418"/>
      <c r="R49" s="105">
        <v>4</v>
      </c>
      <c r="S49" s="106"/>
      <c r="T49" s="107" t="str">
        <f t="shared" si="75"/>
        <v/>
      </c>
      <c r="U49" s="113"/>
      <c r="V49" s="113"/>
      <c r="W49" s="114" t="str">
        <f t="shared" si="71"/>
        <v/>
      </c>
      <c r="X49" s="113"/>
      <c r="Y49" s="113"/>
      <c r="Z49" s="113"/>
      <c r="AA49" s="108" t="str">
        <f t="shared" ref="AA49:AA51" si="78">IFERROR(IF(AND(T48="Probabilidad",T49="Probabilidad"),(AC48-(+AC48*W49)),IF(AND(T48="Impacto",T49="Probabilidad"),(AC47-(+AC47*W49)),IF(T49="Impacto",AC48,""))),"")</f>
        <v/>
      </c>
      <c r="AB49" s="115" t="str">
        <f t="shared" si="72"/>
        <v/>
      </c>
      <c r="AC49" s="116" t="str">
        <f t="shared" si="76"/>
        <v/>
      </c>
      <c r="AD49" s="115" t="str">
        <f t="shared" si="73"/>
        <v/>
      </c>
      <c r="AE49" s="116" t="str">
        <f t="shared" si="77"/>
        <v/>
      </c>
      <c r="AF49" s="117" t="str">
        <f t="shared" si="74"/>
        <v/>
      </c>
      <c r="AG49" s="118"/>
      <c r="AH49" s="109"/>
      <c r="AI49" s="110"/>
      <c r="AJ49" s="111"/>
      <c r="AK49" s="111"/>
      <c r="AL49" s="109"/>
      <c r="AM49" s="110"/>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row>
    <row r="50" spans="1:71" ht="26.25" customHeight="1" x14ac:dyDescent="0.25">
      <c r="A50" s="421"/>
      <c r="B50" s="424"/>
      <c r="C50" s="424"/>
      <c r="D50" s="424"/>
      <c r="E50" s="120"/>
      <c r="F50" s="427"/>
      <c r="G50" s="439"/>
      <c r="H50" s="123"/>
      <c r="I50" s="424"/>
      <c r="J50" s="430"/>
      <c r="K50" s="433"/>
      <c r="L50" s="415"/>
      <c r="M50" s="436"/>
      <c r="N50" s="415">
        <f>IF(NOT(ISERROR(MATCH(M50,_xlfn.ANCHORARRAY(F61),0))),L63&amp;"Por favor no seleccionar los criterios de impacto",M50)</f>
        <v>0</v>
      </c>
      <c r="O50" s="433"/>
      <c r="P50" s="415"/>
      <c r="Q50" s="418"/>
      <c r="R50" s="105">
        <v>5</v>
      </c>
      <c r="S50" s="106"/>
      <c r="T50" s="107" t="str">
        <f t="shared" si="75"/>
        <v/>
      </c>
      <c r="U50" s="113"/>
      <c r="V50" s="113"/>
      <c r="W50" s="114" t="str">
        <f t="shared" si="71"/>
        <v/>
      </c>
      <c r="X50" s="113"/>
      <c r="Y50" s="113"/>
      <c r="Z50" s="113"/>
      <c r="AA50" s="108" t="str">
        <f t="shared" si="78"/>
        <v/>
      </c>
      <c r="AB50" s="115" t="str">
        <f t="shared" si="72"/>
        <v/>
      </c>
      <c r="AC50" s="116" t="str">
        <f t="shared" si="76"/>
        <v/>
      </c>
      <c r="AD50" s="115" t="str">
        <f t="shared" si="73"/>
        <v/>
      </c>
      <c r="AE50" s="116" t="str">
        <f t="shared" si="77"/>
        <v/>
      </c>
      <c r="AF50" s="117" t="str">
        <f t="shared" si="74"/>
        <v/>
      </c>
      <c r="AG50" s="118"/>
      <c r="AH50" s="109"/>
      <c r="AI50" s="110"/>
      <c r="AJ50" s="111"/>
      <c r="AK50" s="111"/>
      <c r="AL50" s="109"/>
      <c r="AM50" s="110"/>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row>
    <row r="51" spans="1:71" ht="26.25" customHeight="1" x14ac:dyDescent="0.25">
      <c r="A51" s="422"/>
      <c r="B51" s="425"/>
      <c r="C51" s="425"/>
      <c r="D51" s="425"/>
      <c r="E51" s="121"/>
      <c r="F51" s="428"/>
      <c r="G51" s="440"/>
      <c r="H51" s="124"/>
      <c r="I51" s="425"/>
      <c r="J51" s="431"/>
      <c r="K51" s="434"/>
      <c r="L51" s="416"/>
      <c r="M51" s="437"/>
      <c r="N51" s="416">
        <f>IF(NOT(ISERROR(MATCH(M51,_xlfn.ANCHORARRAY(F62),0))),L64&amp;"Por favor no seleccionar los criterios de impacto",M51)</f>
        <v>0</v>
      </c>
      <c r="O51" s="434"/>
      <c r="P51" s="416"/>
      <c r="Q51" s="419"/>
      <c r="R51" s="105">
        <v>6</v>
      </c>
      <c r="S51" s="106"/>
      <c r="T51" s="107" t="str">
        <f t="shared" si="75"/>
        <v/>
      </c>
      <c r="U51" s="113"/>
      <c r="V51" s="113"/>
      <c r="W51" s="114" t="str">
        <f t="shared" si="71"/>
        <v/>
      </c>
      <c r="X51" s="113"/>
      <c r="Y51" s="113"/>
      <c r="Z51" s="113"/>
      <c r="AA51" s="108" t="str">
        <f t="shared" si="78"/>
        <v/>
      </c>
      <c r="AB51" s="115" t="str">
        <f t="shared" si="72"/>
        <v/>
      </c>
      <c r="AC51" s="116" t="str">
        <f t="shared" si="76"/>
        <v/>
      </c>
      <c r="AD51" s="115" t="str">
        <f t="shared" si="73"/>
        <v/>
      </c>
      <c r="AE51" s="116" t="str">
        <f t="shared" si="77"/>
        <v/>
      </c>
      <c r="AF51" s="117" t="str">
        <f t="shared" si="74"/>
        <v/>
      </c>
      <c r="AG51" s="118"/>
      <c r="AH51" s="109"/>
      <c r="AI51" s="110"/>
      <c r="AJ51" s="111"/>
      <c r="AK51" s="111"/>
      <c r="AL51" s="109"/>
      <c r="AM51" s="110"/>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row>
    <row r="52" spans="1:71" ht="26.25" customHeight="1" x14ac:dyDescent="0.25">
      <c r="A52" s="420">
        <v>8</v>
      </c>
      <c r="B52" s="423"/>
      <c r="C52" s="423"/>
      <c r="D52" s="423"/>
      <c r="E52" s="119"/>
      <c r="F52" s="426"/>
      <c r="G52" s="438"/>
      <c r="H52" s="122"/>
      <c r="I52" s="423"/>
      <c r="J52" s="429"/>
      <c r="K52" s="432" t="str">
        <f t="shared" ref="K52" si="79">IF(J52&lt;=0,"",IF(J52&lt;=2,"Muy Baja",IF(J52&lt;=24,"Baja",IF(J52&lt;=500,"Media",IF(J52&lt;=5000,"Alta","Muy Alta")))))</f>
        <v/>
      </c>
      <c r="L52" s="414" t="str">
        <f t="shared" ref="L52" si="80">IF(K52="","",IF(K52="Muy Baja",0.2,IF(K52="Baja",0.4,IF(K52="Media",0.6,IF(K52="Alta",0.8,IF(K52="Muy Alta",1,))))))</f>
        <v/>
      </c>
      <c r="M52" s="435"/>
      <c r="N52" s="414">
        <f>IF(NOT(ISERROR(MATCH(M52,'Tabla Impacto'!$B$221:$B$223,0))),'Tabla Impacto'!$F$223&amp;"Por favor no seleccionar los criterios de impacto(Afectación Económica o presupuestal y Pérdida Reputacional)",M52)</f>
        <v>0</v>
      </c>
      <c r="O52" s="432" t="str">
        <f>IF(OR(N52='Tabla Impacto'!$C$11,N52='Tabla Impacto'!$D$11),"Leve",IF(OR(N52='Tabla Impacto'!$C$12,N52='Tabla Impacto'!$D$12),"Menor",IF(OR(N52='Tabla Impacto'!$C$13,N52='Tabla Impacto'!$D$13),"Moderado",IF(OR(N52='Tabla Impacto'!$C$14,N52='Tabla Impacto'!$D$14),"Mayor",IF(OR(N52='Tabla Impacto'!$C$15,N52='Tabla Impacto'!$D$15),"Catastrófico","")))))</f>
        <v/>
      </c>
      <c r="P52" s="414" t="str">
        <f t="shared" ref="P52" si="81">IF(O52="","",IF(O52="Leve",0.2,IF(O52="Menor",0.4,IF(O52="Moderado",0.6,IF(O52="Mayor",0.8,IF(O52="Catastrófico",1,))))))</f>
        <v/>
      </c>
      <c r="Q52" s="417" t="str">
        <f t="shared" ref="Q52" si="82">IF(OR(AND(K52="Muy Baja",O52="Leve"),AND(K52="Muy Baja",O52="Menor"),AND(K52="Baja",O52="Leve")),"Bajo",IF(OR(AND(K52="Muy baja",O52="Moderado"),AND(K52="Baja",O52="Menor"),AND(K52="Baja",O52="Moderado"),AND(K52="Media",O52="Leve"),AND(K52="Media",O52="Menor"),AND(K52="Media",O52="Moderado"),AND(K52="Alta",O52="Leve"),AND(K52="Alta",O52="Menor")),"Moderado",IF(OR(AND(K52="Muy Baja",O52="Mayor"),AND(K52="Baja",O52="Mayor"),AND(K52="Media",O52="Mayor"),AND(K52="Alta",O52="Moderado"),AND(K52="Alta",O52="Mayor"),AND(K52="Muy Alta",O52="Leve"),AND(K52="Muy Alta",O52="Menor"),AND(K52="Muy Alta",O52="Moderado"),AND(K52="Muy Alta",O52="Mayor")),"Alto",IF(OR(AND(K52="Muy Baja",O52="Catastrófico"),AND(K52="Baja",O52="Catastrófico"),AND(K52="Media",O52="Catastrófico"),AND(K52="Alta",O52="Catastrófico"),AND(K52="Muy Alta",O52="Catastrófico")),"Extremo",""))))</f>
        <v/>
      </c>
      <c r="R52" s="105">
        <v>1</v>
      </c>
      <c r="S52" s="106"/>
      <c r="T52" s="107" t="str">
        <f>IF(OR(U52="Preventivo",U52="Detectivo"),"Probabilidad",IF(U52="Correctivo","Impacto",""))</f>
        <v/>
      </c>
      <c r="U52" s="113"/>
      <c r="V52" s="113"/>
      <c r="W52" s="114" t="str">
        <f>IF(AND(U52="Preventivo",V52="Automático"),"50%",IF(AND(U52="Preventivo",V52="Manual"),"40%",IF(AND(U52="Detectivo",V52="Automático"),"40%",IF(AND(U52="Detectivo",V52="Manual"),"30%",IF(AND(U52="Correctivo",V52="Automático"),"35%",IF(AND(U52="Correctivo",V52="Manual"),"25%",""))))))</f>
        <v/>
      </c>
      <c r="X52" s="113"/>
      <c r="Y52" s="113"/>
      <c r="Z52" s="113"/>
      <c r="AA52" s="108" t="str">
        <f>IFERROR(IF(T52="Probabilidad",(L52-(+L52*W52)),IF(T52="Impacto",L52,"")),"")</f>
        <v/>
      </c>
      <c r="AB52" s="115" t="str">
        <f>IFERROR(IF(AA52="","",IF(AA52&lt;=0.2,"Muy Baja",IF(AA52&lt;=0.4,"Baja",IF(AA52&lt;=0.6,"Media",IF(AA52&lt;=0.8,"Alta","Muy Alta"))))),"")</f>
        <v/>
      </c>
      <c r="AC52" s="116" t="str">
        <f>+AA52</f>
        <v/>
      </c>
      <c r="AD52" s="115" t="str">
        <f>IFERROR(IF(AE52="","",IF(AE52&lt;=0.2,"Leve",IF(AE52&lt;=0.4,"Menor",IF(AE52&lt;=0.6,"Moderado",IF(AE52&lt;=0.8,"Mayor","Catastrófico"))))),"")</f>
        <v/>
      </c>
      <c r="AE52" s="116" t="str">
        <f>IFERROR(IF(T52="Impacto",(P52-(+P52*W52)),IF(T52="Probabilidad",P52,"")),"")</f>
        <v/>
      </c>
      <c r="AF52" s="117" t="str">
        <f>IFERROR(IF(OR(AND(AB52="Muy Baja",AD52="Leve"),AND(AB52="Muy Baja",AD52="Menor"),AND(AB52="Baja",AD52="Leve")),"Bajo",IF(OR(AND(AB52="Muy baja",AD52="Moderado"),AND(AB52="Baja",AD52="Menor"),AND(AB52="Baja",AD52="Moderado"),AND(AB52="Media",AD52="Leve"),AND(AB52="Media",AD52="Menor"),AND(AB52="Media",AD52="Moderado"),AND(AB52="Alta",AD52="Leve"),AND(AB52="Alta",AD52="Menor")),"Moderado",IF(OR(AND(AB52="Muy Baja",AD52="Mayor"),AND(AB52="Baja",AD52="Mayor"),AND(AB52="Media",AD52="Mayor"),AND(AB52="Alta",AD52="Moderado"),AND(AB52="Alta",AD52="Mayor"),AND(AB52="Muy Alta",AD52="Leve"),AND(AB52="Muy Alta",AD52="Menor"),AND(AB52="Muy Alta",AD52="Moderado"),AND(AB52="Muy Alta",AD52="Mayor")),"Alto",IF(OR(AND(AB52="Muy Baja",AD52="Catastrófico"),AND(AB52="Baja",AD52="Catastrófico"),AND(AB52="Media",AD52="Catastrófico"),AND(AB52="Alta",AD52="Catastrófico"),AND(AB52="Muy Alta",AD52="Catastrófico")),"Extremo","")))),"")</f>
        <v/>
      </c>
      <c r="AG52" s="118"/>
      <c r="AH52" s="109"/>
      <c r="AI52" s="110"/>
      <c r="AJ52" s="111"/>
      <c r="AK52" s="111"/>
      <c r="AL52" s="109"/>
      <c r="AM52" s="110"/>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row>
    <row r="53" spans="1:71" ht="26.25" customHeight="1" x14ac:dyDescent="0.25">
      <c r="A53" s="421"/>
      <c r="B53" s="424"/>
      <c r="C53" s="424"/>
      <c r="D53" s="424"/>
      <c r="E53" s="120"/>
      <c r="F53" s="427"/>
      <c r="G53" s="439"/>
      <c r="H53" s="123"/>
      <c r="I53" s="424"/>
      <c r="J53" s="430"/>
      <c r="K53" s="433"/>
      <c r="L53" s="415"/>
      <c r="M53" s="436"/>
      <c r="N53" s="415">
        <f>IF(NOT(ISERROR(MATCH(M53,_xlfn.ANCHORARRAY(F64),0))),L66&amp;"Por favor no seleccionar los criterios de impacto",M53)</f>
        <v>0</v>
      </c>
      <c r="O53" s="433"/>
      <c r="P53" s="415"/>
      <c r="Q53" s="418"/>
      <c r="R53" s="105">
        <v>2</v>
      </c>
      <c r="S53" s="106"/>
      <c r="T53" s="107" t="str">
        <f>IF(OR(U53="Preventivo",U53="Detectivo"),"Probabilidad",IF(U53="Correctivo","Impacto",""))</f>
        <v/>
      </c>
      <c r="U53" s="113"/>
      <c r="V53" s="113"/>
      <c r="W53" s="114" t="str">
        <f t="shared" ref="W53:W57" si="83">IF(AND(U53="Preventivo",V53="Automático"),"50%",IF(AND(U53="Preventivo",V53="Manual"),"40%",IF(AND(U53="Detectivo",V53="Automático"),"40%",IF(AND(U53="Detectivo",V53="Manual"),"30%",IF(AND(U53="Correctivo",V53="Automático"),"35%",IF(AND(U53="Correctivo",V53="Manual"),"25%",""))))))</f>
        <v/>
      </c>
      <c r="X53" s="113"/>
      <c r="Y53" s="113"/>
      <c r="Z53" s="113"/>
      <c r="AA53" s="108" t="str">
        <f>IFERROR(IF(AND(T52="Probabilidad",T53="Probabilidad"),(AC52-(+AC52*W53)),IF(AND(T52="Impacto",T53="Probabilidad"),(L52-(+L52*W53)),IF(T53="Impacto",AC52,""))),"")</f>
        <v/>
      </c>
      <c r="AB53" s="115" t="str">
        <f t="shared" ref="AB53:AB57" si="84">IFERROR(IF(AA53="","",IF(AA53&lt;=0.2,"Muy Baja",IF(AA53&lt;=0.4,"Baja",IF(AA53&lt;=0.6,"Media",IF(AA53&lt;=0.8,"Alta","Muy Alta"))))),"")</f>
        <v/>
      </c>
      <c r="AC53" s="116" t="str">
        <f>+AA53</f>
        <v/>
      </c>
      <c r="AD53" s="115" t="str">
        <f t="shared" ref="AD53:AD57" si="85">IFERROR(IF(AE53="","",IF(AE53&lt;=0.2,"Leve",IF(AE53&lt;=0.4,"Menor",IF(AE53&lt;=0.6,"Moderado",IF(AE53&lt;=0.8,"Mayor","Catastrófico"))))),"")</f>
        <v/>
      </c>
      <c r="AE53" s="116" t="str">
        <f>IFERROR(IF(AND(T52="Impacto",T53="Impacto"),(AE52-(+AE52*W53)),IF(AND(T52="Probabilidad",T53="Impacto"),(P52-(+P52*W53)),IF(T53="Probabilidad",AE52,""))),"")</f>
        <v/>
      </c>
      <c r="AF53" s="117" t="str">
        <f t="shared" ref="AF53:AF57" si="86">IFERROR(IF(OR(AND(AB53="Muy Baja",AD53="Leve"),AND(AB53="Muy Baja",AD53="Menor"),AND(AB53="Baja",AD53="Leve")),"Bajo",IF(OR(AND(AB53="Muy baja",AD53="Moderado"),AND(AB53="Baja",AD53="Menor"),AND(AB53="Baja",AD53="Moderado"),AND(AB53="Media",AD53="Leve"),AND(AB53="Media",AD53="Menor"),AND(AB53="Media",AD53="Moderado"),AND(AB53="Alta",AD53="Leve"),AND(AB53="Alta",AD53="Menor")),"Moderado",IF(OR(AND(AB53="Muy Baja",AD53="Mayor"),AND(AB53="Baja",AD53="Mayor"),AND(AB53="Media",AD53="Mayor"),AND(AB53="Alta",AD53="Moderado"),AND(AB53="Alta",AD53="Mayor"),AND(AB53="Muy Alta",AD53="Leve"),AND(AB53="Muy Alta",AD53="Menor"),AND(AB53="Muy Alta",AD53="Moderado"),AND(AB53="Muy Alta",AD53="Mayor")),"Alto",IF(OR(AND(AB53="Muy Baja",AD53="Catastrófico"),AND(AB53="Baja",AD53="Catastrófico"),AND(AB53="Media",AD53="Catastrófico"),AND(AB53="Alta",AD53="Catastrófico"),AND(AB53="Muy Alta",AD53="Catastrófico")),"Extremo","")))),"")</f>
        <v/>
      </c>
      <c r="AG53" s="118"/>
      <c r="AH53" s="109"/>
      <c r="AI53" s="110"/>
      <c r="AJ53" s="111"/>
      <c r="AK53" s="111"/>
      <c r="AL53" s="109"/>
      <c r="AM53" s="110"/>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row>
    <row r="54" spans="1:71" ht="26.25" customHeight="1" x14ac:dyDescent="0.25">
      <c r="A54" s="421"/>
      <c r="B54" s="424"/>
      <c r="C54" s="424"/>
      <c r="D54" s="424"/>
      <c r="E54" s="120"/>
      <c r="F54" s="427"/>
      <c r="G54" s="439"/>
      <c r="H54" s="123"/>
      <c r="I54" s="424"/>
      <c r="J54" s="430"/>
      <c r="K54" s="433"/>
      <c r="L54" s="415"/>
      <c r="M54" s="436"/>
      <c r="N54" s="415">
        <f>IF(NOT(ISERROR(MATCH(M54,_xlfn.ANCHORARRAY(F65),0))),L67&amp;"Por favor no seleccionar los criterios de impacto",M54)</f>
        <v>0</v>
      </c>
      <c r="O54" s="433"/>
      <c r="P54" s="415"/>
      <c r="Q54" s="418"/>
      <c r="R54" s="105">
        <v>3</v>
      </c>
      <c r="S54" s="112"/>
      <c r="T54" s="107" t="str">
        <f t="shared" ref="T54:T57" si="87">IF(OR(U54="Preventivo",U54="Detectivo"),"Probabilidad",IF(U54="Correctivo","Impacto",""))</f>
        <v/>
      </c>
      <c r="U54" s="113"/>
      <c r="V54" s="113"/>
      <c r="W54" s="114" t="str">
        <f t="shared" si="83"/>
        <v/>
      </c>
      <c r="X54" s="113"/>
      <c r="Y54" s="113"/>
      <c r="Z54" s="113"/>
      <c r="AA54" s="108" t="str">
        <f>IFERROR(IF(AND(T53="Probabilidad",T54="Probabilidad"),(AC53-(+AC53*W54)),IF(AND(T53="Impacto",T54="Probabilidad"),(AC52-(+AC52*W54)),IF(T54="Impacto",AC53,""))),"")</f>
        <v/>
      </c>
      <c r="AB54" s="115" t="str">
        <f t="shared" si="84"/>
        <v/>
      </c>
      <c r="AC54" s="116" t="str">
        <f t="shared" ref="AC54:AC57" si="88">+AA54</f>
        <v/>
      </c>
      <c r="AD54" s="115" t="str">
        <f t="shared" si="85"/>
        <v/>
      </c>
      <c r="AE54" s="116" t="str">
        <f t="shared" ref="AE54:AE57" si="89">IFERROR(IF(AND(T53="Impacto",T54="Impacto"),(AE53-(+AE53*W54)),IF(AND(T53="Probabilidad",T54="Impacto"),(AE52-(+AE52*W54)),IF(T54="Probabilidad",AE53,""))),"")</f>
        <v/>
      </c>
      <c r="AF54" s="117" t="str">
        <f t="shared" si="86"/>
        <v/>
      </c>
      <c r="AG54" s="118"/>
      <c r="AH54" s="109"/>
      <c r="AI54" s="110"/>
      <c r="AJ54" s="111"/>
      <c r="AK54" s="111"/>
      <c r="AL54" s="109"/>
      <c r="AM54" s="110"/>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row>
    <row r="55" spans="1:71" ht="26.25" customHeight="1" x14ac:dyDescent="0.25">
      <c r="A55" s="421"/>
      <c r="B55" s="424"/>
      <c r="C55" s="424"/>
      <c r="D55" s="424"/>
      <c r="E55" s="120"/>
      <c r="F55" s="427"/>
      <c r="G55" s="439"/>
      <c r="H55" s="123"/>
      <c r="I55" s="424"/>
      <c r="J55" s="430"/>
      <c r="K55" s="433"/>
      <c r="L55" s="415"/>
      <c r="M55" s="436"/>
      <c r="N55" s="415">
        <f>IF(NOT(ISERROR(MATCH(M55,_xlfn.ANCHORARRAY(F66),0))),L68&amp;"Por favor no seleccionar los criterios de impacto",M55)</f>
        <v>0</v>
      </c>
      <c r="O55" s="433"/>
      <c r="P55" s="415"/>
      <c r="Q55" s="418"/>
      <c r="R55" s="105">
        <v>4</v>
      </c>
      <c r="S55" s="106"/>
      <c r="T55" s="107" t="str">
        <f t="shared" si="87"/>
        <v/>
      </c>
      <c r="U55" s="113"/>
      <c r="V55" s="113"/>
      <c r="W55" s="114" t="str">
        <f t="shared" si="83"/>
        <v/>
      </c>
      <c r="X55" s="113"/>
      <c r="Y55" s="113"/>
      <c r="Z55" s="113"/>
      <c r="AA55" s="108" t="str">
        <f t="shared" ref="AA55:AA57" si="90">IFERROR(IF(AND(T54="Probabilidad",T55="Probabilidad"),(AC54-(+AC54*W55)),IF(AND(T54="Impacto",T55="Probabilidad"),(AC53-(+AC53*W55)),IF(T55="Impacto",AC54,""))),"")</f>
        <v/>
      </c>
      <c r="AB55" s="115" t="str">
        <f t="shared" si="84"/>
        <v/>
      </c>
      <c r="AC55" s="116" t="str">
        <f t="shared" si="88"/>
        <v/>
      </c>
      <c r="AD55" s="115" t="str">
        <f t="shared" si="85"/>
        <v/>
      </c>
      <c r="AE55" s="116" t="str">
        <f t="shared" si="89"/>
        <v/>
      </c>
      <c r="AF55" s="117" t="str">
        <f t="shared" si="86"/>
        <v/>
      </c>
      <c r="AG55" s="118"/>
      <c r="AH55" s="109"/>
      <c r="AI55" s="110"/>
      <c r="AJ55" s="111"/>
      <c r="AK55" s="111"/>
      <c r="AL55" s="109"/>
      <c r="AM55" s="110"/>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row>
    <row r="56" spans="1:71" ht="26.25" customHeight="1" x14ac:dyDescent="0.25">
      <c r="A56" s="421"/>
      <c r="B56" s="424"/>
      <c r="C56" s="424"/>
      <c r="D56" s="424"/>
      <c r="E56" s="120"/>
      <c r="F56" s="427"/>
      <c r="G56" s="439"/>
      <c r="H56" s="123"/>
      <c r="I56" s="424"/>
      <c r="J56" s="430"/>
      <c r="K56" s="433"/>
      <c r="L56" s="415"/>
      <c r="M56" s="436"/>
      <c r="N56" s="415">
        <f>IF(NOT(ISERROR(MATCH(M56,_xlfn.ANCHORARRAY(F67),0))),L69&amp;"Por favor no seleccionar los criterios de impacto",M56)</f>
        <v>0</v>
      </c>
      <c r="O56" s="433"/>
      <c r="P56" s="415"/>
      <c r="Q56" s="418"/>
      <c r="R56" s="105">
        <v>5</v>
      </c>
      <c r="S56" s="106"/>
      <c r="T56" s="107" t="str">
        <f t="shared" si="87"/>
        <v/>
      </c>
      <c r="U56" s="113"/>
      <c r="V56" s="113"/>
      <c r="W56" s="114" t="str">
        <f t="shared" si="83"/>
        <v/>
      </c>
      <c r="X56" s="113"/>
      <c r="Y56" s="113"/>
      <c r="Z56" s="113"/>
      <c r="AA56" s="108" t="str">
        <f t="shared" si="90"/>
        <v/>
      </c>
      <c r="AB56" s="115" t="str">
        <f t="shared" si="84"/>
        <v/>
      </c>
      <c r="AC56" s="116" t="str">
        <f t="shared" si="88"/>
        <v/>
      </c>
      <c r="AD56" s="115" t="str">
        <f t="shared" si="85"/>
        <v/>
      </c>
      <c r="AE56" s="116" t="str">
        <f t="shared" si="89"/>
        <v/>
      </c>
      <c r="AF56" s="117" t="str">
        <f t="shared" si="86"/>
        <v/>
      </c>
      <c r="AG56" s="118"/>
      <c r="AH56" s="109"/>
      <c r="AI56" s="110"/>
      <c r="AJ56" s="111"/>
      <c r="AK56" s="111"/>
      <c r="AL56" s="109"/>
      <c r="AM56" s="110"/>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row>
    <row r="57" spans="1:71" ht="26.25" customHeight="1" x14ac:dyDescent="0.25">
      <c r="A57" s="422"/>
      <c r="B57" s="425"/>
      <c r="C57" s="425"/>
      <c r="D57" s="425"/>
      <c r="E57" s="121"/>
      <c r="F57" s="428"/>
      <c r="G57" s="440"/>
      <c r="H57" s="124"/>
      <c r="I57" s="425"/>
      <c r="J57" s="431"/>
      <c r="K57" s="434"/>
      <c r="L57" s="416"/>
      <c r="M57" s="437"/>
      <c r="N57" s="416">
        <f>IF(NOT(ISERROR(MATCH(M57,_xlfn.ANCHORARRAY(F68),0))),L70&amp;"Por favor no seleccionar los criterios de impacto",M57)</f>
        <v>0</v>
      </c>
      <c r="O57" s="434"/>
      <c r="P57" s="416"/>
      <c r="Q57" s="419"/>
      <c r="R57" s="105">
        <v>6</v>
      </c>
      <c r="S57" s="106"/>
      <c r="T57" s="107" t="str">
        <f t="shared" si="87"/>
        <v/>
      </c>
      <c r="U57" s="113"/>
      <c r="V57" s="113"/>
      <c r="W57" s="114" t="str">
        <f t="shared" si="83"/>
        <v/>
      </c>
      <c r="X57" s="113"/>
      <c r="Y57" s="113"/>
      <c r="Z57" s="113"/>
      <c r="AA57" s="108" t="str">
        <f t="shared" si="90"/>
        <v/>
      </c>
      <c r="AB57" s="115" t="str">
        <f t="shared" si="84"/>
        <v/>
      </c>
      <c r="AC57" s="116" t="str">
        <f t="shared" si="88"/>
        <v/>
      </c>
      <c r="AD57" s="115" t="str">
        <f t="shared" si="85"/>
        <v/>
      </c>
      <c r="AE57" s="116" t="str">
        <f t="shared" si="89"/>
        <v/>
      </c>
      <c r="AF57" s="117" t="str">
        <f t="shared" si="86"/>
        <v/>
      </c>
      <c r="AG57" s="118"/>
      <c r="AH57" s="109"/>
      <c r="AI57" s="110"/>
      <c r="AJ57" s="111"/>
      <c r="AK57" s="111"/>
      <c r="AL57" s="109"/>
      <c r="AM57" s="110"/>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row>
    <row r="58" spans="1:71" ht="26.25" customHeight="1" x14ac:dyDescent="0.25">
      <c r="A58" s="420">
        <v>9</v>
      </c>
      <c r="B58" s="423"/>
      <c r="C58" s="423"/>
      <c r="D58" s="423"/>
      <c r="E58" s="119"/>
      <c r="F58" s="426"/>
      <c r="G58" s="438"/>
      <c r="H58" s="122"/>
      <c r="I58" s="423"/>
      <c r="J58" s="429"/>
      <c r="K58" s="432" t="str">
        <f t="shared" ref="K58" si="91">IF(J58&lt;=0,"",IF(J58&lt;=2,"Muy Baja",IF(J58&lt;=24,"Baja",IF(J58&lt;=500,"Media",IF(J58&lt;=5000,"Alta","Muy Alta")))))</f>
        <v/>
      </c>
      <c r="L58" s="414" t="str">
        <f t="shared" ref="L58" si="92">IF(K58="","",IF(K58="Muy Baja",0.2,IF(K58="Baja",0.4,IF(K58="Media",0.6,IF(K58="Alta",0.8,IF(K58="Muy Alta",1,))))))</f>
        <v/>
      </c>
      <c r="M58" s="435"/>
      <c r="N58" s="414">
        <f>IF(NOT(ISERROR(MATCH(M58,'Tabla Impacto'!$B$221:$B$223,0))),'Tabla Impacto'!$F$223&amp;"Por favor no seleccionar los criterios de impacto(Afectación Económica o presupuestal y Pérdida Reputacional)",M58)</f>
        <v>0</v>
      </c>
      <c r="O58" s="432" t="str">
        <f>IF(OR(N58='Tabla Impacto'!$C$11,N58='Tabla Impacto'!$D$11),"Leve",IF(OR(N58='Tabla Impacto'!$C$12,N58='Tabla Impacto'!$D$12),"Menor",IF(OR(N58='Tabla Impacto'!$C$13,N58='Tabla Impacto'!$D$13),"Moderado",IF(OR(N58='Tabla Impacto'!$C$14,N58='Tabla Impacto'!$D$14),"Mayor",IF(OR(N58='Tabla Impacto'!$C$15,N58='Tabla Impacto'!$D$15),"Catastrófico","")))))</f>
        <v/>
      </c>
      <c r="P58" s="414" t="str">
        <f t="shared" ref="P58" si="93">IF(O58="","",IF(O58="Leve",0.2,IF(O58="Menor",0.4,IF(O58="Moderado",0.6,IF(O58="Mayor",0.8,IF(O58="Catastrófico",1,))))))</f>
        <v/>
      </c>
      <c r="Q58" s="417" t="str">
        <f t="shared" ref="Q58" si="94">IF(OR(AND(K58="Muy Baja",O58="Leve"),AND(K58="Muy Baja",O58="Menor"),AND(K58="Baja",O58="Leve")),"Bajo",IF(OR(AND(K58="Muy baja",O58="Moderado"),AND(K58="Baja",O58="Menor"),AND(K58="Baja",O58="Moderado"),AND(K58="Media",O58="Leve"),AND(K58="Media",O58="Menor"),AND(K58="Media",O58="Moderado"),AND(K58="Alta",O58="Leve"),AND(K58="Alta",O58="Menor")),"Moderado",IF(OR(AND(K58="Muy Baja",O58="Mayor"),AND(K58="Baja",O58="Mayor"),AND(K58="Media",O58="Mayor"),AND(K58="Alta",O58="Moderado"),AND(K58="Alta",O58="Mayor"),AND(K58="Muy Alta",O58="Leve"),AND(K58="Muy Alta",O58="Menor"),AND(K58="Muy Alta",O58="Moderado"),AND(K58="Muy Alta",O58="Mayor")),"Alto",IF(OR(AND(K58="Muy Baja",O58="Catastrófico"),AND(K58="Baja",O58="Catastrófico"),AND(K58="Media",O58="Catastrófico"),AND(K58="Alta",O58="Catastrófico"),AND(K58="Muy Alta",O58="Catastrófico")),"Extremo",""))))</f>
        <v/>
      </c>
      <c r="R58" s="105">
        <v>1</v>
      </c>
      <c r="S58" s="106"/>
      <c r="T58" s="107" t="str">
        <f>IF(OR(U58="Preventivo",U58="Detectivo"),"Probabilidad",IF(U58="Correctivo","Impacto",""))</f>
        <v/>
      </c>
      <c r="U58" s="113"/>
      <c r="V58" s="113"/>
      <c r="W58" s="114" t="str">
        <f>IF(AND(U58="Preventivo",V58="Automático"),"50%",IF(AND(U58="Preventivo",V58="Manual"),"40%",IF(AND(U58="Detectivo",V58="Automático"),"40%",IF(AND(U58="Detectivo",V58="Manual"),"30%",IF(AND(U58="Correctivo",V58="Automático"),"35%",IF(AND(U58="Correctivo",V58="Manual"),"25%",""))))))</f>
        <v/>
      </c>
      <c r="X58" s="113"/>
      <c r="Y58" s="113"/>
      <c r="Z58" s="113"/>
      <c r="AA58" s="108" t="str">
        <f>IFERROR(IF(T58="Probabilidad",(L58-(+L58*W58)),IF(T58="Impacto",L58,"")),"")</f>
        <v/>
      </c>
      <c r="AB58" s="115" t="str">
        <f>IFERROR(IF(AA58="","",IF(AA58&lt;=0.2,"Muy Baja",IF(AA58&lt;=0.4,"Baja",IF(AA58&lt;=0.6,"Media",IF(AA58&lt;=0.8,"Alta","Muy Alta"))))),"")</f>
        <v/>
      </c>
      <c r="AC58" s="116" t="str">
        <f>+AA58</f>
        <v/>
      </c>
      <c r="AD58" s="115" t="str">
        <f>IFERROR(IF(AE58="","",IF(AE58&lt;=0.2,"Leve",IF(AE58&lt;=0.4,"Menor",IF(AE58&lt;=0.6,"Moderado",IF(AE58&lt;=0.8,"Mayor","Catastrófico"))))),"")</f>
        <v/>
      </c>
      <c r="AE58" s="116" t="str">
        <f>IFERROR(IF(T58="Impacto",(P58-(+P58*W58)),IF(T58="Probabilidad",P58,"")),"")</f>
        <v/>
      </c>
      <c r="AF58" s="117" t="str">
        <f>IFERROR(IF(OR(AND(AB58="Muy Baja",AD58="Leve"),AND(AB58="Muy Baja",AD58="Menor"),AND(AB58="Baja",AD58="Leve")),"Bajo",IF(OR(AND(AB58="Muy baja",AD58="Moderado"),AND(AB58="Baja",AD58="Menor"),AND(AB58="Baja",AD58="Moderado"),AND(AB58="Media",AD58="Leve"),AND(AB58="Media",AD58="Menor"),AND(AB58="Media",AD58="Moderado"),AND(AB58="Alta",AD58="Leve"),AND(AB58="Alta",AD58="Menor")),"Moderado",IF(OR(AND(AB58="Muy Baja",AD58="Mayor"),AND(AB58="Baja",AD58="Mayor"),AND(AB58="Media",AD58="Mayor"),AND(AB58="Alta",AD58="Moderado"),AND(AB58="Alta",AD58="Mayor"),AND(AB58="Muy Alta",AD58="Leve"),AND(AB58="Muy Alta",AD58="Menor"),AND(AB58="Muy Alta",AD58="Moderado"),AND(AB58="Muy Alta",AD58="Mayor")),"Alto",IF(OR(AND(AB58="Muy Baja",AD58="Catastrófico"),AND(AB58="Baja",AD58="Catastrófico"),AND(AB58="Media",AD58="Catastrófico"),AND(AB58="Alta",AD58="Catastrófico"),AND(AB58="Muy Alta",AD58="Catastrófico")),"Extremo","")))),"")</f>
        <v/>
      </c>
      <c r="AG58" s="118"/>
      <c r="AH58" s="109"/>
      <c r="AI58" s="110"/>
      <c r="AJ58" s="111"/>
      <c r="AK58" s="111"/>
      <c r="AL58" s="109"/>
      <c r="AM58" s="110"/>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row>
    <row r="59" spans="1:71" ht="26.25" customHeight="1" x14ac:dyDescent="0.25">
      <c r="A59" s="421"/>
      <c r="B59" s="424"/>
      <c r="C59" s="424"/>
      <c r="D59" s="424"/>
      <c r="E59" s="120"/>
      <c r="F59" s="427"/>
      <c r="G59" s="439"/>
      <c r="H59" s="123"/>
      <c r="I59" s="424"/>
      <c r="J59" s="430"/>
      <c r="K59" s="433"/>
      <c r="L59" s="415"/>
      <c r="M59" s="436"/>
      <c r="N59" s="415">
        <f>IF(NOT(ISERROR(MATCH(M59,_xlfn.ANCHORARRAY(F70),0))),L72&amp;"Por favor no seleccionar los criterios de impacto",M59)</f>
        <v>0</v>
      </c>
      <c r="O59" s="433"/>
      <c r="P59" s="415"/>
      <c r="Q59" s="418"/>
      <c r="R59" s="105">
        <v>2</v>
      </c>
      <c r="S59" s="106"/>
      <c r="T59" s="107" t="str">
        <f>IF(OR(U59="Preventivo",U59="Detectivo"),"Probabilidad",IF(U59="Correctivo","Impacto",""))</f>
        <v/>
      </c>
      <c r="U59" s="113"/>
      <c r="V59" s="113"/>
      <c r="W59" s="114" t="str">
        <f t="shared" ref="W59:W63" si="95">IF(AND(U59="Preventivo",V59="Automático"),"50%",IF(AND(U59="Preventivo",V59="Manual"),"40%",IF(AND(U59="Detectivo",V59="Automático"),"40%",IF(AND(U59="Detectivo",V59="Manual"),"30%",IF(AND(U59="Correctivo",V59="Automático"),"35%",IF(AND(U59="Correctivo",V59="Manual"),"25%",""))))))</f>
        <v/>
      </c>
      <c r="X59" s="113"/>
      <c r="Y59" s="113"/>
      <c r="Z59" s="113"/>
      <c r="AA59" s="108" t="str">
        <f>IFERROR(IF(AND(T58="Probabilidad",T59="Probabilidad"),(AC58-(+AC58*W59)),IF(AND(T58="Impacto",T59="Probabilidad"),(L58-(+L58*W59)),IF(T59="Impacto",AC58,""))),"")</f>
        <v/>
      </c>
      <c r="AB59" s="115" t="str">
        <f t="shared" ref="AB59:AB63" si="96">IFERROR(IF(AA59="","",IF(AA59&lt;=0.2,"Muy Baja",IF(AA59&lt;=0.4,"Baja",IF(AA59&lt;=0.6,"Media",IF(AA59&lt;=0.8,"Alta","Muy Alta"))))),"")</f>
        <v/>
      </c>
      <c r="AC59" s="116" t="str">
        <f>+AA59</f>
        <v/>
      </c>
      <c r="AD59" s="115" t="str">
        <f t="shared" ref="AD59:AD63" si="97">IFERROR(IF(AE59="","",IF(AE59&lt;=0.2,"Leve",IF(AE59&lt;=0.4,"Menor",IF(AE59&lt;=0.6,"Moderado",IF(AE59&lt;=0.8,"Mayor","Catastrófico"))))),"")</f>
        <v/>
      </c>
      <c r="AE59" s="116" t="str">
        <f>IFERROR(IF(AND(T58="Impacto",T59="Impacto"),(AE58-(+AE58*W59)),IF(AND(T58="Probabilidad",T59="Impacto"),(P58-(+P58*W59)),IF(T59="Probabilidad",AE58,""))),"")</f>
        <v/>
      </c>
      <c r="AF59" s="117" t="str">
        <f t="shared" ref="AF59:AF63" si="98">IFERROR(IF(OR(AND(AB59="Muy Baja",AD59="Leve"),AND(AB59="Muy Baja",AD59="Menor"),AND(AB59="Baja",AD59="Leve")),"Bajo",IF(OR(AND(AB59="Muy baja",AD59="Moderado"),AND(AB59="Baja",AD59="Menor"),AND(AB59="Baja",AD59="Moderado"),AND(AB59="Media",AD59="Leve"),AND(AB59="Media",AD59="Menor"),AND(AB59="Media",AD59="Moderado"),AND(AB59="Alta",AD59="Leve"),AND(AB59="Alta",AD59="Menor")),"Moderado",IF(OR(AND(AB59="Muy Baja",AD59="Mayor"),AND(AB59="Baja",AD59="Mayor"),AND(AB59="Media",AD59="Mayor"),AND(AB59="Alta",AD59="Moderado"),AND(AB59="Alta",AD59="Mayor"),AND(AB59="Muy Alta",AD59="Leve"),AND(AB59="Muy Alta",AD59="Menor"),AND(AB59="Muy Alta",AD59="Moderado"),AND(AB59="Muy Alta",AD59="Mayor")),"Alto",IF(OR(AND(AB59="Muy Baja",AD59="Catastrófico"),AND(AB59="Baja",AD59="Catastrófico"),AND(AB59="Media",AD59="Catastrófico"),AND(AB59="Alta",AD59="Catastrófico"),AND(AB59="Muy Alta",AD59="Catastrófico")),"Extremo","")))),"")</f>
        <v/>
      </c>
      <c r="AG59" s="118"/>
      <c r="AH59" s="109"/>
      <c r="AI59" s="110"/>
      <c r="AJ59" s="111"/>
      <c r="AK59" s="111"/>
      <c r="AL59" s="109"/>
      <c r="AM59" s="110"/>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row>
    <row r="60" spans="1:71" ht="26.25" customHeight="1" x14ac:dyDescent="0.25">
      <c r="A60" s="421"/>
      <c r="B60" s="424"/>
      <c r="C60" s="424"/>
      <c r="D60" s="424"/>
      <c r="E60" s="120"/>
      <c r="F60" s="427"/>
      <c r="G60" s="439"/>
      <c r="H60" s="123"/>
      <c r="I60" s="424"/>
      <c r="J60" s="430"/>
      <c r="K60" s="433"/>
      <c r="L60" s="415"/>
      <c r="M60" s="436"/>
      <c r="N60" s="415">
        <f>IF(NOT(ISERROR(MATCH(M60,_xlfn.ANCHORARRAY(F71),0))),L73&amp;"Por favor no seleccionar los criterios de impacto",M60)</f>
        <v>0</v>
      </c>
      <c r="O60" s="433"/>
      <c r="P60" s="415"/>
      <c r="Q60" s="418"/>
      <c r="R60" s="105">
        <v>3</v>
      </c>
      <c r="S60" s="112"/>
      <c r="T60" s="107" t="str">
        <f t="shared" ref="T60:T63" si="99">IF(OR(U60="Preventivo",U60="Detectivo"),"Probabilidad",IF(U60="Correctivo","Impacto",""))</f>
        <v/>
      </c>
      <c r="U60" s="113"/>
      <c r="V60" s="113"/>
      <c r="W60" s="114" t="str">
        <f t="shared" si="95"/>
        <v/>
      </c>
      <c r="X60" s="113"/>
      <c r="Y60" s="113"/>
      <c r="Z60" s="113"/>
      <c r="AA60" s="108" t="str">
        <f>IFERROR(IF(AND(T59="Probabilidad",T60="Probabilidad"),(AC59-(+AC59*W60)),IF(AND(T59="Impacto",T60="Probabilidad"),(AC58-(+AC58*W60)),IF(T60="Impacto",AC59,""))),"")</f>
        <v/>
      </c>
      <c r="AB60" s="115" t="str">
        <f t="shared" si="96"/>
        <v/>
      </c>
      <c r="AC60" s="116" t="str">
        <f t="shared" ref="AC60:AC63" si="100">+AA60</f>
        <v/>
      </c>
      <c r="AD60" s="115" t="str">
        <f t="shared" si="97"/>
        <v/>
      </c>
      <c r="AE60" s="116" t="str">
        <f t="shared" ref="AE60:AE63" si="101">IFERROR(IF(AND(T59="Impacto",T60="Impacto"),(AE59-(+AE59*W60)),IF(AND(T59="Probabilidad",T60="Impacto"),(AE58-(+AE58*W60)),IF(T60="Probabilidad",AE59,""))),"")</f>
        <v/>
      </c>
      <c r="AF60" s="117" t="str">
        <f t="shared" si="98"/>
        <v/>
      </c>
      <c r="AG60" s="118"/>
      <c r="AH60" s="109"/>
      <c r="AI60" s="110"/>
      <c r="AJ60" s="111"/>
      <c r="AK60" s="111"/>
      <c r="AL60" s="109"/>
      <c r="AM60" s="110"/>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row>
    <row r="61" spans="1:71" ht="26.25" customHeight="1" x14ac:dyDescent="0.25">
      <c r="A61" s="421"/>
      <c r="B61" s="424"/>
      <c r="C61" s="424"/>
      <c r="D61" s="424"/>
      <c r="E61" s="120"/>
      <c r="F61" s="427"/>
      <c r="G61" s="439"/>
      <c r="H61" s="123"/>
      <c r="I61" s="424"/>
      <c r="J61" s="430"/>
      <c r="K61" s="433"/>
      <c r="L61" s="415"/>
      <c r="M61" s="436"/>
      <c r="N61" s="415">
        <f>IF(NOT(ISERROR(MATCH(M61,_xlfn.ANCHORARRAY(F72),0))),L74&amp;"Por favor no seleccionar los criterios de impacto",M61)</f>
        <v>0</v>
      </c>
      <c r="O61" s="433"/>
      <c r="P61" s="415"/>
      <c r="Q61" s="418"/>
      <c r="R61" s="105">
        <v>4</v>
      </c>
      <c r="S61" s="106"/>
      <c r="T61" s="107" t="str">
        <f t="shared" si="99"/>
        <v/>
      </c>
      <c r="U61" s="113"/>
      <c r="V61" s="113"/>
      <c r="W61" s="114" t="str">
        <f t="shared" si="95"/>
        <v/>
      </c>
      <c r="X61" s="113"/>
      <c r="Y61" s="113"/>
      <c r="Z61" s="113"/>
      <c r="AA61" s="108" t="str">
        <f t="shared" ref="AA61:AA63" si="102">IFERROR(IF(AND(T60="Probabilidad",T61="Probabilidad"),(AC60-(+AC60*W61)),IF(AND(T60="Impacto",T61="Probabilidad"),(AC59-(+AC59*W61)),IF(T61="Impacto",AC60,""))),"")</f>
        <v/>
      </c>
      <c r="AB61" s="115" t="str">
        <f t="shared" si="96"/>
        <v/>
      </c>
      <c r="AC61" s="116" t="str">
        <f t="shared" si="100"/>
        <v/>
      </c>
      <c r="AD61" s="115" t="str">
        <f t="shared" si="97"/>
        <v/>
      </c>
      <c r="AE61" s="116" t="str">
        <f t="shared" si="101"/>
        <v/>
      </c>
      <c r="AF61" s="117" t="str">
        <f t="shared" si="98"/>
        <v/>
      </c>
      <c r="AG61" s="118"/>
      <c r="AH61" s="109"/>
      <c r="AI61" s="110"/>
      <c r="AJ61" s="111"/>
      <c r="AK61" s="111"/>
      <c r="AL61" s="109"/>
      <c r="AM61" s="110"/>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row>
    <row r="62" spans="1:71" ht="26.25" customHeight="1" x14ac:dyDescent="0.25">
      <c r="A62" s="421"/>
      <c r="B62" s="424"/>
      <c r="C62" s="424"/>
      <c r="D62" s="424"/>
      <c r="E62" s="120"/>
      <c r="F62" s="427"/>
      <c r="G62" s="439"/>
      <c r="H62" s="123"/>
      <c r="I62" s="424"/>
      <c r="J62" s="430"/>
      <c r="K62" s="433"/>
      <c r="L62" s="415"/>
      <c r="M62" s="436"/>
      <c r="N62" s="415">
        <f>IF(NOT(ISERROR(MATCH(M62,_xlfn.ANCHORARRAY(F73),0))),L75&amp;"Por favor no seleccionar los criterios de impacto",M62)</f>
        <v>0</v>
      </c>
      <c r="O62" s="433"/>
      <c r="P62" s="415"/>
      <c r="Q62" s="418"/>
      <c r="R62" s="105">
        <v>5</v>
      </c>
      <c r="S62" s="106"/>
      <c r="T62" s="107" t="str">
        <f t="shared" si="99"/>
        <v/>
      </c>
      <c r="U62" s="113"/>
      <c r="V62" s="113"/>
      <c r="W62" s="114" t="str">
        <f t="shared" si="95"/>
        <v/>
      </c>
      <c r="X62" s="113"/>
      <c r="Y62" s="113"/>
      <c r="Z62" s="113"/>
      <c r="AA62" s="108" t="str">
        <f t="shared" si="102"/>
        <v/>
      </c>
      <c r="AB62" s="115" t="str">
        <f t="shared" si="96"/>
        <v/>
      </c>
      <c r="AC62" s="116" t="str">
        <f t="shared" si="100"/>
        <v/>
      </c>
      <c r="AD62" s="115" t="str">
        <f t="shared" si="97"/>
        <v/>
      </c>
      <c r="AE62" s="116" t="str">
        <f t="shared" si="101"/>
        <v/>
      </c>
      <c r="AF62" s="117" t="str">
        <f t="shared" si="98"/>
        <v/>
      </c>
      <c r="AG62" s="118"/>
      <c r="AH62" s="109"/>
      <c r="AI62" s="110"/>
      <c r="AJ62" s="111"/>
      <c r="AK62" s="111"/>
      <c r="AL62" s="109"/>
      <c r="AM62" s="110"/>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row>
    <row r="63" spans="1:71" ht="26.25" customHeight="1" x14ac:dyDescent="0.25">
      <c r="A63" s="422"/>
      <c r="B63" s="425"/>
      <c r="C63" s="425"/>
      <c r="D63" s="425"/>
      <c r="E63" s="121"/>
      <c r="F63" s="428"/>
      <c r="G63" s="440"/>
      <c r="H63" s="124"/>
      <c r="I63" s="425"/>
      <c r="J63" s="431"/>
      <c r="K63" s="434"/>
      <c r="L63" s="416"/>
      <c r="M63" s="437"/>
      <c r="N63" s="416">
        <f>IF(NOT(ISERROR(MATCH(M63,_xlfn.ANCHORARRAY(F74),0))),L76&amp;"Por favor no seleccionar los criterios de impacto",M63)</f>
        <v>0</v>
      </c>
      <c r="O63" s="434"/>
      <c r="P63" s="416"/>
      <c r="Q63" s="419"/>
      <c r="R63" s="105">
        <v>6</v>
      </c>
      <c r="S63" s="106"/>
      <c r="T63" s="107" t="str">
        <f t="shared" si="99"/>
        <v/>
      </c>
      <c r="U63" s="113"/>
      <c r="V63" s="113"/>
      <c r="W63" s="114" t="str">
        <f t="shared" si="95"/>
        <v/>
      </c>
      <c r="X63" s="113"/>
      <c r="Y63" s="113"/>
      <c r="Z63" s="113"/>
      <c r="AA63" s="108" t="str">
        <f t="shared" si="102"/>
        <v/>
      </c>
      <c r="AB63" s="115" t="str">
        <f t="shared" si="96"/>
        <v/>
      </c>
      <c r="AC63" s="116" t="str">
        <f t="shared" si="100"/>
        <v/>
      </c>
      <c r="AD63" s="115" t="str">
        <f t="shared" si="97"/>
        <v/>
      </c>
      <c r="AE63" s="116" t="str">
        <f t="shared" si="101"/>
        <v/>
      </c>
      <c r="AF63" s="117" t="str">
        <f t="shared" si="98"/>
        <v/>
      </c>
      <c r="AG63" s="118"/>
      <c r="AH63" s="109"/>
      <c r="AI63" s="110"/>
      <c r="AJ63" s="111"/>
      <c r="AK63" s="111"/>
      <c r="AL63" s="109"/>
      <c r="AM63" s="110"/>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row>
    <row r="64" spans="1:71" ht="19.5" customHeight="1" x14ac:dyDescent="0.25">
      <c r="A64" s="420">
        <v>10</v>
      </c>
      <c r="B64" s="423"/>
      <c r="C64" s="423"/>
      <c r="D64" s="423"/>
      <c r="E64" s="119"/>
      <c r="F64" s="426"/>
      <c r="G64" s="438"/>
      <c r="H64" s="122"/>
      <c r="I64" s="423"/>
      <c r="J64" s="429"/>
      <c r="K64" s="432" t="str">
        <f t="shared" ref="K64" si="103">IF(J64&lt;=0,"",IF(J64&lt;=2,"Muy Baja",IF(J64&lt;=24,"Baja",IF(J64&lt;=500,"Media",IF(J64&lt;=5000,"Alta","Muy Alta")))))</f>
        <v/>
      </c>
      <c r="L64" s="414" t="str">
        <f t="shared" ref="L64" si="104">IF(K64="","",IF(K64="Muy Baja",0.2,IF(K64="Baja",0.4,IF(K64="Media",0.6,IF(K64="Alta",0.8,IF(K64="Muy Alta",1,))))))</f>
        <v/>
      </c>
      <c r="M64" s="435"/>
      <c r="N64" s="414">
        <f>IF(NOT(ISERROR(MATCH(M64,'Tabla Impacto'!$B$221:$B$223,0))),'Tabla Impacto'!$F$223&amp;"Por favor no seleccionar los criterios de impacto(Afectación Económica o presupuestal y Pérdida Reputacional)",M64)</f>
        <v>0</v>
      </c>
      <c r="O64" s="432" t="str">
        <f>IF(OR(N64='Tabla Impacto'!$C$11,N64='Tabla Impacto'!$D$11),"Leve",IF(OR(N64='Tabla Impacto'!$C$12,N64='Tabla Impacto'!$D$12),"Menor",IF(OR(N64='Tabla Impacto'!$C$13,N64='Tabla Impacto'!$D$13),"Moderado",IF(OR(N64='Tabla Impacto'!$C$14,N64='Tabla Impacto'!$D$14),"Mayor",IF(OR(N64='Tabla Impacto'!$C$15,N64='Tabla Impacto'!$D$15),"Catastrófico","")))))</f>
        <v/>
      </c>
      <c r="P64" s="414" t="str">
        <f t="shared" ref="P64" si="105">IF(O64="","",IF(O64="Leve",0.2,IF(O64="Menor",0.4,IF(O64="Moderado",0.6,IF(O64="Mayor",0.8,IF(O64="Catastrófico",1,))))))</f>
        <v/>
      </c>
      <c r="Q64" s="417" t="str">
        <f t="shared" ref="Q64" si="106">IF(OR(AND(K64="Muy Baja",O64="Leve"),AND(K64="Muy Baja",O64="Menor"),AND(K64="Baja",O64="Leve")),"Bajo",IF(OR(AND(K64="Muy baja",O64="Moderado"),AND(K64="Baja",O64="Menor"),AND(K64="Baja",O64="Moderado"),AND(K64="Media",O64="Leve"),AND(K64="Media",O64="Menor"),AND(K64="Media",O64="Moderado"),AND(K64="Alta",O64="Leve"),AND(K64="Alta",O64="Menor")),"Moderado",IF(OR(AND(K64="Muy Baja",O64="Mayor"),AND(K64="Baja",O64="Mayor"),AND(K64="Media",O64="Mayor"),AND(K64="Alta",O64="Moderado"),AND(K64="Alta",O64="Mayor"),AND(K64="Muy Alta",O64="Leve"),AND(K64="Muy Alta",O64="Menor"),AND(K64="Muy Alta",O64="Moderado"),AND(K64="Muy Alta",O64="Mayor")),"Alto",IF(OR(AND(K64="Muy Baja",O64="Catastrófico"),AND(K64="Baja",O64="Catastrófico"),AND(K64="Media",O64="Catastrófico"),AND(K64="Alta",O64="Catastrófico"),AND(K64="Muy Alta",O64="Catastrófico")),"Extremo",""))))</f>
        <v/>
      </c>
      <c r="R64" s="105">
        <v>1</v>
      </c>
      <c r="S64" s="106"/>
      <c r="T64" s="107" t="str">
        <f>IF(OR(U64="Preventivo",U64="Detectivo"),"Probabilidad",IF(U64="Correctivo","Impacto",""))</f>
        <v/>
      </c>
      <c r="U64" s="113"/>
      <c r="V64" s="113"/>
      <c r="W64" s="114" t="str">
        <f>IF(AND(U64="Preventivo",V64="Automático"),"50%",IF(AND(U64="Preventivo",V64="Manual"),"40%",IF(AND(U64="Detectivo",V64="Automático"),"40%",IF(AND(U64="Detectivo",V64="Manual"),"30%",IF(AND(U64="Correctivo",V64="Automático"),"35%",IF(AND(U64="Correctivo",V64="Manual"),"25%",""))))))</f>
        <v/>
      </c>
      <c r="X64" s="113"/>
      <c r="Y64" s="113"/>
      <c r="Z64" s="113"/>
      <c r="AA64" s="108" t="str">
        <f>IFERROR(IF(T64="Probabilidad",(L64-(+L64*W64)),IF(T64="Impacto",L64,"")),"")</f>
        <v/>
      </c>
      <c r="AB64" s="115" t="str">
        <f>IFERROR(IF(AA64="","",IF(AA64&lt;=0.2,"Muy Baja",IF(AA64&lt;=0.4,"Baja",IF(AA64&lt;=0.6,"Media",IF(AA64&lt;=0.8,"Alta","Muy Alta"))))),"")</f>
        <v/>
      </c>
      <c r="AC64" s="116" t="str">
        <f>+AA64</f>
        <v/>
      </c>
      <c r="AD64" s="115" t="str">
        <f>IFERROR(IF(AE64="","",IF(AE64&lt;=0.2,"Leve",IF(AE64&lt;=0.4,"Menor",IF(AE64&lt;=0.6,"Moderado",IF(AE64&lt;=0.8,"Mayor","Catastrófico"))))),"")</f>
        <v/>
      </c>
      <c r="AE64" s="116" t="str">
        <f>IFERROR(IF(T64="Impacto",(P64-(+P64*W64)),IF(T64="Probabilidad",P64,"")),"")</f>
        <v/>
      </c>
      <c r="AF64" s="117" t="str">
        <f>IFERROR(IF(OR(AND(AB64="Muy Baja",AD64="Leve"),AND(AB64="Muy Baja",AD64="Menor"),AND(AB64="Baja",AD64="Leve")),"Bajo",IF(OR(AND(AB64="Muy baja",AD64="Moderado"),AND(AB64="Baja",AD64="Menor"),AND(AB64="Baja",AD64="Moderado"),AND(AB64="Media",AD64="Leve"),AND(AB64="Media",AD64="Menor"),AND(AB64="Media",AD64="Moderado"),AND(AB64="Alta",AD64="Leve"),AND(AB64="Alta",AD64="Menor")),"Moderado",IF(OR(AND(AB64="Muy Baja",AD64="Mayor"),AND(AB64="Baja",AD64="Mayor"),AND(AB64="Media",AD64="Mayor"),AND(AB64="Alta",AD64="Moderado"),AND(AB64="Alta",AD64="Mayor"),AND(AB64="Muy Alta",AD64="Leve"),AND(AB64="Muy Alta",AD64="Menor"),AND(AB64="Muy Alta",AD64="Moderado"),AND(AB64="Muy Alta",AD64="Mayor")),"Alto",IF(OR(AND(AB64="Muy Baja",AD64="Catastrófico"),AND(AB64="Baja",AD64="Catastrófico"),AND(AB64="Media",AD64="Catastrófico"),AND(AB64="Alta",AD64="Catastrófico"),AND(AB64="Muy Alta",AD64="Catastrófico")),"Extremo","")))),"")</f>
        <v/>
      </c>
      <c r="AG64" s="118"/>
      <c r="AH64" s="109"/>
      <c r="AI64" s="110"/>
      <c r="AJ64" s="111"/>
      <c r="AK64" s="111"/>
      <c r="AL64" s="109"/>
      <c r="AM64" s="110"/>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row>
    <row r="65" spans="1:39" ht="19.5" customHeight="1" x14ac:dyDescent="0.25">
      <c r="A65" s="421"/>
      <c r="B65" s="424"/>
      <c r="C65" s="424"/>
      <c r="D65" s="424"/>
      <c r="E65" s="120"/>
      <c r="F65" s="427"/>
      <c r="G65" s="439"/>
      <c r="H65" s="123"/>
      <c r="I65" s="424"/>
      <c r="J65" s="430"/>
      <c r="K65" s="433"/>
      <c r="L65" s="415"/>
      <c r="M65" s="436"/>
      <c r="N65" s="415">
        <f>IF(NOT(ISERROR(MATCH(M65,_xlfn.ANCHORARRAY(F76),0))),L78&amp;"Por favor no seleccionar los criterios de impacto",M65)</f>
        <v>0</v>
      </c>
      <c r="O65" s="433"/>
      <c r="P65" s="415"/>
      <c r="Q65" s="418"/>
      <c r="R65" s="105">
        <v>2</v>
      </c>
      <c r="S65" s="106"/>
      <c r="T65" s="107" t="str">
        <f>IF(OR(U65="Preventivo",U65="Detectivo"),"Probabilidad",IF(U65="Correctivo","Impacto",""))</f>
        <v/>
      </c>
      <c r="U65" s="113"/>
      <c r="V65" s="113"/>
      <c r="W65" s="114" t="str">
        <f t="shared" ref="W65:W69" si="107">IF(AND(U65="Preventivo",V65="Automático"),"50%",IF(AND(U65="Preventivo",V65="Manual"),"40%",IF(AND(U65="Detectivo",V65="Automático"),"40%",IF(AND(U65="Detectivo",V65="Manual"),"30%",IF(AND(U65="Correctivo",V65="Automático"),"35%",IF(AND(U65="Correctivo",V65="Manual"),"25%",""))))))</f>
        <v/>
      </c>
      <c r="X65" s="113"/>
      <c r="Y65" s="113"/>
      <c r="Z65" s="113"/>
      <c r="AA65" s="108" t="str">
        <f>IFERROR(IF(AND(T64="Probabilidad",T65="Probabilidad"),(AC64-(+AC64*W65)),IF(AND(T64="Impacto",T65="Probabilidad"),(L64-(+L64*W65)),IF(T65="Impacto",AC64,""))),"")</f>
        <v/>
      </c>
      <c r="AB65" s="115" t="str">
        <f t="shared" ref="AB65:AB69" si="108">IFERROR(IF(AA65="","",IF(AA65&lt;=0.2,"Muy Baja",IF(AA65&lt;=0.4,"Baja",IF(AA65&lt;=0.6,"Media",IF(AA65&lt;=0.8,"Alta","Muy Alta"))))),"")</f>
        <v/>
      </c>
      <c r="AC65" s="116" t="str">
        <f>+AA65</f>
        <v/>
      </c>
      <c r="AD65" s="115" t="str">
        <f t="shared" ref="AD65:AD69" si="109">IFERROR(IF(AE65="","",IF(AE65&lt;=0.2,"Leve",IF(AE65&lt;=0.4,"Menor",IF(AE65&lt;=0.6,"Moderado",IF(AE65&lt;=0.8,"Mayor","Catastrófico"))))),"")</f>
        <v/>
      </c>
      <c r="AE65" s="116" t="str">
        <f>IFERROR(IF(AND(T64="Impacto",T65="Impacto"),(AE64-(+AE64*W65)),IF(AND(T64="Probabilidad",T65="Impacto"),(P64-(+P64*W65)),IF(T65="Probabilidad",AE64,""))),"")</f>
        <v/>
      </c>
      <c r="AF65" s="117" t="str">
        <f t="shared" ref="AF65:AF69" si="110">IFERROR(IF(OR(AND(AB65="Muy Baja",AD65="Leve"),AND(AB65="Muy Baja",AD65="Menor"),AND(AB65="Baja",AD65="Leve")),"Bajo",IF(OR(AND(AB65="Muy baja",AD65="Moderado"),AND(AB65="Baja",AD65="Menor"),AND(AB65="Baja",AD65="Moderado"),AND(AB65="Media",AD65="Leve"),AND(AB65="Media",AD65="Menor"),AND(AB65="Media",AD65="Moderado"),AND(AB65="Alta",AD65="Leve"),AND(AB65="Alta",AD65="Menor")),"Moderado",IF(OR(AND(AB65="Muy Baja",AD65="Mayor"),AND(AB65="Baja",AD65="Mayor"),AND(AB65="Media",AD65="Mayor"),AND(AB65="Alta",AD65="Moderado"),AND(AB65="Alta",AD65="Mayor"),AND(AB65="Muy Alta",AD65="Leve"),AND(AB65="Muy Alta",AD65="Menor"),AND(AB65="Muy Alta",AD65="Moderado"),AND(AB65="Muy Alta",AD65="Mayor")),"Alto",IF(OR(AND(AB65="Muy Baja",AD65="Catastrófico"),AND(AB65="Baja",AD65="Catastrófico"),AND(AB65="Media",AD65="Catastrófico"),AND(AB65="Alta",AD65="Catastrófico"),AND(AB65="Muy Alta",AD65="Catastrófico")),"Extremo","")))),"")</f>
        <v/>
      </c>
      <c r="AG65" s="118"/>
      <c r="AH65" s="109"/>
      <c r="AI65" s="110"/>
      <c r="AJ65" s="111"/>
      <c r="AK65" s="111"/>
      <c r="AL65" s="109"/>
      <c r="AM65" s="110"/>
    </row>
    <row r="66" spans="1:39" ht="19.5" customHeight="1" x14ac:dyDescent="0.25">
      <c r="A66" s="421"/>
      <c r="B66" s="424"/>
      <c r="C66" s="424"/>
      <c r="D66" s="424"/>
      <c r="E66" s="120"/>
      <c r="F66" s="427"/>
      <c r="G66" s="439"/>
      <c r="H66" s="123"/>
      <c r="I66" s="424"/>
      <c r="J66" s="430"/>
      <c r="K66" s="433"/>
      <c r="L66" s="415"/>
      <c r="M66" s="436"/>
      <c r="N66" s="415">
        <f>IF(NOT(ISERROR(MATCH(M66,_xlfn.ANCHORARRAY(F77),0))),L79&amp;"Por favor no seleccionar los criterios de impacto",M66)</f>
        <v>0</v>
      </c>
      <c r="O66" s="433"/>
      <c r="P66" s="415"/>
      <c r="Q66" s="418"/>
      <c r="R66" s="105">
        <v>3</v>
      </c>
      <c r="S66" s="112"/>
      <c r="T66" s="107" t="str">
        <f t="shared" ref="T66:T69" si="111">IF(OR(U66="Preventivo",U66="Detectivo"),"Probabilidad",IF(U66="Correctivo","Impacto",""))</f>
        <v/>
      </c>
      <c r="U66" s="113"/>
      <c r="V66" s="113"/>
      <c r="W66" s="114" t="str">
        <f t="shared" si="107"/>
        <v/>
      </c>
      <c r="X66" s="113"/>
      <c r="Y66" s="113"/>
      <c r="Z66" s="113"/>
      <c r="AA66" s="108" t="str">
        <f>IFERROR(IF(AND(T65="Probabilidad",T66="Probabilidad"),(AC65-(+AC65*W66)),IF(AND(T65="Impacto",T66="Probabilidad"),(AC64-(+AC64*W66)),IF(T66="Impacto",AC65,""))),"")</f>
        <v/>
      </c>
      <c r="AB66" s="115" t="str">
        <f t="shared" si="108"/>
        <v/>
      </c>
      <c r="AC66" s="116" t="str">
        <f t="shared" ref="AC66:AC69" si="112">+AA66</f>
        <v/>
      </c>
      <c r="AD66" s="115" t="str">
        <f t="shared" si="109"/>
        <v/>
      </c>
      <c r="AE66" s="116" t="str">
        <f t="shared" ref="AE66:AE69" si="113">IFERROR(IF(AND(T65="Impacto",T66="Impacto"),(AE65-(+AE65*W66)),IF(AND(T65="Probabilidad",T66="Impacto"),(AE64-(+AE64*W66)),IF(T66="Probabilidad",AE65,""))),"")</f>
        <v/>
      </c>
      <c r="AF66" s="117" t="str">
        <f t="shared" si="110"/>
        <v/>
      </c>
      <c r="AG66" s="118"/>
      <c r="AH66" s="109"/>
      <c r="AI66" s="110"/>
      <c r="AJ66" s="111"/>
      <c r="AK66" s="111"/>
      <c r="AL66" s="109"/>
      <c r="AM66" s="110"/>
    </row>
    <row r="67" spans="1:39" ht="19.5" customHeight="1" x14ac:dyDescent="0.25">
      <c r="A67" s="421"/>
      <c r="B67" s="424"/>
      <c r="C67" s="424"/>
      <c r="D67" s="424"/>
      <c r="E67" s="120"/>
      <c r="F67" s="427"/>
      <c r="G67" s="439"/>
      <c r="H67" s="123"/>
      <c r="I67" s="424"/>
      <c r="J67" s="430"/>
      <c r="K67" s="433"/>
      <c r="L67" s="415"/>
      <c r="M67" s="436"/>
      <c r="N67" s="415">
        <f>IF(NOT(ISERROR(MATCH(M67,_xlfn.ANCHORARRAY(F78),0))),L80&amp;"Por favor no seleccionar los criterios de impacto",M67)</f>
        <v>0</v>
      </c>
      <c r="O67" s="433"/>
      <c r="P67" s="415"/>
      <c r="Q67" s="418"/>
      <c r="R67" s="105">
        <v>4</v>
      </c>
      <c r="S67" s="106"/>
      <c r="T67" s="107" t="str">
        <f t="shared" si="111"/>
        <v/>
      </c>
      <c r="U67" s="113"/>
      <c r="V67" s="113"/>
      <c r="W67" s="114" t="str">
        <f t="shared" si="107"/>
        <v/>
      </c>
      <c r="X67" s="113"/>
      <c r="Y67" s="113"/>
      <c r="Z67" s="113"/>
      <c r="AA67" s="108" t="str">
        <f t="shared" ref="AA67:AA69" si="114">IFERROR(IF(AND(T66="Probabilidad",T67="Probabilidad"),(AC66-(+AC66*W67)),IF(AND(T66="Impacto",T67="Probabilidad"),(AC65-(+AC65*W67)),IF(T67="Impacto",AC66,""))),"")</f>
        <v/>
      </c>
      <c r="AB67" s="115" t="str">
        <f t="shared" si="108"/>
        <v/>
      </c>
      <c r="AC67" s="116" t="str">
        <f t="shared" si="112"/>
        <v/>
      </c>
      <c r="AD67" s="115" t="str">
        <f t="shared" si="109"/>
        <v/>
      </c>
      <c r="AE67" s="116" t="str">
        <f t="shared" si="113"/>
        <v/>
      </c>
      <c r="AF67" s="117" t="str">
        <f t="shared" si="110"/>
        <v/>
      </c>
      <c r="AG67" s="118"/>
      <c r="AH67" s="109"/>
      <c r="AI67" s="110"/>
      <c r="AJ67" s="111"/>
      <c r="AK67" s="111"/>
      <c r="AL67" s="109"/>
      <c r="AM67" s="110"/>
    </row>
    <row r="68" spans="1:39" ht="19.5" customHeight="1" x14ac:dyDescent="0.25">
      <c r="A68" s="421"/>
      <c r="B68" s="424"/>
      <c r="C68" s="424"/>
      <c r="D68" s="424"/>
      <c r="E68" s="120"/>
      <c r="F68" s="427"/>
      <c r="G68" s="439"/>
      <c r="H68" s="123"/>
      <c r="I68" s="424"/>
      <c r="J68" s="430"/>
      <c r="K68" s="433"/>
      <c r="L68" s="415"/>
      <c r="M68" s="436"/>
      <c r="N68" s="415">
        <f>IF(NOT(ISERROR(MATCH(M68,_xlfn.ANCHORARRAY(F79),0))),L81&amp;"Por favor no seleccionar los criterios de impacto",M68)</f>
        <v>0</v>
      </c>
      <c r="O68" s="433"/>
      <c r="P68" s="415"/>
      <c r="Q68" s="418"/>
      <c r="R68" s="105">
        <v>5</v>
      </c>
      <c r="S68" s="106"/>
      <c r="T68" s="107" t="str">
        <f t="shared" si="111"/>
        <v/>
      </c>
      <c r="U68" s="113"/>
      <c r="V68" s="113"/>
      <c r="W68" s="114" t="str">
        <f t="shared" si="107"/>
        <v/>
      </c>
      <c r="X68" s="113"/>
      <c r="Y68" s="113"/>
      <c r="Z68" s="113"/>
      <c r="AA68" s="108" t="str">
        <f t="shared" si="114"/>
        <v/>
      </c>
      <c r="AB68" s="115" t="str">
        <f t="shared" si="108"/>
        <v/>
      </c>
      <c r="AC68" s="116" t="str">
        <f t="shared" si="112"/>
        <v/>
      </c>
      <c r="AD68" s="115" t="str">
        <f t="shared" si="109"/>
        <v/>
      </c>
      <c r="AE68" s="116" t="str">
        <f t="shared" si="113"/>
        <v/>
      </c>
      <c r="AF68" s="117" t="str">
        <f t="shared" si="110"/>
        <v/>
      </c>
      <c r="AG68" s="118"/>
      <c r="AH68" s="109"/>
      <c r="AI68" s="110"/>
      <c r="AJ68" s="111"/>
      <c r="AK68" s="111"/>
      <c r="AL68" s="109"/>
      <c r="AM68" s="110"/>
    </row>
    <row r="69" spans="1:39" ht="19.5" customHeight="1" x14ac:dyDescent="0.25">
      <c r="A69" s="422"/>
      <c r="B69" s="425"/>
      <c r="C69" s="425"/>
      <c r="D69" s="425"/>
      <c r="E69" s="121"/>
      <c r="F69" s="428"/>
      <c r="G69" s="440"/>
      <c r="H69" s="124"/>
      <c r="I69" s="425"/>
      <c r="J69" s="431"/>
      <c r="K69" s="434"/>
      <c r="L69" s="416"/>
      <c r="M69" s="437"/>
      <c r="N69" s="416">
        <f>IF(NOT(ISERROR(MATCH(M69,_xlfn.ANCHORARRAY(F80),0))),L82&amp;"Por favor no seleccionar los criterios de impacto",M69)</f>
        <v>0</v>
      </c>
      <c r="O69" s="434"/>
      <c r="P69" s="416"/>
      <c r="Q69" s="419"/>
      <c r="R69" s="105">
        <v>6</v>
      </c>
      <c r="S69" s="106"/>
      <c r="T69" s="107" t="str">
        <f t="shared" si="111"/>
        <v/>
      </c>
      <c r="U69" s="113"/>
      <c r="V69" s="113"/>
      <c r="W69" s="114" t="str">
        <f t="shared" si="107"/>
        <v/>
      </c>
      <c r="X69" s="113"/>
      <c r="Y69" s="113"/>
      <c r="Z69" s="113"/>
      <c r="AA69" s="108" t="str">
        <f t="shared" si="114"/>
        <v/>
      </c>
      <c r="AB69" s="115" t="str">
        <f t="shared" si="108"/>
        <v/>
      </c>
      <c r="AC69" s="116" t="str">
        <f t="shared" si="112"/>
        <v/>
      </c>
      <c r="AD69" s="115" t="str">
        <f t="shared" si="109"/>
        <v/>
      </c>
      <c r="AE69" s="116" t="str">
        <f t="shared" si="113"/>
        <v/>
      </c>
      <c r="AF69" s="117" t="str">
        <f t="shared" si="110"/>
        <v/>
      </c>
      <c r="AG69" s="118"/>
      <c r="AH69" s="109"/>
      <c r="AI69" s="110"/>
      <c r="AJ69" s="111"/>
      <c r="AK69" s="111"/>
      <c r="AL69" s="109"/>
      <c r="AM69" s="110"/>
    </row>
    <row r="70" spans="1:39" ht="49.5" customHeight="1" x14ac:dyDescent="0.25">
      <c r="A70" s="6"/>
      <c r="B70" s="411" t="s">
        <v>124</v>
      </c>
      <c r="C70" s="412"/>
      <c r="D70" s="412"/>
      <c r="E70" s="412"/>
      <c r="F70" s="412"/>
      <c r="G70" s="412"/>
      <c r="H70" s="412"/>
      <c r="I70" s="412"/>
      <c r="J70" s="412"/>
      <c r="K70" s="412"/>
      <c r="L70" s="412"/>
      <c r="M70" s="412"/>
      <c r="N70" s="412"/>
      <c r="O70" s="412"/>
      <c r="P70" s="412"/>
      <c r="Q70" s="412"/>
      <c r="R70" s="412"/>
      <c r="S70" s="412"/>
      <c r="T70" s="412"/>
      <c r="U70" s="412"/>
      <c r="V70" s="412"/>
      <c r="W70" s="412"/>
      <c r="X70" s="412"/>
      <c r="Y70" s="412"/>
      <c r="Z70" s="412"/>
      <c r="AA70" s="412"/>
      <c r="AB70" s="412"/>
      <c r="AC70" s="412"/>
      <c r="AD70" s="412"/>
      <c r="AE70" s="412"/>
      <c r="AF70" s="412"/>
      <c r="AG70" s="412"/>
      <c r="AH70" s="412"/>
      <c r="AI70" s="412"/>
      <c r="AJ70" s="412"/>
      <c r="AK70" s="412"/>
      <c r="AL70" s="412"/>
      <c r="AM70" s="413"/>
    </row>
    <row r="72" spans="1:39" x14ac:dyDescent="0.25">
      <c r="A72" s="1"/>
      <c r="B72" s="24" t="s">
        <v>136</v>
      </c>
      <c r="C72" s="1"/>
      <c r="D72" s="1"/>
      <c r="E72" s="1"/>
      <c r="I72" s="1"/>
    </row>
  </sheetData>
  <dataConsolidate/>
  <mergeCells count="195">
    <mergeCell ref="AG10:AG12"/>
    <mergeCell ref="G16:G21"/>
    <mergeCell ref="G22:G27"/>
    <mergeCell ref="G28:G33"/>
    <mergeCell ref="G34:G39"/>
    <mergeCell ref="Q10:Q15"/>
    <mergeCell ref="L10:L15"/>
    <mergeCell ref="M10:M15"/>
    <mergeCell ref="N10:N15"/>
    <mergeCell ref="O10:O15"/>
    <mergeCell ref="P10:P15"/>
    <mergeCell ref="N16:N21"/>
    <mergeCell ref="O16:O21"/>
    <mergeCell ref="P16:P21"/>
    <mergeCell ref="Q16:Q21"/>
    <mergeCell ref="L22:L27"/>
    <mergeCell ref="M22:M27"/>
    <mergeCell ref="N22:N27"/>
    <mergeCell ref="O22:O27"/>
    <mergeCell ref="J16:J21"/>
    <mergeCell ref="L16:L21"/>
    <mergeCell ref="M16:M21"/>
    <mergeCell ref="P22:P27"/>
    <mergeCell ref="Q22:Q27"/>
    <mergeCell ref="G64:G69"/>
    <mergeCell ref="I10:I15"/>
    <mergeCell ref="J10:J15"/>
    <mergeCell ref="K10:K15"/>
    <mergeCell ref="A10:A15"/>
    <mergeCell ref="B10:B15"/>
    <mergeCell ref="F10:F15"/>
    <mergeCell ref="H10:H15"/>
    <mergeCell ref="G10:G15"/>
    <mergeCell ref="D16:D21"/>
    <mergeCell ref="F16:F21"/>
    <mergeCell ref="A22:A27"/>
    <mergeCell ref="B22:B27"/>
    <mergeCell ref="C22:C27"/>
    <mergeCell ref="D22:D27"/>
    <mergeCell ref="F22:F27"/>
    <mergeCell ref="I22:I27"/>
    <mergeCell ref="J22:J27"/>
    <mergeCell ref="K22:K27"/>
    <mergeCell ref="I16:I21"/>
    <mergeCell ref="K16:K21"/>
    <mergeCell ref="A16:A21"/>
    <mergeCell ref="B16:B21"/>
    <mergeCell ref="C16:C21"/>
    <mergeCell ref="AC8:AC9"/>
    <mergeCell ref="J8:J9"/>
    <mergeCell ref="K8:K9"/>
    <mergeCell ref="L8:L9"/>
    <mergeCell ref="O8:O9"/>
    <mergeCell ref="P8:P9"/>
    <mergeCell ref="B8:B9"/>
    <mergeCell ref="Q8:Q9"/>
    <mergeCell ref="M8:M9"/>
    <mergeCell ref="N8:N9"/>
    <mergeCell ref="T8:T9"/>
    <mergeCell ref="U8:Z8"/>
    <mergeCell ref="E8:E9"/>
    <mergeCell ref="AH8:AH9"/>
    <mergeCell ref="AM8:AM9"/>
    <mergeCell ref="AL8:AL9"/>
    <mergeCell ref="AK8:AK9"/>
    <mergeCell ref="AJ8:AJ9"/>
    <mergeCell ref="AI8:AI9"/>
    <mergeCell ref="A4:B4"/>
    <mergeCell ref="A5:B5"/>
    <mergeCell ref="A6:B6"/>
    <mergeCell ref="A8:A9"/>
    <mergeCell ref="I8:I9"/>
    <mergeCell ref="F8:F9"/>
    <mergeCell ref="D8:D9"/>
    <mergeCell ref="C8:C9"/>
    <mergeCell ref="AG8:AG9"/>
    <mergeCell ref="R8:R9"/>
    <mergeCell ref="AF8:AF9"/>
    <mergeCell ref="AE8:AE9"/>
    <mergeCell ref="AA8:AA9"/>
    <mergeCell ref="S8:S9"/>
    <mergeCell ref="AD8:AD9"/>
    <mergeCell ref="AB8:AB9"/>
    <mergeCell ref="C4:AM4"/>
    <mergeCell ref="C5:AM5"/>
    <mergeCell ref="A28:A33"/>
    <mergeCell ref="B28:B33"/>
    <mergeCell ref="C28:C33"/>
    <mergeCell ref="D28:D33"/>
    <mergeCell ref="F28:F33"/>
    <mergeCell ref="I28:I33"/>
    <mergeCell ref="J28:J33"/>
    <mergeCell ref="K28:K33"/>
    <mergeCell ref="L28:L33"/>
    <mergeCell ref="M28:M33"/>
    <mergeCell ref="N28:N33"/>
    <mergeCell ref="O28:O33"/>
    <mergeCell ref="P28:P33"/>
    <mergeCell ref="Q28:Q33"/>
    <mergeCell ref="P34:P39"/>
    <mergeCell ref="Q34:Q39"/>
    <mergeCell ref="P40:P45"/>
    <mergeCell ref="Q40:Q45"/>
    <mergeCell ref="C40:C45"/>
    <mergeCell ref="D40:D45"/>
    <mergeCell ref="F40:F45"/>
    <mergeCell ref="I40:I45"/>
    <mergeCell ref="D34:D39"/>
    <mergeCell ref="F34:F39"/>
    <mergeCell ref="M40:M45"/>
    <mergeCell ref="N40:N45"/>
    <mergeCell ref="O40:O45"/>
    <mergeCell ref="I34:I39"/>
    <mergeCell ref="J34:J39"/>
    <mergeCell ref="K34:K39"/>
    <mergeCell ref="L34:L39"/>
    <mergeCell ref="M34:M39"/>
    <mergeCell ref="J40:J45"/>
    <mergeCell ref="K40:K45"/>
    <mergeCell ref="L40:L45"/>
    <mergeCell ref="N34:N39"/>
    <mergeCell ref="O34:O39"/>
    <mergeCell ref="A52:A57"/>
    <mergeCell ref="B52:B57"/>
    <mergeCell ref="C52:C57"/>
    <mergeCell ref="D52:D57"/>
    <mergeCell ref="F52:F57"/>
    <mergeCell ref="A46:A51"/>
    <mergeCell ref="B46:B51"/>
    <mergeCell ref="C46:C51"/>
    <mergeCell ref="D46:D51"/>
    <mergeCell ref="F46:F51"/>
    <mergeCell ref="G40:G45"/>
    <mergeCell ref="G46:G51"/>
    <mergeCell ref="G52:G57"/>
    <mergeCell ref="M46:M51"/>
    <mergeCell ref="N46:N51"/>
    <mergeCell ref="O46:O51"/>
    <mergeCell ref="A34:A39"/>
    <mergeCell ref="B34:B39"/>
    <mergeCell ref="C34:C39"/>
    <mergeCell ref="A40:A45"/>
    <mergeCell ref="B40:B45"/>
    <mergeCell ref="P46:P51"/>
    <mergeCell ref="Q46:Q51"/>
    <mergeCell ref="I52:I57"/>
    <mergeCell ref="J52:J57"/>
    <mergeCell ref="K52:K57"/>
    <mergeCell ref="L52:L57"/>
    <mergeCell ref="M52:M57"/>
    <mergeCell ref="I46:I51"/>
    <mergeCell ref="J46:J51"/>
    <mergeCell ref="K46:K51"/>
    <mergeCell ref="L46:L51"/>
    <mergeCell ref="N52:N57"/>
    <mergeCell ref="O52:O57"/>
    <mergeCell ref="P52:P57"/>
    <mergeCell ref="Q52:Q57"/>
    <mergeCell ref="M58:M63"/>
    <mergeCell ref="N58:N63"/>
    <mergeCell ref="O58:O63"/>
    <mergeCell ref="A58:A63"/>
    <mergeCell ref="B58:B63"/>
    <mergeCell ref="C58:C63"/>
    <mergeCell ref="D58:D63"/>
    <mergeCell ref="F58:F63"/>
    <mergeCell ref="I58:I63"/>
    <mergeCell ref="J58:J63"/>
    <mergeCell ref="K58:K63"/>
    <mergeCell ref="L58:L63"/>
    <mergeCell ref="G58:G63"/>
    <mergeCell ref="C6:AM6"/>
    <mergeCell ref="A1:AM2"/>
    <mergeCell ref="A7:J7"/>
    <mergeCell ref="K7:Q7"/>
    <mergeCell ref="R7:Z7"/>
    <mergeCell ref="AA7:AG7"/>
    <mergeCell ref="AH7:AM7"/>
    <mergeCell ref="B70:AM70"/>
    <mergeCell ref="P58:P63"/>
    <mergeCell ref="Q58:Q63"/>
    <mergeCell ref="A64:A69"/>
    <mergeCell ref="B64:B69"/>
    <mergeCell ref="C64:C69"/>
    <mergeCell ref="D64:D69"/>
    <mergeCell ref="F64:F69"/>
    <mergeCell ref="I64:I69"/>
    <mergeCell ref="J64:J69"/>
    <mergeCell ref="K64:K69"/>
    <mergeCell ref="L64:L69"/>
    <mergeCell ref="M64:M69"/>
    <mergeCell ref="N64:N69"/>
    <mergeCell ref="O64:O69"/>
    <mergeCell ref="P64:P69"/>
    <mergeCell ref="Q64:Q69"/>
  </mergeCells>
  <conditionalFormatting sqref="K10 AB10:AB69 K16 K22 K28 K34 K40 K46 K52 K58 K64">
    <cfRule type="cellIs" dxfId="14" priority="641" operator="equal">
      <formula>"Muy Alta"</formula>
    </cfRule>
    <cfRule type="cellIs" dxfId="13" priority="642" operator="equal">
      <formula>"Alta"</formula>
    </cfRule>
    <cfRule type="cellIs" dxfId="12" priority="643" operator="equal">
      <formula>"Media"</formula>
    </cfRule>
    <cfRule type="cellIs" dxfId="11" priority="644" operator="equal">
      <formula>"Baja"</formula>
    </cfRule>
    <cfRule type="cellIs" dxfId="10" priority="645" operator="equal">
      <formula>"Muy Baja"</formula>
    </cfRule>
  </conditionalFormatting>
  <conditionalFormatting sqref="N10:N69">
    <cfRule type="containsText" dxfId="9" priority="323" operator="containsText" text="❌">
      <formula>NOT(ISERROR(SEARCH("❌",N10)))</formula>
    </cfRule>
  </conditionalFormatting>
  <conditionalFormatting sqref="O10 AD10:AD69 O16 O22 O28 O34 O40 O46 O52 O58 O64">
    <cfRule type="cellIs" dxfId="8" priority="636" operator="equal">
      <formula>"Catastrófico"</formula>
    </cfRule>
    <cfRule type="cellIs" dxfId="7" priority="637" operator="equal">
      <formula>"Mayor"</formula>
    </cfRule>
    <cfRule type="cellIs" dxfId="6" priority="638" operator="equal">
      <formula>"Moderado"</formula>
    </cfRule>
    <cfRule type="cellIs" dxfId="5" priority="639" operator="equal">
      <formula>"Menor"</formula>
    </cfRule>
    <cfRule type="cellIs" dxfId="4" priority="640" operator="equal">
      <formula>"Leve"</formula>
    </cfRule>
  </conditionalFormatting>
  <conditionalFormatting sqref="Q10 AF10:AF69 Q16 Q22 Q28 Q34 Q40 Q46 Q52 Q58 Q64">
    <cfRule type="cellIs" dxfId="3" priority="632" operator="equal">
      <formula>"Extremo"</formula>
    </cfRule>
    <cfRule type="cellIs" dxfId="2" priority="633" operator="equal">
      <formula>"Alto"</formula>
    </cfRule>
    <cfRule type="cellIs" dxfId="1" priority="634" operator="equal">
      <formula>"Moderado"</formula>
    </cfRule>
    <cfRule type="cellIs" dxfId="0" priority="635" operator="equal">
      <formula>"Bajo"</formula>
    </cfRule>
  </conditionalFormatting>
  <dataValidations count="1">
    <dataValidation type="list" allowBlank="1" showInputMessage="1" showErrorMessage="1" sqref="G10:G69" xr:uid="{00000000-0002-0000-0400-000000000000}">
      <formula1>"Gestión, FISCAL,"</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400-000001000000}">
          <x14:formula1>
            <xm:f>'Tabla Valoración controles'!$D$4:$D$6</xm:f>
          </x14:formula1>
          <xm:sqref>U10:U69</xm:sqref>
        </x14:dataValidation>
        <x14:dataValidation type="list" allowBlank="1" showInputMessage="1" showErrorMessage="1" xr:uid="{00000000-0002-0000-0400-000002000000}">
          <x14:formula1>
            <xm:f>'Tabla Valoración controles'!$D$7:$D$8</xm:f>
          </x14:formula1>
          <xm:sqref>V10:V69</xm:sqref>
        </x14:dataValidation>
        <x14:dataValidation type="list" allowBlank="1" showInputMessage="1" showErrorMessage="1" xr:uid="{00000000-0002-0000-0400-000003000000}">
          <x14:formula1>
            <xm:f>'Tabla Valoración controles'!$D$9:$D$10</xm:f>
          </x14:formula1>
          <xm:sqref>X10:X69</xm:sqref>
        </x14:dataValidation>
        <x14:dataValidation type="list" allowBlank="1" showInputMessage="1" showErrorMessage="1" xr:uid="{00000000-0002-0000-0400-000004000000}">
          <x14:formula1>
            <xm:f>'Tabla Valoración controles'!$D$11:$D$12</xm:f>
          </x14:formula1>
          <xm:sqref>Y10:Y69</xm:sqref>
        </x14:dataValidation>
        <x14:dataValidation type="list" allowBlank="1" showInputMessage="1" showErrorMessage="1" xr:uid="{00000000-0002-0000-0400-000005000000}">
          <x14:formula1>
            <xm:f>'Opciones Tratamiento'!$B$9:$B$10</xm:f>
          </x14:formula1>
          <xm:sqref>AM10:AM11 AM13:AM14 AM16:AM17 AM19:AM20 AM22:AM23 AM25:AM26 AM28:AM29 AM31:AM32 AM34:AM35 AM37:AM38 AM40:AM41 AM43:AM44 AM46:AM47 AM49:AM50 AM52:AM53 AM55:AM56 AM58:AM59 AM61:AM62 AM64:AM65 AM67:AM68</xm:sqref>
        </x14:dataValidation>
        <x14:dataValidation type="list" allowBlank="1" showInputMessage="1" showErrorMessage="1" xr:uid="{00000000-0002-0000-0400-000006000000}">
          <x14:formula1>
            <xm:f>'Tabla Valoración controles'!$D$13:$D$14</xm:f>
          </x14:formula1>
          <xm:sqref>Z10:Z69</xm:sqref>
        </x14:dataValidation>
        <x14:dataValidation type="list" allowBlank="1" showInputMessage="1" showErrorMessage="1" xr:uid="{00000000-0002-0000-0400-000007000000}">
          <x14:formula1>
            <xm:f>'Opciones Tratamiento'!$B$13:$B$19</xm:f>
          </x14:formula1>
          <xm:sqref>I10:I69</xm:sqref>
        </x14:dataValidation>
        <x14:dataValidation type="list" allowBlank="1" showInputMessage="1" showErrorMessage="1" xr:uid="{00000000-0002-0000-0400-000008000000}">
          <x14:formula1>
            <xm:f>'Opciones Tratamiento'!$E$2:$E$4</xm:f>
          </x14:formula1>
          <xm:sqref>B10:B69</xm:sqref>
        </x14:dataValidation>
        <x14:dataValidation type="list" allowBlank="1" showInputMessage="1" showErrorMessage="1" xr:uid="{00000000-0002-0000-0400-000009000000}">
          <x14:formula1>
            <xm:f>'Opciones Tratamiento'!$B$2:$B$5</xm:f>
          </x14:formula1>
          <xm:sqref>AG10 AG66:AG69 AG18:AG22 AG24:AG28 AG30:AG34 AG36:AG40 AG42:AG46 AG48:AG52 AG54:AG58 AG60:AG64 AG13:AG16</xm:sqref>
        </x14:dataValidation>
        <x14:dataValidation type="list" allowBlank="1" showInputMessage="1" showErrorMessage="1" xr:uid="{00000000-0002-0000-0400-00000A000000}">
          <x14:formula1>
            <xm:f>'Tabla Impacto'!$F$210:$F$221</xm:f>
          </x14:formula1>
          <xm:sqref>M10:M69</xm:sqref>
        </x14:dataValidation>
        <x14:dataValidation type="custom" allowBlank="1" showInputMessage="1" showErrorMessage="1" error="Recuerde que las acciones se generan bajo la medida de mitigar el riesgo" xr:uid="{00000000-0002-0000-0400-00000B000000}">
          <x14:formula1>
            <xm:f>IF(OR(AG10='Opciones Tratamiento'!$B$2,AG10='Opciones Tratamiento'!$B$3,AG10='Opciones Tratamiento'!$B$4),ISBLANK(AG10),ISTEXT(AG10))</xm:f>
          </x14:formula1>
          <xm:sqref>AH10:AK10 AH13:AH69</xm:sqref>
        </x14:dataValidation>
        <x14:dataValidation type="custom" allowBlank="1" showInputMessage="1" showErrorMessage="1" error="Recuerde que las acciones se generan bajo la medida de mitigar el riesgo" xr:uid="{00000000-0002-0000-0400-00000C000000}">
          <x14:formula1>
            <xm:f>IF(OR(AG13='Opciones Tratamiento'!$B$2,AG13='Opciones Tratamiento'!$B$3,AG13='Opciones Tratamiento'!$B$4),ISBLANK(AG13),ISTEXT(AG13))</xm:f>
          </x14:formula1>
          <xm:sqref>AI13:AI69</xm:sqref>
        </x14:dataValidation>
        <x14:dataValidation type="custom" allowBlank="1" showInputMessage="1" showErrorMessage="1" error="Recuerde que las acciones se generan bajo la medida de mitigar el riesgo" xr:uid="{00000000-0002-0000-0400-00000D000000}">
          <x14:formula1>
            <xm:f>IF(OR(AG13='Opciones Tratamiento'!$B$2,AG13='Opciones Tratamiento'!$B$3,AG13='Opciones Tratamiento'!$B$4),ISBLANK(AG13),ISTEXT(AG13))</xm:f>
          </x14:formula1>
          <xm:sqref>AJ13:AJ69</xm:sqref>
        </x14:dataValidation>
        <x14:dataValidation type="custom" allowBlank="1" showInputMessage="1" showErrorMessage="1" error="Recuerde que las acciones se generan bajo la medida de mitigar el riesgo" xr:uid="{00000000-0002-0000-0400-00000E000000}">
          <x14:formula1>
            <xm:f>IF(OR(AG13='Opciones Tratamiento'!$B$2,AG13='Opciones Tratamiento'!$B$3,AG13='Opciones Tratamiento'!$B$4),ISBLANK(AG13),ISTEXT(AG13))</xm:f>
          </x14:formula1>
          <xm:sqref>AK13:AK69</xm:sqref>
        </x14:dataValidation>
        <x14:dataValidation type="custom" allowBlank="1" showInputMessage="1" showErrorMessage="1" error="Recuerde que las acciones se generan bajo la medida de mitigar el riesgo" xr:uid="{00000000-0002-0000-0400-00000F000000}">
          <x14:formula1>
            <xm:f>IF(OR(AG10='Opciones Tratamiento'!$B$2,AG10='Opciones Tratamiento'!$B$3,AG10='Opciones Tratamiento'!$B$4),ISBLANK(AG10),ISTEXT(AG10))</xm:f>
          </x14:formula1>
          <xm:sqref>AL10:AL69</xm:sqref>
        </x14:dataValidation>
        <x14:dataValidation type="list" allowBlank="1" showInputMessage="1" showErrorMessage="1" xr:uid="{00000000-0002-0000-0400-000010000000}">
          <x14:formula1>
            <xm:f>'C:\Users\HOME\Downloads\[Formato Matriz de Riesgos 2021 (1).xlsx]Opciones Tratamiento'!#REF!</xm:f>
          </x14:formula1>
          <xm:sqref>AG65 AG17 AG23 AG29 AG35 AG41 AG47 AG53 AG59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U140"/>
  <sheetViews>
    <sheetView zoomScale="40" zoomScaleNormal="40" workbookViewId="0">
      <selection activeCell="AU48" sqref="AU48"/>
    </sheetView>
  </sheetViews>
  <sheetFormatPr baseColWidth="10" defaultColWidth="11.44140625" defaultRowHeight="14.4" x14ac:dyDescent="0.3"/>
  <cols>
    <col min="2" max="39" width="5.6640625" customWidth="1"/>
    <col min="41" max="46" width="5.6640625" customWidth="1"/>
  </cols>
  <sheetData>
    <row r="1" spans="1:99"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row>
    <row r="2" spans="1:99" ht="18" customHeight="1" x14ac:dyDescent="0.3">
      <c r="A2" s="67"/>
      <c r="B2" s="575" t="s">
        <v>148</v>
      </c>
      <c r="C2" s="575"/>
      <c r="D2" s="575"/>
      <c r="E2" s="575"/>
      <c r="F2" s="575"/>
      <c r="G2" s="575"/>
      <c r="H2" s="575"/>
      <c r="I2" s="575"/>
      <c r="J2" s="543" t="s">
        <v>2</v>
      </c>
      <c r="K2" s="543"/>
      <c r="L2" s="543"/>
      <c r="M2" s="543"/>
      <c r="N2" s="543"/>
      <c r="O2" s="543"/>
      <c r="P2" s="543"/>
      <c r="Q2" s="543"/>
      <c r="R2" s="543"/>
      <c r="S2" s="543"/>
      <c r="T2" s="543"/>
      <c r="U2" s="543"/>
      <c r="V2" s="543"/>
      <c r="W2" s="543"/>
      <c r="X2" s="543"/>
      <c r="Y2" s="543"/>
      <c r="Z2" s="543"/>
      <c r="AA2" s="543"/>
      <c r="AB2" s="543"/>
      <c r="AC2" s="543"/>
      <c r="AD2" s="543"/>
      <c r="AE2" s="543"/>
      <c r="AF2" s="543"/>
      <c r="AG2" s="543"/>
      <c r="AH2" s="543"/>
      <c r="AI2" s="543"/>
      <c r="AJ2" s="543"/>
      <c r="AK2" s="543"/>
      <c r="AL2" s="543"/>
      <c r="AM2" s="543"/>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row>
    <row r="3" spans="1:99" ht="18.75" customHeight="1" x14ac:dyDescent="0.3">
      <c r="A3" s="67"/>
      <c r="B3" s="575"/>
      <c r="C3" s="575"/>
      <c r="D3" s="575"/>
      <c r="E3" s="575"/>
      <c r="F3" s="575"/>
      <c r="G3" s="575"/>
      <c r="H3" s="575"/>
      <c r="I3" s="575"/>
      <c r="J3" s="543"/>
      <c r="K3" s="543"/>
      <c r="L3" s="543"/>
      <c r="M3" s="543"/>
      <c r="N3" s="543"/>
      <c r="O3" s="543"/>
      <c r="P3" s="543"/>
      <c r="Q3" s="543"/>
      <c r="R3" s="543"/>
      <c r="S3" s="543"/>
      <c r="T3" s="543"/>
      <c r="U3" s="543"/>
      <c r="V3" s="543"/>
      <c r="W3" s="543"/>
      <c r="X3" s="543"/>
      <c r="Y3" s="543"/>
      <c r="Z3" s="543"/>
      <c r="AA3" s="543"/>
      <c r="AB3" s="543"/>
      <c r="AC3" s="543"/>
      <c r="AD3" s="543"/>
      <c r="AE3" s="543"/>
      <c r="AF3" s="543"/>
      <c r="AG3" s="543"/>
      <c r="AH3" s="543"/>
      <c r="AI3" s="543"/>
      <c r="AJ3" s="543"/>
      <c r="AK3" s="543"/>
      <c r="AL3" s="543"/>
      <c r="AM3" s="543"/>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row>
    <row r="4" spans="1:99" ht="15" customHeight="1" x14ac:dyDescent="0.3">
      <c r="A4" s="67"/>
      <c r="B4" s="575"/>
      <c r="C4" s="575"/>
      <c r="D4" s="575"/>
      <c r="E4" s="575"/>
      <c r="F4" s="575"/>
      <c r="G4" s="575"/>
      <c r="H4" s="575"/>
      <c r="I4" s="575"/>
      <c r="J4" s="543"/>
      <c r="K4" s="543"/>
      <c r="L4" s="543"/>
      <c r="M4" s="543"/>
      <c r="N4" s="543"/>
      <c r="O4" s="543"/>
      <c r="P4" s="543"/>
      <c r="Q4" s="543"/>
      <c r="R4" s="543"/>
      <c r="S4" s="543"/>
      <c r="T4" s="543"/>
      <c r="U4" s="543"/>
      <c r="V4" s="543"/>
      <c r="W4" s="543"/>
      <c r="X4" s="543"/>
      <c r="Y4" s="543"/>
      <c r="Z4" s="543"/>
      <c r="AA4" s="543"/>
      <c r="AB4" s="543"/>
      <c r="AC4" s="543"/>
      <c r="AD4" s="543"/>
      <c r="AE4" s="543"/>
      <c r="AF4" s="543"/>
      <c r="AG4" s="543"/>
      <c r="AH4" s="543"/>
      <c r="AI4" s="543"/>
      <c r="AJ4" s="543"/>
      <c r="AK4" s="543"/>
      <c r="AL4" s="543"/>
      <c r="AM4" s="543"/>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row>
    <row r="5" spans="1:99" ht="15" thickBot="1" x14ac:dyDescent="0.3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row>
    <row r="6" spans="1:99" ht="15" customHeight="1" x14ac:dyDescent="0.3">
      <c r="A6" s="67"/>
      <c r="B6" s="490" t="s">
        <v>4</v>
      </c>
      <c r="C6" s="490"/>
      <c r="D6" s="491"/>
      <c r="E6" s="528" t="s">
        <v>109</v>
      </c>
      <c r="F6" s="529"/>
      <c r="G6" s="529"/>
      <c r="H6" s="529"/>
      <c r="I6" s="530"/>
      <c r="J6" s="539" t="str">
        <f>IF(AND('Mapa final'!$K$10="Muy Alta",'Mapa final'!$O$10="Leve"),CONCATENATE("R",'Mapa final'!$A$10),"")</f>
        <v/>
      </c>
      <c r="K6" s="540"/>
      <c r="L6" s="540" t="str">
        <f>IF(AND('Mapa final'!$K$16="Muy Alta",'Mapa final'!$O$16="Leve"),CONCATENATE("R",'Mapa final'!$A$16),"")</f>
        <v/>
      </c>
      <c r="M6" s="540"/>
      <c r="N6" s="540" t="str">
        <f>IF(AND('Mapa final'!$K$22="Muy Alta",'Mapa final'!$O$22="Leve"),CONCATENATE("R",'Mapa final'!$A$22),"")</f>
        <v/>
      </c>
      <c r="O6" s="542"/>
      <c r="P6" s="539" t="str">
        <f>IF(AND('Mapa final'!$K$10="Muy Alta",'Mapa final'!$O$10="Menor"),CONCATENATE("R",'Mapa final'!$A$10),"")</f>
        <v/>
      </c>
      <c r="Q6" s="540"/>
      <c r="R6" s="540" t="str">
        <f>IF(AND('Mapa final'!$K$16="Muy Alta",'Mapa final'!$O$16="Menor"),CONCATENATE("R",'Mapa final'!$A$16),"")</f>
        <v/>
      </c>
      <c r="S6" s="540"/>
      <c r="T6" s="540" t="str">
        <f>IF(AND('Mapa final'!$K$22="Muy Alta",'Mapa final'!$O$22="Menor"),CONCATENATE("R",'Mapa final'!$A$22),"")</f>
        <v/>
      </c>
      <c r="U6" s="542"/>
      <c r="V6" s="539" t="str">
        <f>IF(AND('Mapa final'!$K$10="Muy Alta",'Mapa final'!$O$10="Moderado"),CONCATENATE("R",'Mapa final'!$A$10),"")</f>
        <v/>
      </c>
      <c r="W6" s="540"/>
      <c r="X6" s="540" t="str">
        <f>IF(AND('Mapa final'!$K$16="Muy Alta",'Mapa final'!$O$16="Moderado"),CONCATENATE("R",'Mapa final'!$A$16),"")</f>
        <v/>
      </c>
      <c r="Y6" s="540"/>
      <c r="Z6" s="540" t="str">
        <f>IF(AND('Mapa final'!$K$22="Muy Alta",'Mapa final'!$O$22="Moderado"),CONCATENATE("R",'Mapa final'!$A$22),"")</f>
        <v/>
      </c>
      <c r="AA6" s="542"/>
      <c r="AB6" s="539" t="str">
        <f>IF(AND('Mapa final'!$K$10="Muy Alta",'Mapa final'!$O$10="Mayor"),CONCATENATE("R",'Mapa final'!$A$10),"")</f>
        <v/>
      </c>
      <c r="AC6" s="540"/>
      <c r="AD6" s="540" t="str">
        <f>IF(AND('Mapa final'!$K$16="Muy Alta",'Mapa final'!$O$16="Mayor"),CONCATENATE("R",'Mapa final'!$A$16),"")</f>
        <v/>
      </c>
      <c r="AE6" s="540"/>
      <c r="AF6" s="540" t="str">
        <f>IF(AND('Mapa final'!$K$22="Muy Alta",'Mapa final'!$O$22="Mayor"),CONCATENATE("R",'Mapa final'!$A$22),"")</f>
        <v/>
      </c>
      <c r="AG6" s="542"/>
      <c r="AH6" s="554" t="str">
        <f>IF(AND('Mapa final'!$K$10="Muy Alta",'Mapa final'!$O$10="Catastrófico"),CONCATENATE("R",'Mapa final'!$A$10),"")</f>
        <v/>
      </c>
      <c r="AI6" s="555"/>
      <c r="AJ6" s="555" t="str">
        <f>IF(AND('Mapa final'!$K$16="Muy Alta",'Mapa final'!$O$16="Catastrófico"),CONCATENATE("R",'Mapa final'!$A$16),"")</f>
        <v/>
      </c>
      <c r="AK6" s="555"/>
      <c r="AL6" s="555" t="str">
        <f>IF(AND('Mapa final'!$K$22="Muy Alta",'Mapa final'!$O$22="Catastrófico"),CONCATENATE("R",'Mapa final'!$A$22),"")</f>
        <v/>
      </c>
      <c r="AM6" s="556"/>
      <c r="AO6" s="492" t="s">
        <v>76</v>
      </c>
      <c r="AP6" s="493"/>
      <c r="AQ6" s="493"/>
      <c r="AR6" s="493"/>
      <c r="AS6" s="493"/>
      <c r="AT6" s="494"/>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row>
    <row r="7" spans="1:99" ht="15" customHeight="1" x14ac:dyDescent="0.3">
      <c r="A7" s="67"/>
      <c r="B7" s="490"/>
      <c r="C7" s="490"/>
      <c r="D7" s="491"/>
      <c r="E7" s="531"/>
      <c r="F7" s="532"/>
      <c r="G7" s="532"/>
      <c r="H7" s="532"/>
      <c r="I7" s="533"/>
      <c r="J7" s="541"/>
      <c r="K7" s="537"/>
      <c r="L7" s="537"/>
      <c r="M7" s="537"/>
      <c r="N7" s="537"/>
      <c r="O7" s="538"/>
      <c r="P7" s="541"/>
      <c r="Q7" s="537"/>
      <c r="R7" s="537"/>
      <c r="S7" s="537"/>
      <c r="T7" s="537"/>
      <c r="U7" s="538"/>
      <c r="V7" s="541"/>
      <c r="W7" s="537"/>
      <c r="X7" s="537"/>
      <c r="Y7" s="537"/>
      <c r="Z7" s="537"/>
      <c r="AA7" s="538"/>
      <c r="AB7" s="541"/>
      <c r="AC7" s="537"/>
      <c r="AD7" s="537"/>
      <c r="AE7" s="537"/>
      <c r="AF7" s="537"/>
      <c r="AG7" s="538"/>
      <c r="AH7" s="548"/>
      <c r="AI7" s="549"/>
      <c r="AJ7" s="549"/>
      <c r="AK7" s="549"/>
      <c r="AL7" s="549"/>
      <c r="AM7" s="550"/>
      <c r="AN7" s="67"/>
      <c r="AO7" s="495"/>
      <c r="AP7" s="496"/>
      <c r="AQ7" s="496"/>
      <c r="AR7" s="496"/>
      <c r="AS7" s="496"/>
      <c r="AT7" s="49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row>
    <row r="8" spans="1:99" ht="15" customHeight="1" x14ac:dyDescent="0.3">
      <c r="A8" s="67"/>
      <c r="B8" s="490"/>
      <c r="C8" s="490"/>
      <c r="D8" s="491"/>
      <c r="E8" s="531"/>
      <c r="F8" s="532"/>
      <c r="G8" s="532"/>
      <c r="H8" s="532"/>
      <c r="I8" s="533"/>
      <c r="J8" s="541" t="str">
        <f>IF(AND('Mapa final'!$K$28="Muy Alta",'Mapa final'!$O$28="Leve"),CONCATENATE("R",'Mapa final'!$A$28),"")</f>
        <v/>
      </c>
      <c r="K8" s="537"/>
      <c r="L8" s="537" t="str">
        <f>IF(AND('Mapa final'!$K$34="Muy Alta",'Mapa final'!$O$34="Leve"),CONCATENATE("R",'Mapa final'!$A$34),"")</f>
        <v/>
      </c>
      <c r="M8" s="537"/>
      <c r="N8" s="537" t="str">
        <f>IF(AND('Mapa final'!$K$40="Muy Alta",'Mapa final'!$O$40="Leve"),CONCATENATE("R",'Mapa final'!$A$40),"")</f>
        <v/>
      </c>
      <c r="O8" s="538"/>
      <c r="P8" s="541" t="str">
        <f>IF(AND('Mapa final'!$K$28="Muy Alta",'Mapa final'!$O$28="Menor"),CONCATENATE("R",'Mapa final'!$A$28),"")</f>
        <v/>
      </c>
      <c r="Q8" s="537"/>
      <c r="R8" s="537" t="str">
        <f>IF(AND('Mapa final'!$K$34="Muy Alta",'Mapa final'!$O$34="Menor"),CONCATENATE("R",'Mapa final'!$A$34),"")</f>
        <v/>
      </c>
      <c r="S8" s="537"/>
      <c r="T8" s="537" t="str">
        <f>IF(AND('Mapa final'!$K$40="Muy Alta",'Mapa final'!$O$40="Menor"),CONCATENATE("R",'Mapa final'!$A$40),"")</f>
        <v/>
      </c>
      <c r="U8" s="538"/>
      <c r="V8" s="541" t="str">
        <f>IF(AND('Mapa final'!$K$28="Muy Alta",'Mapa final'!$O$28="Moderado"),CONCATENATE("R",'Mapa final'!$A$28),"")</f>
        <v/>
      </c>
      <c r="W8" s="537"/>
      <c r="X8" s="537" t="str">
        <f>IF(AND('Mapa final'!$K$34="Muy Alta",'Mapa final'!$O$34="Moderado"),CONCATENATE("R",'Mapa final'!$A$34),"")</f>
        <v/>
      </c>
      <c r="Y8" s="537"/>
      <c r="Z8" s="537" t="str">
        <f>IF(AND('Mapa final'!$K$40="Muy Alta",'Mapa final'!$O$40="Moderado"),CONCATENATE("R",'Mapa final'!$A$40),"")</f>
        <v/>
      </c>
      <c r="AA8" s="538"/>
      <c r="AB8" s="541" t="str">
        <f>IF(AND('Mapa final'!$K$28="Muy Alta",'Mapa final'!$O$28="Mayor"),CONCATENATE("R",'Mapa final'!$A$28),"")</f>
        <v/>
      </c>
      <c r="AC8" s="537"/>
      <c r="AD8" s="537" t="str">
        <f>IF(AND('Mapa final'!$K$34="Muy Alta",'Mapa final'!$O$34="Mayor"),CONCATENATE("R",'Mapa final'!$A$34),"")</f>
        <v/>
      </c>
      <c r="AE8" s="537"/>
      <c r="AF8" s="537" t="str">
        <f>IF(AND('Mapa final'!$K$40="Muy Alta",'Mapa final'!$O$40="Mayor"),CONCATENATE("R",'Mapa final'!$A$40),"")</f>
        <v/>
      </c>
      <c r="AG8" s="538"/>
      <c r="AH8" s="548" t="str">
        <f>IF(AND('Mapa final'!$K$28="Muy Alta",'Mapa final'!$O$28="Catastrófico"),CONCATENATE("R",'Mapa final'!$A$28),"")</f>
        <v/>
      </c>
      <c r="AI8" s="549"/>
      <c r="AJ8" s="549" t="str">
        <f>IF(AND('Mapa final'!$K$34="Muy Alta",'Mapa final'!$O$34="Catastrófico"),CONCATENATE("R",'Mapa final'!$A$34),"")</f>
        <v/>
      </c>
      <c r="AK8" s="549"/>
      <c r="AL8" s="549" t="str">
        <f>IF(AND('Mapa final'!$K$40="Muy Alta",'Mapa final'!$O$40="Catastrófico"),CONCATENATE("R",'Mapa final'!$A$40),"")</f>
        <v/>
      </c>
      <c r="AM8" s="550"/>
      <c r="AN8" s="67"/>
      <c r="AO8" s="495"/>
      <c r="AP8" s="496"/>
      <c r="AQ8" s="496"/>
      <c r="AR8" s="496"/>
      <c r="AS8" s="496"/>
      <c r="AT8" s="49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row>
    <row r="9" spans="1:99" ht="15" customHeight="1" x14ac:dyDescent="0.3">
      <c r="A9" s="67"/>
      <c r="B9" s="490"/>
      <c r="C9" s="490"/>
      <c r="D9" s="491"/>
      <c r="E9" s="531"/>
      <c r="F9" s="532"/>
      <c r="G9" s="532"/>
      <c r="H9" s="532"/>
      <c r="I9" s="533"/>
      <c r="J9" s="541"/>
      <c r="K9" s="537"/>
      <c r="L9" s="537"/>
      <c r="M9" s="537"/>
      <c r="N9" s="537"/>
      <c r="O9" s="538"/>
      <c r="P9" s="541"/>
      <c r="Q9" s="537"/>
      <c r="R9" s="537"/>
      <c r="S9" s="537"/>
      <c r="T9" s="537"/>
      <c r="U9" s="538"/>
      <c r="V9" s="541"/>
      <c r="W9" s="537"/>
      <c r="X9" s="537"/>
      <c r="Y9" s="537"/>
      <c r="Z9" s="537"/>
      <c r="AA9" s="538"/>
      <c r="AB9" s="541"/>
      <c r="AC9" s="537"/>
      <c r="AD9" s="537"/>
      <c r="AE9" s="537"/>
      <c r="AF9" s="537"/>
      <c r="AG9" s="538"/>
      <c r="AH9" s="548"/>
      <c r="AI9" s="549"/>
      <c r="AJ9" s="549"/>
      <c r="AK9" s="549"/>
      <c r="AL9" s="549"/>
      <c r="AM9" s="550"/>
      <c r="AN9" s="67"/>
      <c r="AO9" s="495"/>
      <c r="AP9" s="496"/>
      <c r="AQ9" s="496"/>
      <c r="AR9" s="496"/>
      <c r="AS9" s="496"/>
      <c r="AT9" s="49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row>
    <row r="10" spans="1:99" ht="15" customHeight="1" x14ac:dyDescent="0.3">
      <c r="A10" s="67"/>
      <c r="B10" s="490"/>
      <c r="C10" s="490"/>
      <c r="D10" s="491"/>
      <c r="E10" s="531"/>
      <c r="F10" s="532"/>
      <c r="G10" s="532"/>
      <c r="H10" s="532"/>
      <c r="I10" s="533"/>
      <c r="J10" s="541" t="str">
        <f>IF(AND('Mapa final'!$K$46="Muy Alta",'Mapa final'!$O$46="Leve"),CONCATENATE("R",'Mapa final'!$A$46),"")</f>
        <v/>
      </c>
      <c r="K10" s="537"/>
      <c r="L10" s="537" t="str">
        <f>IF(AND('Mapa final'!$K$52="Muy Alta",'Mapa final'!$O$52="Leve"),CONCATENATE("R",'Mapa final'!$A$52),"")</f>
        <v/>
      </c>
      <c r="M10" s="537"/>
      <c r="N10" s="537" t="str">
        <f>IF(AND('Mapa final'!$K$58="Muy Alta",'Mapa final'!$O$58="Leve"),CONCATENATE("R",'Mapa final'!$A$58),"")</f>
        <v/>
      </c>
      <c r="O10" s="538"/>
      <c r="P10" s="541" t="str">
        <f>IF(AND('Mapa final'!$K$46="Muy Alta",'Mapa final'!$O$46="Menor"),CONCATENATE("R",'Mapa final'!$A$46),"")</f>
        <v/>
      </c>
      <c r="Q10" s="537"/>
      <c r="R10" s="537" t="str">
        <f>IF(AND('Mapa final'!$K$52="Muy Alta",'Mapa final'!$O$52="Menor"),CONCATENATE("R",'Mapa final'!$A$52),"")</f>
        <v/>
      </c>
      <c r="S10" s="537"/>
      <c r="T10" s="537" t="str">
        <f>IF(AND('Mapa final'!$K$58="Muy Alta",'Mapa final'!$O$58="Menor"),CONCATENATE("R",'Mapa final'!$A$58),"")</f>
        <v/>
      </c>
      <c r="U10" s="538"/>
      <c r="V10" s="541" t="str">
        <f>IF(AND('Mapa final'!$K$46="Muy Alta",'Mapa final'!$O$46="Moderado"),CONCATENATE("R",'Mapa final'!$A$46),"")</f>
        <v/>
      </c>
      <c r="W10" s="537"/>
      <c r="X10" s="537" t="str">
        <f>IF(AND('Mapa final'!$K$52="Muy Alta",'Mapa final'!$O$52="Moderado"),CONCATENATE("R",'Mapa final'!$A$52),"")</f>
        <v/>
      </c>
      <c r="Y10" s="537"/>
      <c r="Z10" s="537" t="str">
        <f>IF(AND('Mapa final'!$K$58="Muy Alta",'Mapa final'!$O$58="Moderado"),CONCATENATE("R",'Mapa final'!$A$58),"")</f>
        <v/>
      </c>
      <c r="AA10" s="538"/>
      <c r="AB10" s="541" t="str">
        <f>IF(AND('Mapa final'!$K$46="Muy Alta",'Mapa final'!$O$46="Mayor"),CONCATENATE("R",'Mapa final'!$A$46),"")</f>
        <v/>
      </c>
      <c r="AC10" s="537"/>
      <c r="AD10" s="537" t="str">
        <f>IF(AND('Mapa final'!$K$52="Muy Alta",'Mapa final'!$O$52="Mayor"),CONCATENATE("R",'Mapa final'!$A$52),"")</f>
        <v/>
      </c>
      <c r="AE10" s="537"/>
      <c r="AF10" s="537" t="str">
        <f>IF(AND('Mapa final'!$K$58="Muy Alta",'Mapa final'!$O$58="Mayor"),CONCATENATE("R",'Mapa final'!$A$58),"")</f>
        <v/>
      </c>
      <c r="AG10" s="538"/>
      <c r="AH10" s="548" t="str">
        <f>IF(AND('Mapa final'!$K$46="Muy Alta",'Mapa final'!$O$46="Catastrófico"),CONCATENATE("R",'Mapa final'!$A$46),"")</f>
        <v/>
      </c>
      <c r="AI10" s="549"/>
      <c r="AJ10" s="549" t="str">
        <f>IF(AND('Mapa final'!$K$52="Muy Alta",'Mapa final'!$O$52="Catastrófico"),CONCATENATE("R",'Mapa final'!$A$52),"")</f>
        <v/>
      </c>
      <c r="AK10" s="549"/>
      <c r="AL10" s="549" t="str">
        <f>IF(AND('Mapa final'!$K$58="Muy Alta",'Mapa final'!$O$58="Catastrófico"),CONCATENATE("R",'Mapa final'!$A$58),"")</f>
        <v/>
      </c>
      <c r="AM10" s="550"/>
      <c r="AN10" s="67"/>
      <c r="AO10" s="495"/>
      <c r="AP10" s="496"/>
      <c r="AQ10" s="496"/>
      <c r="AR10" s="496"/>
      <c r="AS10" s="496"/>
      <c r="AT10" s="49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row>
    <row r="11" spans="1:99" ht="15" customHeight="1" x14ac:dyDescent="0.3">
      <c r="A11" s="67"/>
      <c r="B11" s="490"/>
      <c r="C11" s="490"/>
      <c r="D11" s="491"/>
      <c r="E11" s="531"/>
      <c r="F11" s="532"/>
      <c r="G11" s="532"/>
      <c r="H11" s="532"/>
      <c r="I11" s="533"/>
      <c r="J11" s="541"/>
      <c r="K11" s="537"/>
      <c r="L11" s="537"/>
      <c r="M11" s="537"/>
      <c r="N11" s="537"/>
      <c r="O11" s="538"/>
      <c r="P11" s="541"/>
      <c r="Q11" s="537"/>
      <c r="R11" s="537"/>
      <c r="S11" s="537"/>
      <c r="T11" s="537"/>
      <c r="U11" s="538"/>
      <c r="V11" s="541"/>
      <c r="W11" s="537"/>
      <c r="X11" s="537"/>
      <c r="Y11" s="537"/>
      <c r="Z11" s="537"/>
      <c r="AA11" s="538"/>
      <c r="AB11" s="541"/>
      <c r="AC11" s="537"/>
      <c r="AD11" s="537"/>
      <c r="AE11" s="537"/>
      <c r="AF11" s="537"/>
      <c r="AG11" s="538"/>
      <c r="AH11" s="548"/>
      <c r="AI11" s="549"/>
      <c r="AJ11" s="549"/>
      <c r="AK11" s="549"/>
      <c r="AL11" s="549"/>
      <c r="AM11" s="550"/>
      <c r="AN11" s="67"/>
      <c r="AO11" s="495"/>
      <c r="AP11" s="496"/>
      <c r="AQ11" s="496"/>
      <c r="AR11" s="496"/>
      <c r="AS11" s="496"/>
      <c r="AT11" s="49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row>
    <row r="12" spans="1:99" ht="15" customHeight="1" x14ac:dyDescent="0.3">
      <c r="A12" s="67"/>
      <c r="B12" s="490"/>
      <c r="C12" s="490"/>
      <c r="D12" s="491"/>
      <c r="E12" s="531"/>
      <c r="F12" s="532"/>
      <c r="G12" s="532"/>
      <c r="H12" s="532"/>
      <c r="I12" s="533"/>
      <c r="J12" s="541" t="str">
        <f>IF(AND('Mapa final'!$K$64="Muy Alta",'Mapa final'!$O$64="Leve"),CONCATENATE("R",'Mapa final'!$A$64),"")</f>
        <v/>
      </c>
      <c r="K12" s="537"/>
      <c r="L12" s="537" t="str">
        <f>IF(AND('Mapa final'!$K$70="Muy Alta",'Mapa final'!$O$70="Leve"),CONCATENATE("R",'Mapa final'!$A$70),"")</f>
        <v/>
      </c>
      <c r="M12" s="537"/>
      <c r="N12" s="537" t="str">
        <f>IF(AND('Mapa final'!$K$76="Muy Alta",'Mapa final'!$O$76="Leve"),CONCATENATE("R",'Mapa final'!$A$76),"")</f>
        <v/>
      </c>
      <c r="O12" s="538"/>
      <c r="P12" s="541" t="str">
        <f>IF(AND('Mapa final'!$K$64="Muy Alta",'Mapa final'!$O$64="Menor"),CONCATENATE("R",'Mapa final'!$A$64),"")</f>
        <v/>
      </c>
      <c r="Q12" s="537"/>
      <c r="R12" s="537" t="str">
        <f>IF(AND('Mapa final'!$K$70="Muy Alta",'Mapa final'!$O$70="Menor"),CONCATENATE("R",'Mapa final'!$A$70),"")</f>
        <v/>
      </c>
      <c r="S12" s="537"/>
      <c r="T12" s="537" t="str">
        <f>IF(AND('Mapa final'!$K$76="Muy Alta",'Mapa final'!$O$76="Menor"),CONCATENATE("R",'Mapa final'!$A$76),"")</f>
        <v/>
      </c>
      <c r="U12" s="538"/>
      <c r="V12" s="541" t="str">
        <f>IF(AND('Mapa final'!$K$64="Muy Alta",'Mapa final'!$O$64="Moderado"),CONCATENATE("R",'Mapa final'!$A$64),"")</f>
        <v/>
      </c>
      <c r="W12" s="537"/>
      <c r="X12" s="537" t="str">
        <f>IF(AND('Mapa final'!$K$70="Muy Alta",'Mapa final'!$O$70="Moderado"),CONCATENATE("R",'Mapa final'!$A$70),"")</f>
        <v/>
      </c>
      <c r="Y12" s="537"/>
      <c r="Z12" s="537" t="str">
        <f>IF(AND('Mapa final'!$K$76="Muy Alta",'Mapa final'!$O$76="Moderado"),CONCATENATE("R",'Mapa final'!$A$76),"")</f>
        <v/>
      </c>
      <c r="AA12" s="538"/>
      <c r="AB12" s="541" t="str">
        <f>IF(AND('Mapa final'!$K$64="Muy Alta",'Mapa final'!$O$64="Mayor"),CONCATENATE("R",'Mapa final'!$A$64),"")</f>
        <v/>
      </c>
      <c r="AC12" s="537"/>
      <c r="AD12" s="537" t="str">
        <f>IF(AND('Mapa final'!$K$70="Muy Alta",'Mapa final'!$O$70="Mayor"),CONCATENATE("R",'Mapa final'!$A$70),"")</f>
        <v/>
      </c>
      <c r="AE12" s="537"/>
      <c r="AF12" s="537" t="str">
        <f>IF(AND('Mapa final'!$K$76="Muy Alta",'Mapa final'!$O$76="Mayor"),CONCATENATE("R",'Mapa final'!$A$76),"")</f>
        <v/>
      </c>
      <c r="AG12" s="538"/>
      <c r="AH12" s="548" t="str">
        <f>IF(AND('Mapa final'!$K$64="Muy Alta",'Mapa final'!$O$64="Catastrófico"),CONCATENATE("R",'Mapa final'!$A$64),"")</f>
        <v/>
      </c>
      <c r="AI12" s="549"/>
      <c r="AJ12" s="549" t="str">
        <f>IF(AND('Mapa final'!$K$70="Muy Alta",'Mapa final'!$O$70="Catastrófico"),CONCATENATE("R",'Mapa final'!$A$70),"")</f>
        <v/>
      </c>
      <c r="AK12" s="549"/>
      <c r="AL12" s="549" t="str">
        <f>IF(AND('Mapa final'!$K$76="Muy Alta",'Mapa final'!$O$76="Catastrófico"),CONCATENATE("R",'Mapa final'!$A$76),"")</f>
        <v/>
      </c>
      <c r="AM12" s="550"/>
      <c r="AN12" s="67"/>
      <c r="AO12" s="495"/>
      <c r="AP12" s="496"/>
      <c r="AQ12" s="496"/>
      <c r="AR12" s="496"/>
      <c r="AS12" s="496"/>
      <c r="AT12" s="49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row>
    <row r="13" spans="1:99" ht="15.75" customHeight="1" thickBot="1" x14ac:dyDescent="0.35">
      <c r="A13" s="67"/>
      <c r="B13" s="490"/>
      <c r="C13" s="490"/>
      <c r="D13" s="491"/>
      <c r="E13" s="534"/>
      <c r="F13" s="535"/>
      <c r="G13" s="535"/>
      <c r="H13" s="535"/>
      <c r="I13" s="536"/>
      <c r="J13" s="541"/>
      <c r="K13" s="537"/>
      <c r="L13" s="537"/>
      <c r="M13" s="537"/>
      <c r="N13" s="537"/>
      <c r="O13" s="538"/>
      <c r="P13" s="541"/>
      <c r="Q13" s="537"/>
      <c r="R13" s="537"/>
      <c r="S13" s="537"/>
      <c r="T13" s="537"/>
      <c r="U13" s="538"/>
      <c r="V13" s="541"/>
      <c r="W13" s="537"/>
      <c r="X13" s="537"/>
      <c r="Y13" s="537"/>
      <c r="Z13" s="537"/>
      <c r="AA13" s="538"/>
      <c r="AB13" s="541"/>
      <c r="AC13" s="537"/>
      <c r="AD13" s="537"/>
      <c r="AE13" s="537"/>
      <c r="AF13" s="537"/>
      <c r="AG13" s="538"/>
      <c r="AH13" s="551"/>
      <c r="AI13" s="552"/>
      <c r="AJ13" s="552"/>
      <c r="AK13" s="552"/>
      <c r="AL13" s="552"/>
      <c r="AM13" s="553"/>
      <c r="AN13" s="67"/>
      <c r="AO13" s="498"/>
      <c r="AP13" s="499"/>
      <c r="AQ13" s="499"/>
      <c r="AR13" s="499"/>
      <c r="AS13" s="499"/>
      <c r="AT13" s="500"/>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row>
    <row r="14" spans="1:99" ht="15" customHeight="1" x14ac:dyDescent="0.3">
      <c r="A14" s="67"/>
      <c r="B14" s="490"/>
      <c r="C14" s="490"/>
      <c r="D14" s="491"/>
      <c r="E14" s="528" t="s">
        <v>108</v>
      </c>
      <c r="F14" s="529"/>
      <c r="G14" s="529"/>
      <c r="H14" s="529"/>
      <c r="I14" s="529"/>
      <c r="J14" s="563" t="str">
        <f>IF(AND('Mapa final'!$K$10="Alta",'Mapa final'!$O$10="Leve"),CONCATENATE("R",'Mapa final'!$A$10),"")</f>
        <v/>
      </c>
      <c r="K14" s="564"/>
      <c r="L14" s="564" t="str">
        <f>IF(AND('Mapa final'!$K$16="Alta",'Mapa final'!$O$16="Leve"),CONCATENATE("R",'Mapa final'!$A$16),"")</f>
        <v/>
      </c>
      <c r="M14" s="564"/>
      <c r="N14" s="564" t="str">
        <f>IF(AND('Mapa final'!$K$22="Alta",'Mapa final'!$O$22="Leve"),CONCATENATE("R",'Mapa final'!$A$22),"")</f>
        <v/>
      </c>
      <c r="O14" s="565"/>
      <c r="P14" s="563" t="str">
        <f>IF(AND('Mapa final'!$K$10="Alta",'Mapa final'!$O$10="Menor"),CONCATENATE("R",'Mapa final'!$A$10),"")</f>
        <v/>
      </c>
      <c r="Q14" s="564"/>
      <c r="R14" s="564" t="str">
        <f>IF(AND('Mapa final'!$K$16="Alta",'Mapa final'!$O$16="Menor"),CONCATENATE("R",'Mapa final'!$A$16),"")</f>
        <v/>
      </c>
      <c r="S14" s="564"/>
      <c r="T14" s="564" t="str">
        <f>IF(AND('Mapa final'!$K$22="Alta",'Mapa final'!$O$22="Menor"),CONCATENATE("R",'Mapa final'!$A$22),"")</f>
        <v/>
      </c>
      <c r="U14" s="565"/>
      <c r="V14" s="539" t="str">
        <f>IF(AND('Mapa final'!$K$10="Alta",'Mapa final'!$O$10="Moderado"),CONCATENATE("R",'Mapa final'!$A$10),"")</f>
        <v/>
      </c>
      <c r="W14" s="540"/>
      <c r="X14" s="540" t="str">
        <f>IF(AND('Mapa final'!$K$16="Alta",'Mapa final'!$O$16="Moderado"),CONCATENATE("R",'Mapa final'!$A$16),"")</f>
        <v/>
      </c>
      <c r="Y14" s="540"/>
      <c r="Z14" s="540" t="str">
        <f>IF(AND('Mapa final'!$K$22="Alta",'Mapa final'!$O$22="Moderado"),CONCATENATE("R",'Mapa final'!$A$22),"")</f>
        <v/>
      </c>
      <c r="AA14" s="542"/>
      <c r="AB14" s="539" t="str">
        <f>IF(AND('Mapa final'!$K$10="Alta",'Mapa final'!$O$10="Mayor"),CONCATENATE("R",'Mapa final'!$A$10),"")</f>
        <v/>
      </c>
      <c r="AC14" s="540"/>
      <c r="AD14" s="540" t="str">
        <f>IF(AND('Mapa final'!$K$16="Alta",'Mapa final'!$O$16="Mayor"),CONCATENATE("R",'Mapa final'!$A$16),"")</f>
        <v/>
      </c>
      <c r="AE14" s="540"/>
      <c r="AF14" s="540" t="str">
        <f>IF(AND('Mapa final'!$K$22="Alta",'Mapa final'!$O$22="Mayor"),CONCATENATE("R",'Mapa final'!$A$22),"")</f>
        <v/>
      </c>
      <c r="AG14" s="542"/>
      <c r="AH14" s="554" t="str">
        <f>IF(AND('Mapa final'!$K$10="Alta",'Mapa final'!$O$10="Catastrófico"),CONCATENATE("R",'Mapa final'!$A$10),"")</f>
        <v/>
      </c>
      <c r="AI14" s="555"/>
      <c r="AJ14" s="555" t="str">
        <f>IF(AND('Mapa final'!$K$16="Alta",'Mapa final'!$O$16="Catastrófico"),CONCATENATE("R",'Mapa final'!$A$16),"")</f>
        <v/>
      </c>
      <c r="AK14" s="555"/>
      <c r="AL14" s="555" t="str">
        <f>IF(AND('Mapa final'!$K$22="Alta",'Mapa final'!$O$22="Catastrófico"),CONCATENATE("R",'Mapa final'!$A$22),"")</f>
        <v/>
      </c>
      <c r="AM14" s="556"/>
      <c r="AN14" s="67"/>
      <c r="AO14" s="501" t="s">
        <v>77</v>
      </c>
      <c r="AP14" s="502"/>
      <c r="AQ14" s="502"/>
      <c r="AR14" s="502"/>
      <c r="AS14" s="502"/>
      <c r="AT14" s="503"/>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row>
    <row r="15" spans="1:99" ht="15" customHeight="1" x14ac:dyDescent="0.3">
      <c r="A15" s="67"/>
      <c r="B15" s="490"/>
      <c r="C15" s="490"/>
      <c r="D15" s="491"/>
      <c r="E15" s="531"/>
      <c r="F15" s="532"/>
      <c r="G15" s="532"/>
      <c r="H15" s="532"/>
      <c r="I15" s="532"/>
      <c r="J15" s="557"/>
      <c r="K15" s="558"/>
      <c r="L15" s="558"/>
      <c r="M15" s="558"/>
      <c r="N15" s="558"/>
      <c r="O15" s="559"/>
      <c r="P15" s="557"/>
      <c r="Q15" s="558"/>
      <c r="R15" s="558"/>
      <c r="S15" s="558"/>
      <c r="T15" s="558"/>
      <c r="U15" s="559"/>
      <c r="V15" s="541"/>
      <c r="W15" s="537"/>
      <c r="X15" s="537"/>
      <c r="Y15" s="537"/>
      <c r="Z15" s="537"/>
      <c r="AA15" s="538"/>
      <c r="AB15" s="541"/>
      <c r="AC15" s="537"/>
      <c r="AD15" s="537"/>
      <c r="AE15" s="537"/>
      <c r="AF15" s="537"/>
      <c r="AG15" s="538"/>
      <c r="AH15" s="548"/>
      <c r="AI15" s="549"/>
      <c r="AJ15" s="549"/>
      <c r="AK15" s="549"/>
      <c r="AL15" s="549"/>
      <c r="AM15" s="550"/>
      <c r="AN15" s="67"/>
      <c r="AO15" s="504"/>
      <c r="AP15" s="505"/>
      <c r="AQ15" s="505"/>
      <c r="AR15" s="505"/>
      <c r="AS15" s="505"/>
      <c r="AT15" s="506"/>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row>
    <row r="16" spans="1:99" ht="15" customHeight="1" x14ac:dyDescent="0.3">
      <c r="A16" s="67"/>
      <c r="B16" s="490"/>
      <c r="C16" s="490"/>
      <c r="D16" s="491"/>
      <c r="E16" s="531"/>
      <c r="F16" s="532"/>
      <c r="G16" s="532"/>
      <c r="H16" s="532"/>
      <c r="I16" s="532"/>
      <c r="J16" s="557" t="str">
        <f>IF(AND('Mapa final'!$K$28="Alta",'Mapa final'!$O$28="Leve"),CONCATENATE("R",'Mapa final'!$A$28),"")</f>
        <v/>
      </c>
      <c r="K16" s="558"/>
      <c r="L16" s="558" t="str">
        <f>IF(AND('Mapa final'!$K$34="Alta",'Mapa final'!$O$34="Leve"),CONCATENATE("R",'Mapa final'!$A$34),"")</f>
        <v/>
      </c>
      <c r="M16" s="558"/>
      <c r="N16" s="558" t="str">
        <f>IF(AND('Mapa final'!$K$40="Alta",'Mapa final'!$O$40="Leve"),CONCATENATE("R",'Mapa final'!$A$40),"")</f>
        <v/>
      </c>
      <c r="O16" s="559"/>
      <c r="P16" s="557" t="str">
        <f>IF(AND('Mapa final'!$K$28="Alta",'Mapa final'!$O$28="Menor"),CONCATENATE("R",'Mapa final'!$A$28),"")</f>
        <v/>
      </c>
      <c r="Q16" s="558"/>
      <c r="R16" s="558" t="str">
        <f>IF(AND('Mapa final'!$K$34="Alta",'Mapa final'!$O$34="Menor"),CONCATENATE("R",'Mapa final'!$A$34),"")</f>
        <v/>
      </c>
      <c r="S16" s="558"/>
      <c r="T16" s="558" t="str">
        <f>IF(AND('Mapa final'!$K$40="Alta",'Mapa final'!$O$40="Menor"),CONCATENATE("R",'Mapa final'!$A$40),"")</f>
        <v/>
      </c>
      <c r="U16" s="559"/>
      <c r="V16" s="541" t="str">
        <f>IF(AND('Mapa final'!$K$28="Alta",'Mapa final'!$O$28="Moderado"),CONCATENATE("R",'Mapa final'!$A$28),"")</f>
        <v/>
      </c>
      <c r="W16" s="537"/>
      <c r="X16" s="537" t="str">
        <f>IF(AND('Mapa final'!$K$34="Alta",'Mapa final'!$O$34="Moderado"),CONCATENATE("R",'Mapa final'!$A$34),"")</f>
        <v/>
      </c>
      <c r="Y16" s="537"/>
      <c r="Z16" s="537" t="str">
        <f>IF(AND('Mapa final'!$K$40="Alta",'Mapa final'!$O$40="Moderado"),CONCATENATE("R",'Mapa final'!$A$40),"")</f>
        <v/>
      </c>
      <c r="AA16" s="538"/>
      <c r="AB16" s="541" t="str">
        <f>IF(AND('Mapa final'!$K$28="Alta",'Mapa final'!$O$28="Mayor"),CONCATENATE("R",'Mapa final'!$A$28),"")</f>
        <v/>
      </c>
      <c r="AC16" s="537"/>
      <c r="AD16" s="537" t="str">
        <f>IF(AND('Mapa final'!$K$34="Alta",'Mapa final'!$O$34="Mayor"),CONCATENATE("R",'Mapa final'!$A$34),"")</f>
        <v/>
      </c>
      <c r="AE16" s="537"/>
      <c r="AF16" s="537" t="str">
        <f>IF(AND('Mapa final'!$K$40="Alta",'Mapa final'!$O$40="Mayor"),CONCATENATE("R",'Mapa final'!$A$40),"")</f>
        <v/>
      </c>
      <c r="AG16" s="538"/>
      <c r="AH16" s="548" t="str">
        <f>IF(AND('Mapa final'!$K$28="Alta",'Mapa final'!$O$28="Catastrófico"),CONCATENATE("R",'Mapa final'!$A$28),"")</f>
        <v/>
      </c>
      <c r="AI16" s="549"/>
      <c r="AJ16" s="549" t="str">
        <f>IF(AND('Mapa final'!$K$34="Alta",'Mapa final'!$O$34="Catastrófico"),CONCATENATE("R",'Mapa final'!$A$34),"")</f>
        <v/>
      </c>
      <c r="AK16" s="549"/>
      <c r="AL16" s="549" t="str">
        <f>IF(AND('Mapa final'!$K$40="Alta",'Mapa final'!$O$40="Catastrófico"),CONCATENATE("R",'Mapa final'!$A$40),"")</f>
        <v/>
      </c>
      <c r="AM16" s="550"/>
      <c r="AN16" s="67"/>
      <c r="AO16" s="504"/>
      <c r="AP16" s="505"/>
      <c r="AQ16" s="505"/>
      <c r="AR16" s="505"/>
      <c r="AS16" s="505"/>
      <c r="AT16" s="506"/>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row>
    <row r="17" spans="1:80" ht="15" customHeight="1" x14ac:dyDescent="0.3">
      <c r="A17" s="67"/>
      <c r="B17" s="490"/>
      <c r="C17" s="490"/>
      <c r="D17" s="491"/>
      <c r="E17" s="531"/>
      <c r="F17" s="532"/>
      <c r="G17" s="532"/>
      <c r="H17" s="532"/>
      <c r="I17" s="532"/>
      <c r="J17" s="557"/>
      <c r="K17" s="558"/>
      <c r="L17" s="558"/>
      <c r="M17" s="558"/>
      <c r="N17" s="558"/>
      <c r="O17" s="559"/>
      <c r="P17" s="557"/>
      <c r="Q17" s="558"/>
      <c r="R17" s="558"/>
      <c r="S17" s="558"/>
      <c r="T17" s="558"/>
      <c r="U17" s="559"/>
      <c r="V17" s="541"/>
      <c r="W17" s="537"/>
      <c r="X17" s="537"/>
      <c r="Y17" s="537"/>
      <c r="Z17" s="537"/>
      <c r="AA17" s="538"/>
      <c r="AB17" s="541"/>
      <c r="AC17" s="537"/>
      <c r="AD17" s="537"/>
      <c r="AE17" s="537"/>
      <c r="AF17" s="537"/>
      <c r="AG17" s="538"/>
      <c r="AH17" s="548"/>
      <c r="AI17" s="549"/>
      <c r="AJ17" s="549"/>
      <c r="AK17" s="549"/>
      <c r="AL17" s="549"/>
      <c r="AM17" s="550"/>
      <c r="AN17" s="67"/>
      <c r="AO17" s="504"/>
      <c r="AP17" s="505"/>
      <c r="AQ17" s="505"/>
      <c r="AR17" s="505"/>
      <c r="AS17" s="505"/>
      <c r="AT17" s="506"/>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row>
    <row r="18" spans="1:80" ht="15" customHeight="1" x14ac:dyDescent="0.3">
      <c r="A18" s="67"/>
      <c r="B18" s="490"/>
      <c r="C18" s="490"/>
      <c r="D18" s="491"/>
      <c r="E18" s="531"/>
      <c r="F18" s="532"/>
      <c r="G18" s="532"/>
      <c r="H18" s="532"/>
      <c r="I18" s="532"/>
      <c r="J18" s="557" t="str">
        <f>IF(AND('Mapa final'!$K$46="Alta",'Mapa final'!$O$46="Leve"),CONCATENATE("R",'Mapa final'!$A$46),"")</f>
        <v/>
      </c>
      <c r="K18" s="558"/>
      <c r="L18" s="558" t="str">
        <f>IF(AND('Mapa final'!$K$52="Alta",'Mapa final'!$O$52="Leve"),CONCATENATE("R",'Mapa final'!$A$52),"")</f>
        <v/>
      </c>
      <c r="M18" s="558"/>
      <c r="N18" s="558" t="str">
        <f>IF(AND('Mapa final'!$K$58="Alta",'Mapa final'!$O$58="Leve"),CONCATENATE("R",'Mapa final'!$A$58),"")</f>
        <v/>
      </c>
      <c r="O18" s="559"/>
      <c r="P18" s="557" t="str">
        <f>IF(AND('Mapa final'!$K$46="Alta",'Mapa final'!$O$46="Menor"),CONCATENATE("R",'Mapa final'!$A$46),"")</f>
        <v/>
      </c>
      <c r="Q18" s="558"/>
      <c r="R18" s="558" t="str">
        <f>IF(AND('Mapa final'!$K$52="Alta",'Mapa final'!$O$52="Menor"),CONCATENATE("R",'Mapa final'!$A$52),"")</f>
        <v/>
      </c>
      <c r="S18" s="558"/>
      <c r="T18" s="558" t="str">
        <f>IF(AND('Mapa final'!$K$58="Alta",'Mapa final'!$O$58="Menor"),CONCATENATE("R",'Mapa final'!$A$58),"")</f>
        <v/>
      </c>
      <c r="U18" s="559"/>
      <c r="V18" s="541" t="str">
        <f>IF(AND('Mapa final'!$K$46="Alta",'Mapa final'!$O$46="Moderado"),CONCATENATE("R",'Mapa final'!$A$46),"")</f>
        <v/>
      </c>
      <c r="W18" s="537"/>
      <c r="X18" s="537" t="str">
        <f>IF(AND('Mapa final'!$K$52="Alta",'Mapa final'!$O$52="Moderado"),CONCATENATE("R",'Mapa final'!$A$52),"")</f>
        <v/>
      </c>
      <c r="Y18" s="537"/>
      <c r="Z18" s="537" t="str">
        <f>IF(AND('Mapa final'!$K$58="Alta",'Mapa final'!$O$58="Moderado"),CONCATENATE("R",'Mapa final'!$A$58),"")</f>
        <v/>
      </c>
      <c r="AA18" s="538"/>
      <c r="AB18" s="541" t="str">
        <f>IF(AND('Mapa final'!$K$46="Alta",'Mapa final'!$O$46="Mayor"),CONCATENATE("R",'Mapa final'!$A$46),"")</f>
        <v/>
      </c>
      <c r="AC18" s="537"/>
      <c r="AD18" s="537" t="str">
        <f>IF(AND('Mapa final'!$K$52="Alta",'Mapa final'!$O$52="Mayor"),CONCATENATE("R",'Mapa final'!$A$52),"")</f>
        <v/>
      </c>
      <c r="AE18" s="537"/>
      <c r="AF18" s="537" t="str">
        <f>IF(AND('Mapa final'!$K$58="Alta",'Mapa final'!$O$58="Mayor"),CONCATENATE("R",'Mapa final'!$A$58),"")</f>
        <v/>
      </c>
      <c r="AG18" s="538"/>
      <c r="AH18" s="548" t="str">
        <f>IF(AND('Mapa final'!$K$46="Alta",'Mapa final'!$O$46="Catastrófico"),CONCATENATE("R",'Mapa final'!$A$46),"")</f>
        <v/>
      </c>
      <c r="AI18" s="549"/>
      <c r="AJ18" s="549" t="str">
        <f>IF(AND('Mapa final'!$K$52="Alta",'Mapa final'!$O$52="Catastrófico"),CONCATENATE("R",'Mapa final'!$A$52),"")</f>
        <v/>
      </c>
      <c r="AK18" s="549"/>
      <c r="AL18" s="549" t="str">
        <f>IF(AND('Mapa final'!$K$58="Alta",'Mapa final'!$O$58="Catastrófico"),CONCATENATE("R",'Mapa final'!$A$58),"")</f>
        <v/>
      </c>
      <c r="AM18" s="550"/>
      <c r="AN18" s="67"/>
      <c r="AO18" s="504"/>
      <c r="AP18" s="505"/>
      <c r="AQ18" s="505"/>
      <c r="AR18" s="505"/>
      <c r="AS18" s="505"/>
      <c r="AT18" s="506"/>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row>
    <row r="19" spans="1:80" ht="15" customHeight="1" x14ac:dyDescent="0.3">
      <c r="A19" s="67"/>
      <c r="B19" s="490"/>
      <c r="C19" s="490"/>
      <c r="D19" s="491"/>
      <c r="E19" s="531"/>
      <c r="F19" s="532"/>
      <c r="G19" s="532"/>
      <c r="H19" s="532"/>
      <c r="I19" s="532"/>
      <c r="J19" s="557"/>
      <c r="K19" s="558"/>
      <c r="L19" s="558"/>
      <c r="M19" s="558"/>
      <c r="N19" s="558"/>
      <c r="O19" s="559"/>
      <c r="P19" s="557"/>
      <c r="Q19" s="558"/>
      <c r="R19" s="558"/>
      <c r="S19" s="558"/>
      <c r="T19" s="558"/>
      <c r="U19" s="559"/>
      <c r="V19" s="541"/>
      <c r="W19" s="537"/>
      <c r="X19" s="537"/>
      <c r="Y19" s="537"/>
      <c r="Z19" s="537"/>
      <c r="AA19" s="538"/>
      <c r="AB19" s="541"/>
      <c r="AC19" s="537"/>
      <c r="AD19" s="537"/>
      <c r="AE19" s="537"/>
      <c r="AF19" s="537"/>
      <c r="AG19" s="538"/>
      <c r="AH19" s="548"/>
      <c r="AI19" s="549"/>
      <c r="AJ19" s="549"/>
      <c r="AK19" s="549"/>
      <c r="AL19" s="549"/>
      <c r="AM19" s="550"/>
      <c r="AN19" s="67"/>
      <c r="AO19" s="504"/>
      <c r="AP19" s="505"/>
      <c r="AQ19" s="505"/>
      <c r="AR19" s="505"/>
      <c r="AS19" s="505"/>
      <c r="AT19" s="506"/>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row>
    <row r="20" spans="1:80" ht="15" customHeight="1" x14ac:dyDescent="0.3">
      <c r="A20" s="67"/>
      <c r="B20" s="490"/>
      <c r="C20" s="490"/>
      <c r="D20" s="491"/>
      <c r="E20" s="531"/>
      <c r="F20" s="532"/>
      <c r="G20" s="532"/>
      <c r="H20" s="532"/>
      <c r="I20" s="532"/>
      <c r="J20" s="557" t="str">
        <f>IF(AND('Mapa final'!$K$64="Alta",'Mapa final'!$O$64="Leve"),CONCATENATE("R",'Mapa final'!$A$64),"")</f>
        <v/>
      </c>
      <c r="K20" s="558"/>
      <c r="L20" s="558" t="str">
        <f>IF(AND('Mapa final'!$K$70="Alta",'Mapa final'!$O$70="Leve"),CONCATENATE("R",'Mapa final'!$A$70),"")</f>
        <v/>
      </c>
      <c r="M20" s="558"/>
      <c r="N20" s="558" t="str">
        <f>IF(AND('Mapa final'!$K$76="Alta",'Mapa final'!$O$76="Leve"),CONCATENATE("R",'Mapa final'!$A$76),"")</f>
        <v/>
      </c>
      <c r="O20" s="559"/>
      <c r="P20" s="557" t="str">
        <f>IF(AND('Mapa final'!$K$64="Alta",'Mapa final'!$O$64="Menor"),CONCATENATE("R",'Mapa final'!$A$64),"")</f>
        <v/>
      </c>
      <c r="Q20" s="558"/>
      <c r="R20" s="558" t="str">
        <f>IF(AND('Mapa final'!$K$70="Alta",'Mapa final'!$O$70="Menor"),CONCATENATE("R",'Mapa final'!$A$70),"")</f>
        <v/>
      </c>
      <c r="S20" s="558"/>
      <c r="T20" s="558" t="str">
        <f>IF(AND('Mapa final'!$K$76="Alta",'Mapa final'!$O$76="Menor"),CONCATENATE("R",'Mapa final'!$A$76),"")</f>
        <v/>
      </c>
      <c r="U20" s="559"/>
      <c r="V20" s="541" t="str">
        <f>IF(AND('Mapa final'!$K$64="Alta",'Mapa final'!$O$64="Moderado"),CONCATENATE("R",'Mapa final'!$A$64),"")</f>
        <v/>
      </c>
      <c r="W20" s="537"/>
      <c r="X20" s="537" t="str">
        <f>IF(AND('Mapa final'!$K$70="Alta",'Mapa final'!$O$70="Moderado"),CONCATENATE("R",'Mapa final'!$A$70),"")</f>
        <v/>
      </c>
      <c r="Y20" s="537"/>
      <c r="Z20" s="537" t="str">
        <f>IF(AND('Mapa final'!$K$76="Alta",'Mapa final'!$O$76="Moderado"),CONCATENATE("R",'Mapa final'!$A$76),"")</f>
        <v/>
      </c>
      <c r="AA20" s="538"/>
      <c r="AB20" s="541" t="str">
        <f>IF(AND('Mapa final'!$K$64="Alta",'Mapa final'!$O$64="Mayor"),CONCATENATE("R",'Mapa final'!$A$64),"")</f>
        <v/>
      </c>
      <c r="AC20" s="537"/>
      <c r="AD20" s="537" t="str">
        <f>IF(AND('Mapa final'!$K$70="Alta",'Mapa final'!$O$70="Mayor"),CONCATENATE("R",'Mapa final'!$A$70),"")</f>
        <v/>
      </c>
      <c r="AE20" s="537"/>
      <c r="AF20" s="537" t="str">
        <f>IF(AND('Mapa final'!$K$76="Alta",'Mapa final'!$O$76="Mayor"),CONCATENATE("R",'Mapa final'!$A$76),"")</f>
        <v/>
      </c>
      <c r="AG20" s="538"/>
      <c r="AH20" s="548" t="str">
        <f>IF(AND('Mapa final'!$K$64="Alta",'Mapa final'!$O$64="Catastrófico"),CONCATENATE("R",'Mapa final'!$A$64),"")</f>
        <v/>
      </c>
      <c r="AI20" s="549"/>
      <c r="AJ20" s="549" t="str">
        <f>IF(AND('Mapa final'!$K$70="Alta",'Mapa final'!$O$70="Catastrófico"),CONCATENATE("R",'Mapa final'!$A$70),"")</f>
        <v/>
      </c>
      <c r="AK20" s="549"/>
      <c r="AL20" s="549" t="str">
        <f>IF(AND('Mapa final'!$K$76="Alta",'Mapa final'!$O$76="Catastrófico"),CONCATENATE("R",'Mapa final'!$A$76),"")</f>
        <v/>
      </c>
      <c r="AM20" s="550"/>
      <c r="AN20" s="67"/>
      <c r="AO20" s="504"/>
      <c r="AP20" s="505"/>
      <c r="AQ20" s="505"/>
      <c r="AR20" s="505"/>
      <c r="AS20" s="505"/>
      <c r="AT20" s="506"/>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row>
    <row r="21" spans="1:80" ht="15.75" customHeight="1" thickBot="1" x14ac:dyDescent="0.35">
      <c r="A21" s="67"/>
      <c r="B21" s="490"/>
      <c r="C21" s="490"/>
      <c r="D21" s="491"/>
      <c r="E21" s="534"/>
      <c r="F21" s="535"/>
      <c r="G21" s="535"/>
      <c r="H21" s="535"/>
      <c r="I21" s="535"/>
      <c r="J21" s="560"/>
      <c r="K21" s="561"/>
      <c r="L21" s="561"/>
      <c r="M21" s="561"/>
      <c r="N21" s="561"/>
      <c r="O21" s="562"/>
      <c r="P21" s="560"/>
      <c r="Q21" s="561"/>
      <c r="R21" s="561"/>
      <c r="S21" s="561"/>
      <c r="T21" s="561"/>
      <c r="U21" s="562"/>
      <c r="V21" s="545"/>
      <c r="W21" s="546"/>
      <c r="X21" s="546"/>
      <c r="Y21" s="546"/>
      <c r="Z21" s="546"/>
      <c r="AA21" s="547"/>
      <c r="AB21" s="545"/>
      <c r="AC21" s="546"/>
      <c r="AD21" s="546"/>
      <c r="AE21" s="546"/>
      <c r="AF21" s="546"/>
      <c r="AG21" s="547"/>
      <c r="AH21" s="551"/>
      <c r="AI21" s="552"/>
      <c r="AJ21" s="552"/>
      <c r="AK21" s="552"/>
      <c r="AL21" s="552"/>
      <c r="AM21" s="553"/>
      <c r="AN21" s="67"/>
      <c r="AO21" s="507"/>
      <c r="AP21" s="508"/>
      <c r="AQ21" s="508"/>
      <c r="AR21" s="508"/>
      <c r="AS21" s="508"/>
      <c r="AT21" s="509"/>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row>
    <row r="22" spans="1:80" x14ac:dyDescent="0.3">
      <c r="A22" s="67"/>
      <c r="B22" s="490"/>
      <c r="C22" s="490"/>
      <c r="D22" s="491"/>
      <c r="E22" s="528" t="s">
        <v>110</v>
      </c>
      <c r="F22" s="529"/>
      <c r="G22" s="529"/>
      <c r="H22" s="529"/>
      <c r="I22" s="530"/>
      <c r="J22" s="563" t="str">
        <f>IF(AND('Mapa final'!$K$10="Media",'Mapa final'!$O$10="Leve"),CONCATENATE("R",'Mapa final'!$A$10),"")</f>
        <v/>
      </c>
      <c r="K22" s="564"/>
      <c r="L22" s="564" t="str">
        <f>IF(AND('Mapa final'!$K$16="Media",'Mapa final'!$O$16="Leve"),CONCATENATE("R",'Mapa final'!$A$16),"")</f>
        <v/>
      </c>
      <c r="M22" s="564"/>
      <c r="N22" s="564" t="str">
        <f>IF(AND('Mapa final'!$K$22="Media",'Mapa final'!$O$22="Leve"),CONCATENATE("R",'Mapa final'!$A$22),"")</f>
        <v/>
      </c>
      <c r="O22" s="565"/>
      <c r="P22" s="563" t="str">
        <f>IF(AND('Mapa final'!$K$10="Media",'Mapa final'!$O$10="Menor"),CONCATENATE("R",'Mapa final'!$A$10),"")</f>
        <v/>
      </c>
      <c r="Q22" s="564"/>
      <c r="R22" s="564" t="str">
        <f>IF(AND('Mapa final'!$K$16="Media",'Mapa final'!$O$16="Menor"),CONCATENATE("R",'Mapa final'!$A$16),"")</f>
        <v/>
      </c>
      <c r="S22" s="564"/>
      <c r="T22" s="564" t="str">
        <f>IF(AND('Mapa final'!$K$22="Media",'Mapa final'!$O$22="Menor"),CONCATENATE("R",'Mapa final'!$A$22),"")</f>
        <v/>
      </c>
      <c r="U22" s="565"/>
      <c r="V22" s="563" t="str">
        <f>IF(AND('Mapa final'!$K$10="Media",'Mapa final'!$O$10="Moderado"),CONCATENATE("R",'Mapa final'!$A$10),"")</f>
        <v/>
      </c>
      <c r="W22" s="564"/>
      <c r="X22" s="564" t="str">
        <f>IF(AND('Mapa final'!$K$16="Media",'Mapa final'!$O$16="Moderado"),CONCATENATE("R",'Mapa final'!$A$16),"")</f>
        <v/>
      </c>
      <c r="Y22" s="564"/>
      <c r="Z22" s="564" t="str">
        <f>IF(AND('Mapa final'!$K$22="Media",'Mapa final'!$O$22="Moderado"),CONCATENATE("R",'Mapa final'!$A$22),"")</f>
        <v/>
      </c>
      <c r="AA22" s="565"/>
      <c r="AB22" s="539" t="str">
        <f>IF(AND('Mapa final'!$K$10="Media",'Mapa final'!$O$10="Mayor"),CONCATENATE("R",'Mapa final'!$A$10),"")</f>
        <v>R1</v>
      </c>
      <c r="AC22" s="540"/>
      <c r="AD22" s="540" t="str">
        <f>IF(AND('Mapa final'!$K$16="Media",'Mapa final'!$O$16="Mayor"),CONCATENATE("R",'Mapa final'!$A$16),"")</f>
        <v/>
      </c>
      <c r="AE22" s="540"/>
      <c r="AF22" s="540" t="str">
        <f>IF(AND('Mapa final'!$K$22="Media",'Mapa final'!$O$22="Mayor"),CONCATENATE("R",'Mapa final'!$A$22),"")</f>
        <v/>
      </c>
      <c r="AG22" s="542"/>
      <c r="AH22" s="554" t="str">
        <f>IF(AND('Mapa final'!$K$10="Media",'Mapa final'!$O$10="Catastrófico"),CONCATENATE("R",'Mapa final'!$A$10),"")</f>
        <v/>
      </c>
      <c r="AI22" s="555"/>
      <c r="AJ22" s="555" t="str">
        <f>IF(AND('Mapa final'!$K$16="Media",'Mapa final'!$O$16="Catastrófico"),CONCATENATE("R",'Mapa final'!$A$16),"")</f>
        <v/>
      </c>
      <c r="AK22" s="555"/>
      <c r="AL22" s="555" t="str">
        <f>IF(AND('Mapa final'!$K$22="Media",'Mapa final'!$O$22="Catastrófico"),CONCATENATE("R",'Mapa final'!$A$22),"")</f>
        <v/>
      </c>
      <c r="AM22" s="556"/>
      <c r="AN22" s="67"/>
      <c r="AO22" s="510" t="s">
        <v>78</v>
      </c>
      <c r="AP22" s="511"/>
      <c r="AQ22" s="511"/>
      <c r="AR22" s="511"/>
      <c r="AS22" s="511"/>
      <c r="AT22" s="512"/>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row>
    <row r="23" spans="1:80" x14ac:dyDescent="0.3">
      <c r="A23" s="67"/>
      <c r="B23" s="490"/>
      <c r="C23" s="490"/>
      <c r="D23" s="491"/>
      <c r="E23" s="531"/>
      <c r="F23" s="532"/>
      <c r="G23" s="532"/>
      <c r="H23" s="532"/>
      <c r="I23" s="533"/>
      <c r="J23" s="557"/>
      <c r="K23" s="558"/>
      <c r="L23" s="558"/>
      <c r="M23" s="558"/>
      <c r="N23" s="558"/>
      <c r="O23" s="559"/>
      <c r="P23" s="557"/>
      <c r="Q23" s="558"/>
      <c r="R23" s="558"/>
      <c r="S23" s="558"/>
      <c r="T23" s="558"/>
      <c r="U23" s="559"/>
      <c r="V23" s="557"/>
      <c r="W23" s="558"/>
      <c r="X23" s="558"/>
      <c r="Y23" s="558"/>
      <c r="Z23" s="558"/>
      <c r="AA23" s="559"/>
      <c r="AB23" s="541"/>
      <c r="AC23" s="537"/>
      <c r="AD23" s="537"/>
      <c r="AE23" s="537"/>
      <c r="AF23" s="537"/>
      <c r="AG23" s="538"/>
      <c r="AH23" s="548"/>
      <c r="AI23" s="549"/>
      <c r="AJ23" s="549"/>
      <c r="AK23" s="549"/>
      <c r="AL23" s="549"/>
      <c r="AM23" s="550"/>
      <c r="AN23" s="67"/>
      <c r="AO23" s="513"/>
      <c r="AP23" s="514"/>
      <c r="AQ23" s="514"/>
      <c r="AR23" s="514"/>
      <c r="AS23" s="514"/>
      <c r="AT23" s="515"/>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row>
    <row r="24" spans="1:80" x14ac:dyDescent="0.3">
      <c r="A24" s="67"/>
      <c r="B24" s="490"/>
      <c r="C24" s="490"/>
      <c r="D24" s="491"/>
      <c r="E24" s="531"/>
      <c r="F24" s="532"/>
      <c r="G24" s="532"/>
      <c r="H24" s="532"/>
      <c r="I24" s="533"/>
      <c r="J24" s="557" t="str">
        <f>IF(AND('Mapa final'!$K$28="Media",'Mapa final'!$O$28="Leve"),CONCATENATE("R",'Mapa final'!$A$28),"")</f>
        <v/>
      </c>
      <c r="K24" s="558"/>
      <c r="L24" s="558" t="str">
        <f>IF(AND('Mapa final'!$K$34="Media",'Mapa final'!$O$34="Leve"),CONCATENATE("R",'Mapa final'!$A$34),"")</f>
        <v/>
      </c>
      <c r="M24" s="558"/>
      <c r="N24" s="558" t="str">
        <f>IF(AND('Mapa final'!$K$40="Media",'Mapa final'!$O$40="Leve"),CONCATENATE("R",'Mapa final'!$A$40),"")</f>
        <v/>
      </c>
      <c r="O24" s="559"/>
      <c r="P24" s="557" t="str">
        <f>IF(AND('Mapa final'!$K$28="Media",'Mapa final'!$O$28="Menor"),CONCATENATE("R",'Mapa final'!$A$28),"")</f>
        <v/>
      </c>
      <c r="Q24" s="558"/>
      <c r="R24" s="558" t="str">
        <f>IF(AND('Mapa final'!$K$34="Media",'Mapa final'!$O$34="Menor"),CONCATENATE("R",'Mapa final'!$A$34),"")</f>
        <v/>
      </c>
      <c r="S24" s="558"/>
      <c r="T24" s="558" t="str">
        <f>IF(AND('Mapa final'!$K$40="Media",'Mapa final'!$O$40="Menor"),CONCATENATE("R",'Mapa final'!$A$40),"")</f>
        <v/>
      </c>
      <c r="U24" s="559"/>
      <c r="V24" s="557" t="str">
        <f>IF(AND('Mapa final'!$K$28="Media",'Mapa final'!$O$28="Moderado"),CONCATENATE("R",'Mapa final'!$A$28),"")</f>
        <v/>
      </c>
      <c r="W24" s="558"/>
      <c r="X24" s="558" t="str">
        <f>IF(AND('Mapa final'!$K$34="Media",'Mapa final'!$O$34="Moderado"),CONCATENATE("R",'Mapa final'!$A$34),"")</f>
        <v/>
      </c>
      <c r="Y24" s="558"/>
      <c r="Z24" s="558" t="str">
        <f>IF(AND('Mapa final'!$K$40="Media",'Mapa final'!$O$40="Moderado"),CONCATENATE("R",'Mapa final'!$A$40),"")</f>
        <v/>
      </c>
      <c r="AA24" s="559"/>
      <c r="AB24" s="541" t="str">
        <f>IF(AND('Mapa final'!$K$28="Media",'Mapa final'!$O$28="Mayor"),CONCATENATE("R",'Mapa final'!$A$28),"")</f>
        <v/>
      </c>
      <c r="AC24" s="537"/>
      <c r="AD24" s="537" t="str">
        <f>IF(AND('Mapa final'!$K$34="Media",'Mapa final'!$O$34="Mayor"),CONCATENATE("R",'Mapa final'!$A$34),"")</f>
        <v/>
      </c>
      <c r="AE24" s="537"/>
      <c r="AF24" s="537" t="str">
        <f>IF(AND('Mapa final'!$K$40="Media",'Mapa final'!$O$40="Mayor"),CONCATENATE("R",'Mapa final'!$A$40),"")</f>
        <v/>
      </c>
      <c r="AG24" s="538"/>
      <c r="AH24" s="548" t="str">
        <f>IF(AND('Mapa final'!$K$28="Media",'Mapa final'!$O$28="Catastrófico"),CONCATENATE("R",'Mapa final'!$A$28),"")</f>
        <v/>
      </c>
      <c r="AI24" s="549"/>
      <c r="AJ24" s="549" t="str">
        <f>IF(AND('Mapa final'!$K$34="Media",'Mapa final'!$O$34="Catastrófico"),CONCATENATE("R",'Mapa final'!$A$34),"")</f>
        <v/>
      </c>
      <c r="AK24" s="549"/>
      <c r="AL24" s="549" t="str">
        <f>IF(AND('Mapa final'!$K$40="Media",'Mapa final'!$O$40="Catastrófico"),CONCATENATE("R",'Mapa final'!$A$40),"")</f>
        <v/>
      </c>
      <c r="AM24" s="550"/>
      <c r="AN24" s="67"/>
      <c r="AO24" s="513"/>
      <c r="AP24" s="514"/>
      <c r="AQ24" s="514"/>
      <c r="AR24" s="514"/>
      <c r="AS24" s="514"/>
      <c r="AT24" s="515"/>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row>
    <row r="25" spans="1:80" x14ac:dyDescent="0.3">
      <c r="A25" s="67"/>
      <c r="B25" s="490"/>
      <c r="C25" s="490"/>
      <c r="D25" s="491"/>
      <c r="E25" s="531"/>
      <c r="F25" s="532"/>
      <c r="G25" s="532"/>
      <c r="H25" s="532"/>
      <c r="I25" s="533"/>
      <c r="J25" s="557"/>
      <c r="K25" s="558"/>
      <c r="L25" s="558"/>
      <c r="M25" s="558"/>
      <c r="N25" s="558"/>
      <c r="O25" s="559"/>
      <c r="P25" s="557"/>
      <c r="Q25" s="558"/>
      <c r="R25" s="558"/>
      <c r="S25" s="558"/>
      <c r="T25" s="558"/>
      <c r="U25" s="559"/>
      <c r="V25" s="557"/>
      <c r="W25" s="558"/>
      <c r="X25" s="558"/>
      <c r="Y25" s="558"/>
      <c r="Z25" s="558"/>
      <c r="AA25" s="559"/>
      <c r="AB25" s="541"/>
      <c r="AC25" s="537"/>
      <c r="AD25" s="537"/>
      <c r="AE25" s="537"/>
      <c r="AF25" s="537"/>
      <c r="AG25" s="538"/>
      <c r="AH25" s="548"/>
      <c r="AI25" s="549"/>
      <c r="AJ25" s="549"/>
      <c r="AK25" s="549"/>
      <c r="AL25" s="549"/>
      <c r="AM25" s="550"/>
      <c r="AN25" s="67"/>
      <c r="AO25" s="513"/>
      <c r="AP25" s="514"/>
      <c r="AQ25" s="514"/>
      <c r="AR25" s="514"/>
      <c r="AS25" s="514"/>
      <c r="AT25" s="515"/>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row>
    <row r="26" spans="1:80" x14ac:dyDescent="0.3">
      <c r="A26" s="67"/>
      <c r="B26" s="490"/>
      <c r="C26" s="490"/>
      <c r="D26" s="491"/>
      <c r="E26" s="531"/>
      <c r="F26" s="532"/>
      <c r="G26" s="532"/>
      <c r="H26" s="532"/>
      <c r="I26" s="533"/>
      <c r="J26" s="557" t="str">
        <f>IF(AND('Mapa final'!$K$46="Media",'Mapa final'!$O$46="Leve"),CONCATENATE("R",'Mapa final'!$A$46),"")</f>
        <v/>
      </c>
      <c r="K26" s="558"/>
      <c r="L26" s="558" t="str">
        <f>IF(AND('Mapa final'!$K$52="Media",'Mapa final'!$O$52="Leve"),CONCATENATE("R",'Mapa final'!$A$52),"")</f>
        <v/>
      </c>
      <c r="M26" s="558"/>
      <c r="N26" s="558" t="str">
        <f>IF(AND('Mapa final'!$K$58="Media",'Mapa final'!$O$58="Leve"),CONCATENATE("R",'Mapa final'!$A$58),"")</f>
        <v/>
      </c>
      <c r="O26" s="559"/>
      <c r="P26" s="557" t="str">
        <f>IF(AND('Mapa final'!$K$46="Media",'Mapa final'!$O$46="Menor"),CONCATENATE("R",'Mapa final'!$A$46),"")</f>
        <v/>
      </c>
      <c r="Q26" s="558"/>
      <c r="R26" s="558" t="str">
        <f>IF(AND('Mapa final'!$K$52="Media",'Mapa final'!$O$52="Menor"),CONCATENATE("R",'Mapa final'!$A$52),"")</f>
        <v/>
      </c>
      <c r="S26" s="558"/>
      <c r="T26" s="558" t="str">
        <f>IF(AND('Mapa final'!$K$58="Media",'Mapa final'!$O$58="Menor"),CONCATENATE("R",'Mapa final'!$A$58),"")</f>
        <v/>
      </c>
      <c r="U26" s="559"/>
      <c r="V26" s="557" t="str">
        <f>IF(AND('Mapa final'!$K$46="Media",'Mapa final'!$O$46="Moderado"),CONCATENATE("R",'Mapa final'!$A$46),"")</f>
        <v/>
      </c>
      <c r="W26" s="558"/>
      <c r="X26" s="558" t="str">
        <f>IF(AND('Mapa final'!$K$52="Media",'Mapa final'!$O$52="Moderado"),CONCATENATE("R",'Mapa final'!$A$52),"")</f>
        <v/>
      </c>
      <c r="Y26" s="558"/>
      <c r="Z26" s="558" t="str">
        <f>IF(AND('Mapa final'!$K$58="Media",'Mapa final'!$O$58="Moderado"),CONCATENATE("R",'Mapa final'!$A$58),"")</f>
        <v/>
      </c>
      <c r="AA26" s="559"/>
      <c r="AB26" s="541" t="str">
        <f>IF(AND('Mapa final'!$K$46="Media",'Mapa final'!$O$46="Mayor"),CONCATENATE("R",'Mapa final'!$A$46),"")</f>
        <v/>
      </c>
      <c r="AC26" s="537"/>
      <c r="AD26" s="537" t="str">
        <f>IF(AND('Mapa final'!$K$52="Media",'Mapa final'!$O$52="Mayor"),CONCATENATE("R",'Mapa final'!$A$52),"")</f>
        <v/>
      </c>
      <c r="AE26" s="537"/>
      <c r="AF26" s="537" t="str">
        <f>IF(AND('Mapa final'!$K$58="Media",'Mapa final'!$O$58="Mayor"),CONCATENATE("R",'Mapa final'!$A$58),"")</f>
        <v/>
      </c>
      <c r="AG26" s="538"/>
      <c r="AH26" s="548" t="str">
        <f>IF(AND('Mapa final'!$K$46="Media",'Mapa final'!$O$46="Catastrófico"),CONCATENATE("R",'Mapa final'!$A$46),"")</f>
        <v/>
      </c>
      <c r="AI26" s="549"/>
      <c r="AJ26" s="549" t="str">
        <f>IF(AND('Mapa final'!$K$52="Media",'Mapa final'!$O$52="Catastrófico"),CONCATENATE("R",'Mapa final'!$A$52),"")</f>
        <v/>
      </c>
      <c r="AK26" s="549"/>
      <c r="AL26" s="549" t="str">
        <f>IF(AND('Mapa final'!$K$58="Media",'Mapa final'!$O$58="Catastrófico"),CONCATENATE("R",'Mapa final'!$A$58),"")</f>
        <v/>
      </c>
      <c r="AM26" s="550"/>
      <c r="AN26" s="67"/>
      <c r="AO26" s="513"/>
      <c r="AP26" s="514"/>
      <c r="AQ26" s="514"/>
      <c r="AR26" s="514"/>
      <c r="AS26" s="514"/>
      <c r="AT26" s="515"/>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row>
    <row r="27" spans="1:80" x14ac:dyDescent="0.3">
      <c r="A27" s="67"/>
      <c r="B27" s="490"/>
      <c r="C27" s="490"/>
      <c r="D27" s="491"/>
      <c r="E27" s="531"/>
      <c r="F27" s="532"/>
      <c r="G27" s="532"/>
      <c r="H27" s="532"/>
      <c r="I27" s="533"/>
      <c r="J27" s="557"/>
      <c r="K27" s="558"/>
      <c r="L27" s="558"/>
      <c r="M27" s="558"/>
      <c r="N27" s="558"/>
      <c r="O27" s="559"/>
      <c r="P27" s="557"/>
      <c r="Q27" s="558"/>
      <c r="R27" s="558"/>
      <c r="S27" s="558"/>
      <c r="T27" s="558"/>
      <c r="U27" s="559"/>
      <c r="V27" s="557"/>
      <c r="W27" s="558"/>
      <c r="X27" s="558"/>
      <c r="Y27" s="558"/>
      <c r="Z27" s="558"/>
      <c r="AA27" s="559"/>
      <c r="AB27" s="541"/>
      <c r="AC27" s="537"/>
      <c r="AD27" s="537"/>
      <c r="AE27" s="537"/>
      <c r="AF27" s="537"/>
      <c r="AG27" s="538"/>
      <c r="AH27" s="548"/>
      <c r="AI27" s="549"/>
      <c r="AJ27" s="549"/>
      <c r="AK27" s="549"/>
      <c r="AL27" s="549"/>
      <c r="AM27" s="550"/>
      <c r="AN27" s="67"/>
      <c r="AO27" s="513"/>
      <c r="AP27" s="514"/>
      <c r="AQ27" s="514"/>
      <c r="AR27" s="514"/>
      <c r="AS27" s="514"/>
      <c r="AT27" s="515"/>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row>
    <row r="28" spans="1:80" x14ac:dyDescent="0.3">
      <c r="A28" s="67"/>
      <c r="B28" s="490"/>
      <c r="C28" s="490"/>
      <c r="D28" s="491"/>
      <c r="E28" s="531"/>
      <c r="F28" s="532"/>
      <c r="G28" s="532"/>
      <c r="H28" s="532"/>
      <c r="I28" s="533"/>
      <c r="J28" s="557" t="str">
        <f>IF(AND('Mapa final'!$K$64="Media",'Mapa final'!$O$64="Leve"),CONCATENATE("R",'Mapa final'!$A$64),"")</f>
        <v/>
      </c>
      <c r="K28" s="558"/>
      <c r="L28" s="558" t="str">
        <f>IF(AND('Mapa final'!$K$70="Media",'Mapa final'!$O$70="Leve"),CONCATENATE("R",'Mapa final'!$A$70),"")</f>
        <v/>
      </c>
      <c r="M28" s="558"/>
      <c r="N28" s="558" t="str">
        <f>IF(AND('Mapa final'!$K$76="Media",'Mapa final'!$O$76="Leve"),CONCATENATE("R",'Mapa final'!$A$76),"")</f>
        <v/>
      </c>
      <c r="O28" s="559"/>
      <c r="P28" s="557" t="str">
        <f>IF(AND('Mapa final'!$K$64="Media",'Mapa final'!$O$64="Menor"),CONCATENATE("R",'Mapa final'!$A$64),"")</f>
        <v/>
      </c>
      <c r="Q28" s="558"/>
      <c r="R28" s="558" t="str">
        <f>IF(AND('Mapa final'!$K$70="Media",'Mapa final'!$O$70="Menor"),CONCATENATE("R",'Mapa final'!$A$70),"")</f>
        <v/>
      </c>
      <c r="S28" s="558"/>
      <c r="T28" s="558" t="str">
        <f>IF(AND('Mapa final'!$K$76="Media",'Mapa final'!$O$76="Menor"),CONCATENATE("R",'Mapa final'!$A$76),"")</f>
        <v/>
      </c>
      <c r="U28" s="559"/>
      <c r="V28" s="557" t="str">
        <f>IF(AND('Mapa final'!$K$64="Media",'Mapa final'!$O$64="Moderado"),CONCATENATE("R",'Mapa final'!$A$64),"")</f>
        <v/>
      </c>
      <c r="W28" s="558"/>
      <c r="X28" s="558" t="str">
        <f>IF(AND('Mapa final'!$K$70="Media",'Mapa final'!$O$70="Moderado"),CONCATENATE("R",'Mapa final'!$A$70),"")</f>
        <v/>
      </c>
      <c r="Y28" s="558"/>
      <c r="Z28" s="558" t="str">
        <f>IF(AND('Mapa final'!$K$76="Media",'Mapa final'!$O$76="Moderado"),CONCATENATE("R",'Mapa final'!$A$76),"")</f>
        <v/>
      </c>
      <c r="AA28" s="559"/>
      <c r="AB28" s="541" t="str">
        <f>IF(AND('Mapa final'!$K$64="Media",'Mapa final'!$O$64="Mayor"),CONCATENATE("R",'Mapa final'!$A$64),"")</f>
        <v/>
      </c>
      <c r="AC28" s="537"/>
      <c r="AD28" s="537" t="str">
        <f>IF(AND('Mapa final'!$K$70="Media",'Mapa final'!$O$70="Mayor"),CONCATENATE("R",'Mapa final'!$A$70),"")</f>
        <v/>
      </c>
      <c r="AE28" s="537"/>
      <c r="AF28" s="537" t="str">
        <f>IF(AND('Mapa final'!$K$76="Media",'Mapa final'!$O$76="Mayor"),CONCATENATE("R",'Mapa final'!$A$76),"")</f>
        <v/>
      </c>
      <c r="AG28" s="538"/>
      <c r="AH28" s="548" t="str">
        <f>IF(AND('Mapa final'!$K$64="Media",'Mapa final'!$O$64="Catastrófico"),CONCATENATE("R",'Mapa final'!$A$64),"")</f>
        <v/>
      </c>
      <c r="AI28" s="549"/>
      <c r="AJ28" s="549" t="str">
        <f>IF(AND('Mapa final'!$K$70="Media",'Mapa final'!$O$70="Catastrófico"),CONCATENATE("R",'Mapa final'!$A$70),"")</f>
        <v/>
      </c>
      <c r="AK28" s="549"/>
      <c r="AL28" s="549" t="str">
        <f>IF(AND('Mapa final'!$K$76="Media",'Mapa final'!$O$76="Catastrófico"),CONCATENATE("R",'Mapa final'!$A$76),"")</f>
        <v/>
      </c>
      <c r="AM28" s="550"/>
      <c r="AN28" s="67"/>
      <c r="AO28" s="513"/>
      <c r="AP28" s="514"/>
      <c r="AQ28" s="514"/>
      <c r="AR28" s="514"/>
      <c r="AS28" s="514"/>
      <c r="AT28" s="515"/>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row>
    <row r="29" spans="1:80" ht="15" thickBot="1" x14ac:dyDescent="0.35">
      <c r="A29" s="67"/>
      <c r="B29" s="490"/>
      <c r="C29" s="490"/>
      <c r="D29" s="491"/>
      <c r="E29" s="534"/>
      <c r="F29" s="535"/>
      <c r="G29" s="535"/>
      <c r="H29" s="535"/>
      <c r="I29" s="536"/>
      <c r="J29" s="557"/>
      <c r="K29" s="558"/>
      <c r="L29" s="558"/>
      <c r="M29" s="558"/>
      <c r="N29" s="558"/>
      <c r="O29" s="559"/>
      <c r="P29" s="560"/>
      <c r="Q29" s="561"/>
      <c r="R29" s="561"/>
      <c r="S29" s="561"/>
      <c r="T29" s="561"/>
      <c r="U29" s="562"/>
      <c r="V29" s="560"/>
      <c r="W29" s="561"/>
      <c r="X29" s="561"/>
      <c r="Y29" s="561"/>
      <c r="Z29" s="561"/>
      <c r="AA29" s="562"/>
      <c r="AB29" s="545"/>
      <c r="AC29" s="546"/>
      <c r="AD29" s="546"/>
      <c r="AE29" s="546"/>
      <c r="AF29" s="546"/>
      <c r="AG29" s="547"/>
      <c r="AH29" s="551"/>
      <c r="AI29" s="552"/>
      <c r="AJ29" s="552"/>
      <c r="AK29" s="552"/>
      <c r="AL29" s="552"/>
      <c r="AM29" s="553"/>
      <c r="AN29" s="67"/>
      <c r="AO29" s="516"/>
      <c r="AP29" s="517"/>
      <c r="AQ29" s="517"/>
      <c r="AR29" s="517"/>
      <c r="AS29" s="517"/>
      <c r="AT29" s="518"/>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row>
    <row r="30" spans="1:80" x14ac:dyDescent="0.3">
      <c r="A30" s="67"/>
      <c r="B30" s="490"/>
      <c r="C30" s="490"/>
      <c r="D30" s="491"/>
      <c r="E30" s="528" t="s">
        <v>107</v>
      </c>
      <c r="F30" s="529"/>
      <c r="G30" s="529"/>
      <c r="H30" s="529"/>
      <c r="I30" s="529"/>
      <c r="J30" s="572" t="str">
        <f>IF(AND('Mapa final'!$K$10="Baja",'Mapa final'!$O$10="Leve"),CONCATENATE("R",'Mapa final'!$A$10),"")</f>
        <v/>
      </c>
      <c r="K30" s="573"/>
      <c r="L30" s="573" t="str">
        <f>IF(AND('Mapa final'!$K$16="Baja",'Mapa final'!$O$16="Leve"),CONCATENATE("R",'Mapa final'!$A$16),"")</f>
        <v/>
      </c>
      <c r="M30" s="573"/>
      <c r="N30" s="573" t="str">
        <f>IF(AND('Mapa final'!$K$22="Baja",'Mapa final'!$O$22="Leve"),CONCATENATE("R",'Mapa final'!$A$22),"")</f>
        <v/>
      </c>
      <c r="O30" s="574"/>
      <c r="P30" s="564" t="str">
        <f>IF(AND('Mapa final'!$K$10="Baja",'Mapa final'!$O$10="Menor"),CONCATENATE("R",'Mapa final'!$A$10),"")</f>
        <v/>
      </c>
      <c r="Q30" s="564"/>
      <c r="R30" s="564" t="str">
        <f>IF(AND('Mapa final'!$K$16="Baja",'Mapa final'!$O$16="Menor"),CONCATENATE("R",'Mapa final'!$A$16),"")</f>
        <v/>
      </c>
      <c r="S30" s="564"/>
      <c r="T30" s="564" t="str">
        <f>IF(AND('Mapa final'!$K$22="Baja",'Mapa final'!$O$22="Menor"),CONCATENATE("R",'Mapa final'!$A$22),"")</f>
        <v/>
      </c>
      <c r="U30" s="565"/>
      <c r="V30" s="563" t="str">
        <f>IF(AND('Mapa final'!$K$10="Baja",'Mapa final'!$O$10="Moderado"),CONCATENATE("R",'Mapa final'!$A$10),"")</f>
        <v/>
      </c>
      <c r="W30" s="564"/>
      <c r="X30" s="564" t="str">
        <f>IF(AND('Mapa final'!$K$16="Baja",'Mapa final'!$O$16="Moderado"),CONCATENATE("R",'Mapa final'!$A$16),"")</f>
        <v/>
      </c>
      <c r="Y30" s="564"/>
      <c r="Z30" s="564" t="str">
        <f>IF(AND('Mapa final'!$K$22="Baja",'Mapa final'!$O$22="Moderado"),CONCATENATE("R",'Mapa final'!$A$22),"")</f>
        <v/>
      </c>
      <c r="AA30" s="565"/>
      <c r="AB30" s="539" t="str">
        <f>IF(AND('Mapa final'!$K$10="Baja",'Mapa final'!$O$10="Mayor"),CONCATENATE("R",'Mapa final'!$A$10),"")</f>
        <v/>
      </c>
      <c r="AC30" s="540"/>
      <c r="AD30" s="540" t="str">
        <f>IF(AND('Mapa final'!$K$16="Baja",'Mapa final'!$O$16="Mayor"),CONCATENATE("R",'Mapa final'!$A$16),"")</f>
        <v/>
      </c>
      <c r="AE30" s="540"/>
      <c r="AF30" s="540" t="str">
        <f>IF(AND('Mapa final'!$K$22="Baja",'Mapa final'!$O$22="Mayor"),CONCATENATE("R",'Mapa final'!$A$22),"")</f>
        <v/>
      </c>
      <c r="AG30" s="542"/>
      <c r="AH30" s="554" t="str">
        <f>IF(AND('Mapa final'!$K$10="Baja",'Mapa final'!$O$10="Catastrófico"),CONCATENATE("R",'Mapa final'!$A$10),"")</f>
        <v/>
      </c>
      <c r="AI30" s="555"/>
      <c r="AJ30" s="555" t="str">
        <f>IF(AND('Mapa final'!$K$16="Baja",'Mapa final'!$O$16="Catastrófico"),CONCATENATE("R",'Mapa final'!$A$16),"")</f>
        <v/>
      </c>
      <c r="AK30" s="555"/>
      <c r="AL30" s="555" t="str">
        <f>IF(AND('Mapa final'!$K$22="Baja",'Mapa final'!$O$22="Catastrófico"),CONCATENATE("R",'Mapa final'!$A$22),"")</f>
        <v/>
      </c>
      <c r="AM30" s="556"/>
      <c r="AN30" s="67"/>
      <c r="AO30" s="519" t="s">
        <v>79</v>
      </c>
      <c r="AP30" s="520"/>
      <c r="AQ30" s="520"/>
      <c r="AR30" s="520"/>
      <c r="AS30" s="520"/>
      <c r="AT30" s="521"/>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row>
    <row r="31" spans="1:80" x14ac:dyDescent="0.3">
      <c r="A31" s="67"/>
      <c r="B31" s="490"/>
      <c r="C31" s="490"/>
      <c r="D31" s="491"/>
      <c r="E31" s="531"/>
      <c r="F31" s="532"/>
      <c r="G31" s="532"/>
      <c r="H31" s="532"/>
      <c r="I31" s="532"/>
      <c r="J31" s="568"/>
      <c r="K31" s="566"/>
      <c r="L31" s="566"/>
      <c r="M31" s="566"/>
      <c r="N31" s="566"/>
      <c r="O31" s="567"/>
      <c r="P31" s="558"/>
      <c r="Q31" s="558"/>
      <c r="R31" s="558"/>
      <c r="S31" s="558"/>
      <c r="T31" s="558"/>
      <c r="U31" s="559"/>
      <c r="V31" s="557"/>
      <c r="W31" s="558"/>
      <c r="X31" s="558"/>
      <c r="Y31" s="558"/>
      <c r="Z31" s="558"/>
      <c r="AA31" s="559"/>
      <c r="AB31" s="541"/>
      <c r="AC31" s="537"/>
      <c r="AD31" s="537"/>
      <c r="AE31" s="537"/>
      <c r="AF31" s="537"/>
      <c r="AG31" s="538"/>
      <c r="AH31" s="548"/>
      <c r="AI31" s="549"/>
      <c r="AJ31" s="549"/>
      <c r="AK31" s="549"/>
      <c r="AL31" s="549"/>
      <c r="AM31" s="550"/>
      <c r="AN31" s="67"/>
      <c r="AO31" s="522"/>
      <c r="AP31" s="523"/>
      <c r="AQ31" s="523"/>
      <c r="AR31" s="523"/>
      <c r="AS31" s="523"/>
      <c r="AT31" s="524"/>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row>
    <row r="32" spans="1:80" x14ac:dyDescent="0.3">
      <c r="A32" s="67"/>
      <c r="B32" s="490"/>
      <c r="C32" s="490"/>
      <c r="D32" s="491"/>
      <c r="E32" s="531"/>
      <c r="F32" s="532"/>
      <c r="G32" s="532"/>
      <c r="H32" s="532"/>
      <c r="I32" s="532"/>
      <c r="J32" s="568" t="str">
        <f>IF(AND('Mapa final'!$K$28="Baja",'Mapa final'!$O$28="Leve"),CONCATENATE("R",'Mapa final'!$A$28),"")</f>
        <v/>
      </c>
      <c r="K32" s="566"/>
      <c r="L32" s="566" t="str">
        <f>IF(AND('Mapa final'!$K$34="Baja",'Mapa final'!$O$34="Leve"),CONCATENATE("R",'Mapa final'!$A$34),"")</f>
        <v/>
      </c>
      <c r="M32" s="566"/>
      <c r="N32" s="566" t="str">
        <f>IF(AND('Mapa final'!$K$40="Baja",'Mapa final'!$O$40="Leve"),CONCATENATE("R",'Mapa final'!$A$40),"")</f>
        <v/>
      </c>
      <c r="O32" s="567"/>
      <c r="P32" s="558" t="str">
        <f>IF(AND('Mapa final'!$K$28="Baja",'Mapa final'!$O$28="Menor"),CONCATENATE("R",'Mapa final'!$A$28),"")</f>
        <v/>
      </c>
      <c r="Q32" s="558"/>
      <c r="R32" s="558" t="str">
        <f>IF(AND('Mapa final'!$K$34="Baja",'Mapa final'!$O$34="Menor"),CONCATENATE("R",'Mapa final'!$A$34),"")</f>
        <v/>
      </c>
      <c r="S32" s="558"/>
      <c r="T32" s="558" t="str">
        <f>IF(AND('Mapa final'!$K$40="Baja",'Mapa final'!$O$40="Menor"),CONCATENATE("R",'Mapa final'!$A$40),"")</f>
        <v/>
      </c>
      <c r="U32" s="559"/>
      <c r="V32" s="557" t="str">
        <f>IF(AND('Mapa final'!$K$28="Baja",'Mapa final'!$O$28="Moderado"),CONCATENATE("R",'Mapa final'!$A$28),"")</f>
        <v/>
      </c>
      <c r="W32" s="558"/>
      <c r="X32" s="558" t="str">
        <f>IF(AND('Mapa final'!$K$34="Baja",'Mapa final'!$O$34="Moderado"),CONCATENATE("R",'Mapa final'!$A$34),"")</f>
        <v/>
      </c>
      <c r="Y32" s="558"/>
      <c r="Z32" s="558" t="str">
        <f>IF(AND('Mapa final'!$K$40="Baja",'Mapa final'!$O$40="Moderado"),CONCATENATE("R",'Mapa final'!$A$40),"")</f>
        <v/>
      </c>
      <c r="AA32" s="559"/>
      <c r="AB32" s="541" t="str">
        <f>IF(AND('Mapa final'!$K$28="Baja",'Mapa final'!$O$28="Mayor"),CONCATENATE("R",'Mapa final'!$A$28),"")</f>
        <v/>
      </c>
      <c r="AC32" s="537"/>
      <c r="AD32" s="537" t="str">
        <f>IF(AND('Mapa final'!$K$34="Baja",'Mapa final'!$O$34="Mayor"),CONCATENATE("R",'Mapa final'!$A$34),"")</f>
        <v/>
      </c>
      <c r="AE32" s="537"/>
      <c r="AF32" s="537" t="str">
        <f>IF(AND('Mapa final'!$K$40="Baja",'Mapa final'!$O$40="Mayor"),CONCATENATE("R",'Mapa final'!$A$40),"")</f>
        <v/>
      </c>
      <c r="AG32" s="538"/>
      <c r="AH32" s="548" t="str">
        <f>IF(AND('Mapa final'!$K$28="Baja",'Mapa final'!$O$28="Catastrófico"),CONCATENATE("R",'Mapa final'!$A$28),"")</f>
        <v/>
      </c>
      <c r="AI32" s="549"/>
      <c r="AJ32" s="549" t="str">
        <f>IF(AND('Mapa final'!$K$34="Baja",'Mapa final'!$O$34="Catastrófico"),CONCATENATE("R",'Mapa final'!$A$34),"")</f>
        <v/>
      </c>
      <c r="AK32" s="549"/>
      <c r="AL32" s="549" t="str">
        <f>IF(AND('Mapa final'!$K$40="Baja",'Mapa final'!$O$40="Catastrófico"),CONCATENATE("R",'Mapa final'!$A$40),"")</f>
        <v/>
      </c>
      <c r="AM32" s="550"/>
      <c r="AN32" s="67"/>
      <c r="AO32" s="522"/>
      <c r="AP32" s="523"/>
      <c r="AQ32" s="523"/>
      <c r="AR32" s="523"/>
      <c r="AS32" s="523"/>
      <c r="AT32" s="524"/>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row>
    <row r="33" spans="1:80" x14ac:dyDescent="0.3">
      <c r="A33" s="67"/>
      <c r="B33" s="490"/>
      <c r="C33" s="490"/>
      <c r="D33" s="491"/>
      <c r="E33" s="531"/>
      <c r="F33" s="532"/>
      <c r="G33" s="532"/>
      <c r="H33" s="532"/>
      <c r="I33" s="532"/>
      <c r="J33" s="568"/>
      <c r="K33" s="566"/>
      <c r="L33" s="566"/>
      <c r="M33" s="566"/>
      <c r="N33" s="566"/>
      <c r="O33" s="567"/>
      <c r="P33" s="558"/>
      <c r="Q33" s="558"/>
      <c r="R33" s="558"/>
      <c r="S33" s="558"/>
      <c r="T33" s="558"/>
      <c r="U33" s="559"/>
      <c r="V33" s="557"/>
      <c r="W33" s="558"/>
      <c r="X33" s="558"/>
      <c r="Y33" s="558"/>
      <c r="Z33" s="558"/>
      <c r="AA33" s="559"/>
      <c r="AB33" s="541"/>
      <c r="AC33" s="537"/>
      <c r="AD33" s="537"/>
      <c r="AE33" s="537"/>
      <c r="AF33" s="537"/>
      <c r="AG33" s="538"/>
      <c r="AH33" s="548"/>
      <c r="AI33" s="549"/>
      <c r="AJ33" s="549"/>
      <c r="AK33" s="549"/>
      <c r="AL33" s="549"/>
      <c r="AM33" s="550"/>
      <c r="AN33" s="67"/>
      <c r="AO33" s="522"/>
      <c r="AP33" s="523"/>
      <c r="AQ33" s="523"/>
      <c r="AR33" s="523"/>
      <c r="AS33" s="523"/>
      <c r="AT33" s="524"/>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row>
    <row r="34" spans="1:80" x14ac:dyDescent="0.3">
      <c r="A34" s="67"/>
      <c r="B34" s="490"/>
      <c r="C34" s="490"/>
      <c r="D34" s="491"/>
      <c r="E34" s="531"/>
      <c r="F34" s="532"/>
      <c r="G34" s="532"/>
      <c r="H34" s="532"/>
      <c r="I34" s="532"/>
      <c r="J34" s="568" t="str">
        <f>IF(AND('Mapa final'!$K$46="Baja",'Mapa final'!$O$46="Leve"),CONCATENATE("R",'Mapa final'!$A$46),"")</f>
        <v/>
      </c>
      <c r="K34" s="566"/>
      <c r="L34" s="566" t="str">
        <f>IF(AND('Mapa final'!$K$52="Baja",'Mapa final'!$O$52="Leve"),CONCATENATE("R",'Mapa final'!$A$52),"")</f>
        <v/>
      </c>
      <c r="M34" s="566"/>
      <c r="N34" s="566" t="str">
        <f>IF(AND('Mapa final'!$K$58="Baja",'Mapa final'!$O$58="Leve"),CONCATENATE("R",'Mapa final'!$A$58),"")</f>
        <v/>
      </c>
      <c r="O34" s="567"/>
      <c r="P34" s="558" t="str">
        <f>IF(AND('Mapa final'!$K$46="Baja",'Mapa final'!$O$46="Menor"),CONCATENATE("R",'Mapa final'!$A$46),"")</f>
        <v/>
      </c>
      <c r="Q34" s="558"/>
      <c r="R34" s="558" t="str">
        <f>IF(AND('Mapa final'!$K$52="Baja",'Mapa final'!$O$52="Menor"),CONCATENATE("R",'Mapa final'!$A$52),"")</f>
        <v/>
      </c>
      <c r="S34" s="558"/>
      <c r="T34" s="558" t="str">
        <f>IF(AND('Mapa final'!$K$58="Baja",'Mapa final'!$O$58="Menor"),CONCATENATE("R",'Mapa final'!$A$58),"")</f>
        <v/>
      </c>
      <c r="U34" s="559"/>
      <c r="V34" s="557" t="str">
        <f>IF(AND('Mapa final'!$K$46="Baja",'Mapa final'!$O$46="Moderado"),CONCATENATE("R",'Mapa final'!$A$46),"")</f>
        <v/>
      </c>
      <c r="W34" s="558"/>
      <c r="X34" s="558" t="str">
        <f>IF(AND('Mapa final'!$K$52="Baja",'Mapa final'!$O$52="Moderado"),CONCATENATE("R",'Mapa final'!$A$52),"")</f>
        <v/>
      </c>
      <c r="Y34" s="558"/>
      <c r="Z34" s="558" t="str">
        <f>IF(AND('Mapa final'!$K$58="Baja",'Mapa final'!$O$58="Moderado"),CONCATENATE("R",'Mapa final'!$A$58),"")</f>
        <v/>
      </c>
      <c r="AA34" s="559"/>
      <c r="AB34" s="541" t="str">
        <f>IF(AND('Mapa final'!$K$46="Baja",'Mapa final'!$O$46="Mayor"),CONCATENATE("R",'Mapa final'!$A$46),"")</f>
        <v/>
      </c>
      <c r="AC34" s="537"/>
      <c r="AD34" s="537" t="str">
        <f>IF(AND('Mapa final'!$K$52="Baja",'Mapa final'!$O$52="Mayor"),CONCATENATE("R",'Mapa final'!$A$52),"")</f>
        <v/>
      </c>
      <c r="AE34" s="537"/>
      <c r="AF34" s="537" t="str">
        <f>IF(AND('Mapa final'!$K$58="Baja",'Mapa final'!$O$58="Mayor"),CONCATENATE("R",'Mapa final'!$A$58),"")</f>
        <v/>
      </c>
      <c r="AG34" s="538"/>
      <c r="AH34" s="548" t="str">
        <f>IF(AND('Mapa final'!$K$46="Baja",'Mapa final'!$O$46="Catastrófico"),CONCATENATE("R",'Mapa final'!$A$46),"")</f>
        <v/>
      </c>
      <c r="AI34" s="549"/>
      <c r="AJ34" s="549" t="str">
        <f>IF(AND('Mapa final'!$K$52="Baja",'Mapa final'!$O$52="Catastrófico"),CONCATENATE("R",'Mapa final'!$A$52),"")</f>
        <v/>
      </c>
      <c r="AK34" s="549"/>
      <c r="AL34" s="549" t="str">
        <f>IF(AND('Mapa final'!$K$58="Baja",'Mapa final'!$O$58="Catastrófico"),CONCATENATE("R",'Mapa final'!$A$58),"")</f>
        <v/>
      </c>
      <c r="AM34" s="550"/>
      <c r="AN34" s="67"/>
      <c r="AO34" s="522"/>
      <c r="AP34" s="523"/>
      <c r="AQ34" s="523"/>
      <c r="AR34" s="523"/>
      <c r="AS34" s="523"/>
      <c r="AT34" s="524"/>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row>
    <row r="35" spans="1:80" x14ac:dyDescent="0.3">
      <c r="A35" s="67"/>
      <c r="B35" s="490"/>
      <c r="C35" s="490"/>
      <c r="D35" s="491"/>
      <c r="E35" s="531"/>
      <c r="F35" s="532"/>
      <c r="G35" s="532"/>
      <c r="H35" s="532"/>
      <c r="I35" s="532"/>
      <c r="J35" s="568"/>
      <c r="K35" s="566"/>
      <c r="L35" s="566"/>
      <c r="M35" s="566"/>
      <c r="N35" s="566"/>
      <c r="O35" s="567"/>
      <c r="P35" s="558"/>
      <c r="Q35" s="558"/>
      <c r="R35" s="558"/>
      <c r="S35" s="558"/>
      <c r="T35" s="558"/>
      <c r="U35" s="559"/>
      <c r="V35" s="557"/>
      <c r="W35" s="558"/>
      <c r="X35" s="558"/>
      <c r="Y35" s="558"/>
      <c r="Z35" s="558"/>
      <c r="AA35" s="559"/>
      <c r="AB35" s="541"/>
      <c r="AC35" s="537"/>
      <c r="AD35" s="537"/>
      <c r="AE35" s="537"/>
      <c r="AF35" s="537"/>
      <c r="AG35" s="538"/>
      <c r="AH35" s="548"/>
      <c r="AI35" s="549"/>
      <c r="AJ35" s="549"/>
      <c r="AK35" s="549"/>
      <c r="AL35" s="549"/>
      <c r="AM35" s="550"/>
      <c r="AN35" s="67"/>
      <c r="AO35" s="522"/>
      <c r="AP35" s="523"/>
      <c r="AQ35" s="523"/>
      <c r="AR35" s="523"/>
      <c r="AS35" s="523"/>
      <c r="AT35" s="524"/>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row>
    <row r="36" spans="1:80" x14ac:dyDescent="0.3">
      <c r="A36" s="67"/>
      <c r="B36" s="490"/>
      <c r="C36" s="490"/>
      <c r="D36" s="491"/>
      <c r="E36" s="531"/>
      <c r="F36" s="532"/>
      <c r="G36" s="532"/>
      <c r="H36" s="532"/>
      <c r="I36" s="532"/>
      <c r="J36" s="568" t="str">
        <f>IF(AND('Mapa final'!$K$64="Baja",'Mapa final'!$O$64="Leve"),CONCATENATE("R",'Mapa final'!$A$64),"")</f>
        <v/>
      </c>
      <c r="K36" s="566"/>
      <c r="L36" s="566" t="str">
        <f>IF(AND('Mapa final'!$K$70="Baja",'Mapa final'!$O$70="Leve"),CONCATENATE("R",'Mapa final'!$A$70),"")</f>
        <v/>
      </c>
      <c r="M36" s="566"/>
      <c r="N36" s="566" t="str">
        <f>IF(AND('Mapa final'!$K$76="Baja",'Mapa final'!$O$76="Leve"),CONCATENATE("R",'Mapa final'!$A$76),"")</f>
        <v/>
      </c>
      <c r="O36" s="567"/>
      <c r="P36" s="558" t="str">
        <f>IF(AND('Mapa final'!$K$64="Baja",'Mapa final'!$O$64="Menor"),CONCATENATE("R",'Mapa final'!$A$64),"")</f>
        <v/>
      </c>
      <c r="Q36" s="558"/>
      <c r="R36" s="558" t="str">
        <f>IF(AND('Mapa final'!$K$70="Baja",'Mapa final'!$O$70="Menor"),CONCATENATE("R",'Mapa final'!$A$70),"")</f>
        <v/>
      </c>
      <c r="S36" s="558"/>
      <c r="T36" s="558" t="str">
        <f>IF(AND('Mapa final'!$K$76="Baja",'Mapa final'!$O$76="Menor"),CONCATENATE("R",'Mapa final'!$A$76),"")</f>
        <v/>
      </c>
      <c r="U36" s="559"/>
      <c r="V36" s="557" t="str">
        <f>IF(AND('Mapa final'!$K$64="Baja",'Mapa final'!$O$64="Moderado"),CONCATENATE("R",'Mapa final'!$A$64),"")</f>
        <v/>
      </c>
      <c r="W36" s="558"/>
      <c r="X36" s="558" t="str">
        <f>IF(AND('Mapa final'!$K$70="Baja",'Mapa final'!$O$70="Moderado"),CONCATENATE("R",'Mapa final'!$A$70),"")</f>
        <v/>
      </c>
      <c r="Y36" s="558"/>
      <c r="Z36" s="558" t="str">
        <f>IF(AND('Mapa final'!$K$76="Baja",'Mapa final'!$O$76="Moderado"),CONCATENATE("R",'Mapa final'!$A$76),"")</f>
        <v/>
      </c>
      <c r="AA36" s="559"/>
      <c r="AB36" s="541" t="str">
        <f>IF(AND('Mapa final'!$K$64="Baja",'Mapa final'!$O$64="Mayor"),CONCATENATE("R",'Mapa final'!$A$64),"")</f>
        <v/>
      </c>
      <c r="AC36" s="537"/>
      <c r="AD36" s="537" t="str">
        <f>IF(AND('Mapa final'!$K$70="Baja",'Mapa final'!$O$70="Mayor"),CONCATENATE("R",'Mapa final'!$A$70),"")</f>
        <v/>
      </c>
      <c r="AE36" s="537"/>
      <c r="AF36" s="537" t="str">
        <f>IF(AND('Mapa final'!$K$76="Baja",'Mapa final'!$O$76="Mayor"),CONCATENATE("R",'Mapa final'!$A$76),"")</f>
        <v/>
      </c>
      <c r="AG36" s="538"/>
      <c r="AH36" s="548" t="str">
        <f>IF(AND('Mapa final'!$K$64="Baja",'Mapa final'!$O$64="Catastrófico"),CONCATENATE("R",'Mapa final'!$A$64),"")</f>
        <v/>
      </c>
      <c r="AI36" s="549"/>
      <c r="AJ36" s="549" t="str">
        <f>IF(AND('Mapa final'!$K$70="Baja",'Mapa final'!$O$70="Catastrófico"),CONCATENATE("R",'Mapa final'!$A$70),"")</f>
        <v/>
      </c>
      <c r="AK36" s="549"/>
      <c r="AL36" s="549" t="str">
        <f>IF(AND('Mapa final'!$K$76="Baja",'Mapa final'!$O$76="Catastrófico"),CONCATENATE("R",'Mapa final'!$A$76),"")</f>
        <v/>
      </c>
      <c r="AM36" s="550"/>
      <c r="AN36" s="67"/>
      <c r="AO36" s="522"/>
      <c r="AP36" s="523"/>
      <c r="AQ36" s="523"/>
      <c r="AR36" s="523"/>
      <c r="AS36" s="523"/>
      <c r="AT36" s="524"/>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row>
    <row r="37" spans="1:80" ht="15" thickBot="1" x14ac:dyDescent="0.35">
      <c r="A37" s="67"/>
      <c r="B37" s="490"/>
      <c r="C37" s="490"/>
      <c r="D37" s="491"/>
      <c r="E37" s="534"/>
      <c r="F37" s="535"/>
      <c r="G37" s="535"/>
      <c r="H37" s="535"/>
      <c r="I37" s="535"/>
      <c r="J37" s="569"/>
      <c r="K37" s="570"/>
      <c r="L37" s="570"/>
      <c r="M37" s="570"/>
      <c r="N37" s="570"/>
      <c r="O37" s="571"/>
      <c r="P37" s="561"/>
      <c r="Q37" s="561"/>
      <c r="R37" s="561"/>
      <c r="S37" s="561"/>
      <c r="T37" s="561"/>
      <c r="U37" s="562"/>
      <c r="V37" s="560"/>
      <c r="W37" s="561"/>
      <c r="X37" s="561"/>
      <c r="Y37" s="561"/>
      <c r="Z37" s="561"/>
      <c r="AA37" s="562"/>
      <c r="AB37" s="545"/>
      <c r="AC37" s="546"/>
      <c r="AD37" s="546"/>
      <c r="AE37" s="546"/>
      <c r="AF37" s="546"/>
      <c r="AG37" s="547"/>
      <c r="AH37" s="551"/>
      <c r="AI37" s="552"/>
      <c r="AJ37" s="552"/>
      <c r="AK37" s="552"/>
      <c r="AL37" s="552"/>
      <c r="AM37" s="553"/>
      <c r="AN37" s="67"/>
      <c r="AO37" s="525"/>
      <c r="AP37" s="526"/>
      <c r="AQ37" s="526"/>
      <c r="AR37" s="526"/>
      <c r="AS37" s="526"/>
      <c r="AT37" s="527"/>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c r="BY37" s="67"/>
      <c r="BZ37" s="67"/>
      <c r="CA37" s="67"/>
      <c r="CB37" s="67"/>
    </row>
    <row r="38" spans="1:80" x14ac:dyDescent="0.3">
      <c r="A38" s="67"/>
      <c r="B38" s="490"/>
      <c r="C38" s="490"/>
      <c r="D38" s="491"/>
      <c r="E38" s="528" t="s">
        <v>106</v>
      </c>
      <c r="F38" s="529"/>
      <c r="G38" s="529"/>
      <c r="H38" s="529"/>
      <c r="I38" s="530"/>
      <c r="J38" s="572" t="str">
        <f>IF(AND('Mapa final'!$K$10="Muy Baja",'Mapa final'!$O$10="Leve"),CONCATENATE("R",'Mapa final'!$A$10),"")</f>
        <v/>
      </c>
      <c r="K38" s="573"/>
      <c r="L38" s="573" t="str">
        <f>IF(AND('Mapa final'!$K$16="Muy Baja",'Mapa final'!$O$16="Leve"),CONCATENATE("R",'Mapa final'!$A$16),"")</f>
        <v/>
      </c>
      <c r="M38" s="573"/>
      <c r="N38" s="573" t="str">
        <f>IF(AND('Mapa final'!$K$22="Muy Baja",'Mapa final'!$O$22="Leve"),CONCATENATE("R",'Mapa final'!$A$22),"")</f>
        <v/>
      </c>
      <c r="O38" s="574"/>
      <c r="P38" s="572" t="str">
        <f>IF(AND('Mapa final'!$K$10="Muy Baja",'Mapa final'!$O$10="Menor"),CONCATENATE("R",'Mapa final'!$A$10),"")</f>
        <v/>
      </c>
      <c r="Q38" s="573"/>
      <c r="R38" s="573" t="str">
        <f>IF(AND('Mapa final'!$K$16="Muy Baja",'Mapa final'!$O$16="Menor"),CONCATENATE("R",'Mapa final'!$A$16),"")</f>
        <v/>
      </c>
      <c r="S38" s="573"/>
      <c r="T38" s="573" t="str">
        <f>IF(AND('Mapa final'!$K$22="Muy Baja",'Mapa final'!$O$22="Menor"),CONCATENATE("R",'Mapa final'!$A$22),"")</f>
        <v/>
      </c>
      <c r="U38" s="574"/>
      <c r="V38" s="563" t="str">
        <f>IF(AND('Mapa final'!$K$10="Muy Baja",'Mapa final'!$O$10="Moderado"),CONCATENATE("R",'Mapa final'!$A$10),"")</f>
        <v/>
      </c>
      <c r="W38" s="564"/>
      <c r="X38" s="564" t="str">
        <f>IF(AND('Mapa final'!$K$16="Muy Baja",'Mapa final'!$O$16="Moderado"),CONCATENATE("R",'Mapa final'!$A$16),"")</f>
        <v/>
      </c>
      <c r="Y38" s="564"/>
      <c r="Z38" s="564" t="str">
        <f>IF(AND('Mapa final'!$K$22="Muy Baja",'Mapa final'!$O$22="Moderado"),CONCATENATE("R",'Mapa final'!$A$22),"")</f>
        <v/>
      </c>
      <c r="AA38" s="565"/>
      <c r="AB38" s="539" t="str">
        <f>IF(AND('Mapa final'!$K$10="Muy Baja",'Mapa final'!$O$10="Mayor"),CONCATENATE("R",'Mapa final'!$A$10),"")</f>
        <v/>
      </c>
      <c r="AC38" s="540"/>
      <c r="AD38" s="540" t="str">
        <f>IF(AND('Mapa final'!$K$16="Muy Baja",'Mapa final'!$O$16="Mayor"),CONCATENATE("R",'Mapa final'!$A$16),"")</f>
        <v/>
      </c>
      <c r="AE38" s="540"/>
      <c r="AF38" s="540" t="str">
        <f>IF(AND('Mapa final'!$K$22="Muy Baja",'Mapa final'!$O$22="Mayor"),CONCATENATE("R",'Mapa final'!$A$22),"")</f>
        <v/>
      </c>
      <c r="AG38" s="542"/>
      <c r="AH38" s="554" t="str">
        <f>IF(AND('Mapa final'!$K$10="Muy Baja",'Mapa final'!$O$10="Catastrófico"),CONCATENATE("R",'Mapa final'!$A$10),"")</f>
        <v/>
      </c>
      <c r="AI38" s="555"/>
      <c r="AJ38" s="555" t="str">
        <f>IF(AND('Mapa final'!$K$16="Muy Baja",'Mapa final'!$O$16="Catastrófico"),CONCATENATE("R",'Mapa final'!$A$16),"")</f>
        <v/>
      </c>
      <c r="AK38" s="555"/>
      <c r="AL38" s="555" t="str">
        <f>IF(AND('Mapa final'!$K$22="Muy Baja",'Mapa final'!$O$22="Catastrófico"),CONCATENATE("R",'Mapa final'!$A$22),"")</f>
        <v/>
      </c>
      <c r="AM38" s="556"/>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row>
    <row r="39" spans="1:80" x14ac:dyDescent="0.3">
      <c r="A39" s="67"/>
      <c r="B39" s="490"/>
      <c r="C39" s="490"/>
      <c r="D39" s="491"/>
      <c r="E39" s="531"/>
      <c r="F39" s="532"/>
      <c r="G39" s="532"/>
      <c r="H39" s="532"/>
      <c r="I39" s="533"/>
      <c r="J39" s="568"/>
      <c r="K39" s="566"/>
      <c r="L39" s="566"/>
      <c r="M39" s="566"/>
      <c r="N39" s="566"/>
      <c r="O39" s="567"/>
      <c r="P39" s="568"/>
      <c r="Q39" s="566"/>
      <c r="R39" s="566"/>
      <c r="S39" s="566"/>
      <c r="T39" s="566"/>
      <c r="U39" s="567"/>
      <c r="V39" s="557"/>
      <c r="W39" s="558"/>
      <c r="X39" s="558"/>
      <c r="Y39" s="558"/>
      <c r="Z39" s="558"/>
      <c r="AA39" s="559"/>
      <c r="AB39" s="541"/>
      <c r="AC39" s="537"/>
      <c r="AD39" s="537"/>
      <c r="AE39" s="537"/>
      <c r="AF39" s="537"/>
      <c r="AG39" s="538"/>
      <c r="AH39" s="548"/>
      <c r="AI39" s="549"/>
      <c r="AJ39" s="549"/>
      <c r="AK39" s="549"/>
      <c r="AL39" s="549"/>
      <c r="AM39" s="550"/>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row>
    <row r="40" spans="1:80" x14ac:dyDescent="0.3">
      <c r="A40" s="67"/>
      <c r="B40" s="490"/>
      <c r="C40" s="490"/>
      <c r="D40" s="491"/>
      <c r="E40" s="531"/>
      <c r="F40" s="532"/>
      <c r="G40" s="532"/>
      <c r="H40" s="532"/>
      <c r="I40" s="533"/>
      <c r="J40" s="568" t="str">
        <f>IF(AND('Mapa final'!$K$28="Muy Baja",'Mapa final'!$O$28="Leve"),CONCATENATE("R",'Mapa final'!$A$28),"")</f>
        <v/>
      </c>
      <c r="K40" s="566"/>
      <c r="L40" s="566" t="str">
        <f>IF(AND('Mapa final'!$K$34="Muy Baja",'Mapa final'!$O$34="Leve"),CONCATENATE("R",'Mapa final'!$A$34),"")</f>
        <v/>
      </c>
      <c r="M40" s="566"/>
      <c r="N40" s="566" t="str">
        <f>IF(AND('Mapa final'!$K$40="Muy Baja",'Mapa final'!$O$40="Leve"),CONCATENATE("R",'Mapa final'!$A$40),"")</f>
        <v/>
      </c>
      <c r="O40" s="567"/>
      <c r="P40" s="568" t="str">
        <f>IF(AND('Mapa final'!$K$28="Muy Baja",'Mapa final'!$O$28="Menor"),CONCATENATE("R",'Mapa final'!$A$28),"")</f>
        <v/>
      </c>
      <c r="Q40" s="566"/>
      <c r="R40" s="566" t="str">
        <f>IF(AND('Mapa final'!$K$34="Muy Baja",'Mapa final'!$O$34="Menor"),CONCATENATE("R",'Mapa final'!$A$34),"")</f>
        <v/>
      </c>
      <c r="S40" s="566"/>
      <c r="T40" s="566" t="str">
        <f>IF(AND('Mapa final'!$K$40="Muy Baja",'Mapa final'!$O$40="Menor"),CONCATENATE("R",'Mapa final'!$A$40),"")</f>
        <v/>
      </c>
      <c r="U40" s="567"/>
      <c r="V40" s="557" t="str">
        <f>IF(AND('Mapa final'!$K$28="Muy Baja",'Mapa final'!$O$28="Moderado"),CONCATENATE("R",'Mapa final'!$A$28),"")</f>
        <v/>
      </c>
      <c r="W40" s="558"/>
      <c r="X40" s="558" t="str">
        <f>IF(AND('Mapa final'!$K$34="Muy Baja",'Mapa final'!$O$34="Moderado"),CONCATENATE("R",'Mapa final'!$A$34),"")</f>
        <v/>
      </c>
      <c r="Y40" s="558"/>
      <c r="Z40" s="558" t="str">
        <f>IF(AND('Mapa final'!$K$40="Muy Baja",'Mapa final'!$O$40="Moderado"),CONCATENATE("R",'Mapa final'!$A$40),"")</f>
        <v/>
      </c>
      <c r="AA40" s="559"/>
      <c r="AB40" s="541" t="str">
        <f>IF(AND('Mapa final'!$K$28="Muy Baja",'Mapa final'!$O$28="Mayor"),CONCATENATE("R",'Mapa final'!$A$28),"")</f>
        <v/>
      </c>
      <c r="AC40" s="537"/>
      <c r="AD40" s="537" t="str">
        <f>IF(AND('Mapa final'!$K$34="Muy Baja",'Mapa final'!$O$34="Mayor"),CONCATENATE("R",'Mapa final'!$A$34),"")</f>
        <v/>
      </c>
      <c r="AE40" s="537"/>
      <c r="AF40" s="537" t="str">
        <f>IF(AND('Mapa final'!$K$40="Muy Baja",'Mapa final'!$O$40="Mayor"),CONCATENATE("R",'Mapa final'!$A$40),"")</f>
        <v/>
      </c>
      <c r="AG40" s="538"/>
      <c r="AH40" s="548" t="str">
        <f>IF(AND('Mapa final'!$K$28="Muy Baja",'Mapa final'!$O$28="Catastrófico"),CONCATENATE("R",'Mapa final'!$A$28),"")</f>
        <v/>
      </c>
      <c r="AI40" s="549"/>
      <c r="AJ40" s="549" t="str">
        <f>IF(AND('Mapa final'!$K$34="Muy Baja",'Mapa final'!$O$34="Catastrófico"),CONCATENATE("R",'Mapa final'!$A$34),"")</f>
        <v/>
      </c>
      <c r="AK40" s="549"/>
      <c r="AL40" s="549" t="str">
        <f>IF(AND('Mapa final'!$K$40="Muy Baja",'Mapa final'!$O$40="Catastrófico"),CONCATENATE("R",'Mapa final'!$A$40),"")</f>
        <v/>
      </c>
      <c r="AM40" s="550"/>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c r="BZ40" s="67"/>
      <c r="CA40" s="67"/>
      <c r="CB40" s="67"/>
    </row>
    <row r="41" spans="1:80" x14ac:dyDescent="0.3">
      <c r="A41" s="67"/>
      <c r="B41" s="490"/>
      <c r="C41" s="490"/>
      <c r="D41" s="491"/>
      <c r="E41" s="531"/>
      <c r="F41" s="532"/>
      <c r="G41" s="532"/>
      <c r="H41" s="532"/>
      <c r="I41" s="533"/>
      <c r="J41" s="568"/>
      <c r="K41" s="566"/>
      <c r="L41" s="566"/>
      <c r="M41" s="566"/>
      <c r="N41" s="566"/>
      <c r="O41" s="567"/>
      <c r="P41" s="568"/>
      <c r="Q41" s="566"/>
      <c r="R41" s="566"/>
      <c r="S41" s="566"/>
      <c r="T41" s="566"/>
      <c r="U41" s="567"/>
      <c r="V41" s="557"/>
      <c r="W41" s="558"/>
      <c r="X41" s="558"/>
      <c r="Y41" s="558"/>
      <c r="Z41" s="558"/>
      <c r="AA41" s="559"/>
      <c r="AB41" s="541"/>
      <c r="AC41" s="537"/>
      <c r="AD41" s="537"/>
      <c r="AE41" s="537"/>
      <c r="AF41" s="537"/>
      <c r="AG41" s="538"/>
      <c r="AH41" s="548"/>
      <c r="AI41" s="549"/>
      <c r="AJ41" s="549"/>
      <c r="AK41" s="549"/>
      <c r="AL41" s="549"/>
      <c r="AM41" s="550"/>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c r="BY41" s="67"/>
      <c r="BZ41" s="67"/>
      <c r="CA41" s="67"/>
      <c r="CB41" s="67"/>
    </row>
    <row r="42" spans="1:80" x14ac:dyDescent="0.3">
      <c r="A42" s="67"/>
      <c r="B42" s="490"/>
      <c r="C42" s="490"/>
      <c r="D42" s="491"/>
      <c r="E42" s="531"/>
      <c r="F42" s="532"/>
      <c r="G42" s="532"/>
      <c r="H42" s="532"/>
      <c r="I42" s="533"/>
      <c r="J42" s="568" t="str">
        <f>IF(AND('Mapa final'!$K$46="Muy Baja",'Mapa final'!$O$46="Leve"),CONCATENATE("R",'Mapa final'!$A$46),"")</f>
        <v/>
      </c>
      <c r="K42" s="566"/>
      <c r="L42" s="566" t="str">
        <f>IF(AND('Mapa final'!$K$52="Muy Baja",'Mapa final'!$O$52="Leve"),CONCATENATE("R",'Mapa final'!$A$52),"")</f>
        <v/>
      </c>
      <c r="M42" s="566"/>
      <c r="N42" s="566" t="str">
        <f>IF(AND('Mapa final'!$K$58="Muy Baja",'Mapa final'!$O$58="Leve"),CONCATENATE("R",'Mapa final'!$A$58),"")</f>
        <v/>
      </c>
      <c r="O42" s="567"/>
      <c r="P42" s="568" t="str">
        <f>IF(AND('Mapa final'!$K$46="Muy Baja",'Mapa final'!$O$46="Menor"),CONCATENATE("R",'Mapa final'!$A$46),"")</f>
        <v/>
      </c>
      <c r="Q42" s="566"/>
      <c r="R42" s="566" t="str">
        <f>IF(AND('Mapa final'!$K$52="Muy Baja",'Mapa final'!$O$52="Menor"),CONCATENATE("R",'Mapa final'!$A$52),"")</f>
        <v/>
      </c>
      <c r="S42" s="566"/>
      <c r="T42" s="566" t="str">
        <f>IF(AND('Mapa final'!$K$58="Muy Baja",'Mapa final'!$O$58="Menor"),CONCATENATE("R",'Mapa final'!$A$58),"")</f>
        <v/>
      </c>
      <c r="U42" s="567"/>
      <c r="V42" s="557" t="str">
        <f>IF(AND('Mapa final'!$K$46="Muy Baja",'Mapa final'!$O$46="Moderado"),CONCATENATE("R",'Mapa final'!$A$46),"")</f>
        <v/>
      </c>
      <c r="W42" s="558"/>
      <c r="X42" s="558" t="str">
        <f>IF(AND('Mapa final'!$K$52="Muy Baja",'Mapa final'!$O$52="Moderado"),CONCATENATE("R",'Mapa final'!$A$52),"")</f>
        <v/>
      </c>
      <c r="Y42" s="558"/>
      <c r="Z42" s="558" t="str">
        <f>IF(AND('Mapa final'!$K$58="Muy Baja",'Mapa final'!$O$58="Moderado"),CONCATENATE("R",'Mapa final'!$A$58),"")</f>
        <v/>
      </c>
      <c r="AA42" s="559"/>
      <c r="AB42" s="541" t="str">
        <f>IF(AND('Mapa final'!$K$46="Muy Baja",'Mapa final'!$O$46="Mayor"),CONCATENATE("R",'Mapa final'!$A$46),"")</f>
        <v/>
      </c>
      <c r="AC42" s="537"/>
      <c r="AD42" s="537" t="str">
        <f>IF(AND('Mapa final'!$K$52="Muy Baja",'Mapa final'!$O$52="Mayor"),CONCATENATE("R",'Mapa final'!$A$52),"")</f>
        <v/>
      </c>
      <c r="AE42" s="537"/>
      <c r="AF42" s="537" t="str">
        <f>IF(AND('Mapa final'!$K$58="Muy Baja",'Mapa final'!$O$58="Mayor"),CONCATENATE("R",'Mapa final'!$A$58),"")</f>
        <v/>
      </c>
      <c r="AG42" s="538"/>
      <c r="AH42" s="548" t="str">
        <f>IF(AND('Mapa final'!$K$46="Muy Baja",'Mapa final'!$O$46="Catastrófico"),CONCATENATE("R",'Mapa final'!$A$46),"")</f>
        <v/>
      </c>
      <c r="AI42" s="549"/>
      <c r="AJ42" s="549" t="str">
        <f>IF(AND('Mapa final'!$K$52="Muy Baja",'Mapa final'!$O$52="Catastrófico"),CONCATENATE("R",'Mapa final'!$A$52),"")</f>
        <v/>
      </c>
      <c r="AK42" s="549"/>
      <c r="AL42" s="549" t="str">
        <f>IF(AND('Mapa final'!$K$58="Muy Baja",'Mapa final'!$O$58="Catastrófico"),CONCATENATE("R",'Mapa final'!$A$58),"")</f>
        <v/>
      </c>
      <c r="AM42" s="550"/>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c r="BY42" s="67"/>
      <c r="BZ42" s="67"/>
      <c r="CA42" s="67"/>
      <c r="CB42" s="67"/>
    </row>
    <row r="43" spans="1:80" x14ac:dyDescent="0.3">
      <c r="A43" s="67"/>
      <c r="B43" s="490"/>
      <c r="C43" s="490"/>
      <c r="D43" s="491"/>
      <c r="E43" s="531"/>
      <c r="F43" s="532"/>
      <c r="G43" s="532"/>
      <c r="H43" s="532"/>
      <c r="I43" s="533"/>
      <c r="J43" s="568"/>
      <c r="K43" s="566"/>
      <c r="L43" s="566"/>
      <c r="M43" s="566"/>
      <c r="N43" s="566"/>
      <c r="O43" s="567"/>
      <c r="P43" s="568"/>
      <c r="Q43" s="566"/>
      <c r="R43" s="566"/>
      <c r="S43" s="566"/>
      <c r="T43" s="566"/>
      <c r="U43" s="567"/>
      <c r="V43" s="557"/>
      <c r="W43" s="558"/>
      <c r="X43" s="558"/>
      <c r="Y43" s="558"/>
      <c r="Z43" s="558"/>
      <c r="AA43" s="559"/>
      <c r="AB43" s="541"/>
      <c r="AC43" s="537"/>
      <c r="AD43" s="537"/>
      <c r="AE43" s="537"/>
      <c r="AF43" s="537"/>
      <c r="AG43" s="538"/>
      <c r="AH43" s="548"/>
      <c r="AI43" s="549"/>
      <c r="AJ43" s="549"/>
      <c r="AK43" s="549"/>
      <c r="AL43" s="549"/>
      <c r="AM43" s="550"/>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c r="BY43" s="67"/>
      <c r="BZ43" s="67"/>
      <c r="CA43" s="67"/>
      <c r="CB43" s="67"/>
    </row>
    <row r="44" spans="1:80" x14ac:dyDescent="0.3">
      <c r="A44" s="67"/>
      <c r="B44" s="490"/>
      <c r="C44" s="490"/>
      <c r="D44" s="491"/>
      <c r="E44" s="531"/>
      <c r="F44" s="532"/>
      <c r="G44" s="532"/>
      <c r="H44" s="532"/>
      <c r="I44" s="533"/>
      <c r="J44" s="568" t="str">
        <f>IF(AND('Mapa final'!$K$64="Muy Baja",'Mapa final'!$O$64="Leve"),CONCATENATE("R",'Mapa final'!$A$64),"")</f>
        <v/>
      </c>
      <c r="K44" s="566"/>
      <c r="L44" s="566" t="str">
        <f>IF(AND('Mapa final'!$K$70="Muy Baja",'Mapa final'!$O$70="Leve"),CONCATENATE("R",'Mapa final'!$A$70),"")</f>
        <v/>
      </c>
      <c r="M44" s="566"/>
      <c r="N44" s="566" t="str">
        <f>IF(AND('Mapa final'!$K$76="Muy Baja",'Mapa final'!$O$76="Leve"),CONCATENATE("R",'Mapa final'!$A$76),"")</f>
        <v/>
      </c>
      <c r="O44" s="567"/>
      <c r="P44" s="568" t="str">
        <f>IF(AND('Mapa final'!$K$64="Muy Baja",'Mapa final'!$O$64="Menor"),CONCATENATE("R",'Mapa final'!$A$64),"")</f>
        <v/>
      </c>
      <c r="Q44" s="566"/>
      <c r="R44" s="566" t="str">
        <f>IF(AND('Mapa final'!$K$70="Muy Baja",'Mapa final'!$O$70="Menor"),CONCATENATE("R",'Mapa final'!$A$70),"")</f>
        <v/>
      </c>
      <c r="S44" s="566"/>
      <c r="T44" s="566" t="str">
        <f>IF(AND('Mapa final'!$K$76="Muy Baja",'Mapa final'!$O$76="Menor"),CONCATENATE("R",'Mapa final'!$A$76),"")</f>
        <v/>
      </c>
      <c r="U44" s="567"/>
      <c r="V44" s="557" t="str">
        <f>IF(AND('Mapa final'!$K$64="Muy Baja",'Mapa final'!$O$64="Moderado"),CONCATENATE("R",'Mapa final'!$A$64),"")</f>
        <v/>
      </c>
      <c r="W44" s="558"/>
      <c r="X44" s="558" t="str">
        <f>IF(AND('Mapa final'!$K$70="Muy Baja",'Mapa final'!$O$70="Moderado"),CONCATENATE("R",'Mapa final'!$A$70),"")</f>
        <v/>
      </c>
      <c r="Y44" s="558"/>
      <c r="Z44" s="558" t="str">
        <f>IF(AND('Mapa final'!$K$76="Muy Baja",'Mapa final'!$O$76="Moderado"),CONCATENATE("R",'Mapa final'!$A$76),"")</f>
        <v/>
      </c>
      <c r="AA44" s="559"/>
      <c r="AB44" s="541" t="str">
        <f>IF(AND('Mapa final'!$K$64="Muy Baja",'Mapa final'!$O$64="Mayor"),CONCATENATE("R",'Mapa final'!$A$64),"")</f>
        <v/>
      </c>
      <c r="AC44" s="537"/>
      <c r="AD44" s="537" t="str">
        <f>IF(AND('Mapa final'!$K$70="Muy Baja",'Mapa final'!$O$70="Mayor"),CONCATENATE("R",'Mapa final'!$A$70),"")</f>
        <v/>
      </c>
      <c r="AE44" s="537"/>
      <c r="AF44" s="537" t="str">
        <f>IF(AND('Mapa final'!$K$76="Muy Baja",'Mapa final'!$O$76="Mayor"),CONCATENATE("R",'Mapa final'!$A$76),"")</f>
        <v/>
      </c>
      <c r="AG44" s="538"/>
      <c r="AH44" s="548" t="str">
        <f>IF(AND('Mapa final'!$K$64="Muy Baja",'Mapa final'!$O$64="Catastrófico"),CONCATENATE("R",'Mapa final'!$A$64),"")</f>
        <v/>
      </c>
      <c r="AI44" s="549"/>
      <c r="AJ44" s="549" t="str">
        <f>IF(AND('Mapa final'!$K$70="Muy Baja",'Mapa final'!$O$70="Catastrófico"),CONCATENATE("R",'Mapa final'!$A$70),"")</f>
        <v/>
      </c>
      <c r="AK44" s="549"/>
      <c r="AL44" s="549" t="str">
        <f>IF(AND('Mapa final'!$K$76="Muy Baja",'Mapa final'!$O$76="Catastrófico"),CONCATENATE("R",'Mapa final'!$A$76),"")</f>
        <v/>
      </c>
      <c r="AM44" s="550"/>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c r="BY44" s="67"/>
      <c r="BZ44" s="67"/>
      <c r="CA44" s="67"/>
      <c r="CB44" s="67"/>
    </row>
    <row r="45" spans="1:80" ht="15" thickBot="1" x14ac:dyDescent="0.35">
      <c r="A45" s="67"/>
      <c r="B45" s="490"/>
      <c r="C45" s="490"/>
      <c r="D45" s="491"/>
      <c r="E45" s="534"/>
      <c r="F45" s="535"/>
      <c r="G45" s="535"/>
      <c r="H45" s="535"/>
      <c r="I45" s="536"/>
      <c r="J45" s="569"/>
      <c r="K45" s="570"/>
      <c r="L45" s="570"/>
      <c r="M45" s="570"/>
      <c r="N45" s="570"/>
      <c r="O45" s="571"/>
      <c r="P45" s="569"/>
      <c r="Q45" s="570"/>
      <c r="R45" s="570"/>
      <c r="S45" s="570"/>
      <c r="T45" s="570"/>
      <c r="U45" s="571"/>
      <c r="V45" s="560"/>
      <c r="W45" s="561"/>
      <c r="X45" s="561"/>
      <c r="Y45" s="561"/>
      <c r="Z45" s="561"/>
      <c r="AA45" s="562"/>
      <c r="AB45" s="545"/>
      <c r="AC45" s="546"/>
      <c r="AD45" s="546"/>
      <c r="AE45" s="546"/>
      <c r="AF45" s="546"/>
      <c r="AG45" s="547"/>
      <c r="AH45" s="551"/>
      <c r="AI45" s="552"/>
      <c r="AJ45" s="552"/>
      <c r="AK45" s="552"/>
      <c r="AL45" s="552"/>
      <c r="AM45" s="553"/>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7"/>
      <c r="BR45" s="67"/>
      <c r="BS45" s="67"/>
      <c r="BT45" s="67"/>
      <c r="BU45" s="67"/>
      <c r="BV45" s="67"/>
      <c r="BW45" s="67"/>
      <c r="BX45" s="67"/>
      <c r="BY45" s="67"/>
      <c r="BZ45" s="67"/>
      <c r="CA45" s="67"/>
      <c r="CB45" s="67"/>
    </row>
    <row r="46" spans="1:80" x14ac:dyDescent="0.3">
      <c r="A46" s="67"/>
      <c r="B46" s="67"/>
      <c r="C46" s="67"/>
      <c r="D46" s="67"/>
      <c r="E46" s="67"/>
      <c r="F46" s="67"/>
      <c r="G46" s="67"/>
      <c r="H46" s="67"/>
      <c r="I46" s="67"/>
      <c r="J46" s="528" t="s">
        <v>105</v>
      </c>
      <c r="K46" s="529"/>
      <c r="L46" s="529"/>
      <c r="M46" s="529"/>
      <c r="N46" s="529"/>
      <c r="O46" s="530"/>
      <c r="P46" s="528" t="s">
        <v>104</v>
      </c>
      <c r="Q46" s="529"/>
      <c r="R46" s="529"/>
      <c r="S46" s="529"/>
      <c r="T46" s="529"/>
      <c r="U46" s="530"/>
      <c r="V46" s="528" t="s">
        <v>103</v>
      </c>
      <c r="W46" s="529"/>
      <c r="X46" s="529"/>
      <c r="Y46" s="529"/>
      <c r="Z46" s="529"/>
      <c r="AA46" s="530"/>
      <c r="AB46" s="528" t="s">
        <v>102</v>
      </c>
      <c r="AC46" s="544"/>
      <c r="AD46" s="529"/>
      <c r="AE46" s="529"/>
      <c r="AF46" s="529"/>
      <c r="AG46" s="530"/>
      <c r="AH46" s="528" t="s">
        <v>101</v>
      </c>
      <c r="AI46" s="529"/>
      <c r="AJ46" s="529"/>
      <c r="AK46" s="529"/>
      <c r="AL46" s="529"/>
      <c r="AM46" s="530"/>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x14ac:dyDescent="0.3">
      <c r="A47" s="67"/>
      <c r="B47" s="67"/>
      <c r="C47" s="67"/>
      <c r="D47" s="67"/>
      <c r="E47" s="67"/>
      <c r="F47" s="67"/>
      <c r="G47" s="67"/>
      <c r="H47" s="67"/>
      <c r="I47" s="67"/>
      <c r="J47" s="531"/>
      <c r="K47" s="532"/>
      <c r="L47" s="532"/>
      <c r="M47" s="532"/>
      <c r="N47" s="532"/>
      <c r="O47" s="533"/>
      <c r="P47" s="531"/>
      <c r="Q47" s="532"/>
      <c r="R47" s="532"/>
      <c r="S47" s="532"/>
      <c r="T47" s="532"/>
      <c r="U47" s="533"/>
      <c r="V47" s="531"/>
      <c r="W47" s="532"/>
      <c r="X47" s="532"/>
      <c r="Y47" s="532"/>
      <c r="Z47" s="532"/>
      <c r="AA47" s="533"/>
      <c r="AB47" s="531"/>
      <c r="AC47" s="532"/>
      <c r="AD47" s="532"/>
      <c r="AE47" s="532"/>
      <c r="AF47" s="532"/>
      <c r="AG47" s="533"/>
      <c r="AH47" s="531"/>
      <c r="AI47" s="532"/>
      <c r="AJ47" s="532"/>
      <c r="AK47" s="532"/>
      <c r="AL47" s="532"/>
      <c r="AM47" s="533"/>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x14ac:dyDescent="0.3">
      <c r="A48" s="67"/>
      <c r="B48" s="67"/>
      <c r="C48" s="67"/>
      <c r="D48" s="67"/>
      <c r="E48" s="67"/>
      <c r="F48" s="67"/>
      <c r="G48" s="67"/>
      <c r="H48" s="67"/>
      <c r="I48" s="67"/>
      <c r="J48" s="531"/>
      <c r="K48" s="532"/>
      <c r="L48" s="532"/>
      <c r="M48" s="532"/>
      <c r="N48" s="532"/>
      <c r="O48" s="533"/>
      <c r="P48" s="531"/>
      <c r="Q48" s="532"/>
      <c r="R48" s="532"/>
      <c r="S48" s="532"/>
      <c r="T48" s="532"/>
      <c r="U48" s="533"/>
      <c r="V48" s="531"/>
      <c r="W48" s="532"/>
      <c r="X48" s="532"/>
      <c r="Y48" s="532"/>
      <c r="Z48" s="532"/>
      <c r="AA48" s="533"/>
      <c r="AB48" s="531"/>
      <c r="AC48" s="532"/>
      <c r="AD48" s="532"/>
      <c r="AE48" s="532"/>
      <c r="AF48" s="532"/>
      <c r="AG48" s="533"/>
      <c r="AH48" s="531"/>
      <c r="AI48" s="532"/>
      <c r="AJ48" s="532"/>
      <c r="AK48" s="532"/>
      <c r="AL48" s="532"/>
      <c r="AM48" s="533"/>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x14ac:dyDescent="0.3">
      <c r="A49" s="67"/>
      <c r="B49" s="67"/>
      <c r="C49" s="67"/>
      <c r="D49" s="67"/>
      <c r="E49" s="67"/>
      <c r="F49" s="67"/>
      <c r="G49" s="67"/>
      <c r="H49" s="67"/>
      <c r="I49" s="67"/>
      <c r="J49" s="531"/>
      <c r="K49" s="532"/>
      <c r="L49" s="532"/>
      <c r="M49" s="532"/>
      <c r="N49" s="532"/>
      <c r="O49" s="533"/>
      <c r="P49" s="531"/>
      <c r="Q49" s="532"/>
      <c r="R49" s="532"/>
      <c r="S49" s="532"/>
      <c r="T49" s="532"/>
      <c r="U49" s="533"/>
      <c r="V49" s="531"/>
      <c r="W49" s="532"/>
      <c r="X49" s="532"/>
      <c r="Y49" s="532"/>
      <c r="Z49" s="532"/>
      <c r="AA49" s="533"/>
      <c r="AB49" s="531"/>
      <c r="AC49" s="532"/>
      <c r="AD49" s="532"/>
      <c r="AE49" s="532"/>
      <c r="AF49" s="532"/>
      <c r="AG49" s="533"/>
      <c r="AH49" s="531"/>
      <c r="AI49" s="532"/>
      <c r="AJ49" s="532"/>
      <c r="AK49" s="532"/>
      <c r="AL49" s="532"/>
      <c r="AM49" s="533"/>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x14ac:dyDescent="0.3">
      <c r="A50" s="67"/>
      <c r="B50" s="67"/>
      <c r="C50" s="67"/>
      <c r="D50" s="67"/>
      <c r="E50" s="67"/>
      <c r="F50" s="67"/>
      <c r="G50" s="67"/>
      <c r="H50" s="67"/>
      <c r="I50" s="67"/>
      <c r="J50" s="531"/>
      <c r="K50" s="532"/>
      <c r="L50" s="532"/>
      <c r="M50" s="532"/>
      <c r="N50" s="532"/>
      <c r="O50" s="533"/>
      <c r="P50" s="531"/>
      <c r="Q50" s="532"/>
      <c r="R50" s="532"/>
      <c r="S50" s="532"/>
      <c r="T50" s="532"/>
      <c r="U50" s="533"/>
      <c r="V50" s="531"/>
      <c r="W50" s="532"/>
      <c r="X50" s="532"/>
      <c r="Y50" s="532"/>
      <c r="Z50" s="532"/>
      <c r="AA50" s="533"/>
      <c r="AB50" s="531"/>
      <c r="AC50" s="532"/>
      <c r="AD50" s="532"/>
      <c r="AE50" s="532"/>
      <c r="AF50" s="532"/>
      <c r="AG50" s="533"/>
      <c r="AH50" s="531"/>
      <c r="AI50" s="532"/>
      <c r="AJ50" s="532"/>
      <c r="AK50" s="532"/>
      <c r="AL50" s="532"/>
      <c r="AM50" s="533"/>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thickBot="1" x14ac:dyDescent="0.35">
      <c r="A51" s="67"/>
      <c r="B51" s="67"/>
      <c r="C51" s="67"/>
      <c r="D51" s="67"/>
      <c r="E51" s="67"/>
      <c r="F51" s="67"/>
      <c r="G51" s="67"/>
      <c r="H51" s="67"/>
      <c r="I51" s="67"/>
      <c r="J51" s="534"/>
      <c r="K51" s="535"/>
      <c r="L51" s="535"/>
      <c r="M51" s="535"/>
      <c r="N51" s="535"/>
      <c r="O51" s="536"/>
      <c r="P51" s="534"/>
      <c r="Q51" s="535"/>
      <c r="R51" s="535"/>
      <c r="S51" s="535"/>
      <c r="T51" s="535"/>
      <c r="U51" s="536"/>
      <c r="V51" s="534"/>
      <c r="W51" s="535"/>
      <c r="X51" s="535"/>
      <c r="Y51" s="535"/>
      <c r="Z51" s="535"/>
      <c r="AA51" s="536"/>
      <c r="AB51" s="534"/>
      <c r="AC51" s="535"/>
      <c r="AD51" s="535"/>
      <c r="AE51" s="535"/>
      <c r="AF51" s="535"/>
      <c r="AG51" s="536"/>
      <c r="AH51" s="534"/>
      <c r="AI51" s="535"/>
      <c r="AJ51" s="535"/>
      <c r="AK51" s="535"/>
      <c r="AL51" s="535"/>
      <c r="AM51" s="536"/>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x14ac:dyDescent="0.3">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3">
      <c r="A53" s="67"/>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3">
      <c r="A54" s="67"/>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x14ac:dyDescent="0.3">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3">
      <c r="A56" s="67"/>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3">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3">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3">
      <c r="A59" s="67"/>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3">
      <c r="A60" s="67"/>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x14ac:dyDescent="0.3">
      <c r="A61" s="67"/>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3">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67"/>
      <c r="BT62" s="67"/>
      <c r="BU62" s="67"/>
      <c r="BV62" s="67"/>
      <c r="BW62" s="67"/>
      <c r="BX62" s="67"/>
      <c r="BY62" s="67"/>
      <c r="BZ62" s="67"/>
      <c r="CA62" s="67"/>
      <c r="CB62" s="67"/>
    </row>
    <row r="63" spans="1:80" x14ac:dyDescent="0.3">
      <c r="A63" s="67"/>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S63" s="67"/>
      <c r="BT63" s="67"/>
      <c r="BU63" s="67"/>
      <c r="BV63" s="67"/>
      <c r="BW63" s="67"/>
      <c r="BX63" s="67"/>
      <c r="BY63" s="67"/>
      <c r="BZ63" s="67"/>
      <c r="CA63" s="67"/>
      <c r="CB63" s="67"/>
    </row>
    <row r="64" spans="1:80" x14ac:dyDescent="0.3">
      <c r="A64" s="67"/>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c r="BM64" s="67"/>
      <c r="BN64" s="67"/>
      <c r="BO64" s="67"/>
      <c r="BP64" s="67"/>
      <c r="BQ64" s="67"/>
      <c r="BR64" s="67"/>
      <c r="BS64" s="67"/>
      <c r="BT64" s="67"/>
      <c r="BU64" s="67"/>
      <c r="BV64" s="67"/>
      <c r="BW64" s="67"/>
      <c r="BX64" s="67"/>
      <c r="BY64" s="67"/>
      <c r="BZ64" s="67"/>
      <c r="CA64" s="67"/>
      <c r="CB64" s="67"/>
    </row>
    <row r="65" spans="1:80" x14ac:dyDescent="0.3">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7"/>
      <c r="BS65" s="67"/>
      <c r="BT65" s="67"/>
      <c r="BU65" s="67"/>
      <c r="BV65" s="67"/>
      <c r="BW65" s="67"/>
      <c r="BX65" s="67"/>
      <c r="BY65" s="67"/>
      <c r="BZ65" s="67"/>
      <c r="CA65" s="67"/>
      <c r="CB65" s="67"/>
    </row>
    <row r="66" spans="1:80"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7"/>
      <c r="BS66" s="67"/>
      <c r="BT66" s="67"/>
      <c r="BU66" s="67"/>
      <c r="BV66" s="67"/>
      <c r="BW66" s="67"/>
      <c r="BX66" s="67"/>
      <c r="BY66" s="67"/>
      <c r="BZ66" s="67"/>
      <c r="CA66" s="67"/>
      <c r="CB66" s="67"/>
    </row>
    <row r="67" spans="1:80" x14ac:dyDescent="0.3">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67"/>
      <c r="BT67" s="67"/>
      <c r="BU67" s="67"/>
      <c r="BV67" s="67"/>
      <c r="BW67" s="67"/>
      <c r="BX67" s="67"/>
      <c r="BY67" s="67"/>
      <c r="BZ67" s="67"/>
      <c r="CA67" s="67"/>
      <c r="CB67" s="67"/>
    </row>
    <row r="68" spans="1:80" x14ac:dyDescent="0.3">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67"/>
      <c r="BR68" s="67"/>
      <c r="BS68" s="67"/>
      <c r="BT68" s="67"/>
      <c r="BU68" s="67"/>
      <c r="BV68" s="67"/>
      <c r="BW68" s="67"/>
      <c r="BX68" s="67"/>
      <c r="BY68" s="67"/>
      <c r="BZ68" s="67"/>
      <c r="CA68" s="67"/>
      <c r="CB68" s="67"/>
    </row>
    <row r="69" spans="1:80" x14ac:dyDescent="0.3">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c r="BI69" s="67"/>
      <c r="BJ69" s="67"/>
      <c r="BK69" s="67"/>
      <c r="BL69" s="67"/>
      <c r="BM69" s="67"/>
      <c r="BN69" s="67"/>
      <c r="BO69" s="67"/>
      <c r="BP69" s="67"/>
      <c r="BQ69" s="67"/>
      <c r="BR69" s="67"/>
      <c r="BS69" s="67"/>
      <c r="BT69" s="67"/>
      <c r="BU69" s="67"/>
      <c r="BV69" s="67"/>
      <c r="BW69" s="67"/>
      <c r="BX69" s="67"/>
      <c r="BY69" s="67"/>
      <c r="BZ69" s="67"/>
      <c r="CA69" s="67"/>
      <c r="CB69" s="67"/>
    </row>
    <row r="70" spans="1:80" x14ac:dyDescent="0.3">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c r="BI70" s="67"/>
      <c r="BJ70" s="67"/>
      <c r="BK70" s="67"/>
      <c r="BL70" s="67"/>
      <c r="BM70" s="67"/>
      <c r="BN70" s="67"/>
      <c r="BO70" s="67"/>
      <c r="BP70" s="67"/>
      <c r="BQ70" s="67"/>
      <c r="BR70" s="67"/>
      <c r="BS70" s="67"/>
      <c r="BT70" s="67"/>
      <c r="BU70" s="67"/>
      <c r="BV70" s="67"/>
      <c r="BW70" s="67"/>
      <c r="BX70" s="67"/>
      <c r="BY70" s="67"/>
      <c r="BZ70" s="67"/>
      <c r="CA70" s="67"/>
      <c r="CB70" s="67"/>
    </row>
    <row r="71" spans="1:80" x14ac:dyDescent="0.3">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c r="BI71" s="67"/>
      <c r="BJ71" s="67"/>
      <c r="BK71" s="67"/>
      <c r="BL71" s="67"/>
      <c r="BM71" s="67"/>
      <c r="BN71" s="67"/>
      <c r="BO71" s="67"/>
      <c r="BP71" s="67"/>
      <c r="BQ71" s="67"/>
      <c r="BR71" s="67"/>
      <c r="BS71" s="67"/>
      <c r="BT71" s="67"/>
      <c r="BU71" s="67"/>
      <c r="BV71" s="67"/>
      <c r="BW71" s="67"/>
      <c r="BX71" s="67"/>
      <c r="BY71" s="67"/>
      <c r="BZ71" s="67"/>
      <c r="CA71" s="67"/>
      <c r="CB71" s="67"/>
    </row>
    <row r="72" spans="1:80" x14ac:dyDescent="0.3">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c r="BI72" s="67"/>
      <c r="BJ72" s="67"/>
      <c r="BK72" s="67"/>
      <c r="BL72" s="67"/>
      <c r="BM72" s="67"/>
      <c r="BN72" s="67"/>
      <c r="BO72" s="67"/>
      <c r="BP72" s="67"/>
      <c r="BQ72" s="67"/>
      <c r="BR72" s="67"/>
      <c r="BS72" s="67"/>
      <c r="BT72" s="67"/>
      <c r="BU72" s="67"/>
      <c r="BV72" s="67"/>
      <c r="BW72" s="67"/>
      <c r="BX72" s="67"/>
      <c r="BY72" s="67"/>
      <c r="BZ72" s="67"/>
      <c r="CA72" s="67"/>
      <c r="CB72" s="67"/>
    </row>
    <row r="73" spans="1:80" x14ac:dyDescent="0.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c r="BI73" s="67"/>
      <c r="BJ73" s="67"/>
      <c r="BK73" s="67"/>
      <c r="BL73" s="67"/>
      <c r="BM73" s="67"/>
      <c r="BN73" s="67"/>
      <c r="BO73" s="67"/>
      <c r="BP73" s="67"/>
      <c r="BQ73" s="67"/>
      <c r="BR73" s="67"/>
      <c r="BS73" s="67"/>
      <c r="BT73" s="67"/>
      <c r="BU73" s="67"/>
      <c r="BV73" s="67"/>
      <c r="BW73" s="67"/>
      <c r="BX73" s="67"/>
      <c r="BY73" s="67"/>
      <c r="BZ73" s="67"/>
      <c r="CA73" s="67"/>
      <c r="CB73" s="67"/>
    </row>
    <row r="74" spans="1:80" x14ac:dyDescent="0.3">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c r="BI74" s="67"/>
      <c r="BJ74" s="67"/>
      <c r="BK74" s="67"/>
      <c r="BL74" s="67"/>
      <c r="BM74" s="67"/>
      <c r="BN74" s="67"/>
      <c r="BO74" s="67"/>
      <c r="BP74" s="67"/>
      <c r="BQ74" s="67"/>
      <c r="BR74" s="67"/>
      <c r="BS74" s="67"/>
      <c r="BT74" s="67"/>
      <c r="BU74" s="67"/>
      <c r="BV74" s="67"/>
      <c r="BW74" s="67"/>
      <c r="BX74" s="67"/>
      <c r="BY74" s="67"/>
      <c r="BZ74" s="67"/>
      <c r="CA74" s="67"/>
      <c r="CB74" s="67"/>
    </row>
    <row r="75" spans="1:80" x14ac:dyDescent="0.3">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c r="BI75" s="67"/>
      <c r="BJ75" s="67"/>
      <c r="BK75" s="67"/>
      <c r="BL75" s="67"/>
      <c r="BM75" s="67"/>
      <c r="BN75" s="67"/>
      <c r="BO75" s="67"/>
      <c r="BP75" s="67"/>
      <c r="BQ75" s="67"/>
      <c r="BR75" s="67"/>
      <c r="BS75" s="67"/>
      <c r="BT75" s="67"/>
      <c r="BU75" s="67"/>
      <c r="BV75" s="67"/>
      <c r="BW75" s="67"/>
      <c r="BX75" s="67"/>
      <c r="BY75" s="67"/>
      <c r="BZ75" s="67"/>
      <c r="CA75" s="67"/>
      <c r="CB75" s="67"/>
    </row>
    <row r="76" spans="1:80" x14ac:dyDescent="0.3">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c r="BI76" s="67"/>
      <c r="BJ76" s="67"/>
      <c r="BK76" s="67"/>
      <c r="BL76" s="67"/>
      <c r="BM76" s="67"/>
      <c r="BN76" s="67"/>
      <c r="BO76" s="67"/>
      <c r="BP76" s="67"/>
      <c r="BQ76" s="67"/>
      <c r="BR76" s="67"/>
      <c r="BS76" s="67"/>
      <c r="BT76" s="67"/>
      <c r="BU76" s="67"/>
      <c r="BV76" s="67"/>
      <c r="BW76" s="67"/>
      <c r="BX76" s="67"/>
      <c r="BY76" s="67"/>
      <c r="BZ76" s="67"/>
      <c r="CA76" s="67"/>
      <c r="CB76" s="67"/>
    </row>
    <row r="77" spans="1:80" x14ac:dyDescent="0.3">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7"/>
      <c r="BR77" s="67"/>
      <c r="BS77" s="67"/>
      <c r="BT77" s="67"/>
      <c r="BU77" s="67"/>
      <c r="BV77" s="67"/>
      <c r="BW77" s="67"/>
      <c r="BX77" s="67"/>
      <c r="BY77" s="67"/>
      <c r="BZ77" s="67"/>
      <c r="CA77" s="67"/>
      <c r="CB77" s="67"/>
    </row>
    <row r="78" spans="1:80" x14ac:dyDescent="0.3">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c r="BI78" s="67"/>
      <c r="BJ78" s="67"/>
      <c r="BK78" s="67"/>
      <c r="BL78" s="67"/>
      <c r="BM78" s="67"/>
      <c r="BN78" s="67"/>
      <c r="BO78" s="67"/>
      <c r="BP78" s="67"/>
      <c r="BQ78" s="67"/>
      <c r="BR78" s="67"/>
      <c r="BS78" s="67"/>
      <c r="BT78" s="67"/>
      <c r="BU78" s="67"/>
      <c r="BV78" s="67"/>
      <c r="BW78" s="67"/>
      <c r="BX78" s="67"/>
      <c r="BY78" s="67"/>
      <c r="BZ78" s="67"/>
      <c r="CA78" s="67"/>
      <c r="CB78" s="67"/>
    </row>
    <row r="79" spans="1:80" x14ac:dyDescent="0.3">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c r="BI79" s="67"/>
      <c r="BJ79" s="67"/>
      <c r="BK79" s="67"/>
    </row>
    <row r="80" spans="1:80" x14ac:dyDescent="0.3">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c r="BI80" s="67"/>
      <c r="BJ80" s="67"/>
      <c r="BK80" s="67"/>
    </row>
    <row r="81" spans="1:63" x14ac:dyDescent="0.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c r="BI81" s="67"/>
      <c r="BJ81" s="67"/>
      <c r="BK81" s="67"/>
    </row>
    <row r="82" spans="1:63" x14ac:dyDescent="0.3">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row>
    <row r="83" spans="1:63" x14ac:dyDescent="0.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c r="BI83" s="67"/>
      <c r="BJ83" s="67"/>
      <c r="BK83" s="67"/>
    </row>
    <row r="84" spans="1:63" x14ac:dyDescent="0.3">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c r="BI84" s="67"/>
      <c r="BJ84" s="67"/>
      <c r="BK84" s="67"/>
    </row>
    <row r="85" spans="1:63" x14ac:dyDescent="0.3">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c r="BI85" s="67"/>
      <c r="BJ85" s="67"/>
      <c r="BK85" s="67"/>
    </row>
    <row r="86" spans="1:63" x14ac:dyDescent="0.3">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c r="BI86" s="67"/>
      <c r="BJ86" s="67"/>
      <c r="BK86" s="67"/>
    </row>
    <row r="87" spans="1:63" x14ac:dyDescent="0.3">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c r="BI87" s="67"/>
      <c r="BJ87" s="67"/>
      <c r="BK87" s="67"/>
    </row>
    <row r="88" spans="1:63" x14ac:dyDescent="0.3">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c r="BI88" s="67"/>
      <c r="BJ88" s="67"/>
      <c r="BK88" s="67"/>
    </row>
    <row r="89" spans="1:63" x14ac:dyDescent="0.3">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c r="BI89" s="67"/>
      <c r="BJ89" s="67"/>
      <c r="BK89" s="67"/>
    </row>
    <row r="90" spans="1:63" x14ac:dyDescent="0.3">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row>
    <row r="91" spans="1:63" x14ac:dyDescent="0.3">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c r="BI91" s="67"/>
      <c r="BJ91" s="67"/>
      <c r="BK91" s="67"/>
    </row>
    <row r="92" spans="1:63" x14ac:dyDescent="0.3">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c r="BI92" s="67"/>
      <c r="BJ92" s="67"/>
      <c r="BK92" s="67"/>
    </row>
    <row r="93" spans="1:63" x14ac:dyDescent="0.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c r="BI93" s="67"/>
      <c r="BJ93" s="67"/>
      <c r="BK93" s="67"/>
    </row>
    <row r="94" spans="1:63" x14ac:dyDescent="0.3">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c r="BI94" s="67"/>
      <c r="BJ94" s="67"/>
      <c r="BK94" s="67"/>
    </row>
    <row r="95" spans="1:63" x14ac:dyDescent="0.3">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c r="BI95" s="67"/>
      <c r="BJ95" s="67"/>
      <c r="BK95" s="67"/>
    </row>
    <row r="96" spans="1:63" x14ac:dyDescent="0.3">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c r="BI96" s="67"/>
      <c r="BJ96" s="67"/>
      <c r="BK96" s="67"/>
    </row>
    <row r="97" spans="1:63" x14ac:dyDescent="0.3">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c r="BI97" s="67"/>
      <c r="BJ97" s="67"/>
      <c r="BK97" s="67"/>
    </row>
    <row r="98" spans="1:63" x14ac:dyDescent="0.3">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c r="BI98" s="67"/>
      <c r="BJ98" s="67"/>
      <c r="BK98" s="67"/>
    </row>
    <row r="99" spans="1:63" x14ac:dyDescent="0.3">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c r="BI99" s="67"/>
      <c r="BJ99" s="67"/>
      <c r="BK99" s="67"/>
    </row>
    <row r="100" spans="1:63" x14ac:dyDescent="0.3">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c r="BI100" s="67"/>
      <c r="BJ100" s="67"/>
      <c r="BK100" s="67"/>
    </row>
    <row r="101" spans="1:63" x14ac:dyDescent="0.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c r="BI101" s="67"/>
      <c r="BJ101" s="67"/>
      <c r="BK101" s="67"/>
    </row>
    <row r="102" spans="1:63" x14ac:dyDescent="0.3">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c r="BI102" s="67"/>
      <c r="BJ102" s="67"/>
      <c r="BK102" s="67"/>
    </row>
    <row r="103" spans="1:63" x14ac:dyDescent="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c r="BI103" s="67"/>
      <c r="BJ103" s="67"/>
      <c r="BK103" s="67"/>
    </row>
    <row r="104" spans="1:63" x14ac:dyDescent="0.3">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c r="BI104" s="67"/>
      <c r="BJ104" s="67"/>
      <c r="BK104" s="67"/>
    </row>
    <row r="105" spans="1:63" x14ac:dyDescent="0.3">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c r="BI105" s="67"/>
      <c r="BJ105" s="67"/>
      <c r="BK105" s="67"/>
    </row>
    <row r="106" spans="1:63" x14ac:dyDescent="0.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c r="BI106" s="67"/>
      <c r="BJ106" s="67"/>
      <c r="BK106" s="67"/>
    </row>
    <row r="107" spans="1:63" x14ac:dyDescent="0.3">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c r="BI107" s="67"/>
      <c r="BJ107" s="67"/>
      <c r="BK107" s="67"/>
    </row>
    <row r="108" spans="1:63" x14ac:dyDescent="0.3">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c r="BI108" s="67"/>
      <c r="BJ108" s="67"/>
      <c r="BK108" s="67"/>
    </row>
    <row r="109" spans="1:63" x14ac:dyDescent="0.3">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c r="BI109" s="67"/>
      <c r="BJ109" s="67"/>
      <c r="BK109" s="67"/>
    </row>
    <row r="110" spans="1:63" x14ac:dyDescent="0.3">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c r="BI110" s="67"/>
      <c r="BJ110" s="67"/>
      <c r="BK110" s="67"/>
    </row>
    <row r="111" spans="1:63" x14ac:dyDescent="0.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c r="BI111" s="67"/>
      <c r="BJ111" s="67"/>
      <c r="BK111" s="67"/>
    </row>
    <row r="112" spans="1:63" x14ac:dyDescent="0.3">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c r="BI112" s="67"/>
      <c r="BJ112" s="67"/>
      <c r="BK112" s="67"/>
    </row>
    <row r="113" spans="1:63" x14ac:dyDescent="0.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c r="BI113" s="67"/>
      <c r="BJ113" s="67"/>
      <c r="BK113" s="67"/>
    </row>
    <row r="114" spans="1:63" x14ac:dyDescent="0.3">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c r="BI114" s="67"/>
      <c r="BJ114" s="67"/>
      <c r="BK114" s="67"/>
    </row>
    <row r="115" spans="1:63" x14ac:dyDescent="0.3">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c r="BI115" s="67"/>
      <c r="BJ115" s="67"/>
      <c r="BK115" s="67"/>
    </row>
    <row r="116" spans="1:63" x14ac:dyDescent="0.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c r="BI116" s="67"/>
      <c r="BJ116" s="67"/>
      <c r="BK116" s="67"/>
    </row>
    <row r="117" spans="1:63" x14ac:dyDescent="0.3">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c r="BI117" s="67"/>
      <c r="BJ117" s="67"/>
      <c r="BK117" s="67"/>
    </row>
    <row r="118" spans="1:63" x14ac:dyDescent="0.3">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c r="BI118" s="67"/>
      <c r="BJ118" s="67"/>
      <c r="BK118" s="67"/>
    </row>
    <row r="119" spans="1:63" x14ac:dyDescent="0.3">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c r="BI119" s="67"/>
      <c r="BJ119" s="67"/>
      <c r="BK119" s="67"/>
    </row>
    <row r="120" spans="1:63" x14ac:dyDescent="0.3">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c r="BI120" s="67"/>
      <c r="BJ120" s="67"/>
      <c r="BK120" s="67"/>
    </row>
    <row r="121" spans="1:63" x14ac:dyDescent="0.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c r="BI121" s="67"/>
      <c r="BJ121" s="67"/>
      <c r="BK121" s="67"/>
    </row>
    <row r="122" spans="1:63" x14ac:dyDescent="0.3">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c r="BI122" s="67"/>
      <c r="BJ122" s="67"/>
      <c r="BK122" s="67"/>
    </row>
    <row r="123" spans="1:63" x14ac:dyDescent="0.3">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c r="BI123" s="67"/>
      <c r="BJ123" s="67"/>
      <c r="BK123" s="67"/>
    </row>
    <row r="124" spans="1:63" x14ac:dyDescent="0.3">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c r="BI124" s="67"/>
      <c r="BJ124" s="67"/>
      <c r="BK124" s="67"/>
    </row>
    <row r="125" spans="1:63" x14ac:dyDescent="0.3">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c r="BI125" s="67"/>
      <c r="BJ125" s="67"/>
      <c r="BK125" s="67"/>
    </row>
    <row r="126" spans="1:63" x14ac:dyDescent="0.3">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c r="BI126" s="67"/>
      <c r="BJ126" s="67"/>
      <c r="BK126" s="67"/>
    </row>
    <row r="127" spans="1:63" x14ac:dyDescent="0.3">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c r="BI127" s="67"/>
      <c r="BJ127" s="67"/>
      <c r="BK127" s="67"/>
    </row>
    <row r="128" spans="1:63" x14ac:dyDescent="0.3">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c r="BI128" s="67"/>
      <c r="BJ128" s="67"/>
      <c r="BK128" s="67"/>
    </row>
    <row r="129" spans="2:63" x14ac:dyDescent="0.3">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c r="BI129" s="67"/>
      <c r="BJ129" s="67"/>
      <c r="BK129" s="67"/>
    </row>
    <row r="130" spans="2:63" x14ac:dyDescent="0.3">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c r="BI130" s="67"/>
      <c r="BJ130" s="67"/>
      <c r="BK130" s="67"/>
    </row>
    <row r="131" spans="2:63" x14ac:dyDescent="0.3">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c r="BI131" s="67"/>
      <c r="BJ131" s="67"/>
      <c r="BK131" s="67"/>
    </row>
    <row r="132" spans="2:63" x14ac:dyDescent="0.3">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c r="BI132" s="67"/>
      <c r="BJ132" s="67"/>
      <c r="BK132" s="67"/>
    </row>
    <row r="133" spans="2:63" x14ac:dyDescent="0.3">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c r="BI133" s="67"/>
      <c r="BJ133" s="67"/>
      <c r="BK133" s="67"/>
    </row>
    <row r="134" spans="2:63" x14ac:dyDescent="0.3">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c r="BI134" s="67"/>
      <c r="BJ134" s="67"/>
      <c r="BK134" s="67"/>
    </row>
    <row r="135" spans="2:63" x14ac:dyDescent="0.3">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c r="BI135" s="67"/>
      <c r="BJ135" s="67"/>
      <c r="BK135" s="67"/>
    </row>
    <row r="136" spans="2:63" x14ac:dyDescent="0.3">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c r="BI136" s="67"/>
      <c r="BJ136" s="67"/>
      <c r="BK136" s="67"/>
    </row>
    <row r="137" spans="2:63" x14ac:dyDescent="0.3">
      <c r="B137" s="67"/>
      <c r="C137" s="67"/>
      <c r="D137" s="67"/>
      <c r="E137" s="67"/>
      <c r="F137" s="67"/>
      <c r="G137" s="67"/>
      <c r="H137" s="67"/>
      <c r="I137" s="67"/>
    </row>
    <row r="138" spans="2:63" x14ac:dyDescent="0.3">
      <c r="B138" s="67"/>
      <c r="C138" s="67"/>
      <c r="D138" s="67"/>
      <c r="E138" s="67"/>
      <c r="F138" s="67"/>
      <c r="G138" s="67"/>
      <c r="H138" s="67"/>
      <c r="I138" s="67"/>
    </row>
    <row r="139" spans="2:63" x14ac:dyDescent="0.3">
      <c r="B139" s="67"/>
      <c r="C139" s="67"/>
      <c r="D139" s="67"/>
      <c r="E139" s="67"/>
      <c r="F139" s="67"/>
      <c r="G139" s="67"/>
      <c r="H139" s="67"/>
      <c r="I139" s="67"/>
    </row>
    <row r="140" spans="2:63" x14ac:dyDescent="0.3">
      <c r="B140" s="67"/>
      <c r="C140" s="67"/>
      <c r="D140" s="67"/>
      <c r="E140" s="67"/>
      <c r="F140" s="67"/>
      <c r="G140" s="67"/>
      <c r="H140" s="67"/>
      <c r="I140" s="67"/>
    </row>
  </sheetData>
  <sheetProtection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M248"/>
  <sheetViews>
    <sheetView topLeftCell="A6" zoomScale="40" zoomScaleNormal="40" workbookViewId="0">
      <selection activeCell="AD46" sqref="AD46"/>
    </sheetView>
  </sheetViews>
  <sheetFormatPr baseColWidth="10" defaultColWidth="11.44140625" defaultRowHeight="14.4" x14ac:dyDescent="0.3"/>
  <cols>
    <col min="2" max="18" width="5.6640625" customWidth="1"/>
    <col min="19" max="19" width="8.44140625" customWidth="1"/>
    <col min="20" max="23" width="5.6640625" customWidth="1"/>
    <col min="24" max="24" width="8.5546875" customWidth="1"/>
    <col min="25" max="26" width="5.6640625" customWidth="1"/>
    <col min="27" max="27" width="10.6640625" customWidth="1"/>
    <col min="28" max="28" width="5.6640625" customWidth="1"/>
    <col min="29" max="29" width="7.44140625" customWidth="1"/>
    <col min="30" max="33" width="5.6640625" customWidth="1"/>
    <col min="34" max="34" width="8.5546875" customWidth="1"/>
    <col min="35" max="39" width="5.6640625" customWidth="1"/>
    <col min="41" max="46" width="5.6640625" customWidth="1"/>
  </cols>
  <sheetData>
    <row r="1" spans="1:91"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row>
    <row r="2" spans="1:91" ht="18" customHeight="1" x14ac:dyDescent="0.3">
      <c r="A2" s="67"/>
      <c r="B2" s="601" t="s">
        <v>147</v>
      </c>
      <c r="C2" s="602"/>
      <c r="D2" s="602"/>
      <c r="E2" s="602"/>
      <c r="F2" s="602"/>
      <c r="G2" s="602"/>
      <c r="H2" s="602"/>
      <c r="I2" s="602"/>
      <c r="J2" s="543" t="s">
        <v>2</v>
      </c>
      <c r="K2" s="543"/>
      <c r="L2" s="543"/>
      <c r="M2" s="543"/>
      <c r="N2" s="543"/>
      <c r="O2" s="543"/>
      <c r="P2" s="543"/>
      <c r="Q2" s="543"/>
      <c r="R2" s="543"/>
      <c r="S2" s="543"/>
      <c r="T2" s="543"/>
      <c r="U2" s="543"/>
      <c r="V2" s="543"/>
      <c r="W2" s="543"/>
      <c r="X2" s="543"/>
      <c r="Y2" s="543"/>
      <c r="Z2" s="543"/>
      <c r="AA2" s="543"/>
      <c r="AB2" s="543"/>
      <c r="AC2" s="543"/>
      <c r="AD2" s="543"/>
      <c r="AE2" s="543"/>
      <c r="AF2" s="543"/>
      <c r="AG2" s="543"/>
      <c r="AH2" s="543"/>
      <c r="AI2" s="543"/>
      <c r="AJ2" s="543"/>
      <c r="AK2" s="543"/>
      <c r="AL2" s="543"/>
      <c r="AM2" s="543"/>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row>
    <row r="3" spans="1:91" ht="18.75" customHeight="1" x14ac:dyDescent="0.3">
      <c r="A3" s="67"/>
      <c r="B3" s="602"/>
      <c r="C3" s="602"/>
      <c r="D3" s="602"/>
      <c r="E3" s="602"/>
      <c r="F3" s="602"/>
      <c r="G3" s="602"/>
      <c r="H3" s="602"/>
      <c r="I3" s="602"/>
      <c r="J3" s="543"/>
      <c r="K3" s="543"/>
      <c r="L3" s="543"/>
      <c r="M3" s="543"/>
      <c r="N3" s="543"/>
      <c r="O3" s="543"/>
      <c r="P3" s="543"/>
      <c r="Q3" s="543"/>
      <c r="R3" s="543"/>
      <c r="S3" s="543"/>
      <c r="T3" s="543"/>
      <c r="U3" s="543"/>
      <c r="V3" s="543"/>
      <c r="W3" s="543"/>
      <c r="X3" s="543"/>
      <c r="Y3" s="543"/>
      <c r="Z3" s="543"/>
      <c r="AA3" s="543"/>
      <c r="AB3" s="543"/>
      <c r="AC3" s="543"/>
      <c r="AD3" s="543"/>
      <c r="AE3" s="543"/>
      <c r="AF3" s="543"/>
      <c r="AG3" s="543"/>
      <c r="AH3" s="543"/>
      <c r="AI3" s="543"/>
      <c r="AJ3" s="543"/>
      <c r="AK3" s="543"/>
      <c r="AL3" s="543"/>
      <c r="AM3" s="543"/>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row>
    <row r="4" spans="1:91" ht="15" customHeight="1" x14ac:dyDescent="0.3">
      <c r="A4" s="67"/>
      <c r="B4" s="602"/>
      <c r="C4" s="602"/>
      <c r="D4" s="602"/>
      <c r="E4" s="602"/>
      <c r="F4" s="602"/>
      <c r="G4" s="602"/>
      <c r="H4" s="602"/>
      <c r="I4" s="602"/>
      <c r="J4" s="543"/>
      <c r="K4" s="543"/>
      <c r="L4" s="543"/>
      <c r="M4" s="543"/>
      <c r="N4" s="543"/>
      <c r="O4" s="543"/>
      <c r="P4" s="543"/>
      <c r="Q4" s="543"/>
      <c r="R4" s="543"/>
      <c r="S4" s="543"/>
      <c r="T4" s="543"/>
      <c r="U4" s="543"/>
      <c r="V4" s="543"/>
      <c r="W4" s="543"/>
      <c r="X4" s="543"/>
      <c r="Y4" s="543"/>
      <c r="Z4" s="543"/>
      <c r="AA4" s="543"/>
      <c r="AB4" s="543"/>
      <c r="AC4" s="543"/>
      <c r="AD4" s="543"/>
      <c r="AE4" s="543"/>
      <c r="AF4" s="543"/>
      <c r="AG4" s="543"/>
      <c r="AH4" s="543"/>
      <c r="AI4" s="543"/>
      <c r="AJ4" s="543"/>
      <c r="AK4" s="543"/>
      <c r="AL4" s="543"/>
      <c r="AM4" s="543"/>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row>
    <row r="5" spans="1:91" ht="15" thickBot="1" x14ac:dyDescent="0.3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row>
    <row r="6" spans="1:91" ht="15" customHeight="1" x14ac:dyDescent="0.3">
      <c r="A6" s="67"/>
      <c r="B6" s="490" t="s">
        <v>4</v>
      </c>
      <c r="C6" s="490"/>
      <c r="D6" s="491"/>
      <c r="E6" s="585" t="s">
        <v>109</v>
      </c>
      <c r="F6" s="586"/>
      <c r="G6" s="586"/>
      <c r="H6" s="586"/>
      <c r="I6" s="603"/>
      <c r="J6" s="30" t="str">
        <f>IF(AND('Mapa final'!$AB$10="Muy Alta",'Mapa final'!$AD$10="Leve"),CONCATENATE("R1C",'Mapa final'!$R$10),"")</f>
        <v/>
      </c>
      <c r="K6" s="31" t="str">
        <f>IF(AND('Mapa final'!$AB$11="Muy Alta",'Mapa final'!$AD$11="Leve"),CONCATENATE("R1C",'Mapa final'!$R$11),"")</f>
        <v/>
      </c>
      <c r="L6" s="31" t="str">
        <f>IF(AND('Mapa final'!$AB$12="Muy Alta",'Mapa final'!$AD$12="Leve"),CONCATENATE("R1C",'Mapa final'!$R$12),"")</f>
        <v/>
      </c>
      <c r="M6" s="31" t="str">
        <f>IF(AND('Mapa final'!$AB$13="Muy Alta",'Mapa final'!$AD$13="Leve"),CONCATENATE("R1C",'Mapa final'!$R$13),"")</f>
        <v/>
      </c>
      <c r="N6" s="31" t="str">
        <f>IF(AND('Mapa final'!$AB$14="Muy Alta",'Mapa final'!$AD$14="Leve"),CONCATENATE("R1C",'Mapa final'!$R$14),"")</f>
        <v/>
      </c>
      <c r="O6" s="32" t="str">
        <f>IF(AND('Mapa final'!$AB$15="Muy Alta",'Mapa final'!$AD$15="Leve"),CONCATENATE("R1C",'Mapa final'!$R$15),"")</f>
        <v/>
      </c>
      <c r="P6" s="30" t="str">
        <f>IF(AND('Mapa final'!$AB$10="Muy Alta",'Mapa final'!$AD$10="Menor"),CONCATENATE("R1C",'Mapa final'!$R$10),"")</f>
        <v/>
      </c>
      <c r="Q6" s="31" t="str">
        <f>IF(AND('Mapa final'!$AB$11="Muy Alta",'Mapa final'!$AD$11="Menor"),CONCATENATE("R1C",'Mapa final'!$R$11),"")</f>
        <v/>
      </c>
      <c r="R6" s="31" t="str">
        <f>IF(AND('Mapa final'!$AB$12="Muy Alta",'Mapa final'!$AD$12="Menor"),CONCATENATE("R1C",'Mapa final'!$R$12),"")</f>
        <v/>
      </c>
      <c r="S6" s="31" t="str">
        <f>IF(AND('Mapa final'!$AB$13="Muy Alta",'Mapa final'!$AD$13="Menor"),CONCATENATE("R1C",'Mapa final'!$R$13),"")</f>
        <v/>
      </c>
      <c r="T6" s="31" t="str">
        <f>IF(AND('Mapa final'!$AB$14="Muy Alta",'Mapa final'!$AD$14="Menor"),CONCATENATE("R1C",'Mapa final'!$R$14),"")</f>
        <v/>
      </c>
      <c r="U6" s="32" t="str">
        <f>IF(AND('Mapa final'!$AB$15="Muy Alta",'Mapa final'!$AD$15="Menor"),CONCATENATE("R1C",'Mapa final'!$R$15),"")</f>
        <v/>
      </c>
      <c r="V6" s="30" t="str">
        <f>IF(AND('Mapa final'!$AB$10="Muy Alta",'Mapa final'!$AD$10="Moderado"),CONCATENATE("R1C",'Mapa final'!$R$10),"")</f>
        <v/>
      </c>
      <c r="W6" s="31" t="str">
        <f>IF(AND('Mapa final'!$AB$11="Muy Alta",'Mapa final'!$AD$11="Moderado"),CONCATENATE("R1C",'Mapa final'!$R$11),"")</f>
        <v/>
      </c>
      <c r="X6" s="31" t="str">
        <f>IF(AND('Mapa final'!$AB$12="Muy Alta",'Mapa final'!$AD$12="Moderado"),CONCATENATE("R1C",'Mapa final'!$R$12),"")</f>
        <v/>
      </c>
      <c r="Y6" s="31" t="str">
        <f>IF(AND('Mapa final'!$AB$13="Muy Alta",'Mapa final'!$AD$13="Moderado"),CONCATENATE("R1C",'Mapa final'!$R$13),"")</f>
        <v/>
      </c>
      <c r="Z6" s="31" t="str">
        <f>IF(AND('Mapa final'!$AB$14="Muy Alta",'Mapa final'!$AD$14="Moderado"),CONCATENATE("R1C",'Mapa final'!$R$14),"")</f>
        <v/>
      </c>
      <c r="AA6" s="32" t="str">
        <f>IF(AND('Mapa final'!$AB$15="Muy Alta",'Mapa final'!$AD$15="Moderado"),CONCATENATE("R1C",'Mapa final'!$R$15),"")</f>
        <v/>
      </c>
      <c r="AB6" s="30" t="str">
        <f>IF(AND('Mapa final'!$AB$10="Muy Alta",'Mapa final'!$AD$10="Mayor"),CONCATENATE("R1C",'Mapa final'!$R$10),"")</f>
        <v/>
      </c>
      <c r="AC6" s="31" t="str">
        <f>IF(AND('Mapa final'!$AB$11="Muy Alta",'Mapa final'!$AD$11="Mayor"),CONCATENATE("R1C",'Mapa final'!$R$11),"")</f>
        <v/>
      </c>
      <c r="AD6" s="31" t="str">
        <f>IF(AND('Mapa final'!$AB$12="Muy Alta",'Mapa final'!$AD$12="Mayor"),CONCATENATE("R1C",'Mapa final'!$R$12),"")</f>
        <v/>
      </c>
      <c r="AE6" s="31" t="str">
        <f>IF(AND('Mapa final'!$AB$13="Muy Alta",'Mapa final'!$AD$13="Mayor"),CONCATENATE("R1C",'Mapa final'!$R$13),"")</f>
        <v/>
      </c>
      <c r="AF6" s="31" t="str">
        <f>IF(AND('Mapa final'!$AB$14="Muy Alta",'Mapa final'!$AD$14="Mayor"),CONCATENATE("R1C",'Mapa final'!$R$14),"")</f>
        <v/>
      </c>
      <c r="AG6" s="32" t="str">
        <f>IF(AND('Mapa final'!$AB$15="Muy Alta",'Mapa final'!$AD$15="Mayor"),CONCATENATE("R1C",'Mapa final'!$R$15),"")</f>
        <v/>
      </c>
      <c r="AH6" s="33" t="str">
        <f>IF(AND('Mapa final'!$AB$10="Muy Alta",'Mapa final'!$AD$10="Catastrófico"),CONCATENATE("R1C",'Mapa final'!$R$10),"")</f>
        <v/>
      </c>
      <c r="AI6" s="34" t="str">
        <f>IF(AND('Mapa final'!$AB$11="Muy Alta",'Mapa final'!$AD$11="Catastrófico"),CONCATENATE("R1C",'Mapa final'!$R$11),"")</f>
        <v/>
      </c>
      <c r="AJ6" s="34" t="str">
        <f>IF(AND('Mapa final'!$AB$12="Muy Alta",'Mapa final'!$AD$12="Catastrófico"),CONCATENATE("R1C",'Mapa final'!$R$12),"")</f>
        <v/>
      </c>
      <c r="AK6" s="34" t="str">
        <f>IF(AND('Mapa final'!$AB$13="Muy Alta",'Mapa final'!$AD$13="Catastrófico"),CONCATENATE("R1C",'Mapa final'!$R$13),"")</f>
        <v/>
      </c>
      <c r="AL6" s="34" t="str">
        <f>IF(AND('Mapa final'!$AB$14="Muy Alta",'Mapa final'!$AD$14="Catastrófico"),CONCATENATE("R1C",'Mapa final'!$R$14),"")</f>
        <v/>
      </c>
      <c r="AM6" s="35" t="str">
        <f>IF(AND('Mapa final'!$AB$15="Muy Alta",'Mapa final'!$AD$15="Catastrófico"),CONCATENATE("R1C",'Mapa final'!$R$15),"")</f>
        <v/>
      </c>
      <c r="AN6" s="67"/>
      <c r="AO6" s="592" t="s">
        <v>76</v>
      </c>
      <c r="AP6" s="593"/>
      <c r="AQ6" s="593"/>
      <c r="AR6" s="593"/>
      <c r="AS6" s="593"/>
      <c r="AT6" s="594"/>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row>
    <row r="7" spans="1:91" ht="15" customHeight="1" x14ac:dyDescent="0.3">
      <c r="A7" s="67"/>
      <c r="B7" s="490"/>
      <c r="C7" s="490"/>
      <c r="D7" s="491"/>
      <c r="E7" s="589"/>
      <c r="F7" s="588"/>
      <c r="G7" s="588"/>
      <c r="H7" s="588"/>
      <c r="I7" s="604"/>
      <c r="J7" s="36" t="str">
        <f>IF(AND('Mapa final'!$AB$16="Muy Alta",'Mapa final'!$AD$16="Leve"),CONCATENATE("R2C",'Mapa final'!$R$16),"")</f>
        <v/>
      </c>
      <c r="K7" s="37" t="str">
        <f>IF(AND('Mapa final'!$AB$17="Muy Alta",'Mapa final'!$AD$17="Leve"),CONCATENATE("R2C",'Mapa final'!$R$17),"")</f>
        <v/>
      </c>
      <c r="L7" s="37" t="str">
        <f>IF(AND('Mapa final'!$AB$18="Muy Alta",'Mapa final'!$AD$18="Leve"),CONCATENATE("R2C",'Mapa final'!$R$18),"")</f>
        <v/>
      </c>
      <c r="M7" s="37" t="str">
        <f>IF(AND('Mapa final'!$AB$19="Muy Alta",'Mapa final'!$AD$19="Leve"),CONCATENATE("R2C",'Mapa final'!$R$19),"")</f>
        <v/>
      </c>
      <c r="N7" s="37" t="str">
        <f>IF(AND('Mapa final'!$AB$20="Muy Alta",'Mapa final'!$AD$20="Leve"),CONCATENATE("R2C",'Mapa final'!$R$20),"")</f>
        <v/>
      </c>
      <c r="O7" s="38" t="str">
        <f>IF(AND('Mapa final'!$AB$21="Muy Alta",'Mapa final'!$AD$21="Leve"),CONCATENATE("R2C",'Mapa final'!$R$21),"")</f>
        <v/>
      </c>
      <c r="P7" s="36" t="str">
        <f>IF(AND('Mapa final'!$AB$16="Muy Alta",'Mapa final'!$AD$16="Menor"),CONCATENATE("R2C",'Mapa final'!$R$16),"")</f>
        <v/>
      </c>
      <c r="Q7" s="37" t="str">
        <f>IF(AND('Mapa final'!$AB$17="Muy Alta",'Mapa final'!$AD$17="Menor"),CONCATENATE("R2C",'Mapa final'!$R$17),"")</f>
        <v/>
      </c>
      <c r="R7" s="37" t="str">
        <f>IF(AND('Mapa final'!$AB$18="Muy Alta",'Mapa final'!$AD$18="Menor"),CONCATENATE("R2C",'Mapa final'!$R$18),"")</f>
        <v/>
      </c>
      <c r="S7" s="37" t="str">
        <f>IF(AND('Mapa final'!$AB$19="Muy Alta",'Mapa final'!$AD$19="Menor"),CONCATENATE("R2C",'Mapa final'!$R$19),"")</f>
        <v/>
      </c>
      <c r="T7" s="37" t="str">
        <f>IF(AND('Mapa final'!$AB$20="Muy Alta",'Mapa final'!$AD$20="Menor"),CONCATENATE("R2C",'Mapa final'!$R$20),"")</f>
        <v/>
      </c>
      <c r="U7" s="38" t="str">
        <f>IF(AND('Mapa final'!$AB$21="Muy Alta",'Mapa final'!$AD$21="Menor"),CONCATENATE("R2C",'Mapa final'!$R$21),"")</f>
        <v/>
      </c>
      <c r="V7" s="36" t="str">
        <f>IF(AND('Mapa final'!$AB$16="Muy Alta",'Mapa final'!$AD$16="Moderado"),CONCATENATE("R2C",'Mapa final'!$R$16),"")</f>
        <v/>
      </c>
      <c r="W7" s="37" t="str">
        <f>IF(AND('Mapa final'!$AB$17="Muy Alta",'Mapa final'!$AD$17="Moderado"),CONCATENATE("R2C",'Mapa final'!$R$17),"")</f>
        <v/>
      </c>
      <c r="X7" s="37" t="str">
        <f>IF(AND('Mapa final'!$AB$18="Muy Alta",'Mapa final'!$AD$18="Moderado"),CONCATENATE("R2C",'Mapa final'!$R$18),"")</f>
        <v/>
      </c>
      <c r="Y7" s="37" t="str">
        <f>IF(AND('Mapa final'!$AB$19="Muy Alta",'Mapa final'!$AD$19="Moderado"),CONCATENATE("R2C",'Mapa final'!$R$19),"")</f>
        <v/>
      </c>
      <c r="Z7" s="37" t="str">
        <f>IF(AND('Mapa final'!$AB$20="Muy Alta",'Mapa final'!$AD$20="Moderado"),CONCATENATE("R2C",'Mapa final'!$R$20),"")</f>
        <v/>
      </c>
      <c r="AA7" s="38" t="str">
        <f>IF(AND('Mapa final'!$AB$21="Muy Alta",'Mapa final'!$AD$21="Moderado"),CONCATENATE("R2C",'Mapa final'!$R$21),"")</f>
        <v/>
      </c>
      <c r="AB7" s="36" t="str">
        <f>IF(AND('Mapa final'!$AB$16="Muy Alta",'Mapa final'!$AD$16="Mayor"),CONCATENATE("R2C",'Mapa final'!$R$16),"")</f>
        <v/>
      </c>
      <c r="AC7" s="37" t="str">
        <f>IF(AND('Mapa final'!$AB$17="Muy Alta",'Mapa final'!$AD$17="Mayor"),CONCATENATE("R2C",'Mapa final'!$R$17),"")</f>
        <v/>
      </c>
      <c r="AD7" s="37" t="str">
        <f>IF(AND('Mapa final'!$AB$18="Muy Alta",'Mapa final'!$AD$18="Mayor"),CONCATENATE("R2C",'Mapa final'!$R$18),"")</f>
        <v/>
      </c>
      <c r="AE7" s="37" t="str">
        <f>IF(AND('Mapa final'!$AB$19="Muy Alta",'Mapa final'!$AD$19="Mayor"),CONCATENATE("R2C",'Mapa final'!$R$19),"")</f>
        <v/>
      </c>
      <c r="AF7" s="37" t="str">
        <f>IF(AND('Mapa final'!$AB$20="Muy Alta",'Mapa final'!$AD$20="Mayor"),CONCATENATE("R2C",'Mapa final'!$R$20),"")</f>
        <v/>
      </c>
      <c r="AG7" s="38" t="str">
        <f>IF(AND('Mapa final'!$AB$21="Muy Alta",'Mapa final'!$AD$21="Mayor"),CONCATENATE("R2C",'Mapa final'!$R$21),"")</f>
        <v/>
      </c>
      <c r="AH7" s="39" t="str">
        <f>IF(AND('Mapa final'!$AB$16="Muy Alta",'Mapa final'!$AD$16="Catastrófico"),CONCATENATE("R2C",'Mapa final'!$R$16),"")</f>
        <v/>
      </c>
      <c r="AI7" s="40" t="str">
        <f>IF(AND('Mapa final'!$AB$17="Muy Alta",'Mapa final'!$AD$17="Catastrófico"),CONCATENATE("R2C",'Mapa final'!$R$17),"")</f>
        <v/>
      </c>
      <c r="AJ7" s="40" t="str">
        <f>IF(AND('Mapa final'!$AB$18="Muy Alta",'Mapa final'!$AD$18="Catastrófico"),CONCATENATE("R2C",'Mapa final'!$R$18),"")</f>
        <v/>
      </c>
      <c r="AK7" s="40" t="str">
        <f>IF(AND('Mapa final'!$AB$19="Muy Alta",'Mapa final'!$AD$19="Catastrófico"),CONCATENATE("R2C",'Mapa final'!$R$19),"")</f>
        <v/>
      </c>
      <c r="AL7" s="40" t="str">
        <f>IF(AND('Mapa final'!$AB$20="Muy Alta",'Mapa final'!$AD$20="Catastrófico"),CONCATENATE("R2C",'Mapa final'!$R$20),"")</f>
        <v/>
      </c>
      <c r="AM7" s="41" t="str">
        <f>IF(AND('Mapa final'!$AB$21="Muy Alta",'Mapa final'!$AD$21="Catastrófico"),CONCATENATE("R2C",'Mapa final'!$R$21),"")</f>
        <v/>
      </c>
      <c r="AN7" s="67"/>
      <c r="AO7" s="595"/>
      <c r="AP7" s="596"/>
      <c r="AQ7" s="596"/>
      <c r="AR7" s="596"/>
      <c r="AS7" s="596"/>
      <c r="AT7" s="59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row>
    <row r="8" spans="1:91" ht="15" customHeight="1" x14ac:dyDescent="0.3">
      <c r="A8" s="67"/>
      <c r="B8" s="490"/>
      <c r="C8" s="490"/>
      <c r="D8" s="491"/>
      <c r="E8" s="589"/>
      <c r="F8" s="588"/>
      <c r="G8" s="588"/>
      <c r="H8" s="588"/>
      <c r="I8" s="604"/>
      <c r="J8" s="36" t="str">
        <f>IF(AND('Mapa final'!$AB$22="Muy Alta",'Mapa final'!$AD$22="Leve"),CONCATENATE("R3C",'Mapa final'!$R$22),"")</f>
        <v/>
      </c>
      <c r="K8" s="37" t="str">
        <f>IF(AND('Mapa final'!$AB$23="Muy Alta",'Mapa final'!$AD$23="Leve"),CONCATENATE("R3C",'Mapa final'!$R$23),"")</f>
        <v/>
      </c>
      <c r="L8" s="37" t="str">
        <f>IF(AND('Mapa final'!$AB$24="Muy Alta",'Mapa final'!$AD$24="Leve"),CONCATENATE("R3C",'Mapa final'!$R$24),"")</f>
        <v/>
      </c>
      <c r="M8" s="37" t="str">
        <f>IF(AND('Mapa final'!$AB$25="Muy Alta",'Mapa final'!$AD$25="Leve"),CONCATENATE("R3C",'Mapa final'!$R$25),"")</f>
        <v/>
      </c>
      <c r="N8" s="37" t="str">
        <f>IF(AND('Mapa final'!$AB$26="Muy Alta",'Mapa final'!$AD$26="Leve"),CONCATENATE("R3C",'Mapa final'!$R$26),"")</f>
        <v/>
      </c>
      <c r="O8" s="38" t="str">
        <f>IF(AND('Mapa final'!$AB$27="Muy Alta",'Mapa final'!$AD$27="Leve"),CONCATENATE("R3C",'Mapa final'!$R$27),"")</f>
        <v/>
      </c>
      <c r="P8" s="36" t="str">
        <f>IF(AND('Mapa final'!$AB$22="Muy Alta",'Mapa final'!$AD$22="Menor"),CONCATENATE("R3C",'Mapa final'!$R$22),"")</f>
        <v/>
      </c>
      <c r="Q8" s="37" t="str">
        <f>IF(AND('Mapa final'!$AB$23="Muy Alta",'Mapa final'!$AD$23="Menor"),CONCATENATE("R3C",'Mapa final'!$R$23),"")</f>
        <v/>
      </c>
      <c r="R8" s="37" t="str">
        <f>IF(AND('Mapa final'!$AB$24="Muy Alta",'Mapa final'!$AD$24="Menor"),CONCATENATE("R3C",'Mapa final'!$R$24),"")</f>
        <v/>
      </c>
      <c r="S8" s="37" t="str">
        <f>IF(AND('Mapa final'!$AB$25="Muy Alta",'Mapa final'!$AD$25="Menor"),CONCATENATE("R3C",'Mapa final'!$R$25),"")</f>
        <v/>
      </c>
      <c r="T8" s="37" t="str">
        <f>IF(AND('Mapa final'!$AB$26="Muy Alta",'Mapa final'!$AD$26="Menor"),CONCATENATE("R3C",'Mapa final'!$R$26),"")</f>
        <v/>
      </c>
      <c r="U8" s="38" t="str">
        <f>IF(AND('Mapa final'!$AB$27="Muy Alta",'Mapa final'!$AD$27="Menor"),CONCATENATE("R3C",'Mapa final'!$R$27),"")</f>
        <v/>
      </c>
      <c r="V8" s="36" t="str">
        <f>IF(AND('Mapa final'!$AB$22="Muy Alta",'Mapa final'!$AD$22="Moderado"),CONCATENATE("R3C",'Mapa final'!$R$22),"")</f>
        <v/>
      </c>
      <c r="W8" s="37" t="str">
        <f>IF(AND('Mapa final'!$AB$23="Muy Alta",'Mapa final'!$AD$23="Moderado"),CONCATENATE("R3C",'Mapa final'!$R$23),"")</f>
        <v/>
      </c>
      <c r="X8" s="37" t="str">
        <f>IF(AND('Mapa final'!$AB$24="Muy Alta",'Mapa final'!$AD$24="Moderado"),CONCATENATE("R3C",'Mapa final'!$R$24),"")</f>
        <v/>
      </c>
      <c r="Y8" s="37" t="str">
        <f>IF(AND('Mapa final'!$AB$25="Muy Alta",'Mapa final'!$AD$25="Moderado"),CONCATENATE("R3C",'Mapa final'!$R$25),"")</f>
        <v/>
      </c>
      <c r="Z8" s="37" t="str">
        <f>IF(AND('Mapa final'!$AB$26="Muy Alta",'Mapa final'!$AD$26="Moderado"),CONCATENATE("R3C",'Mapa final'!$R$26),"")</f>
        <v/>
      </c>
      <c r="AA8" s="38" t="str">
        <f>IF(AND('Mapa final'!$AB$27="Muy Alta",'Mapa final'!$AD$27="Moderado"),CONCATENATE("R3C",'Mapa final'!$R$27),"")</f>
        <v/>
      </c>
      <c r="AB8" s="36" t="str">
        <f>IF(AND('Mapa final'!$AB$22="Muy Alta",'Mapa final'!$AD$22="Mayor"),CONCATENATE("R3C",'Mapa final'!$R$22),"")</f>
        <v/>
      </c>
      <c r="AC8" s="37" t="str">
        <f>IF(AND('Mapa final'!$AB$23="Muy Alta",'Mapa final'!$AD$23="Mayor"),CONCATENATE("R3C",'Mapa final'!$R$23),"")</f>
        <v/>
      </c>
      <c r="AD8" s="37" t="str">
        <f>IF(AND('Mapa final'!$AB$24="Muy Alta",'Mapa final'!$AD$24="Mayor"),CONCATENATE("R3C",'Mapa final'!$R$24),"")</f>
        <v/>
      </c>
      <c r="AE8" s="37" t="str">
        <f>IF(AND('Mapa final'!$AB$25="Muy Alta",'Mapa final'!$AD$25="Mayor"),CONCATENATE("R3C",'Mapa final'!$R$25),"")</f>
        <v/>
      </c>
      <c r="AF8" s="37" t="str">
        <f>IF(AND('Mapa final'!$AB$26="Muy Alta",'Mapa final'!$AD$26="Mayor"),CONCATENATE("R3C",'Mapa final'!$R$26),"")</f>
        <v/>
      </c>
      <c r="AG8" s="38" t="str">
        <f>IF(AND('Mapa final'!$AB$27="Muy Alta",'Mapa final'!$AD$27="Mayor"),CONCATENATE("R3C",'Mapa final'!$R$27),"")</f>
        <v/>
      </c>
      <c r="AH8" s="39" t="str">
        <f>IF(AND('Mapa final'!$AB$22="Muy Alta",'Mapa final'!$AD$22="Catastrófico"),CONCATENATE("R3C",'Mapa final'!$R$22),"")</f>
        <v/>
      </c>
      <c r="AI8" s="40" t="str">
        <f>IF(AND('Mapa final'!$AB$23="Muy Alta",'Mapa final'!$AD$23="Catastrófico"),CONCATENATE("R3C",'Mapa final'!$R$23),"")</f>
        <v/>
      </c>
      <c r="AJ8" s="40" t="str">
        <f>IF(AND('Mapa final'!$AB$24="Muy Alta",'Mapa final'!$AD$24="Catastrófico"),CONCATENATE("R3C",'Mapa final'!$R$24),"")</f>
        <v/>
      </c>
      <c r="AK8" s="40" t="str">
        <f>IF(AND('Mapa final'!$AB$25="Muy Alta",'Mapa final'!$AD$25="Catastrófico"),CONCATENATE("R3C",'Mapa final'!$R$25),"")</f>
        <v/>
      </c>
      <c r="AL8" s="40" t="str">
        <f>IF(AND('Mapa final'!$AB$26="Muy Alta",'Mapa final'!$AD$26="Catastrófico"),CONCATENATE("R3C",'Mapa final'!$R$26),"")</f>
        <v/>
      </c>
      <c r="AM8" s="41" t="str">
        <f>IF(AND('Mapa final'!$AB$27="Muy Alta",'Mapa final'!$AD$27="Catastrófico"),CONCATENATE("R3C",'Mapa final'!$R$27),"")</f>
        <v/>
      </c>
      <c r="AN8" s="67"/>
      <c r="AO8" s="595"/>
      <c r="AP8" s="596"/>
      <c r="AQ8" s="596"/>
      <c r="AR8" s="596"/>
      <c r="AS8" s="596"/>
      <c r="AT8" s="59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row>
    <row r="9" spans="1:91" ht="15" customHeight="1" x14ac:dyDescent="0.3">
      <c r="A9" s="67"/>
      <c r="B9" s="490"/>
      <c r="C9" s="490"/>
      <c r="D9" s="491"/>
      <c r="E9" s="589"/>
      <c r="F9" s="588"/>
      <c r="G9" s="588"/>
      <c r="H9" s="588"/>
      <c r="I9" s="604"/>
      <c r="J9" s="36" t="str">
        <f>IF(AND('Mapa final'!$AB$28="Muy Alta",'Mapa final'!$AD$28="Leve"),CONCATENATE("R4C",'Mapa final'!$R$28),"")</f>
        <v/>
      </c>
      <c r="K9" s="37" t="str">
        <f>IF(AND('Mapa final'!$AB$29="Muy Alta",'Mapa final'!$AD$29="Leve"),CONCATENATE("R4C",'Mapa final'!$R$29),"")</f>
        <v/>
      </c>
      <c r="L9" s="37" t="str">
        <f>IF(AND('Mapa final'!$AB$30="Muy Alta",'Mapa final'!$AD$30="Leve"),CONCATENATE("R4C",'Mapa final'!$R$30),"")</f>
        <v/>
      </c>
      <c r="M9" s="37" t="str">
        <f>IF(AND('Mapa final'!$AB$31="Muy Alta",'Mapa final'!$AD$31="Leve"),CONCATENATE("R4C",'Mapa final'!$R$31),"")</f>
        <v/>
      </c>
      <c r="N9" s="37" t="str">
        <f>IF(AND('Mapa final'!$AB$32="Muy Alta",'Mapa final'!$AD$32="Leve"),CONCATENATE("R4C",'Mapa final'!$R$32),"")</f>
        <v/>
      </c>
      <c r="O9" s="38" t="str">
        <f>IF(AND('Mapa final'!$AB$33="Muy Alta",'Mapa final'!$AD$33="Leve"),CONCATENATE("R4C",'Mapa final'!$R$33),"")</f>
        <v/>
      </c>
      <c r="P9" s="36" t="str">
        <f>IF(AND('Mapa final'!$AB$28="Muy Alta",'Mapa final'!$AD$28="Menor"),CONCATENATE("R4C",'Mapa final'!$R$28),"")</f>
        <v/>
      </c>
      <c r="Q9" s="37" t="str">
        <f>IF(AND('Mapa final'!$AB$29="Muy Alta",'Mapa final'!$AD$29="Menor"),CONCATENATE("R4C",'Mapa final'!$R$29),"")</f>
        <v/>
      </c>
      <c r="R9" s="37" t="str">
        <f>IF(AND('Mapa final'!$AB$30="Muy Alta",'Mapa final'!$AD$30="Menor"),CONCATENATE("R4C",'Mapa final'!$R$30),"")</f>
        <v/>
      </c>
      <c r="S9" s="37" t="str">
        <f>IF(AND('Mapa final'!$AB$31="Muy Alta",'Mapa final'!$AD$31="Menor"),CONCATENATE("R4C",'Mapa final'!$R$31),"")</f>
        <v/>
      </c>
      <c r="T9" s="37" t="str">
        <f>IF(AND('Mapa final'!$AB$32="Muy Alta",'Mapa final'!$AD$32="Menor"),CONCATENATE("R4C",'Mapa final'!$R$32),"")</f>
        <v/>
      </c>
      <c r="U9" s="38" t="str">
        <f>IF(AND('Mapa final'!$AB$33="Muy Alta",'Mapa final'!$AD$33="Menor"),CONCATENATE("R4C",'Mapa final'!$R$33),"")</f>
        <v/>
      </c>
      <c r="V9" s="36" t="str">
        <f>IF(AND('Mapa final'!$AB$28="Muy Alta",'Mapa final'!$AD$28="Moderado"),CONCATENATE("R4C",'Mapa final'!$R$28),"")</f>
        <v/>
      </c>
      <c r="W9" s="37" t="str">
        <f>IF(AND('Mapa final'!$AB$29="Muy Alta",'Mapa final'!$AD$29="Moderado"),CONCATENATE("R4C",'Mapa final'!$R$29),"")</f>
        <v/>
      </c>
      <c r="X9" s="37" t="str">
        <f>IF(AND('Mapa final'!$AB$30="Muy Alta",'Mapa final'!$AD$30="Moderado"),CONCATENATE("R4C",'Mapa final'!$R$30),"")</f>
        <v/>
      </c>
      <c r="Y9" s="37" t="str">
        <f>IF(AND('Mapa final'!$AB$31="Muy Alta",'Mapa final'!$AD$31="Moderado"),CONCATENATE("R4C",'Mapa final'!$R$31),"")</f>
        <v/>
      </c>
      <c r="Z9" s="37" t="str">
        <f>IF(AND('Mapa final'!$AB$32="Muy Alta",'Mapa final'!$AD$32="Moderado"),CONCATENATE("R4C",'Mapa final'!$R$32),"")</f>
        <v/>
      </c>
      <c r="AA9" s="38" t="str">
        <f>IF(AND('Mapa final'!$AB$33="Muy Alta",'Mapa final'!$AD$33="Moderado"),CONCATENATE("R4C",'Mapa final'!$R$33),"")</f>
        <v/>
      </c>
      <c r="AB9" s="36" t="str">
        <f>IF(AND('Mapa final'!$AB$28="Muy Alta",'Mapa final'!$AD$28="Mayor"),CONCATENATE("R4C",'Mapa final'!$R$28),"")</f>
        <v/>
      </c>
      <c r="AC9" s="37" t="str">
        <f>IF(AND('Mapa final'!$AB$29="Muy Alta",'Mapa final'!$AD$29="Mayor"),CONCATENATE("R4C",'Mapa final'!$R$29),"")</f>
        <v/>
      </c>
      <c r="AD9" s="37" t="str">
        <f>IF(AND('Mapa final'!$AB$30="Muy Alta",'Mapa final'!$AD$30="Mayor"),CONCATENATE("R4C",'Mapa final'!$R$30),"")</f>
        <v/>
      </c>
      <c r="AE9" s="37" t="str">
        <f>IF(AND('Mapa final'!$AB$31="Muy Alta",'Mapa final'!$AD$31="Mayor"),CONCATENATE("R4C",'Mapa final'!$R$31),"")</f>
        <v/>
      </c>
      <c r="AF9" s="37" t="str">
        <f>IF(AND('Mapa final'!$AB$32="Muy Alta",'Mapa final'!$AD$32="Mayor"),CONCATENATE("R4C",'Mapa final'!$R$32),"")</f>
        <v/>
      </c>
      <c r="AG9" s="38" t="str">
        <f>IF(AND('Mapa final'!$AB$33="Muy Alta",'Mapa final'!$AD$33="Mayor"),CONCATENATE("R4C",'Mapa final'!$R$33),"")</f>
        <v/>
      </c>
      <c r="AH9" s="39" t="str">
        <f>IF(AND('Mapa final'!$AB$28="Muy Alta",'Mapa final'!$AD$28="Catastrófico"),CONCATENATE("R4C",'Mapa final'!$R$28),"")</f>
        <v/>
      </c>
      <c r="AI9" s="40" t="str">
        <f>IF(AND('Mapa final'!$AB$29="Muy Alta",'Mapa final'!$AD$29="Catastrófico"),CONCATENATE("R4C",'Mapa final'!$R$29),"")</f>
        <v/>
      </c>
      <c r="AJ9" s="40" t="str">
        <f>IF(AND('Mapa final'!$AB$30="Muy Alta",'Mapa final'!$AD$30="Catastrófico"),CONCATENATE("R4C",'Mapa final'!$R$30),"")</f>
        <v/>
      </c>
      <c r="AK9" s="40" t="str">
        <f>IF(AND('Mapa final'!$AB$31="Muy Alta",'Mapa final'!$AD$31="Catastrófico"),CONCATENATE("R4C",'Mapa final'!$R$31),"")</f>
        <v/>
      </c>
      <c r="AL9" s="40" t="str">
        <f>IF(AND('Mapa final'!$AB$32="Muy Alta",'Mapa final'!$AD$32="Catastrófico"),CONCATENATE("R4C",'Mapa final'!$R$32),"")</f>
        <v/>
      </c>
      <c r="AM9" s="41" t="str">
        <f>IF(AND('Mapa final'!$AB$33="Muy Alta",'Mapa final'!$AD$33="Catastrófico"),CONCATENATE("R4C",'Mapa final'!$R$33),"")</f>
        <v/>
      </c>
      <c r="AN9" s="67"/>
      <c r="AO9" s="595"/>
      <c r="AP9" s="596"/>
      <c r="AQ9" s="596"/>
      <c r="AR9" s="596"/>
      <c r="AS9" s="596"/>
      <c r="AT9" s="59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row>
    <row r="10" spans="1:91" ht="15" customHeight="1" x14ac:dyDescent="0.3">
      <c r="A10" s="67"/>
      <c r="B10" s="490"/>
      <c r="C10" s="490"/>
      <c r="D10" s="491"/>
      <c r="E10" s="589"/>
      <c r="F10" s="588"/>
      <c r="G10" s="588"/>
      <c r="H10" s="588"/>
      <c r="I10" s="604"/>
      <c r="J10" s="36" t="str">
        <f>IF(AND('Mapa final'!$AB$34="Muy Alta",'Mapa final'!$AD$34="Leve"),CONCATENATE("R5C",'Mapa final'!$R$34),"")</f>
        <v/>
      </c>
      <c r="K10" s="37" t="str">
        <f>IF(AND('Mapa final'!$AB$35="Muy Alta",'Mapa final'!$AD$35="Leve"),CONCATENATE("R5C",'Mapa final'!$R$35),"")</f>
        <v/>
      </c>
      <c r="L10" s="37" t="str">
        <f>IF(AND('Mapa final'!$AB$36="Muy Alta",'Mapa final'!$AD$36="Leve"),CONCATENATE("R5C",'Mapa final'!$R$36),"")</f>
        <v/>
      </c>
      <c r="M10" s="37" t="str">
        <f>IF(AND('Mapa final'!$AB$37="Muy Alta",'Mapa final'!$AD$37="Leve"),CONCATENATE("R5C",'Mapa final'!$R$37),"")</f>
        <v/>
      </c>
      <c r="N10" s="37" t="str">
        <f>IF(AND('Mapa final'!$AB$38="Muy Alta",'Mapa final'!$AD$38="Leve"),CONCATENATE("R5C",'Mapa final'!$R$38),"")</f>
        <v/>
      </c>
      <c r="O10" s="38" t="str">
        <f>IF(AND('Mapa final'!$AB$39="Muy Alta",'Mapa final'!$AD$39="Leve"),CONCATENATE("R5C",'Mapa final'!$R$39),"")</f>
        <v/>
      </c>
      <c r="P10" s="36" t="str">
        <f>IF(AND('Mapa final'!$AB$34="Muy Alta",'Mapa final'!$AD$34="Menor"),CONCATENATE("R5C",'Mapa final'!$R$34),"")</f>
        <v/>
      </c>
      <c r="Q10" s="37" t="str">
        <f>IF(AND('Mapa final'!$AB$35="Muy Alta",'Mapa final'!$AD$35="Menor"),CONCATENATE("R5C",'Mapa final'!$R$35),"")</f>
        <v/>
      </c>
      <c r="R10" s="37" t="str">
        <f>IF(AND('Mapa final'!$AB$36="Muy Alta",'Mapa final'!$AD$36="Menor"),CONCATENATE("R5C",'Mapa final'!$R$36),"")</f>
        <v/>
      </c>
      <c r="S10" s="37" t="str">
        <f>IF(AND('Mapa final'!$AB$37="Muy Alta",'Mapa final'!$AD$37="Menor"),CONCATENATE("R5C",'Mapa final'!$R$37),"")</f>
        <v/>
      </c>
      <c r="T10" s="37" t="str">
        <f>IF(AND('Mapa final'!$AB$38="Muy Alta",'Mapa final'!$AD$38="Menor"),CONCATENATE("R5C",'Mapa final'!$R$38),"")</f>
        <v/>
      </c>
      <c r="U10" s="38" t="str">
        <f>IF(AND('Mapa final'!$AB$39="Muy Alta",'Mapa final'!$AD$39="Menor"),CONCATENATE("R5C",'Mapa final'!$R$39),"")</f>
        <v/>
      </c>
      <c r="V10" s="36" t="str">
        <f>IF(AND('Mapa final'!$AB$34="Muy Alta",'Mapa final'!$AD$34="Moderado"),CONCATENATE("R5C",'Mapa final'!$R$34),"")</f>
        <v/>
      </c>
      <c r="W10" s="37" t="str">
        <f>IF(AND('Mapa final'!$AB$35="Muy Alta",'Mapa final'!$AD$35="Moderado"),CONCATENATE("R5C",'Mapa final'!$R$35),"")</f>
        <v/>
      </c>
      <c r="X10" s="37" t="str">
        <f>IF(AND('Mapa final'!$AB$36="Muy Alta",'Mapa final'!$AD$36="Moderado"),CONCATENATE("R5C",'Mapa final'!$R$36),"")</f>
        <v/>
      </c>
      <c r="Y10" s="37" t="str">
        <f>IF(AND('Mapa final'!$AB$37="Muy Alta",'Mapa final'!$AD$37="Moderado"),CONCATENATE("R5C",'Mapa final'!$R$37),"")</f>
        <v/>
      </c>
      <c r="Z10" s="37" t="str">
        <f>IF(AND('Mapa final'!$AB$38="Muy Alta",'Mapa final'!$AD$38="Moderado"),CONCATENATE("R5C",'Mapa final'!$R$38),"")</f>
        <v/>
      </c>
      <c r="AA10" s="38" t="str">
        <f>IF(AND('Mapa final'!$AB$39="Muy Alta",'Mapa final'!$AD$39="Moderado"),CONCATENATE("R5C",'Mapa final'!$R$39),"")</f>
        <v/>
      </c>
      <c r="AB10" s="36" t="str">
        <f>IF(AND('Mapa final'!$AB$34="Muy Alta",'Mapa final'!$AD$34="Mayor"),CONCATENATE("R5C",'Mapa final'!$R$34),"")</f>
        <v/>
      </c>
      <c r="AC10" s="37" t="str">
        <f>IF(AND('Mapa final'!$AB$35="Muy Alta",'Mapa final'!$AD$35="Mayor"),CONCATENATE("R5C",'Mapa final'!$R$35),"")</f>
        <v/>
      </c>
      <c r="AD10" s="37" t="str">
        <f>IF(AND('Mapa final'!$AB$36="Muy Alta",'Mapa final'!$AD$36="Mayor"),CONCATENATE("R5C",'Mapa final'!$R$36),"")</f>
        <v/>
      </c>
      <c r="AE10" s="37" t="str">
        <f>IF(AND('Mapa final'!$AB$37="Muy Alta",'Mapa final'!$AD$37="Mayor"),CONCATENATE("R5C",'Mapa final'!$R$37),"")</f>
        <v/>
      </c>
      <c r="AF10" s="37" t="str">
        <f>IF(AND('Mapa final'!$AB$38="Muy Alta",'Mapa final'!$AD$38="Mayor"),CONCATENATE("R5C",'Mapa final'!$R$38),"")</f>
        <v/>
      </c>
      <c r="AG10" s="38" t="str">
        <f>IF(AND('Mapa final'!$AB$39="Muy Alta",'Mapa final'!$AD$39="Mayor"),CONCATENATE("R5C",'Mapa final'!$R$39),"")</f>
        <v/>
      </c>
      <c r="AH10" s="39" t="str">
        <f>IF(AND('Mapa final'!$AB$34="Muy Alta",'Mapa final'!$AD$34="Catastrófico"),CONCATENATE("R5C",'Mapa final'!$R$34),"")</f>
        <v/>
      </c>
      <c r="AI10" s="40" t="str">
        <f>IF(AND('Mapa final'!$AB$35="Muy Alta",'Mapa final'!$AD$35="Catastrófico"),CONCATENATE("R5C",'Mapa final'!$R$35),"")</f>
        <v/>
      </c>
      <c r="AJ10" s="40" t="str">
        <f>IF(AND('Mapa final'!$AB$36="Muy Alta",'Mapa final'!$AD$36="Catastrófico"),CONCATENATE("R5C",'Mapa final'!$R$36),"")</f>
        <v/>
      </c>
      <c r="AK10" s="40" t="str">
        <f>IF(AND('Mapa final'!$AB$37="Muy Alta",'Mapa final'!$AD$37="Catastrófico"),CONCATENATE("R5C",'Mapa final'!$R$37),"")</f>
        <v/>
      </c>
      <c r="AL10" s="40" t="str">
        <f>IF(AND('Mapa final'!$AB$38="Muy Alta",'Mapa final'!$AD$38="Catastrófico"),CONCATENATE("R5C",'Mapa final'!$R$38),"")</f>
        <v/>
      </c>
      <c r="AM10" s="41" t="str">
        <f>IF(AND('Mapa final'!$AB$39="Muy Alta",'Mapa final'!$AD$39="Catastrófico"),CONCATENATE("R5C",'Mapa final'!$R$39),"")</f>
        <v/>
      </c>
      <c r="AN10" s="67"/>
      <c r="AO10" s="595"/>
      <c r="AP10" s="596"/>
      <c r="AQ10" s="596"/>
      <c r="AR10" s="596"/>
      <c r="AS10" s="596"/>
      <c r="AT10" s="59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row>
    <row r="11" spans="1:91" ht="15" customHeight="1" x14ac:dyDescent="0.3">
      <c r="A11" s="67"/>
      <c r="B11" s="490"/>
      <c r="C11" s="490"/>
      <c r="D11" s="491"/>
      <c r="E11" s="589"/>
      <c r="F11" s="588"/>
      <c r="G11" s="588"/>
      <c r="H11" s="588"/>
      <c r="I11" s="604"/>
      <c r="J11" s="36" t="str">
        <f>IF(AND('Mapa final'!$AB$40="Muy Alta",'Mapa final'!$AD$40="Leve"),CONCATENATE("R6C",'Mapa final'!$R$40),"")</f>
        <v/>
      </c>
      <c r="K11" s="37" t="str">
        <f>IF(AND('Mapa final'!$AB$41="Muy Alta",'Mapa final'!$AD$41="Leve"),CONCATENATE("R6C",'Mapa final'!$R$41),"")</f>
        <v/>
      </c>
      <c r="L11" s="37" t="str">
        <f>IF(AND('Mapa final'!$AB$42="Muy Alta",'Mapa final'!$AD$42="Leve"),CONCATENATE("R6C",'Mapa final'!$R$42),"")</f>
        <v/>
      </c>
      <c r="M11" s="37" t="str">
        <f>IF(AND('Mapa final'!$AB$43="Muy Alta",'Mapa final'!$AD$43="Leve"),CONCATENATE("R6C",'Mapa final'!$R$43),"")</f>
        <v/>
      </c>
      <c r="N11" s="37" t="str">
        <f>IF(AND('Mapa final'!$AB$44="Muy Alta",'Mapa final'!$AD$44="Leve"),CONCATENATE("R6C",'Mapa final'!$R$44),"")</f>
        <v/>
      </c>
      <c r="O11" s="38" t="str">
        <f>IF(AND('Mapa final'!$AB$45="Muy Alta",'Mapa final'!$AD$45="Leve"),CONCATENATE("R6C",'Mapa final'!$R$45),"")</f>
        <v/>
      </c>
      <c r="P11" s="36" t="str">
        <f>IF(AND('Mapa final'!$AB$40="Muy Alta",'Mapa final'!$AD$40="Menor"),CONCATENATE("R6C",'Mapa final'!$R$40),"")</f>
        <v/>
      </c>
      <c r="Q11" s="37" t="str">
        <f>IF(AND('Mapa final'!$AB$41="Muy Alta",'Mapa final'!$AD$41="Menor"),CONCATENATE("R6C",'Mapa final'!$R$41),"")</f>
        <v/>
      </c>
      <c r="R11" s="37" t="str">
        <f>IF(AND('Mapa final'!$AB$42="Muy Alta",'Mapa final'!$AD$42="Menor"),CONCATENATE("R6C",'Mapa final'!$R$42),"")</f>
        <v/>
      </c>
      <c r="S11" s="37" t="str">
        <f>IF(AND('Mapa final'!$AB$43="Muy Alta",'Mapa final'!$AD$43="Menor"),CONCATENATE("R6C",'Mapa final'!$R$43),"")</f>
        <v/>
      </c>
      <c r="T11" s="37" t="str">
        <f>IF(AND('Mapa final'!$AB$44="Muy Alta",'Mapa final'!$AD$44="Menor"),CONCATENATE("R6C",'Mapa final'!$R$44),"")</f>
        <v/>
      </c>
      <c r="U11" s="38" t="str">
        <f>IF(AND('Mapa final'!$AB$45="Muy Alta",'Mapa final'!$AD$45="Menor"),CONCATENATE("R6C",'Mapa final'!$R$45),"")</f>
        <v/>
      </c>
      <c r="V11" s="36" t="str">
        <f>IF(AND('Mapa final'!$AB$40="Muy Alta",'Mapa final'!$AD$40="Moderado"),CONCATENATE("R6C",'Mapa final'!$R$40),"")</f>
        <v/>
      </c>
      <c r="W11" s="37" t="str">
        <f>IF(AND('Mapa final'!$AB$41="Muy Alta",'Mapa final'!$AD$41="Moderado"),CONCATENATE("R6C",'Mapa final'!$R$41),"")</f>
        <v/>
      </c>
      <c r="X11" s="37" t="str">
        <f>IF(AND('Mapa final'!$AB$42="Muy Alta",'Mapa final'!$AD$42="Moderado"),CONCATENATE("R6C",'Mapa final'!$R$42),"")</f>
        <v/>
      </c>
      <c r="Y11" s="37" t="str">
        <f>IF(AND('Mapa final'!$AB$43="Muy Alta",'Mapa final'!$AD$43="Moderado"),CONCATENATE("R6C",'Mapa final'!$R$43),"")</f>
        <v/>
      </c>
      <c r="Z11" s="37" t="str">
        <f>IF(AND('Mapa final'!$AB$44="Muy Alta",'Mapa final'!$AD$44="Moderado"),CONCATENATE("R6C",'Mapa final'!$R$44),"")</f>
        <v/>
      </c>
      <c r="AA11" s="38" t="str">
        <f>IF(AND('Mapa final'!$AB$45="Muy Alta",'Mapa final'!$AD$45="Moderado"),CONCATENATE("R6C",'Mapa final'!$R$45),"")</f>
        <v/>
      </c>
      <c r="AB11" s="36" t="str">
        <f>IF(AND('Mapa final'!$AB$40="Muy Alta",'Mapa final'!$AD$40="Mayor"),CONCATENATE("R6C",'Mapa final'!$R$40),"")</f>
        <v/>
      </c>
      <c r="AC11" s="37" t="str">
        <f>IF(AND('Mapa final'!$AB$41="Muy Alta",'Mapa final'!$AD$41="Mayor"),CONCATENATE("R6C",'Mapa final'!$R$41),"")</f>
        <v/>
      </c>
      <c r="AD11" s="37" t="str">
        <f>IF(AND('Mapa final'!$AB$42="Muy Alta",'Mapa final'!$AD$42="Mayor"),CONCATENATE("R6C",'Mapa final'!$R$42),"")</f>
        <v/>
      </c>
      <c r="AE11" s="37" t="str">
        <f>IF(AND('Mapa final'!$AB$43="Muy Alta",'Mapa final'!$AD$43="Mayor"),CONCATENATE("R6C",'Mapa final'!$R$43),"")</f>
        <v/>
      </c>
      <c r="AF11" s="37" t="str">
        <f>IF(AND('Mapa final'!$AB$44="Muy Alta",'Mapa final'!$AD$44="Mayor"),CONCATENATE("R6C",'Mapa final'!$R$44),"")</f>
        <v/>
      </c>
      <c r="AG11" s="38" t="str">
        <f>IF(AND('Mapa final'!$AB$45="Muy Alta",'Mapa final'!$AD$45="Mayor"),CONCATENATE("R6C",'Mapa final'!$R$45),"")</f>
        <v/>
      </c>
      <c r="AH11" s="39" t="str">
        <f>IF(AND('Mapa final'!$AB$40="Muy Alta",'Mapa final'!$AD$40="Catastrófico"),CONCATENATE("R6C",'Mapa final'!$R$40),"")</f>
        <v/>
      </c>
      <c r="AI11" s="40" t="str">
        <f>IF(AND('Mapa final'!$AB$41="Muy Alta",'Mapa final'!$AD$41="Catastrófico"),CONCATENATE("R6C",'Mapa final'!$R$41),"")</f>
        <v/>
      </c>
      <c r="AJ11" s="40" t="str">
        <f>IF(AND('Mapa final'!$AB$42="Muy Alta",'Mapa final'!$AD$42="Catastrófico"),CONCATENATE("R6C",'Mapa final'!$R$42),"")</f>
        <v/>
      </c>
      <c r="AK11" s="40" t="str">
        <f>IF(AND('Mapa final'!$AB$43="Muy Alta",'Mapa final'!$AD$43="Catastrófico"),CONCATENATE("R6C",'Mapa final'!$R$43),"")</f>
        <v/>
      </c>
      <c r="AL11" s="40" t="str">
        <f>IF(AND('Mapa final'!$AB$44="Muy Alta",'Mapa final'!$AD$44="Catastrófico"),CONCATENATE("R6C",'Mapa final'!$R$44),"")</f>
        <v/>
      </c>
      <c r="AM11" s="41" t="str">
        <f>IF(AND('Mapa final'!$AB$45="Muy Alta",'Mapa final'!$AD$45="Catastrófico"),CONCATENATE("R6C",'Mapa final'!$R$45),"")</f>
        <v/>
      </c>
      <c r="AN11" s="67"/>
      <c r="AO11" s="595"/>
      <c r="AP11" s="596"/>
      <c r="AQ11" s="596"/>
      <c r="AR11" s="596"/>
      <c r="AS11" s="596"/>
      <c r="AT11" s="59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row>
    <row r="12" spans="1:91" ht="15" customHeight="1" x14ac:dyDescent="0.3">
      <c r="A12" s="67"/>
      <c r="B12" s="490"/>
      <c r="C12" s="490"/>
      <c r="D12" s="491"/>
      <c r="E12" s="589"/>
      <c r="F12" s="588"/>
      <c r="G12" s="588"/>
      <c r="H12" s="588"/>
      <c r="I12" s="604"/>
      <c r="J12" s="36" t="str">
        <f>IF(AND('Mapa final'!$AB$46="Muy Alta",'Mapa final'!$AD$46="Leve"),CONCATENATE("R7C",'Mapa final'!$R$46),"")</f>
        <v/>
      </c>
      <c r="K12" s="37" t="str">
        <f>IF(AND('Mapa final'!$AB$47="Muy Alta",'Mapa final'!$AD$47="Leve"),CONCATENATE("R7C",'Mapa final'!$R$47),"")</f>
        <v/>
      </c>
      <c r="L12" s="37" t="str">
        <f>IF(AND('Mapa final'!$AB$48="Muy Alta",'Mapa final'!$AD$48="Leve"),CONCATENATE("R7C",'Mapa final'!$R$48),"")</f>
        <v/>
      </c>
      <c r="M12" s="37" t="str">
        <f>IF(AND('Mapa final'!$AB$49="Muy Alta",'Mapa final'!$AD$49="Leve"),CONCATENATE("R7C",'Mapa final'!$R$49),"")</f>
        <v/>
      </c>
      <c r="N12" s="37" t="str">
        <f>IF(AND('Mapa final'!$AB$50="Muy Alta",'Mapa final'!$AD$50="Leve"),CONCATENATE("R7C",'Mapa final'!$R$50),"")</f>
        <v/>
      </c>
      <c r="O12" s="38" t="str">
        <f>IF(AND('Mapa final'!$AB$51="Muy Alta",'Mapa final'!$AD$51="Leve"),CONCATENATE("R7C",'Mapa final'!$R$51),"")</f>
        <v/>
      </c>
      <c r="P12" s="36" t="str">
        <f>IF(AND('Mapa final'!$AB$46="Muy Alta",'Mapa final'!$AD$46="Menor"),CONCATENATE("R7C",'Mapa final'!$R$46),"")</f>
        <v/>
      </c>
      <c r="Q12" s="37" t="str">
        <f>IF(AND('Mapa final'!$AB$47="Muy Alta",'Mapa final'!$AD$47="Menor"),CONCATENATE("R7C",'Mapa final'!$R$47),"")</f>
        <v/>
      </c>
      <c r="R12" s="37" t="str">
        <f>IF(AND('Mapa final'!$AB$48="Muy Alta",'Mapa final'!$AD$48="Menor"),CONCATENATE("R7C",'Mapa final'!$R$48),"")</f>
        <v/>
      </c>
      <c r="S12" s="37" t="str">
        <f>IF(AND('Mapa final'!$AB$49="Muy Alta",'Mapa final'!$AD$49="Menor"),CONCATENATE("R7C",'Mapa final'!$R$49),"")</f>
        <v/>
      </c>
      <c r="T12" s="37" t="str">
        <f>IF(AND('Mapa final'!$AB$50="Muy Alta",'Mapa final'!$AD$50="Menor"),CONCATENATE("R7C",'Mapa final'!$R$50),"")</f>
        <v/>
      </c>
      <c r="U12" s="38" t="str">
        <f>IF(AND('Mapa final'!$AB$51="Muy Alta",'Mapa final'!$AD$51="Menor"),CONCATENATE("R7C",'Mapa final'!$R$51),"")</f>
        <v/>
      </c>
      <c r="V12" s="36" t="str">
        <f>IF(AND('Mapa final'!$AB$46="Muy Alta",'Mapa final'!$AD$46="Moderado"),CONCATENATE("R7C",'Mapa final'!$R$46),"")</f>
        <v/>
      </c>
      <c r="W12" s="37" t="str">
        <f>IF(AND('Mapa final'!$AB$47="Muy Alta",'Mapa final'!$AD$47="Moderado"),CONCATENATE("R7C",'Mapa final'!$R$47),"")</f>
        <v/>
      </c>
      <c r="X12" s="37" t="str">
        <f>IF(AND('Mapa final'!$AB$48="Muy Alta",'Mapa final'!$AD$48="Moderado"),CONCATENATE("R7C",'Mapa final'!$R$48),"")</f>
        <v/>
      </c>
      <c r="Y12" s="37" t="str">
        <f>IF(AND('Mapa final'!$AB$49="Muy Alta",'Mapa final'!$AD$49="Moderado"),CONCATENATE("R7C",'Mapa final'!$R$49),"")</f>
        <v/>
      </c>
      <c r="Z12" s="37" t="str">
        <f>IF(AND('Mapa final'!$AB$50="Muy Alta",'Mapa final'!$AD$50="Moderado"),CONCATENATE("R7C",'Mapa final'!$R$50),"")</f>
        <v/>
      </c>
      <c r="AA12" s="38" t="str">
        <f>IF(AND('Mapa final'!$AB$51="Muy Alta",'Mapa final'!$AD$51="Moderado"),CONCATENATE("R7C",'Mapa final'!$R$51),"")</f>
        <v/>
      </c>
      <c r="AB12" s="36" t="str">
        <f>IF(AND('Mapa final'!$AB$46="Muy Alta",'Mapa final'!$AD$46="Mayor"),CONCATENATE("R7C",'Mapa final'!$R$46),"")</f>
        <v/>
      </c>
      <c r="AC12" s="37" t="str">
        <f>IF(AND('Mapa final'!$AB$47="Muy Alta",'Mapa final'!$AD$47="Mayor"),CONCATENATE("R7C",'Mapa final'!$R$47),"")</f>
        <v/>
      </c>
      <c r="AD12" s="37" t="str">
        <f>IF(AND('Mapa final'!$AB$48="Muy Alta",'Mapa final'!$AD$48="Mayor"),CONCATENATE("R7C",'Mapa final'!$R$48),"")</f>
        <v/>
      </c>
      <c r="AE12" s="37" t="str">
        <f>IF(AND('Mapa final'!$AB$49="Muy Alta",'Mapa final'!$AD$49="Mayor"),CONCATENATE("R7C",'Mapa final'!$R$49),"")</f>
        <v/>
      </c>
      <c r="AF12" s="37" t="str">
        <f>IF(AND('Mapa final'!$AB$50="Muy Alta",'Mapa final'!$AD$50="Mayor"),CONCATENATE("R7C",'Mapa final'!$R$50),"")</f>
        <v/>
      </c>
      <c r="AG12" s="38" t="str">
        <f>IF(AND('Mapa final'!$AB$51="Muy Alta",'Mapa final'!$AD$51="Mayor"),CONCATENATE("R7C",'Mapa final'!$R$51),"")</f>
        <v/>
      </c>
      <c r="AH12" s="39" t="str">
        <f>IF(AND('Mapa final'!$AB$46="Muy Alta",'Mapa final'!$AD$46="Catastrófico"),CONCATENATE("R7C",'Mapa final'!$R$46),"")</f>
        <v/>
      </c>
      <c r="AI12" s="40" t="str">
        <f>IF(AND('Mapa final'!$AB$47="Muy Alta",'Mapa final'!$AD$47="Catastrófico"),CONCATENATE("R7C",'Mapa final'!$R$47),"")</f>
        <v/>
      </c>
      <c r="AJ12" s="40" t="str">
        <f>IF(AND('Mapa final'!$AB$48="Muy Alta",'Mapa final'!$AD$48="Catastrófico"),CONCATENATE("R7C",'Mapa final'!$R$48),"")</f>
        <v/>
      </c>
      <c r="AK12" s="40" t="str">
        <f>IF(AND('Mapa final'!$AB$49="Muy Alta",'Mapa final'!$AD$49="Catastrófico"),CONCATENATE("R7C",'Mapa final'!$R$49),"")</f>
        <v/>
      </c>
      <c r="AL12" s="40" t="str">
        <f>IF(AND('Mapa final'!$AB$50="Muy Alta",'Mapa final'!$AD$50="Catastrófico"),CONCATENATE("R7C",'Mapa final'!$R$50),"")</f>
        <v/>
      </c>
      <c r="AM12" s="41" t="str">
        <f>IF(AND('Mapa final'!$AB$51="Muy Alta",'Mapa final'!$AD$51="Catastrófico"),CONCATENATE("R7C",'Mapa final'!$R$51),"")</f>
        <v/>
      </c>
      <c r="AN12" s="67"/>
      <c r="AO12" s="595"/>
      <c r="AP12" s="596"/>
      <c r="AQ12" s="596"/>
      <c r="AR12" s="596"/>
      <c r="AS12" s="596"/>
      <c r="AT12" s="59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row>
    <row r="13" spans="1:91" ht="15" customHeight="1" x14ac:dyDescent="0.3">
      <c r="A13" s="67"/>
      <c r="B13" s="490"/>
      <c r="C13" s="490"/>
      <c r="D13" s="491"/>
      <c r="E13" s="589"/>
      <c r="F13" s="588"/>
      <c r="G13" s="588"/>
      <c r="H13" s="588"/>
      <c r="I13" s="604"/>
      <c r="J13" s="36" t="str">
        <f>IF(AND('Mapa final'!$AB$52="Muy Alta",'Mapa final'!$AD$52="Leve"),CONCATENATE("R8C",'Mapa final'!$R$52),"")</f>
        <v/>
      </c>
      <c r="K13" s="37" t="str">
        <f>IF(AND('Mapa final'!$AB$53="Muy Alta",'Mapa final'!$AD$53="Leve"),CONCATENATE("R8C",'Mapa final'!$R$53),"")</f>
        <v/>
      </c>
      <c r="L13" s="37" t="str">
        <f>IF(AND('Mapa final'!$AB$54="Muy Alta",'Mapa final'!$AD$54="Leve"),CONCATENATE("R8C",'Mapa final'!$R$54),"")</f>
        <v/>
      </c>
      <c r="M13" s="37" t="str">
        <f>IF(AND('Mapa final'!$AB$55="Muy Alta",'Mapa final'!$AD$55="Leve"),CONCATENATE("R8C",'Mapa final'!$R$55),"")</f>
        <v/>
      </c>
      <c r="N13" s="37" t="str">
        <f>IF(AND('Mapa final'!$AB$56="Muy Alta",'Mapa final'!$AD$56="Leve"),CONCATENATE("R8C",'Mapa final'!$R$56),"")</f>
        <v/>
      </c>
      <c r="O13" s="38" t="str">
        <f>IF(AND('Mapa final'!$AB$57="Muy Alta",'Mapa final'!$AD$57="Leve"),CONCATENATE("R8C",'Mapa final'!$R$57),"")</f>
        <v/>
      </c>
      <c r="P13" s="36" t="str">
        <f>IF(AND('Mapa final'!$AB$52="Muy Alta",'Mapa final'!$AD$52="Menor"),CONCATENATE("R8C",'Mapa final'!$R$52),"")</f>
        <v/>
      </c>
      <c r="Q13" s="37" t="str">
        <f>IF(AND('Mapa final'!$AB$53="Muy Alta",'Mapa final'!$AD$53="Menor"),CONCATENATE("R8C",'Mapa final'!$R$53),"")</f>
        <v/>
      </c>
      <c r="R13" s="37" t="str">
        <f>IF(AND('Mapa final'!$AB$54="Muy Alta",'Mapa final'!$AD$54="Menor"),CONCATENATE("R8C",'Mapa final'!$R$54),"")</f>
        <v/>
      </c>
      <c r="S13" s="37" t="str">
        <f>IF(AND('Mapa final'!$AB$55="Muy Alta",'Mapa final'!$AD$55="Menor"),CONCATENATE("R8C",'Mapa final'!$R$55),"")</f>
        <v/>
      </c>
      <c r="T13" s="37" t="str">
        <f>IF(AND('Mapa final'!$AB$56="Muy Alta",'Mapa final'!$AD$56="Menor"),CONCATENATE("R8C",'Mapa final'!$R$56),"")</f>
        <v/>
      </c>
      <c r="U13" s="38" t="str">
        <f>IF(AND('Mapa final'!$AB$57="Muy Alta",'Mapa final'!$AD$57="Menor"),CONCATENATE("R8C",'Mapa final'!$R$57),"")</f>
        <v/>
      </c>
      <c r="V13" s="36" t="str">
        <f>IF(AND('Mapa final'!$AB$52="Muy Alta",'Mapa final'!$AD$52="Moderado"),CONCATENATE("R8C",'Mapa final'!$R$52),"")</f>
        <v/>
      </c>
      <c r="W13" s="37" t="str">
        <f>IF(AND('Mapa final'!$AB$53="Muy Alta",'Mapa final'!$AD$53="Moderado"),CONCATENATE("R8C",'Mapa final'!$R$53),"")</f>
        <v/>
      </c>
      <c r="X13" s="37" t="str">
        <f>IF(AND('Mapa final'!$AB$54="Muy Alta",'Mapa final'!$AD$54="Moderado"),CONCATENATE("R8C",'Mapa final'!$R$54),"")</f>
        <v/>
      </c>
      <c r="Y13" s="37" t="str">
        <f>IF(AND('Mapa final'!$AB$55="Muy Alta",'Mapa final'!$AD$55="Moderado"),CONCATENATE("R8C",'Mapa final'!$R$55),"")</f>
        <v/>
      </c>
      <c r="Z13" s="37" t="str">
        <f>IF(AND('Mapa final'!$AB$56="Muy Alta",'Mapa final'!$AD$56="Moderado"),CONCATENATE("R8C",'Mapa final'!$R$56),"")</f>
        <v/>
      </c>
      <c r="AA13" s="38" t="str">
        <f>IF(AND('Mapa final'!$AB$57="Muy Alta",'Mapa final'!$AD$57="Moderado"),CONCATENATE("R8C",'Mapa final'!$R$57),"")</f>
        <v/>
      </c>
      <c r="AB13" s="36" t="str">
        <f>IF(AND('Mapa final'!$AB$52="Muy Alta",'Mapa final'!$AD$52="Mayor"),CONCATENATE("R8C",'Mapa final'!$R$52),"")</f>
        <v/>
      </c>
      <c r="AC13" s="37" t="str">
        <f>IF(AND('Mapa final'!$AB$53="Muy Alta",'Mapa final'!$AD$53="Mayor"),CONCATENATE("R8C",'Mapa final'!$R$53),"")</f>
        <v/>
      </c>
      <c r="AD13" s="37" t="str">
        <f>IF(AND('Mapa final'!$AB$54="Muy Alta",'Mapa final'!$AD$54="Mayor"),CONCATENATE("R8C",'Mapa final'!$R$54),"")</f>
        <v/>
      </c>
      <c r="AE13" s="37" t="str">
        <f>IF(AND('Mapa final'!$AB$55="Muy Alta",'Mapa final'!$AD$55="Mayor"),CONCATENATE("R8C",'Mapa final'!$R$55),"")</f>
        <v/>
      </c>
      <c r="AF13" s="37" t="str">
        <f>IF(AND('Mapa final'!$AB$56="Muy Alta",'Mapa final'!$AD$56="Mayor"),CONCATENATE("R8C",'Mapa final'!$R$56),"")</f>
        <v/>
      </c>
      <c r="AG13" s="38" t="str">
        <f>IF(AND('Mapa final'!$AB$57="Muy Alta",'Mapa final'!$AD$57="Mayor"),CONCATENATE("R8C",'Mapa final'!$R$57),"")</f>
        <v/>
      </c>
      <c r="AH13" s="39" t="str">
        <f>IF(AND('Mapa final'!$AB$52="Muy Alta",'Mapa final'!$AD$52="Catastrófico"),CONCATENATE("R8C",'Mapa final'!$R$52),"")</f>
        <v/>
      </c>
      <c r="AI13" s="40" t="str">
        <f>IF(AND('Mapa final'!$AB$53="Muy Alta",'Mapa final'!$AD$53="Catastrófico"),CONCATENATE("R8C",'Mapa final'!$R$53),"")</f>
        <v/>
      </c>
      <c r="AJ13" s="40" t="str">
        <f>IF(AND('Mapa final'!$AB$54="Muy Alta",'Mapa final'!$AD$54="Catastrófico"),CONCATENATE("R8C",'Mapa final'!$R$54),"")</f>
        <v/>
      </c>
      <c r="AK13" s="40" t="str">
        <f>IF(AND('Mapa final'!$AB$55="Muy Alta",'Mapa final'!$AD$55="Catastrófico"),CONCATENATE("R8C",'Mapa final'!$R$55),"")</f>
        <v/>
      </c>
      <c r="AL13" s="40" t="str">
        <f>IF(AND('Mapa final'!$AB$56="Muy Alta",'Mapa final'!$AD$56="Catastrófico"),CONCATENATE("R8C",'Mapa final'!$R$56),"")</f>
        <v/>
      </c>
      <c r="AM13" s="41" t="str">
        <f>IF(AND('Mapa final'!$AB$57="Muy Alta",'Mapa final'!$AD$57="Catastrófico"),CONCATENATE("R8C",'Mapa final'!$R$57),"")</f>
        <v/>
      </c>
      <c r="AN13" s="67"/>
      <c r="AO13" s="595"/>
      <c r="AP13" s="596"/>
      <c r="AQ13" s="596"/>
      <c r="AR13" s="596"/>
      <c r="AS13" s="596"/>
      <c r="AT13" s="59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row>
    <row r="14" spans="1:91" ht="15" customHeight="1" x14ac:dyDescent="0.3">
      <c r="A14" s="67"/>
      <c r="B14" s="490"/>
      <c r="C14" s="490"/>
      <c r="D14" s="491"/>
      <c r="E14" s="589"/>
      <c r="F14" s="588"/>
      <c r="G14" s="588"/>
      <c r="H14" s="588"/>
      <c r="I14" s="604"/>
      <c r="J14" s="36" t="str">
        <f>IF(AND('Mapa final'!$AB$58="Muy Alta",'Mapa final'!$AD$58="Leve"),CONCATENATE("R9C",'Mapa final'!$R$58),"")</f>
        <v/>
      </c>
      <c r="K14" s="37" t="str">
        <f>IF(AND('Mapa final'!$AB$59="Muy Alta",'Mapa final'!$AD$59="Leve"),CONCATENATE("R9C",'Mapa final'!$R$59),"")</f>
        <v/>
      </c>
      <c r="L14" s="37" t="str">
        <f>IF(AND('Mapa final'!$AB$60="Muy Alta",'Mapa final'!$AD$60="Leve"),CONCATENATE("R9C",'Mapa final'!$R$60),"")</f>
        <v/>
      </c>
      <c r="M14" s="37" t="str">
        <f>IF(AND('Mapa final'!$AB$61="Muy Alta",'Mapa final'!$AD$61="Leve"),CONCATENATE("R9C",'Mapa final'!$R$61),"")</f>
        <v/>
      </c>
      <c r="N14" s="37" t="str">
        <f>IF(AND('Mapa final'!$AB$62="Muy Alta",'Mapa final'!$AD$62="Leve"),CONCATENATE("R9C",'Mapa final'!$R$62),"")</f>
        <v/>
      </c>
      <c r="O14" s="38" t="str">
        <f>IF(AND('Mapa final'!$AB$63="Muy Alta",'Mapa final'!$AD$63="Leve"),CONCATENATE("R9C",'Mapa final'!$R$63),"")</f>
        <v/>
      </c>
      <c r="P14" s="36" t="str">
        <f>IF(AND('Mapa final'!$AB$58="Muy Alta",'Mapa final'!$AD$58="Menor"),CONCATENATE("R9C",'Mapa final'!$R$58),"")</f>
        <v/>
      </c>
      <c r="Q14" s="37" t="str">
        <f>IF(AND('Mapa final'!$AB$59="Muy Alta",'Mapa final'!$AD$59="Menor"),CONCATENATE("R9C",'Mapa final'!$R$59),"")</f>
        <v/>
      </c>
      <c r="R14" s="37" t="str">
        <f>IF(AND('Mapa final'!$AB$60="Muy Alta",'Mapa final'!$AD$60="Menor"),CONCATENATE("R9C",'Mapa final'!$R$60),"")</f>
        <v/>
      </c>
      <c r="S14" s="37" t="str">
        <f>IF(AND('Mapa final'!$AB$61="Muy Alta",'Mapa final'!$AD$61="Menor"),CONCATENATE("R9C",'Mapa final'!$R$61),"")</f>
        <v/>
      </c>
      <c r="T14" s="37" t="str">
        <f>IF(AND('Mapa final'!$AB$62="Muy Alta",'Mapa final'!$AD$62="Menor"),CONCATENATE("R9C",'Mapa final'!$R$62),"")</f>
        <v/>
      </c>
      <c r="U14" s="38" t="str">
        <f>IF(AND('Mapa final'!$AB$63="Muy Alta",'Mapa final'!$AD$63="Menor"),CONCATENATE("R9C",'Mapa final'!$R$63),"")</f>
        <v/>
      </c>
      <c r="V14" s="36" t="str">
        <f>IF(AND('Mapa final'!$AB$58="Muy Alta",'Mapa final'!$AD$58="Moderado"),CONCATENATE("R9C",'Mapa final'!$R$58),"")</f>
        <v/>
      </c>
      <c r="W14" s="37" t="str">
        <f>IF(AND('Mapa final'!$AB$59="Muy Alta",'Mapa final'!$AD$59="Moderado"),CONCATENATE("R9C",'Mapa final'!$R$59),"")</f>
        <v/>
      </c>
      <c r="X14" s="37" t="str">
        <f>IF(AND('Mapa final'!$AB$60="Muy Alta",'Mapa final'!$AD$60="Moderado"),CONCATENATE("R9C",'Mapa final'!$R$60),"")</f>
        <v/>
      </c>
      <c r="Y14" s="37" t="str">
        <f>IF(AND('Mapa final'!$AB$61="Muy Alta",'Mapa final'!$AD$61="Moderado"),CONCATENATE("R9C",'Mapa final'!$R$61),"")</f>
        <v/>
      </c>
      <c r="Z14" s="37" t="str">
        <f>IF(AND('Mapa final'!$AB$62="Muy Alta",'Mapa final'!$AD$62="Moderado"),CONCATENATE("R9C",'Mapa final'!$R$62),"")</f>
        <v/>
      </c>
      <c r="AA14" s="38" t="str">
        <f>IF(AND('Mapa final'!$AB$63="Muy Alta",'Mapa final'!$AD$63="Moderado"),CONCATENATE("R9C",'Mapa final'!$R$63),"")</f>
        <v/>
      </c>
      <c r="AB14" s="36" t="str">
        <f>IF(AND('Mapa final'!$AB$58="Muy Alta",'Mapa final'!$AD$58="Mayor"),CONCATENATE("R9C",'Mapa final'!$R$58),"")</f>
        <v/>
      </c>
      <c r="AC14" s="37" t="str">
        <f>IF(AND('Mapa final'!$AB$59="Muy Alta",'Mapa final'!$AD$59="Mayor"),CONCATENATE("R9C",'Mapa final'!$R$59),"")</f>
        <v/>
      </c>
      <c r="AD14" s="37" t="str">
        <f>IF(AND('Mapa final'!$AB$60="Muy Alta",'Mapa final'!$AD$60="Mayor"),CONCATENATE("R9C",'Mapa final'!$R$60),"")</f>
        <v/>
      </c>
      <c r="AE14" s="37" t="str">
        <f>IF(AND('Mapa final'!$AB$61="Muy Alta",'Mapa final'!$AD$61="Mayor"),CONCATENATE("R9C",'Mapa final'!$R$61),"")</f>
        <v/>
      </c>
      <c r="AF14" s="37" t="str">
        <f>IF(AND('Mapa final'!$AB$62="Muy Alta",'Mapa final'!$AD$62="Mayor"),CONCATENATE("R9C",'Mapa final'!$R$62),"")</f>
        <v/>
      </c>
      <c r="AG14" s="38" t="str">
        <f>IF(AND('Mapa final'!$AB$63="Muy Alta",'Mapa final'!$AD$63="Mayor"),CONCATENATE("R9C",'Mapa final'!$R$63),"")</f>
        <v/>
      </c>
      <c r="AH14" s="39" t="str">
        <f>IF(AND('Mapa final'!$AB$58="Muy Alta",'Mapa final'!$AD$58="Catastrófico"),CONCATENATE("R9C",'Mapa final'!$R$58),"")</f>
        <v/>
      </c>
      <c r="AI14" s="40" t="str">
        <f>IF(AND('Mapa final'!$AB$59="Muy Alta",'Mapa final'!$AD$59="Catastrófico"),CONCATENATE("R9C",'Mapa final'!$R$59),"")</f>
        <v/>
      </c>
      <c r="AJ14" s="40" t="str">
        <f>IF(AND('Mapa final'!$AB$60="Muy Alta",'Mapa final'!$AD$60="Catastrófico"),CONCATENATE("R9C",'Mapa final'!$R$60),"")</f>
        <v/>
      </c>
      <c r="AK14" s="40" t="str">
        <f>IF(AND('Mapa final'!$AB$61="Muy Alta",'Mapa final'!$AD$61="Catastrófico"),CONCATENATE("R9C",'Mapa final'!$R$61),"")</f>
        <v/>
      </c>
      <c r="AL14" s="40" t="str">
        <f>IF(AND('Mapa final'!$AB$62="Muy Alta",'Mapa final'!$AD$62="Catastrófico"),CONCATENATE("R9C",'Mapa final'!$R$62),"")</f>
        <v/>
      </c>
      <c r="AM14" s="41" t="str">
        <f>IF(AND('Mapa final'!$AB$63="Muy Alta",'Mapa final'!$AD$63="Catastrófico"),CONCATENATE("R9C",'Mapa final'!$R$63),"")</f>
        <v/>
      </c>
      <c r="AN14" s="67"/>
      <c r="AO14" s="595"/>
      <c r="AP14" s="596"/>
      <c r="AQ14" s="596"/>
      <c r="AR14" s="596"/>
      <c r="AS14" s="596"/>
      <c r="AT14" s="59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row>
    <row r="15" spans="1:91" ht="15.75" customHeight="1" thickBot="1" x14ac:dyDescent="0.35">
      <c r="A15" s="67"/>
      <c r="B15" s="490"/>
      <c r="C15" s="490"/>
      <c r="D15" s="491"/>
      <c r="E15" s="590"/>
      <c r="F15" s="591"/>
      <c r="G15" s="591"/>
      <c r="H15" s="591"/>
      <c r="I15" s="605"/>
      <c r="J15" s="42" t="str">
        <f>IF(AND('Mapa final'!$AB$64="Muy Alta",'Mapa final'!$AD$64="Leve"),CONCATENATE("R10C",'Mapa final'!$R$64),"")</f>
        <v/>
      </c>
      <c r="K15" s="43" t="str">
        <f>IF(AND('Mapa final'!$AB$65="Muy Alta",'Mapa final'!$AD$65="Leve"),CONCATENATE("R10C",'Mapa final'!$R$65),"")</f>
        <v/>
      </c>
      <c r="L15" s="43" t="str">
        <f>IF(AND('Mapa final'!$AB$66="Muy Alta",'Mapa final'!$AD$66="Leve"),CONCATENATE("R10C",'Mapa final'!$R$66),"")</f>
        <v/>
      </c>
      <c r="M15" s="43" t="str">
        <f>IF(AND('Mapa final'!$AB$67="Muy Alta",'Mapa final'!$AD$67="Leve"),CONCATENATE("R10C",'Mapa final'!$R$67),"")</f>
        <v/>
      </c>
      <c r="N15" s="43" t="str">
        <f>IF(AND('Mapa final'!$AB$68="Muy Alta",'Mapa final'!$AD$68="Leve"),CONCATENATE("R10C",'Mapa final'!$R$68),"")</f>
        <v/>
      </c>
      <c r="O15" s="44" t="str">
        <f>IF(AND('Mapa final'!$AB$69="Muy Alta",'Mapa final'!$AD$69="Leve"),CONCATENATE("R10C",'Mapa final'!$R$69),"")</f>
        <v/>
      </c>
      <c r="P15" s="36" t="str">
        <f>IF(AND('Mapa final'!$AB$64="Muy Alta",'Mapa final'!$AD$64="Menor"),CONCATENATE("R10C",'Mapa final'!$R$64),"")</f>
        <v/>
      </c>
      <c r="Q15" s="37" t="str">
        <f>IF(AND('Mapa final'!$AB$65="Muy Alta",'Mapa final'!$AD$65="Menor"),CONCATENATE("R10C",'Mapa final'!$R$65),"")</f>
        <v/>
      </c>
      <c r="R15" s="37" t="str">
        <f>IF(AND('Mapa final'!$AB$66="Muy Alta",'Mapa final'!$AD$66="Menor"),CONCATENATE("R10C",'Mapa final'!$R$66),"")</f>
        <v/>
      </c>
      <c r="S15" s="37" t="str">
        <f>IF(AND('Mapa final'!$AB$67="Muy Alta",'Mapa final'!$AD$67="Menor"),CONCATENATE("R10C",'Mapa final'!$R$67),"")</f>
        <v/>
      </c>
      <c r="T15" s="37" t="str">
        <f>IF(AND('Mapa final'!$AB$68="Muy Alta",'Mapa final'!$AD$68="Menor"),CONCATENATE("R10C",'Mapa final'!$R$68),"")</f>
        <v/>
      </c>
      <c r="U15" s="38" t="str">
        <f>IF(AND('Mapa final'!$AB$69="Muy Alta",'Mapa final'!$AD$69="Menor"),CONCATENATE("R10C",'Mapa final'!$R$69),"")</f>
        <v/>
      </c>
      <c r="V15" s="42" t="str">
        <f>IF(AND('Mapa final'!$AB$64="Muy Alta",'Mapa final'!$AD$64="Moderado"),CONCATENATE("R10C",'Mapa final'!$R$64),"")</f>
        <v/>
      </c>
      <c r="W15" s="43" t="str">
        <f>IF(AND('Mapa final'!$AB$65="Muy Alta",'Mapa final'!$AD$65="Moderado"),CONCATENATE("R10C",'Mapa final'!$R$65),"")</f>
        <v/>
      </c>
      <c r="X15" s="43" t="str">
        <f>IF(AND('Mapa final'!$AB$66="Muy Alta",'Mapa final'!$AD$66="Moderado"),CONCATENATE("R10C",'Mapa final'!$R$66),"")</f>
        <v/>
      </c>
      <c r="Y15" s="43" t="str">
        <f>IF(AND('Mapa final'!$AB$67="Muy Alta",'Mapa final'!$AD$67="Moderado"),CONCATENATE("R10C",'Mapa final'!$R$67),"")</f>
        <v/>
      </c>
      <c r="Z15" s="43" t="str">
        <f>IF(AND('Mapa final'!$AB$68="Muy Alta",'Mapa final'!$AD$68="Moderado"),CONCATENATE("R10C",'Mapa final'!$R$68),"")</f>
        <v/>
      </c>
      <c r="AA15" s="44" t="str">
        <f>IF(AND('Mapa final'!$AB$69="Muy Alta",'Mapa final'!$AD$69="Moderado"),CONCATENATE("R10C",'Mapa final'!$R$69),"")</f>
        <v/>
      </c>
      <c r="AB15" s="36" t="str">
        <f>IF(AND('Mapa final'!$AB$64="Muy Alta",'Mapa final'!$AD$64="Mayor"),CONCATENATE("R10C",'Mapa final'!$R$64),"")</f>
        <v/>
      </c>
      <c r="AC15" s="37" t="str">
        <f>IF(AND('Mapa final'!$AB$65="Muy Alta",'Mapa final'!$AD$65="Mayor"),CONCATENATE("R10C",'Mapa final'!$R$65),"")</f>
        <v/>
      </c>
      <c r="AD15" s="37" t="str">
        <f>IF(AND('Mapa final'!$AB$66="Muy Alta",'Mapa final'!$AD$66="Mayor"),CONCATENATE("R10C",'Mapa final'!$R$66),"")</f>
        <v/>
      </c>
      <c r="AE15" s="37" t="str">
        <f>IF(AND('Mapa final'!$AB$67="Muy Alta",'Mapa final'!$AD$67="Mayor"),CONCATENATE("R10C",'Mapa final'!$R$67),"")</f>
        <v/>
      </c>
      <c r="AF15" s="37" t="str">
        <f>IF(AND('Mapa final'!$AB$68="Muy Alta",'Mapa final'!$AD$68="Mayor"),CONCATENATE("R10C",'Mapa final'!$R$68),"")</f>
        <v/>
      </c>
      <c r="AG15" s="38" t="str">
        <f>IF(AND('Mapa final'!$AB$69="Muy Alta",'Mapa final'!$AD$69="Mayor"),CONCATENATE("R10C",'Mapa final'!$R$69),"")</f>
        <v/>
      </c>
      <c r="AH15" s="45" t="str">
        <f>IF(AND('Mapa final'!$AB$64="Muy Alta",'Mapa final'!$AD$64="Catastrófico"),CONCATENATE("R10C",'Mapa final'!$R$64),"")</f>
        <v/>
      </c>
      <c r="AI15" s="46" t="str">
        <f>IF(AND('Mapa final'!$AB$65="Muy Alta",'Mapa final'!$AD$65="Catastrófico"),CONCATENATE("R10C",'Mapa final'!$R$65),"")</f>
        <v/>
      </c>
      <c r="AJ15" s="46" t="str">
        <f>IF(AND('Mapa final'!$AB$66="Muy Alta",'Mapa final'!$AD$66="Catastrófico"),CONCATENATE("R10C",'Mapa final'!$R$66),"")</f>
        <v/>
      </c>
      <c r="AK15" s="46" t="str">
        <f>IF(AND('Mapa final'!$AB$67="Muy Alta",'Mapa final'!$AD$67="Catastrófico"),CONCATENATE("R10C",'Mapa final'!$R$67),"")</f>
        <v/>
      </c>
      <c r="AL15" s="46" t="str">
        <f>IF(AND('Mapa final'!$AB$68="Muy Alta",'Mapa final'!$AD$68="Catastrófico"),CONCATENATE("R10C",'Mapa final'!$R$68),"")</f>
        <v/>
      </c>
      <c r="AM15" s="47" t="str">
        <f>IF(AND('Mapa final'!$AB$69="Muy Alta",'Mapa final'!$AD$69="Catastrófico"),CONCATENATE("R10C",'Mapa final'!$R$69),"")</f>
        <v/>
      </c>
      <c r="AN15" s="67"/>
      <c r="AO15" s="598"/>
      <c r="AP15" s="599"/>
      <c r="AQ15" s="599"/>
      <c r="AR15" s="599"/>
      <c r="AS15" s="599"/>
      <c r="AT15" s="600"/>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row>
    <row r="16" spans="1:91" ht="15" customHeight="1" x14ac:dyDescent="0.3">
      <c r="A16" s="67"/>
      <c r="B16" s="490"/>
      <c r="C16" s="490"/>
      <c r="D16" s="491"/>
      <c r="E16" s="585" t="s">
        <v>108</v>
      </c>
      <c r="F16" s="586"/>
      <c r="G16" s="586"/>
      <c r="H16" s="586"/>
      <c r="I16" s="586"/>
      <c r="J16" s="48" t="str">
        <f>IF(AND('Mapa final'!$AB$10="Alta",'Mapa final'!$AD$10="Leve"),CONCATENATE("R1C",'Mapa final'!$R$10),"")</f>
        <v/>
      </c>
      <c r="K16" s="49" t="str">
        <f>IF(AND('Mapa final'!$AB$11="Alta",'Mapa final'!$AD$11="Leve"),CONCATENATE("R1C",'Mapa final'!$R$11),"")</f>
        <v/>
      </c>
      <c r="L16" s="49" t="str">
        <f>IF(AND('Mapa final'!$AB$12="Alta",'Mapa final'!$AD$12="Leve"),CONCATENATE("R1C",'Mapa final'!$R$12),"")</f>
        <v/>
      </c>
      <c r="M16" s="49" t="str">
        <f>IF(AND('Mapa final'!$AB$13="Alta",'Mapa final'!$AD$13="Leve"),CONCATENATE("R1C",'Mapa final'!$R$13),"")</f>
        <v/>
      </c>
      <c r="N16" s="49" t="str">
        <f>IF(AND('Mapa final'!$AB$14="Alta",'Mapa final'!$AD$14="Leve"),CONCATENATE("R1C",'Mapa final'!$R$14),"")</f>
        <v/>
      </c>
      <c r="O16" s="50" t="str">
        <f>IF(AND('Mapa final'!$AB$15="Alta",'Mapa final'!$AD$15="Leve"),CONCATENATE("R1C",'Mapa final'!$R$15),"")</f>
        <v/>
      </c>
      <c r="P16" s="48" t="str">
        <f>IF(AND('Mapa final'!$AB$10="Alta",'Mapa final'!$AD$10="Menor"),CONCATENATE("R1C",'Mapa final'!$R$10),"")</f>
        <v/>
      </c>
      <c r="Q16" s="49" t="str">
        <f>IF(AND('Mapa final'!$AB$11="Alta",'Mapa final'!$AD$11="Menor"),CONCATENATE("R1C",'Mapa final'!$R$11),"")</f>
        <v/>
      </c>
      <c r="R16" s="49" t="str">
        <f>IF(AND('Mapa final'!$AB$12="Alta",'Mapa final'!$AD$12="Menor"),CONCATENATE("R1C",'Mapa final'!$R$12),"")</f>
        <v/>
      </c>
      <c r="S16" s="49" t="str">
        <f>IF(AND('Mapa final'!$AB$13="Alta",'Mapa final'!$AD$13="Menor"),CONCATENATE("R1C",'Mapa final'!$R$13),"")</f>
        <v/>
      </c>
      <c r="T16" s="49" t="str">
        <f>IF(AND('Mapa final'!$AB$14="Alta",'Mapa final'!$AD$14="Menor"),CONCATENATE("R1C",'Mapa final'!$R$14),"")</f>
        <v/>
      </c>
      <c r="U16" s="50" t="str">
        <f>IF(AND('Mapa final'!$AB$15="Alta",'Mapa final'!$AD$15="Menor"),CONCATENATE("R1C",'Mapa final'!$R$15),"")</f>
        <v/>
      </c>
      <c r="V16" s="30" t="str">
        <f>IF(AND('Mapa final'!$AB$10="Alta",'Mapa final'!$AD$10="Moderado"),CONCATENATE("R1C",'Mapa final'!$R$10),"")</f>
        <v/>
      </c>
      <c r="W16" s="31" t="str">
        <f>IF(AND('Mapa final'!$AB$11="Alta",'Mapa final'!$AD$11="Moderado"),CONCATENATE("R1C",'Mapa final'!$R$11),"")</f>
        <v/>
      </c>
      <c r="X16" s="31" t="str">
        <f>IF(AND('Mapa final'!$AB$12="Alta",'Mapa final'!$AD$12="Moderado"),CONCATENATE("R1C",'Mapa final'!$R$12),"")</f>
        <v/>
      </c>
      <c r="Y16" s="31" t="str">
        <f>IF(AND('Mapa final'!$AB$13="Alta",'Mapa final'!$AD$13="Moderado"),CONCATENATE("R1C",'Mapa final'!$R$13),"")</f>
        <v/>
      </c>
      <c r="Z16" s="31" t="str">
        <f>IF(AND('Mapa final'!$AB$14="Alta",'Mapa final'!$AD$14="Moderado"),CONCATENATE("R1C",'Mapa final'!$R$14),"")</f>
        <v/>
      </c>
      <c r="AA16" s="32" t="str">
        <f>IF(AND('Mapa final'!$AB$15="Alta",'Mapa final'!$AD$15="Moderado"),CONCATENATE("R1C",'Mapa final'!$R$15),"")</f>
        <v/>
      </c>
      <c r="AB16" s="30" t="str">
        <f>IF(AND('Mapa final'!$AB$10="Alta",'Mapa final'!$AD$10="Mayor"),CONCATENATE("R1C",'Mapa final'!$R$10),"")</f>
        <v/>
      </c>
      <c r="AC16" s="31" t="str">
        <f>IF(AND('Mapa final'!$AB$11="Alta",'Mapa final'!$AD$11="Mayor"),CONCATENATE("R1C",'Mapa final'!$R$11),"")</f>
        <v/>
      </c>
      <c r="AD16" s="31" t="str">
        <f>IF(AND('Mapa final'!$AB$12="Alta",'Mapa final'!$AD$12="Mayor"),CONCATENATE("R1C",'Mapa final'!$R$12),"")</f>
        <v/>
      </c>
      <c r="AE16" s="31" t="str">
        <f>IF(AND('Mapa final'!$AB$13="Alta",'Mapa final'!$AD$13="Mayor"),CONCATENATE("R1C",'Mapa final'!$R$13),"")</f>
        <v/>
      </c>
      <c r="AF16" s="31" t="str">
        <f>IF(AND('Mapa final'!$AB$14="Alta",'Mapa final'!$AD$14="Mayor"),CONCATENATE("R1C",'Mapa final'!$R$14),"")</f>
        <v/>
      </c>
      <c r="AG16" s="32" t="str">
        <f>IF(AND('Mapa final'!$AB$15="Alta",'Mapa final'!$AD$15="Mayor"),CONCATENATE("R1C",'Mapa final'!$R$15),"")</f>
        <v/>
      </c>
      <c r="AH16" s="33" t="str">
        <f>IF(AND('Mapa final'!$AB$10="Alta",'Mapa final'!$AD$10="Catastrófico"),CONCATENATE("R1C",'Mapa final'!$R$10),"")</f>
        <v/>
      </c>
      <c r="AI16" s="34" t="str">
        <f>IF(AND('Mapa final'!$AB$11="Alta",'Mapa final'!$AD$11="Catastrófico"),CONCATENATE("R1C",'Mapa final'!$R$11),"")</f>
        <v/>
      </c>
      <c r="AJ16" s="34" t="str">
        <f>IF(AND('Mapa final'!$AB$12="Alta",'Mapa final'!$AD$12="Catastrófico"),CONCATENATE("R1C",'Mapa final'!$R$12),"")</f>
        <v/>
      </c>
      <c r="AK16" s="34" t="str">
        <f>IF(AND('Mapa final'!$AB$13="Alta",'Mapa final'!$AD$13="Catastrófico"),CONCATENATE("R1C",'Mapa final'!$R$13),"")</f>
        <v/>
      </c>
      <c r="AL16" s="34" t="str">
        <f>IF(AND('Mapa final'!$AB$14="Alta",'Mapa final'!$AD$14="Catastrófico"),CONCATENATE("R1C",'Mapa final'!$R$14),"")</f>
        <v/>
      </c>
      <c r="AM16" s="35" t="str">
        <f>IF(AND('Mapa final'!$AB$15="Alta",'Mapa final'!$AD$15="Catastrófico"),CONCATENATE("R1C",'Mapa final'!$R$15),"")</f>
        <v/>
      </c>
      <c r="AN16" s="67"/>
      <c r="AO16" s="576" t="s">
        <v>77</v>
      </c>
      <c r="AP16" s="577"/>
      <c r="AQ16" s="577"/>
      <c r="AR16" s="577"/>
      <c r="AS16" s="577"/>
      <c r="AT16" s="578"/>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row>
    <row r="17" spans="1:76" ht="15" customHeight="1" x14ac:dyDescent="0.3">
      <c r="A17" s="67"/>
      <c r="B17" s="490"/>
      <c r="C17" s="490"/>
      <c r="D17" s="491"/>
      <c r="E17" s="587"/>
      <c r="F17" s="588"/>
      <c r="G17" s="588"/>
      <c r="H17" s="588"/>
      <c r="I17" s="588"/>
      <c r="J17" s="51" t="str">
        <f>IF(AND('Mapa final'!$AB$16="Alta",'Mapa final'!$AD$16="Leve"),CONCATENATE("R2C",'Mapa final'!$R$16),"")</f>
        <v/>
      </c>
      <c r="K17" s="52" t="str">
        <f>IF(AND('Mapa final'!$AB$17="Alta",'Mapa final'!$AD$17="Leve"),CONCATENATE("R2C",'Mapa final'!$R$17),"")</f>
        <v/>
      </c>
      <c r="L17" s="52" t="str">
        <f>IF(AND('Mapa final'!$AB$18="Alta",'Mapa final'!$AD$18="Leve"),CONCATENATE("R2C",'Mapa final'!$R$18),"")</f>
        <v/>
      </c>
      <c r="M17" s="52" t="str">
        <f>IF(AND('Mapa final'!$AB$19="Alta",'Mapa final'!$AD$19="Leve"),CONCATENATE("R2C",'Mapa final'!$R$19),"")</f>
        <v/>
      </c>
      <c r="N17" s="52" t="str">
        <f>IF(AND('Mapa final'!$AB$20="Alta",'Mapa final'!$AD$20="Leve"),CONCATENATE("R2C",'Mapa final'!$R$20),"")</f>
        <v/>
      </c>
      <c r="O17" s="53" t="str">
        <f>IF(AND('Mapa final'!$AB$21="Alta",'Mapa final'!$AD$21="Leve"),CONCATENATE("R2C",'Mapa final'!$R$21),"")</f>
        <v/>
      </c>
      <c r="P17" s="51" t="str">
        <f>IF(AND('Mapa final'!$AB$16="Alta",'Mapa final'!$AD$16="Menor"),CONCATENATE("R2C",'Mapa final'!$R$16),"")</f>
        <v/>
      </c>
      <c r="Q17" s="52" t="str">
        <f>IF(AND('Mapa final'!$AB$17="Alta",'Mapa final'!$AD$17="Menor"),CONCATENATE("R2C",'Mapa final'!$R$17),"")</f>
        <v/>
      </c>
      <c r="R17" s="52" t="str">
        <f>IF(AND('Mapa final'!$AB$18="Alta",'Mapa final'!$AD$18="Menor"),CONCATENATE("R2C",'Mapa final'!$R$18),"")</f>
        <v/>
      </c>
      <c r="S17" s="52" t="str">
        <f>IF(AND('Mapa final'!$AB$19="Alta",'Mapa final'!$AD$19="Menor"),CONCATENATE("R2C",'Mapa final'!$R$19),"")</f>
        <v/>
      </c>
      <c r="T17" s="52" t="str">
        <f>IF(AND('Mapa final'!$AB$20="Alta",'Mapa final'!$AD$20="Menor"),CONCATENATE("R2C",'Mapa final'!$R$20),"")</f>
        <v/>
      </c>
      <c r="U17" s="53" t="str">
        <f>IF(AND('Mapa final'!$AB$21="Alta",'Mapa final'!$AD$21="Menor"),CONCATENATE("R2C",'Mapa final'!$R$21),"")</f>
        <v/>
      </c>
      <c r="V17" s="36" t="str">
        <f>IF(AND('Mapa final'!$AB$16="Alta",'Mapa final'!$AD$16="Moderado"),CONCATENATE("R2C",'Mapa final'!$R$16),"")</f>
        <v/>
      </c>
      <c r="W17" s="37" t="str">
        <f>IF(AND('Mapa final'!$AB$17="Alta",'Mapa final'!$AD$17="Moderado"),CONCATENATE("R2C",'Mapa final'!$R$17),"")</f>
        <v/>
      </c>
      <c r="X17" s="37" t="str">
        <f>IF(AND('Mapa final'!$AB$18="Alta",'Mapa final'!$AD$18="Moderado"),CONCATENATE("R2C",'Mapa final'!$R$18),"")</f>
        <v/>
      </c>
      <c r="Y17" s="37" t="str">
        <f>IF(AND('Mapa final'!$AB$19="Alta",'Mapa final'!$AD$19="Moderado"),CONCATENATE("R2C",'Mapa final'!$R$19),"")</f>
        <v/>
      </c>
      <c r="Z17" s="37" t="str">
        <f>IF(AND('Mapa final'!$AB$20="Alta",'Mapa final'!$AD$20="Moderado"),CONCATENATE("R2C",'Mapa final'!$R$20),"")</f>
        <v/>
      </c>
      <c r="AA17" s="38" t="str">
        <f>IF(AND('Mapa final'!$AB$21="Alta",'Mapa final'!$AD$21="Moderado"),CONCATENATE("R2C",'Mapa final'!$R$21),"")</f>
        <v/>
      </c>
      <c r="AB17" s="36" t="str">
        <f>IF(AND('Mapa final'!$AB$16="Alta",'Mapa final'!$AD$16="Mayor"),CONCATENATE("R2C",'Mapa final'!$R$16),"")</f>
        <v/>
      </c>
      <c r="AC17" s="37" t="str">
        <f>IF(AND('Mapa final'!$AB$17="Alta",'Mapa final'!$AD$17="Mayor"),CONCATENATE("R2C",'Mapa final'!$R$17),"")</f>
        <v/>
      </c>
      <c r="AD17" s="37" t="str">
        <f>IF(AND('Mapa final'!$AB$18="Alta",'Mapa final'!$AD$18="Mayor"),CONCATENATE("R2C",'Mapa final'!$R$18),"")</f>
        <v/>
      </c>
      <c r="AE17" s="37" t="str">
        <f>IF(AND('Mapa final'!$AB$19="Alta",'Mapa final'!$AD$19="Mayor"),CONCATENATE("R2C",'Mapa final'!$R$19),"")</f>
        <v/>
      </c>
      <c r="AF17" s="37" t="str">
        <f>IF(AND('Mapa final'!$AB$20="Alta",'Mapa final'!$AD$20="Mayor"),CONCATENATE("R2C",'Mapa final'!$R$20),"")</f>
        <v/>
      </c>
      <c r="AG17" s="38" t="str">
        <f>IF(AND('Mapa final'!$AB$21="Alta",'Mapa final'!$AD$21="Mayor"),CONCATENATE("R2C",'Mapa final'!$R$21),"")</f>
        <v/>
      </c>
      <c r="AH17" s="39" t="str">
        <f>IF(AND('Mapa final'!$AB$16="Alta",'Mapa final'!$AD$16="Catastrófico"),CONCATENATE("R2C",'Mapa final'!$R$16),"")</f>
        <v/>
      </c>
      <c r="AI17" s="40" t="str">
        <f>IF(AND('Mapa final'!$AB$17="Alta",'Mapa final'!$AD$17="Catastrófico"),CONCATENATE("R2C",'Mapa final'!$R$17),"")</f>
        <v/>
      </c>
      <c r="AJ17" s="40" t="str">
        <f>IF(AND('Mapa final'!$AB$18="Alta",'Mapa final'!$AD$18="Catastrófico"),CONCATENATE("R2C",'Mapa final'!$R$18),"")</f>
        <v/>
      </c>
      <c r="AK17" s="40" t="str">
        <f>IF(AND('Mapa final'!$AB$19="Alta",'Mapa final'!$AD$19="Catastrófico"),CONCATENATE("R2C",'Mapa final'!$R$19),"")</f>
        <v/>
      </c>
      <c r="AL17" s="40" t="str">
        <f>IF(AND('Mapa final'!$AB$20="Alta",'Mapa final'!$AD$20="Catastrófico"),CONCATENATE("R2C",'Mapa final'!$R$20),"")</f>
        <v/>
      </c>
      <c r="AM17" s="41" t="str">
        <f>IF(AND('Mapa final'!$AB$21="Alta",'Mapa final'!$AD$21="Catastrófico"),CONCATENATE("R2C",'Mapa final'!$R$21),"")</f>
        <v/>
      </c>
      <c r="AN17" s="67"/>
      <c r="AO17" s="579"/>
      <c r="AP17" s="580"/>
      <c r="AQ17" s="580"/>
      <c r="AR17" s="580"/>
      <c r="AS17" s="580"/>
      <c r="AT17" s="581"/>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row>
    <row r="18" spans="1:76" ht="15" customHeight="1" x14ac:dyDescent="0.3">
      <c r="A18" s="67"/>
      <c r="B18" s="490"/>
      <c r="C18" s="490"/>
      <c r="D18" s="491"/>
      <c r="E18" s="589"/>
      <c r="F18" s="588"/>
      <c r="G18" s="588"/>
      <c r="H18" s="588"/>
      <c r="I18" s="588"/>
      <c r="J18" s="51" t="str">
        <f>IF(AND('Mapa final'!$AB$22="Alta",'Mapa final'!$AD$22="Leve"),CONCATENATE("R3C",'Mapa final'!$R$22),"")</f>
        <v/>
      </c>
      <c r="K18" s="52" t="str">
        <f>IF(AND('Mapa final'!$AB$23="Alta",'Mapa final'!$AD$23="Leve"),CONCATENATE("R3C",'Mapa final'!$R$23),"")</f>
        <v/>
      </c>
      <c r="L18" s="52" t="str">
        <f>IF(AND('Mapa final'!$AB$24="Alta",'Mapa final'!$AD$24="Leve"),CONCATENATE("R3C",'Mapa final'!$R$24),"")</f>
        <v/>
      </c>
      <c r="M18" s="52" t="str">
        <f>IF(AND('Mapa final'!$AB$25="Alta",'Mapa final'!$AD$25="Leve"),CONCATENATE("R3C",'Mapa final'!$R$25),"")</f>
        <v/>
      </c>
      <c r="N18" s="52" t="str">
        <f>IF(AND('Mapa final'!$AB$26="Alta",'Mapa final'!$AD$26="Leve"),CONCATENATE("R3C",'Mapa final'!$R$26),"")</f>
        <v/>
      </c>
      <c r="O18" s="53" t="str">
        <f>IF(AND('Mapa final'!$AB$27="Alta",'Mapa final'!$AD$27="Leve"),CONCATENATE("R3C",'Mapa final'!$R$27),"")</f>
        <v/>
      </c>
      <c r="P18" s="51" t="str">
        <f>IF(AND('Mapa final'!$AB$22="Alta",'Mapa final'!$AD$22="Menor"),CONCATENATE("R3C",'Mapa final'!$R$22),"")</f>
        <v/>
      </c>
      <c r="Q18" s="52" t="str">
        <f>IF(AND('Mapa final'!$AB$23="Alta",'Mapa final'!$AD$23="Menor"),CONCATENATE("R3C",'Mapa final'!$R$23),"")</f>
        <v/>
      </c>
      <c r="R18" s="52" t="str">
        <f>IF(AND('Mapa final'!$AB$24="Alta",'Mapa final'!$AD$24="Menor"),CONCATENATE("R3C",'Mapa final'!$R$24),"")</f>
        <v/>
      </c>
      <c r="S18" s="52" t="str">
        <f>IF(AND('Mapa final'!$AB$25="Alta",'Mapa final'!$AD$25="Menor"),CONCATENATE("R3C",'Mapa final'!$R$25),"")</f>
        <v/>
      </c>
      <c r="T18" s="52" t="str">
        <f>IF(AND('Mapa final'!$AB$26="Alta",'Mapa final'!$AD$26="Menor"),CONCATENATE("R3C",'Mapa final'!$R$26),"")</f>
        <v/>
      </c>
      <c r="U18" s="53" t="str">
        <f>IF(AND('Mapa final'!$AB$27="Alta",'Mapa final'!$AD$27="Menor"),CONCATENATE("R3C",'Mapa final'!$R$27),"")</f>
        <v/>
      </c>
      <c r="V18" s="36" t="str">
        <f>IF(AND('Mapa final'!$AB$22="Alta",'Mapa final'!$AD$22="Moderado"),CONCATENATE("R3C",'Mapa final'!$R$22),"")</f>
        <v/>
      </c>
      <c r="W18" s="37" t="str">
        <f>IF(AND('Mapa final'!$AB$23="Alta",'Mapa final'!$AD$23="Moderado"),CONCATENATE("R3C",'Mapa final'!$R$23),"")</f>
        <v/>
      </c>
      <c r="X18" s="37" t="str">
        <f>IF(AND('Mapa final'!$AB$24="Alta",'Mapa final'!$AD$24="Moderado"),CONCATENATE("R3C",'Mapa final'!$R$24),"")</f>
        <v/>
      </c>
      <c r="Y18" s="37" t="str">
        <f>IF(AND('Mapa final'!$AB$25="Alta",'Mapa final'!$AD$25="Moderado"),CONCATENATE("R3C",'Mapa final'!$R$25),"")</f>
        <v/>
      </c>
      <c r="Z18" s="37" t="str">
        <f>IF(AND('Mapa final'!$AB$26="Alta",'Mapa final'!$AD$26="Moderado"),CONCATENATE("R3C",'Mapa final'!$R$26),"")</f>
        <v/>
      </c>
      <c r="AA18" s="38" t="str">
        <f>IF(AND('Mapa final'!$AB$27="Alta",'Mapa final'!$AD$27="Moderado"),CONCATENATE("R3C",'Mapa final'!$R$27),"")</f>
        <v/>
      </c>
      <c r="AB18" s="36" t="str">
        <f>IF(AND('Mapa final'!$AB$22="Alta",'Mapa final'!$AD$22="Mayor"),CONCATENATE("R3C",'Mapa final'!$R$22),"")</f>
        <v/>
      </c>
      <c r="AC18" s="37" t="str">
        <f>IF(AND('Mapa final'!$AB$23="Alta",'Mapa final'!$AD$23="Mayor"),CONCATENATE("R3C",'Mapa final'!$R$23),"")</f>
        <v/>
      </c>
      <c r="AD18" s="37" t="str">
        <f>IF(AND('Mapa final'!$AB$24="Alta",'Mapa final'!$AD$24="Mayor"),CONCATENATE("R3C",'Mapa final'!$R$24),"")</f>
        <v/>
      </c>
      <c r="AE18" s="37" t="str">
        <f>IF(AND('Mapa final'!$AB$25="Alta",'Mapa final'!$AD$25="Mayor"),CONCATENATE("R3C",'Mapa final'!$R$25),"")</f>
        <v/>
      </c>
      <c r="AF18" s="37" t="str">
        <f>IF(AND('Mapa final'!$AB$26="Alta",'Mapa final'!$AD$26="Mayor"),CONCATENATE("R3C",'Mapa final'!$R$26),"")</f>
        <v/>
      </c>
      <c r="AG18" s="38" t="str">
        <f>IF(AND('Mapa final'!$AB$27="Alta",'Mapa final'!$AD$27="Mayor"),CONCATENATE("R3C",'Mapa final'!$R$27),"")</f>
        <v/>
      </c>
      <c r="AH18" s="39" t="str">
        <f>IF(AND('Mapa final'!$AB$22="Alta",'Mapa final'!$AD$22="Catastrófico"),CONCATENATE("R3C",'Mapa final'!$R$22),"")</f>
        <v/>
      </c>
      <c r="AI18" s="40" t="str">
        <f>IF(AND('Mapa final'!$AB$23="Alta",'Mapa final'!$AD$23="Catastrófico"),CONCATENATE("R3C",'Mapa final'!$R$23),"")</f>
        <v/>
      </c>
      <c r="AJ18" s="40" t="str">
        <f>IF(AND('Mapa final'!$AB$24="Alta",'Mapa final'!$AD$24="Catastrófico"),CONCATENATE("R3C",'Mapa final'!$R$24),"")</f>
        <v/>
      </c>
      <c r="AK18" s="40" t="str">
        <f>IF(AND('Mapa final'!$AB$25="Alta",'Mapa final'!$AD$25="Catastrófico"),CONCATENATE("R3C",'Mapa final'!$R$25),"")</f>
        <v/>
      </c>
      <c r="AL18" s="40" t="str">
        <f>IF(AND('Mapa final'!$AB$26="Alta",'Mapa final'!$AD$26="Catastrófico"),CONCATENATE("R3C",'Mapa final'!$R$26),"")</f>
        <v/>
      </c>
      <c r="AM18" s="41" t="str">
        <f>IF(AND('Mapa final'!$AB$27="Alta",'Mapa final'!$AD$27="Catastrófico"),CONCATENATE("R3C",'Mapa final'!$R$27),"")</f>
        <v/>
      </c>
      <c r="AN18" s="67"/>
      <c r="AO18" s="579"/>
      <c r="AP18" s="580"/>
      <c r="AQ18" s="580"/>
      <c r="AR18" s="580"/>
      <c r="AS18" s="580"/>
      <c r="AT18" s="581"/>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row>
    <row r="19" spans="1:76" ht="15" customHeight="1" x14ac:dyDescent="0.3">
      <c r="A19" s="67"/>
      <c r="B19" s="490"/>
      <c r="C19" s="490"/>
      <c r="D19" s="491"/>
      <c r="E19" s="589"/>
      <c r="F19" s="588"/>
      <c r="G19" s="588"/>
      <c r="H19" s="588"/>
      <c r="I19" s="588"/>
      <c r="J19" s="51" t="str">
        <f>IF(AND('Mapa final'!$AB$28="Alta",'Mapa final'!$AD$28="Leve"),CONCATENATE("R4C",'Mapa final'!$R$28),"")</f>
        <v/>
      </c>
      <c r="K19" s="52" t="str">
        <f>IF(AND('Mapa final'!$AB$29="Alta",'Mapa final'!$AD$29="Leve"),CONCATENATE("R4C",'Mapa final'!$R$29),"")</f>
        <v/>
      </c>
      <c r="L19" s="52" t="str">
        <f>IF(AND('Mapa final'!$AB$30="Alta",'Mapa final'!$AD$30="Leve"),CONCATENATE("R4C",'Mapa final'!$R$30),"")</f>
        <v/>
      </c>
      <c r="M19" s="52" t="str">
        <f>IF(AND('Mapa final'!$AB$31="Alta",'Mapa final'!$AD$31="Leve"),CONCATENATE("R4C",'Mapa final'!$R$31),"")</f>
        <v/>
      </c>
      <c r="N19" s="52" t="str">
        <f>IF(AND('Mapa final'!$AB$32="Alta",'Mapa final'!$AD$32="Leve"),CONCATENATE("R4C",'Mapa final'!$R$32),"")</f>
        <v/>
      </c>
      <c r="O19" s="53" t="str">
        <f>IF(AND('Mapa final'!$AB$33="Alta",'Mapa final'!$AD$33="Leve"),CONCATENATE("R4C",'Mapa final'!$R$33),"")</f>
        <v/>
      </c>
      <c r="P19" s="51" t="str">
        <f>IF(AND('Mapa final'!$AB$28="Alta",'Mapa final'!$AD$28="Menor"),CONCATENATE("R4C",'Mapa final'!$R$28),"")</f>
        <v/>
      </c>
      <c r="Q19" s="52" t="str">
        <f>IF(AND('Mapa final'!$AB$29="Alta",'Mapa final'!$AD$29="Menor"),CONCATENATE("R4C",'Mapa final'!$R$29),"")</f>
        <v/>
      </c>
      <c r="R19" s="52" t="str">
        <f>IF(AND('Mapa final'!$AB$30="Alta",'Mapa final'!$AD$30="Menor"),CONCATENATE("R4C",'Mapa final'!$R$30),"")</f>
        <v/>
      </c>
      <c r="S19" s="52" t="str">
        <f>IF(AND('Mapa final'!$AB$31="Alta",'Mapa final'!$AD$31="Menor"),CONCATENATE("R4C",'Mapa final'!$R$31),"")</f>
        <v/>
      </c>
      <c r="T19" s="52" t="str">
        <f>IF(AND('Mapa final'!$AB$32="Alta",'Mapa final'!$AD$32="Menor"),CONCATENATE("R4C",'Mapa final'!$R$32),"")</f>
        <v/>
      </c>
      <c r="U19" s="53" t="str">
        <f>IF(AND('Mapa final'!$AB$33="Alta",'Mapa final'!$AD$33="Menor"),CONCATENATE("R4C",'Mapa final'!$R$33),"")</f>
        <v/>
      </c>
      <c r="V19" s="36" t="str">
        <f>IF(AND('Mapa final'!$AB$28="Alta",'Mapa final'!$AD$28="Moderado"),CONCATENATE("R4C",'Mapa final'!$R$28),"")</f>
        <v/>
      </c>
      <c r="W19" s="37" t="str">
        <f>IF(AND('Mapa final'!$AB$29="Alta",'Mapa final'!$AD$29="Moderado"),CONCATENATE("R4C",'Mapa final'!$R$29),"")</f>
        <v/>
      </c>
      <c r="X19" s="37" t="str">
        <f>IF(AND('Mapa final'!$AB$30="Alta",'Mapa final'!$AD$30="Moderado"),CONCATENATE("R4C",'Mapa final'!$R$30),"")</f>
        <v/>
      </c>
      <c r="Y19" s="37" t="str">
        <f>IF(AND('Mapa final'!$AB$31="Alta",'Mapa final'!$AD$31="Moderado"),CONCATENATE("R4C",'Mapa final'!$R$31),"")</f>
        <v/>
      </c>
      <c r="Z19" s="37" t="str">
        <f>IF(AND('Mapa final'!$AB$32="Alta",'Mapa final'!$AD$32="Moderado"),CONCATENATE("R4C",'Mapa final'!$R$32),"")</f>
        <v/>
      </c>
      <c r="AA19" s="38" t="str">
        <f>IF(AND('Mapa final'!$AB$33="Alta",'Mapa final'!$AD$33="Moderado"),CONCATENATE("R4C",'Mapa final'!$R$33),"")</f>
        <v/>
      </c>
      <c r="AB19" s="36" t="str">
        <f>IF(AND('Mapa final'!$AB$28="Alta",'Mapa final'!$AD$28="Mayor"),CONCATENATE("R4C",'Mapa final'!$R$28),"")</f>
        <v/>
      </c>
      <c r="AC19" s="37" t="str">
        <f>IF(AND('Mapa final'!$AB$29="Alta",'Mapa final'!$AD$29="Mayor"),CONCATENATE("R4C",'Mapa final'!$R$29),"")</f>
        <v/>
      </c>
      <c r="AD19" s="37" t="str">
        <f>IF(AND('Mapa final'!$AB$30="Alta",'Mapa final'!$AD$30="Mayor"),CONCATENATE("R4C",'Mapa final'!$R$30),"")</f>
        <v/>
      </c>
      <c r="AE19" s="37" t="str">
        <f>IF(AND('Mapa final'!$AB$31="Alta",'Mapa final'!$AD$31="Mayor"),CONCATENATE("R4C",'Mapa final'!$R$31),"")</f>
        <v/>
      </c>
      <c r="AF19" s="37" t="str">
        <f>IF(AND('Mapa final'!$AB$32="Alta",'Mapa final'!$AD$32="Mayor"),CONCATENATE("R4C",'Mapa final'!$R$32),"")</f>
        <v/>
      </c>
      <c r="AG19" s="38" t="str">
        <f>IF(AND('Mapa final'!$AB$33="Alta",'Mapa final'!$AD$33="Mayor"),CONCATENATE("R4C",'Mapa final'!$R$33),"")</f>
        <v/>
      </c>
      <c r="AH19" s="39" t="str">
        <f>IF(AND('Mapa final'!$AB$28="Alta",'Mapa final'!$AD$28="Catastrófico"),CONCATENATE("R4C",'Mapa final'!$R$28),"")</f>
        <v/>
      </c>
      <c r="AI19" s="40" t="str">
        <f>IF(AND('Mapa final'!$AB$29="Alta",'Mapa final'!$AD$29="Catastrófico"),CONCATENATE("R4C",'Mapa final'!$R$29),"")</f>
        <v/>
      </c>
      <c r="AJ19" s="40" t="str">
        <f>IF(AND('Mapa final'!$AB$30="Alta",'Mapa final'!$AD$30="Catastrófico"),CONCATENATE("R4C",'Mapa final'!$R$30),"")</f>
        <v/>
      </c>
      <c r="AK19" s="40" t="str">
        <f>IF(AND('Mapa final'!$AB$31="Alta",'Mapa final'!$AD$31="Catastrófico"),CONCATENATE("R4C",'Mapa final'!$R$31),"")</f>
        <v/>
      </c>
      <c r="AL19" s="40" t="str">
        <f>IF(AND('Mapa final'!$AB$32="Alta",'Mapa final'!$AD$32="Catastrófico"),CONCATENATE("R4C",'Mapa final'!$R$32),"")</f>
        <v/>
      </c>
      <c r="AM19" s="41" t="str">
        <f>IF(AND('Mapa final'!$AB$33="Alta",'Mapa final'!$AD$33="Catastrófico"),CONCATENATE("R4C",'Mapa final'!$R$33),"")</f>
        <v/>
      </c>
      <c r="AN19" s="67"/>
      <c r="AO19" s="579"/>
      <c r="AP19" s="580"/>
      <c r="AQ19" s="580"/>
      <c r="AR19" s="580"/>
      <c r="AS19" s="580"/>
      <c r="AT19" s="581"/>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row>
    <row r="20" spans="1:76" ht="15" customHeight="1" x14ac:dyDescent="0.3">
      <c r="A20" s="67"/>
      <c r="B20" s="490"/>
      <c r="C20" s="490"/>
      <c r="D20" s="491"/>
      <c r="E20" s="589"/>
      <c r="F20" s="588"/>
      <c r="G20" s="588"/>
      <c r="H20" s="588"/>
      <c r="I20" s="588"/>
      <c r="J20" s="51" t="str">
        <f>IF(AND('Mapa final'!$AB$34="Alta",'Mapa final'!$AD$34="Leve"),CONCATENATE("R5C",'Mapa final'!$R$34),"")</f>
        <v/>
      </c>
      <c r="K20" s="52" t="str">
        <f>IF(AND('Mapa final'!$AB$35="Alta",'Mapa final'!$AD$35="Leve"),CONCATENATE("R5C",'Mapa final'!$R$35),"")</f>
        <v/>
      </c>
      <c r="L20" s="52" t="str">
        <f>IF(AND('Mapa final'!$AB$36="Alta",'Mapa final'!$AD$36="Leve"),CONCATENATE("R5C",'Mapa final'!$R$36),"")</f>
        <v/>
      </c>
      <c r="M20" s="52" t="str">
        <f>IF(AND('Mapa final'!$AB$37="Alta",'Mapa final'!$AD$37="Leve"),CONCATENATE("R5C",'Mapa final'!$R$37),"")</f>
        <v/>
      </c>
      <c r="N20" s="52" t="str">
        <f>IF(AND('Mapa final'!$AB$38="Alta",'Mapa final'!$AD$38="Leve"),CONCATENATE("R5C",'Mapa final'!$R$38),"")</f>
        <v/>
      </c>
      <c r="O20" s="53" t="str">
        <f>IF(AND('Mapa final'!$AB$39="Alta",'Mapa final'!$AD$39="Leve"),CONCATENATE("R5C",'Mapa final'!$R$39),"")</f>
        <v/>
      </c>
      <c r="P20" s="51" t="str">
        <f>IF(AND('Mapa final'!$AB$34="Alta",'Mapa final'!$AD$34="Menor"),CONCATENATE("R5C",'Mapa final'!$R$34),"")</f>
        <v/>
      </c>
      <c r="Q20" s="52" t="str">
        <f>IF(AND('Mapa final'!$AB$35="Alta",'Mapa final'!$AD$35="Menor"),CONCATENATE("R5C",'Mapa final'!$R$35),"")</f>
        <v/>
      </c>
      <c r="R20" s="52" t="str">
        <f>IF(AND('Mapa final'!$AB$36="Alta",'Mapa final'!$AD$36="Menor"),CONCATENATE("R5C",'Mapa final'!$R$36),"")</f>
        <v/>
      </c>
      <c r="S20" s="52" t="str">
        <f>IF(AND('Mapa final'!$AB$37="Alta",'Mapa final'!$AD$37="Menor"),CONCATENATE("R5C",'Mapa final'!$R$37),"")</f>
        <v/>
      </c>
      <c r="T20" s="52" t="str">
        <f>IF(AND('Mapa final'!$AB$38="Alta",'Mapa final'!$AD$38="Menor"),CONCATENATE("R5C",'Mapa final'!$R$38),"")</f>
        <v/>
      </c>
      <c r="U20" s="53" t="str">
        <f>IF(AND('Mapa final'!$AB$39="Alta",'Mapa final'!$AD$39="Menor"),CONCATENATE("R5C",'Mapa final'!$R$39),"")</f>
        <v/>
      </c>
      <c r="V20" s="36" t="str">
        <f>IF(AND('Mapa final'!$AB$34="Alta",'Mapa final'!$AD$34="Moderado"),CONCATENATE("R5C",'Mapa final'!$R$34),"")</f>
        <v/>
      </c>
      <c r="W20" s="37" t="str">
        <f>IF(AND('Mapa final'!$AB$35="Alta",'Mapa final'!$AD$35="Moderado"),CONCATENATE("R5C",'Mapa final'!$R$35),"")</f>
        <v/>
      </c>
      <c r="X20" s="37" t="str">
        <f>IF(AND('Mapa final'!$AB$36="Alta",'Mapa final'!$AD$36="Moderado"),CONCATENATE("R5C",'Mapa final'!$R$36),"")</f>
        <v/>
      </c>
      <c r="Y20" s="37" t="str">
        <f>IF(AND('Mapa final'!$AB$37="Alta",'Mapa final'!$AD$37="Moderado"),CONCATENATE("R5C",'Mapa final'!$R$37),"")</f>
        <v/>
      </c>
      <c r="Z20" s="37" t="str">
        <f>IF(AND('Mapa final'!$AB$38="Alta",'Mapa final'!$AD$38="Moderado"),CONCATENATE("R5C",'Mapa final'!$R$38),"")</f>
        <v/>
      </c>
      <c r="AA20" s="38" t="str">
        <f>IF(AND('Mapa final'!$AB$39="Alta",'Mapa final'!$AD$39="Moderado"),CONCATENATE("R5C",'Mapa final'!$R$39),"")</f>
        <v/>
      </c>
      <c r="AB20" s="36" t="str">
        <f>IF(AND('Mapa final'!$AB$34="Alta",'Mapa final'!$AD$34="Mayor"),CONCATENATE("R5C",'Mapa final'!$R$34),"")</f>
        <v/>
      </c>
      <c r="AC20" s="37" t="str">
        <f>IF(AND('Mapa final'!$AB$35="Alta",'Mapa final'!$AD$35="Mayor"),CONCATENATE("R5C",'Mapa final'!$R$35),"")</f>
        <v/>
      </c>
      <c r="AD20" s="37" t="str">
        <f>IF(AND('Mapa final'!$AB$36="Alta",'Mapa final'!$AD$36="Mayor"),CONCATENATE("R5C",'Mapa final'!$R$36),"")</f>
        <v/>
      </c>
      <c r="AE20" s="37" t="str">
        <f>IF(AND('Mapa final'!$AB$37="Alta",'Mapa final'!$AD$37="Mayor"),CONCATENATE("R5C",'Mapa final'!$R$37),"")</f>
        <v/>
      </c>
      <c r="AF20" s="37" t="str">
        <f>IF(AND('Mapa final'!$AB$38="Alta",'Mapa final'!$AD$38="Mayor"),CONCATENATE("R5C",'Mapa final'!$R$38),"")</f>
        <v/>
      </c>
      <c r="AG20" s="38" t="str">
        <f>IF(AND('Mapa final'!$AB$39="Alta",'Mapa final'!$AD$39="Mayor"),CONCATENATE("R5C",'Mapa final'!$R$39),"")</f>
        <v/>
      </c>
      <c r="AH20" s="39" t="str">
        <f>IF(AND('Mapa final'!$AB$34="Alta",'Mapa final'!$AD$34="Catastrófico"),CONCATENATE("R5C",'Mapa final'!$R$34),"")</f>
        <v/>
      </c>
      <c r="AI20" s="40" t="str">
        <f>IF(AND('Mapa final'!$AB$35="Alta",'Mapa final'!$AD$35="Catastrófico"),CONCATENATE("R5C",'Mapa final'!$R$35),"")</f>
        <v/>
      </c>
      <c r="AJ20" s="40" t="str">
        <f>IF(AND('Mapa final'!$AB$36="Alta",'Mapa final'!$AD$36="Catastrófico"),CONCATENATE("R5C",'Mapa final'!$R$36),"")</f>
        <v/>
      </c>
      <c r="AK20" s="40" t="str">
        <f>IF(AND('Mapa final'!$AB$37="Alta",'Mapa final'!$AD$37="Catastrófico"),CONCATENATE("R5C",'Mapa final'!$R$37),"")</f>
        <v/>
      </c>
      <c r="AL20" s="40" t="str">
        <f>IF(AND('Mapa final'!$AB$38="Alta",'Mapa final'!$AD$38="Catastrófico"),CONCATENATE("R5C",'Mapa final'!$R$38),"")</f>
        <v/>
      </c>
      <c r="AM20" s="41" t="str">
        <f>IF(AND('Mapa final'!$AB$39="Alta",'Mapa final'!$AD$39="Catastrófico"),CONCATENATE("R5C",'Mapa final'!$R$39),"")</f>
        <v/>
      </c>
      <c r="AN20" s="67"/>
      <c r="AO20" s="579"/>
      <c r="AP20" s="580"/>
      <c r="AQ20" s="580"/>
      <c r="AR20" s="580"/>
      <c r="AS20" s="580"/>
      <c r="AT20" s="581"/>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row>
    <row r="21" spans="1:76" ht="15" customHeight="1" x14ac:dyDescent="0.3">
      <c r="A21" s="67"/>
      <c r="B21" s="490"/>
      <c r="C21" s="490"/>
      <c r="D21" s="491"/>
      <c r="E21" s="589"/>
      <c r="F21" s="588"/>
      <c r="G21" s="588"/>
      <c r="H21" s="588"/>
      <c r="I21" s="588"/>
      <c r="J21" s="51" t="str">
        <f>IF(AND('Mapa final'!$AB$40="Alta",'Mapa final'!$AD$40="Leve"),CONCATENATE("R6C",'Mapa final'!$R$40),"")</f>
        <v/>
      </c>
      <c r="K21" s="52" t="str">
        <f>IF(AND('Mapa final'!$AB$41="Alta",'Mapa final'!$AD$41="Leve"),CONCATENATE("R6C",'Mapa final'!$R$41),"")</f>
        <v/>
      </c>
      <c r="L21" s="52" t="str">
        <f>IF(AND('Mapa final'!$AB$42="Alta",'Mapa final'!$AD$42="Leve"),CONCATENATE("R6C",'Mapa final'!$R$42),"")</f>
        <v/>
      </c>
      <c r="M21" s="52" t="str">
        <f>IF(AND('Mapa final'!$AB$43="Alta",'Mapa final'!$AD$43="Leve"),CONCATENATE("R6C",'Mapa final'!$R$43),"")</f>
        <v/>
      </c>
      <c r="N21" s="52" t="str">
        <f>IF(AND('Mapa final'!$AB$44="Alta",'Mapa final'!$AD$44="Leve"),CONCATENATE("R6C",'Mapa final'!$R$44),"")</f>
        <v/>
      </c>
      <c r="O21" s="53" t="str">
        <f>IF(AND('Mapa final'!$AB$45="Alta",'Mapa final'!$AD$45="Leve"),CONCATENATE("R6C",'Mapa final'!$R$45),"")</f>
        <v/>
      </c>
      <c r="P21" s="51" t="str">
        <f>IF(AND('Mapa final'!$AB$40="Alta",'Mapa final'!$AD$40="Menor"),CONCATENATE("R6C",'Mapa final'!$R$40),"")</f>
        <v/>
      </c>
      <c r="Q21" s="52" t="str">
        <f>IF(AND('Mapa final'!$AB$41="Alta",'Mapa final'!$AD$41="Menor"),CONCATENATE("R6C",'Mapa final'!$R$41),"")</f>
        <v/>
      </c>
      <c r="R21" s="52" t="str">
        <f>IF(AND('Mapa final'!$AB$42="Alta",'Mapa final'!$AD$42="Menor"),CONCATENATE("R6C",'Mapa final'!$R$42),"")</f>
        <v/>
      </c>
      <c r="S21" s="52" t="str">
        <f>IF(AND('Mapa final'!$AB$43="Alta",'Mapa final'!$AD$43="Menor"),CONCATENATE("R6C",'Mapa final'!$R$43),"")</f>
        <v/>
      </c>
      <c r="T21" s="52" t="str">
        <f>IF(AND('Mapa final'!$AB$44="Alta",'Mapa final'!$AD$44="Menor"),CONCATENATE("R6C",'Mapa final'!$R$44),"")</f>
        <v/>
      </c>
      <c r="U21" s="53" t="str">
        <f>IF(AND('Mapa final'!$AB$45="Alta",'Mapa final'!$AD$45="Menor"),CONCATENATE("R6C",'Mapa final'!$R$45),"")</f>
        <v/>
      </c>
      <c r="V21" s="36" t="str">
        <f>IF(AND('Mapa final'!$AB$40="Alta",'Mapa final'!$AD$40="Moderado"),CONCATENATE("R6C",'Mapa final'!$R$40),"")</f>
        <v/>
      </c>
      <c r="W21" s="37" t="str">
        <f>IF(AND('Mapa final'!$AB$41="Alta",'Mapa final'!$AD$41="Moderado"),CONCATENATE("R6C",'Mapa final'!$R$41),"")</f>
        <v/>
      </c>
      <c r="X21" s="37" t="str">
        <f>IF(AND('Mapa final'!$AB$42="Alta",'Mapa final'!$AD$42="Moderado"),CONCATENATE("R6C",'Mapa final'!$R$42),"")</f>
        <v/>
      </c>
      <c r="Y21" s="37" t="str">
        <f>IF(AND('Mapa final'!$AB$43="Alta",'Mapa final'!$AD$43="Moderado"),CONCATENATE("R6C",'Mapa final'!$R$43),"")</f>
        <v/>
      </c>
      <c r="Z21" s="37" t="str">
        <f>IF(AND('Mapa final'!$AB$44="Alta",'Mapa final'!$AD$44="Moderado"),CONCATENATE("R6C",'Mapa final'!$R$44),"")</f>
        <v/>
      </c>
      <c r="AA21" s="38" t="str">
        <f>IF(AND('Mapa final'!$AB$45="Alta",'Mapa final'!$AD$45="Moderado"),CONCATENATE("R6C",'Mapa final'!$R$45),"")</f>
        <v/>
      </c>
      <c r="AB21" s="36" t="str">
        <f>IF(AND('Mapa final'!$AB$40="Alta",'Mapa final'!$AD$40="Mayor"),CONCATENATE("R6C",'Mapa final'!$R$40),"")</f>
        <v/>
      </c>
      <c r="AC21" s="37" t="str">
        <f>IF(AND('Mapa final'!$AB$41="Alta",'Mapa final'!$AD$41="Mayor"),CONCATENATE("R6C",'Mapa final'!$R$41),"")</f>
        <v/>
      </c>
      <c r="AD21" s="37" t="str">
        <f>IF(AND('Mapa final'!$AB$42="Alta",'Mapa final'!$AD$42="Mayor"),CONCATENATE("R6C",'Mapa final'!$R$42),"")</f>
        <v/>
      </c>
      <c r="AE21" s="37" t="str">
        <f>IF(AND('Mapa final'!$AB$43="Alta",'Mapa final'!$AD$43="Mayor"),CONCATENATE("R6C",'Mapa final'!$R$43),"")</f>
        <v/>
      </c>
      <c r="AF21" s="37" t="str">
        <f>IF(AND('Mapa final'!$AB$44="Alta",'Mapa final'!$AD$44="Mayor"),CONCATENATE("R6C",'Mapa final'!$R$44),"")</f>
        <v/>
      </c>
      <c r="AG21" s="38" t="str">
        <f>IF(AND('Mapa final'!$AB$45="Alta",'Mapa final'!$AD$45="Mayor"),CONCATENATE("R6C",'Mapa final'!$R$45),"")</f>
        <v/>
      </c>
      <c r="AH21" s="39" t="str">
        <f>IF(AND('Mapa final'!$AB$40="Alta",'Mapa final'!$AD$40="Catastrófico"),CONCATENATE("R6C",'Mapa final'!$R$40),"")</f>
        <v/>
      </c>
      <c r="AI21" s="40" t="str">
        <f>IF(AND('Mapa final'!$AB$41="Alta",'Mapa final'!$AD$41="Catastrófico"),CONCATENATE("R6C",'Mapa final'!$R$41),"")</f>
        <v/>
      </c>
      <c r="AJ21" s="40" t="str">
        <f>IF(AND('Mapa final'!$AB$42="Alta",'Mapa final'!$AD$42="Catastrófico"),CONCATENATE("R6C",'Mapa final'!$R$42),"")</f>
        <v/>
      </c>
      <c r="AK21" s="40" t="str">
        <f>IF(AND('Mapa final'!$AB$43="Alta",'Mapa final'!$AD$43="Catastrófico"),CONCATENATE("R6C",'Mapa final'!$R$43),"")</f>
        <v/>
      </c>
      <c r="AL21" s="40" t="str">
        <f>IF(AND('Mapa final'!$AB$44="Alta",'Mapa final'!$AD$44="Catastrófico"),CONCATENATE("R6C",'Mapa final'!$R$44),"")</f>
        <v/>
      </c>
      <c r="AM21" s="41" t="str">
        <f>IF(AND('Mapa final'!$AB$45="Alta",'Mapa final'!$AD$45="Catastrófico"),CONCATENATE("R6C",'Mapa final'!$R$45),"")</f>
        <v/>
      </c>
      <c r="AN21" s="67"/>
      <c r="AO21" s="579"/>
      <c r="AP21" s="580"/>
      <c r="AQ21" s="580"/>
      <c r="AR21" s="580"/>
      <c r="AS21" s="580"/>
      <c r="AT21" s="581"/>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row>
    <row r="22" spans="1:76" ht="15" customHeight="1" x14ac:dyDescent="0.3">
      <c r="A22" s="67"/>
      <c r="B22" s="490"/>
      <c r="C22" s="490"/>
      <c r="D22" s="491"/>
      <c r="E22" s="589"/>
      <c r="F22" s="588"/>
      <c r="G22" s="588"/>
      <c r="H22" s="588"/>
      <c r="I22" s="588"/>
      <c r="J22" s="51" t="str">
        <f>IF(AND('Mapa final'!$AB$46="Alta",'Mapa final'!$AD$46="Leve"),CONCATENATE("R7C",'Mapa final'!$R$46),"")</f>
        <v/>
      </c>
      <c r="K22" s="52" t="str">
        <f>IF(AND('Mapa final'!$AB$47="Alta",'Mapa final'!$AD$47="Leve"),CONCATENATE("R7C",'Mapa final'!$R$47),"")</f>
        <v/>
      </c>
      <c r="L22" s="52" t="str">
        <f>IF(AND('Mapa final'!$AB$48="Alta",'Mapa final'!$AD$48="Leve"),CONCATENATE("R7C",'Mapa final'!$R$48),"")</f>
        <v/>
      </c>
      <c r="M22" s="52" t="str">
        <f>IF(AND('Mapa final'!$AB$49="Alta",'Mapa final'!$AD$49="Leve"),CONCATENATE("R7C",'Mapa final'!$R$49),"")</f>
        <v/>
      </c>
      <c r="N22" s="52" t="str">
        <f>IF(AND('Mapa final'!$AB$50="Alta",'Mapa final'!$AD$50="Leve"),CONCATENATE("R7C",'Mapa final'!$R$50),"")</f>
        <v/>
      </c>
      <c r="O22" s="53" t="str">
        <f>IF(AND('Mapa final'!$AB$51="Alta",'Mapa final'!$AD$51="Leve"),CONCATENATE("R7C",'Mapa final'!$R$51),"")</f>
        <v/>
      </c>
      <c r="P22" s="51" t="str">
        <f>IF(AND('Mapa final'!$AB$46="Alta",'Mapa final'!$AD$46="Menor"),CONCATENATE("R7C",'Mapa final'!$R$46),"")</f>
        <v/>
      </c>
      <c r="Q22" s="52" t="str">
        <f>IF(AND('Mapa final'!$AB$47="Alta",'Mapa final'!$AD$47="Menor"),CONCATENATE("R7C",'Mapa final'!$R$47),"")</f>
        <v/>
      </c>
      <c r="R22" s="52" t="str">
        <f>IF(AND('Mapa final'!$AB$48="Alta",'Mapa final'!$AD$48="Menor"),CONCATENATE("R7C",'Mapa final'!$R$48),"")</f>
        <v/>
      </c>
      <c r="S22" s="52" t="str">
        <f>IF(AND('Mapa final'!$AB$49="Alta",'Mapa final'!$AD$49="Menor"),CONCATENATE("R7C",'Mapa final'!$R$49),"")</f>
        <v/>
      </c>
      <c r="T22" s="52" t="str">
        <f>IF(AND('Mapa final'!$AB$50="Alta",'Mapa final'!$AD$50="Menor"),CONCATENATE("R7C",'Mapa final'!$R$50),"")</f>
        <v/>
      </c>
      <c r="U22" s="53" t="str">
        <f>IF(AND('Mapa final'!$AB$51="Alta",'Mapa final'!$AD$51="Menor"),CONCATENATE("R7C",'Mapa final'!$R$51),"")</f>
        <v/>
      </c>
      <c r="V22" s="36" t="str">
        <f>IF(AND('Mapa final'!$AB$46="Alta",'Mapa final'!$AD$46="Moderado"),CONCATENATE("R7C",'Mapa final'!$R$46),"")</f>
        <v/>
      </c>
      <c r="W22" s="37" t="str">
        <f>IF(AND('Mapa final'!$AB$47="Alta",'Mapa final'!$AD$47="Moderado"),CONCATENATE("R7C",'Mapa final'!$R$47),"")</f>
        <v/>
      </c>
      <c r="X22" s="37" t="str">
        <f>IF(AND('Mapa final'!$AB$48="Alta",'Mapa final'!$AD$48="Moderado"),CONCATENATE("R7C",'Mapa final'!$R$48),"")</f>
        <v/>
      </c>
      <c r="Y22" s="37" t="str">
        <f>IF(AND('Mapa final'!$AB$49="Alta",'Mapa final'!$AD$49="Moderado"),CONCATENATE("R7C",'Mapa final'!$R$49),"")</f>
        <v/>
      </c>
      <c r="Z22" s="37" t="str">
        <f>IF(AND('Mapa final'!$AB$50="Alta",'Mapa final'!$AD$50="Moderado"),CONCATENATE("R7C",'Mapa final'!$R$50),"")</f>
        <v/>
      </c>
      <c r="AA22" s="38" t="str">
        <f>IF(AND('Mapa final'!$AB$51="Alta",'Mapa final'!$AD$51="Moderado"),CONCATENATE("R7C",'Mapa final'!$R$51),"")</f>
        <v/>
      </c>
      <c r="AB22" s="36" t="str">
        <f>IF(AND('Mapa final'!$AB$46="Alta",'Mapa final'!$AD$46="Mayor"),CONCATENATE("R7C",'Mapa final'!$R$46),"")</f>
        <v/>
      </c>
      <c r="AC22" s="37" t="str">
        <f>IF(AND('Mapa final'!$AB$47="Alta",'Mapa final'!$AD$47="Mayor"),CONCATENATE("R7C",'Mapa final'!$R$47),"")</f>
        <v/>
      </c>
      <c r="AD22" s="37" t="str">
        <f>IF(AND('Mapa final'!$AB$48="Alta",'Mapa final'!$AD$48="Mayor"),CONCATENATE("R7C",'Mapa final'!$R$48),"")</f>
        <v/>
      </c>
      <c r="AE22" s="37" t="str">
        <f>IF(AND('Mapa final'!$AB$49="Alta",'Mapa final'!$AD$49="Mayor"),CONCATENATE("R7C",'Mapa final'!$R$49),"")</f>
        <v/>
      </c>
      <c r="AF22" s="37" t="str">
        <f>IF(AND('Mapa final'!$AB$50="Alta",'Mapa final'!$AD$50="Mayor"),CONCATENATE("R7C",'Mapa final'!$R$50),"")</f>
        <v/>
      </c>
      <c r="AG22" s="38" t="str">
        <f>IF(AND('Mapa final'!$AB$51="Alta",'Mapa final'!$AD$51="Mayor"),CONCATENATE("R7C",'Mapa final'!$R$51),"")</f>
        <v/>
      </c>
      <c r="AH22" s="39" t="str">
        <f>IF(AND('Mapa final'!$AB$46="Alta",'Mapa final'!$AD$46="Catastrófico"),CONCATENATE("R7C",'Mapa final'!$R$46),"")</f>
        <v/>
      </c>
      <c r="AI22" s="40" t="str">
        <f>IF(AND('Mapa final'!$AB$47="Alta",'Mapa final'!$AD$47="Catastrófico"),CONCATENATE("R7C",'Mapa final'!$R$47),"")</f>
        <v/>
      </c>
      <c r="AJ22" s="40" t="str">
        <f>IF(AND('Mapa final'!$AB$48="Alta",'Mapa final'!$AD$48="Catastrófico"),CONCATENATE("R7C",'Mapa final'!$R$48),"")</f>
        <v/>
      </c>
      <c r="AK22" s="40" t="str">
        <f>IF(AND('Mapa final'!$AB$49="Alta",'Mapa final'!$AD$49="Catastrófico"),CONCATENATE("R7C",'Mapa final'!$R$49),"")</f>
        <v/>
      </c>
      <c r="AL22" s="40" t="str">
        <f>IF(AND('Mapa final'!$AB$50="Alta",'Mapa final'!$AD$50="Catastrófico"),CONCATENATE("R7C",'Mapa final'!$R$50),"")</f>
        <v/>
      </c>
      <c r="AM22" s="41" t="str">
        <f>IF(AND('Mapa final'!$AB$51="Alta",'Mapa final'!$AD$51="Catastrófico"),CONCATENATE("R7C",'Mapa final'!$R$51),"")</f>
        <v/>
      </c>
      <c r="AN22" s="67"/>
      <c r="AO22" s="579"/>
      <c r="AP22" s="580"/>
      <c r="AQ22" s="580"/>
      <c r="AR22" s="580"/>
      <c r="AS22" s="580"/>
      <c r="AT22" s="581"/>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row>
    <row r="23" spans="1:76" ht="15" customHeight="1" x14ac:dyDescent="0.3">
      <c r="A23" s="67"/>
      <c r="B23" s="490"/>
      <c r="C23" s="490"/>
      <c r="D23" s="491"/>
      <c r="E23" s="589"/>
      <c r="F23" s="588"/>
      <c r="G23" s="588"/>
      <c r="H23" s="588"/>
      <c r="I23" s="588"/>
      <c r="J23" s="51" t="str">
        <f>IF(AND('Mapa final'!$AB$52="Alta",'Mapa final'!$AD$52="Leve"),CONCATENATE("R8C",'Mapa final'!$R$52),"")</f>
        <v/>
      </c>
      <c r="K23" s="52" t="str">
        <f>IF(AND('Mapa final'!$AB$53="Alta",'Mapa final'!$AD$53="Leve"),CONCATENATE("R8C",'Mapa final'!$R$53),"")</f>
        <v/>
      </c>
      <c r="L23" s="52" t="str">
        <f>IF(AND('Mapa final'!$AB$54="Alta",'Mapa final'!$AD$54="Leve"),CONCATENATE("R8C",'Mapa final'!$R$54),"")</f>
        <v/>
      </c>
      <c r="M23" s="52" t="str">
        <f>IF(AND('Mapa final'!$AB$55="Alta",'Mapa final'!$AD$55="Leve"),CONCATENATE("R8C",'Mapa final'!$R$55),"")</f>
        <v/>
      </c>
      <c r="N23" s="52" t="str">
        <f>IF(AND('Mapa final'!$AB$56="Alta",'Mapa final'!$AD$56="Leve"),CONCATENATE("R8C",'Mapa final'!$R$56),"")</f>
        <v/>
      </c>
      <c r="O23" s="53" t="str">
        <f>IF(AND('Mapa final'!$AB$57="Alta",'Mapa final'!$AD$57="Leve"),CONCATENATE("R8C",'Mapa final'!$R$57),"")</f>
        <v/>
      </c>
      <c r="P23" s="51" t="str">
        <f>IF(AND('Mapa final'!$AB$52="Alta",'Mapa final'!$AD$52="Menor"),CONCATENATE("R8C",'Mapa final'!$R$52),"")</f>
        <v/>
      </c>
      <c r="Q23" s="52" t="str">
        <f>IF(AND('Mapa final'!$AB$53="Alta",'Mapa final'!$AD$53="Menor"),CONCATENATE("R8C",'Mapa final'!$R$53),"")</f>
        <v/>
      </c>
      <c r="R23" s="52" t="str">
        <f>IF(AND('Mapa final'!$AB$54="Alta",'Mapa final'!$AD$54="Menor"),CONCATENATE("R8C",'Mapa final'!$R$54),"")</f>
        <v/>
      </c>
      <c r="S23" s="52" t="str">
        <f>IF(AND('Mapa final'!$AB$55="Alta",'Mapa final'!$AD$55="Menor"),CONCATENATE("R8C",'Mapa final'!$R$55),"")</f>
        <v/>
      </c>
      <c r="T23" s="52" t="str">
        <f>IF(AND('Mapa final'!$AB$56="Alta",'Mapa final'!$AD$56="Menor"),CONCATENATE("R8C",'Mapa final'!$R$56),"")</f>
        <v/>
      </c>
      <c r="U23" s="53" t="str">
        <f>IF(AND('Mapa final'!$AB$57="Alta",'Mapa final'!$AD$57="Menor"),CONCATENATE("R8C",'Mapa final'!$R$57),"")</f>
        <v/>
      </c>
      <c r="V23" s="36" t="str">
        <f>IF(AND('Mapa final'!$AB$52="Alta",'Mapa final'!$AD$52="Moderado"),CONCATENATE("R8C",'Mapa final'!$R$52),"")</f>
        <v/>
      </c>
      <c r="W23" s="37" t="str">
        <f>IF(AND('Mapa final'!$AB$53="Alta",'Mapa final'!$AD$53="Moderado"),CONCATENATE("R8C",'Mapa final'!$R$53),"")</f>
        <v/>
      </c>
      <c r="X23" s="37" t="str">
        <f>IF(AND('Mapa final'!$AB$54="Alta",'Mapa final'!$AD$54="Moderado"),CONCATENATE("R8C",'Mapa final'!$R$54),"")</f>
        <v/>
      </c>
      <c r="Y23" s="37" t="str">
        <f>IF(AND('Mapa final'!$AB$55="Alta",'Mapa final'!$AD$55="Moderado"),CONCATENATE("R8C",'Mapa final'!$R$55),"")</f>
        <v/>
      </c>
      <c r="Z23" s="37" t="str">
        <f>IF(AND('Mapa final'!$AB$56="Alta",'Mapa final'!$AD$56="Moderado"),CONCATENATE("R8C",'Mapa final'!$R$56),"")</f>
        <v/>
      </c>
      <c r="AA23" s="38" t="str">
        <f>IF(AND('Mapa final'!$AB$57="Alta",'Mapa final'!$AD$57="Moderado"),CONCATENATE("R8C",'Mapa final'!$R$57),"")</f>
        <v/>
      </c>
      <c r="AB23" s="36" t="str">
        <f>IF(AND('Mapa final'!$AB$52="Alta",'Mapa final'!$AD$52="Mayor"),CONCATENATE("R8C",'Mapa final'!$R$52),"")</f>
        <v/>
      </c>
      <c r="AC23" s="37" t="str">
        <f>IF(AND('Mapa final'!$AB$53="Alta",'Mapa final'!$AD$53="Mayor"),CONCATENATE("R8C",'Mapa final'!$R$53),"")</f>
        <v/>
      </c>
      <c r="AD23" s="37" t="str">
        <f>IF(AND('Mapa final'!$AB$54="Alta",'Mapa final'!$AD$54="Mayor"),CONCATENATE("R8C",'Mapa final'!$R$54),"")</f>
        <v/>
      </c>
      <c r="AE23" s="37" t="str">
        <f>IF(AND('Mapa final'!$AB$55="Alta",'Mapa final'!$AD$55="Mayor"),CONCATENATE("R8C",'Mapa final'!$R$55),"")</f>
        <v/>
      </c>
      <c r="AF23" s="37" t="str">
        <f>IF(AND('Mapa final'!$AB$56="Alta",'Mapa final'!$AD$56="Mayor"),CONCATENATE("R8C",'Mapa final'!$R$56),"")</f>
        <v/>
      </c>
      <c r="AG23" s="38" t="str">
        <f>IF(AND('Mapa final'!$AB$57="Alta",'Mapa final'!$AD$57="Mayor"),CONCATENATE("R8C",'Mapa final'!$R$57),"")</f>
        <v/>
      </c>
      <c r="AH23" s="39" t="str">
        <f>IF(AND('Mapa final'!$AB$52="Alta",'Mapa final'!$AD$52="Catastrófico"),CONCATENATE("R8C",'Mapa final'!$R$52),"")</f>
        <v/>
      </c>
      <c r="AI23" s="40" t="str">
        <f>IF(AND('Mapa final'!$AB$53="Alta",'Mapa final'!$AD$53="Catastrófico"),CONCATENATE("R8C",'Mapa final'!$R$53),"")</f>
        <v/>
      </c>
      <c r="AJ23" s="40" t="str">
        <f>IF(AND('Mapa final'!$AB$54="Alta",'Mapa final'!$AD$54="Catastrófico"),CONCATENATE("R8C",'Mapa final'!$R$54),"")</f>
        <v/>
      </c>
      <c r="AK23" s="40" t="str">
        <f>IF(AND('Mapa final'!$AB$55="Alta",'Mapa final'!$AD$55="Catastrófico"),CONCATENATE("R8C",'Mapa final'!$R$55),"")</f>
        <v/>
      </c>
      <c r="AL23" s="40" t="str">
        <f>IF(AND('Mapa final'!$AB$56="Alta",'Mapa final'!$AD$56="Catastrófico"),CONCATENATE("R8C",'Mapa final'!$R$56),"")</f>
        <v/>
      </c>
      <c r="AM23" s="41" t="str">
        <f>IF(AND('Mapa final'!$AB$57="Alta",'Mapa final'!$AD$57="Catastrófico"),CONCATENATE("R8C",'Mapa final'!$R$57),"")</f>
        <v/>
      </c>
      <c r="AN23" s="67"/>
      <c r="AO23" s="579"/>
      <c r="AP23" s="580"/>
      <c r="AQ23" s="580"/>
      <c r="AR23" s="580"/>
      <c r="AS23" s="580"/>
      <c r="AT23" s="581"/>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row>
    <row r="24" spans="1:76" ht="15" customHeight="1" x14ac:dyDescent="0.3">
      <c r="A24" s="67"/>
      <c r="B24" s="490"/>
      <c r="C24" s="490"/>
      <c r="D24" s="491"/>
      <c r="E24" s="589"/>
      <c r="F24" s="588"/>
      <c r="G24" s="588"/>
      <c r="H24" s="588"/>
      <c r="I24" s="588"/>
      <c r="J24" s="51" t="str">
        <f>IF(AND('Mapa final'!$AB$58="Alta",'Mapa final'!$AD$58="Leve"),CONCATENATE("R9C",'Mapa final'!$R$58),"")</f>
        <v/>
      </c>
      <c r="K24" s="52" t="str">
        <f>IF(AND('Mapa final'!$AB$59="Alta",'Mapa final'!$AD$59="Leve"),CONCATENATE("R9C",'Mapa final'!$R$59),"")</f>
        <v/>
      </c>
      <c r="L24" s="52" t="str">
        <f>IF(AND('Mapa final'!$AB$60="Alta",'Mapa final'!$AD$60="Leve"),CONCATENATE("R9C",'Mapa final'!$R$60),"")</f>
        <v/>
      </c>
      <c r="M24" s="52" t="str">
        <f>IF(AND('Mapa final'!$AB$61="Alta",'Mapa final'!$AD$61="Leve"),CONCATENATE("R9C",'Mapa final'!$R$61),"")</f>
        <v/>
      </c>
      <c r="N24" s="52" t="str">
        <f>IF(AND('Mapa final'!$AB$62="Alta",'Mapa final'!$AD$62="Leve"),CONCATENATE("R9C",'Mapa final'!$R$62),"")</f>
        <v/>
      </c>
      <c r="O24" s="53" t="str">
        <f>IF(AND('Mapa final'!$AB$63="Alta",'Mapa final'!$AD$63="Leve"),CONCATENATE("R9C",'Mapa final'!$R$63),"")</f>
        <v/>
      </c>
      <c r="P24" s="51" t="str">
        <f>IF(AND('Mapa final'!$AB$58="Alta",'Mapa final'!$AD$58="Menor"),CONCATENATE("R9C",'Mapa final'!$R$58),"")</f>
        <v/>
      </c>
      <c r="Q24" s="52" t="str">
        <f>IF(AND('Mapa final'!$AB$59="Alta",'Mapa final'!$AD$59="Menor"),CONCATENATE("R9C",'Mapa final'!$R$59),"")</f>
        <v/>
      </c>
      <c r="R24" s="52" t="str">
        <f>IF(AND('Mapa final'!$AB$60="Alta",'Mapa final'!$AD$60="Menor"),CONCATENATE("R9C",'Mapa final'!$R$60),"")</f>
        <v/>
      </c>
      <c r="S24" s="52" t="str">
        <f>IF(AND('Mapa final'!$AB$61="Alta",'Mapa final'!$AD$61="Menor"),CONCATENATE("R9C",'Mapa final'!$R$61),"")</f>
        <v/>
      </c>
      <c r="T24" s="52" t="str">
        <f>IF(AND('Mapa final'!$AB$62="Alta",'Mapa final'!$AD$62="Menor"),CONCATENATE("R9C",'Mapa final'!$R$62),"")</f>
        <v/>
      </c>
      <c r="U24" s="53" t="str">
        <f>IF(AND('Mapa final'!$AB$63="Alta",'Mapa final'!$AD$63="Menor"),CONCATENATE("R9C",'Mapa final'!$R$63),"")</f>
        <v/>
      </c>
      <c r="V24" s="36" t="str">
        <f>IF(AND('Mapa final'!$AB$58="Alta",'Mapa final'!$AD$58="Moderado"),CONCATENATE("R9C",'Mapa final'!$R$58),"")</f>
        <v/>
      </c>
      <c r="W24" s="37" t="str">
        <f>IF(AND('Mapa final'!$AB$59="Alta",'Mapa final'!$AD$59="Moderado"),CONCATENATE("R9C",'Mapa final'!$R$59),"")</f>
        <v/>
      </c>
      <c r="X24" s="37" t="str">
        <f>IF(AND('Mapa final'!$AB$60="Alta",'Mapa final'!$AD$60="Moderado"),CONCATENATE("R9C",'Mapa final'!$R$60),"")</f>
        <v/>
      </c>
      <c r="Y24" s="37" t="str">
        <f>IF(AND('Mapa final'!$AB$61="Alta",'Mapa final'!$AD$61="Moderado"),CONCATENATE("R9C",'Mapa final'!$R$61),"")</f>
        <v/>
      </c>
      <c r="Z24" s="37" t="str">
        <f>IF(AND('Mapa final'!$AB$62="Alta",'Mapa final'!$AD$62="Moderado"),CONCATENATE("R9C",'Mapa final'!$R$62),"")</f>
        <v/>
      </c>
      <c r="AA24" s="38" t="str">
        <f>IF(AND('Mapa final'!$AB$63="Alta",'Mapa final'!$AD$63="Moderado"),CONCATENATE("R9C",'Mapa final'!$R$63),"")</f>
        <v/>
      </c>
      <c r="AB24" s="36" t="str">
        <f>IF(AND('Mapa final'!$AB$58="Alta",'Mapa final'!$AD$58="Mayor"),CONCATENATE("R9C",'Mapa final'!$R$58),"")</f>
        <v/>
      </c>
      <c r="AC24" s="37" t="str">
        <f>IF(AND('Mapa final'!$AB$59="Alta",'Mapa final'!$AD$59="Mayor"),CONCATENATE("R9C",'Mapa final'!$R$59),"")</f>
        <v/>
      </c>
      <c r="AD24" s="37" t="str">
        <f>IF(AND('Mapa final'!$AB$60="Alta",'Mapa final'!$AD$60="Mayor"),CONCATENATE("R9C",'Mapa final'!$R$60),"")</f>
        <v/>
      </c>
      <c r="AE24" s="37" t="str">
        <f>IF(AND('Mapa final'!$AB$61="Alta",'Mapa final'!$AD$61="Mayor"),CONCATENATE("R9C",'Mapa final'!$R$61),"")</f>
        <v/>
      </c>
      <c r="AF24" s="37" t="str">
        <f>IF(AND('Mapa final'!$AB$62="Alta",'Mapa final'!$AD$62="Mayor"),CONCATENATE("R9C",'Mapa final'!$R$62),"")</f>
        <v/>
      </c>
      <c r="AG24" s="38" t="str">
        <f>IF(AND('Mapa final'!$AB$63="Alta",'Mapa final'!$AD$63="Mayor"),CONCATENATE("R9C",'Mapa final'!$R$63),"")</f>
        <v/>
      </c>
      <c r="AH24" s="39" t="str">
        <f>IF(AND('Mapa final'!$AB$58="Alta",'Mapa final'!$AD$58="Catastrófico"),CONCATENATE("R9C",'Mapa final'!$R$58),"")</f>
        <v/>
      </c>
      <c r="AI24" s="40" t="str">
        <f>IF(AND('Mapa final'!$AB$59="Alta",'Mapa final'!$AD$59="Catastrófico"),CONCATENATE("R9C",'Mapa final'!$R$59),"")</f>
        <v/>
      </c>
      <c r="AJ24" s="40" t="str">
        <f>IF(AND('Mapa final'!$AB$60="Alta",'Mapa final'!$AD$60="Catastrófico"),CONCATENATE("R9C",'Mapa final'!$R$60),"")</f>
        <v/>
      </c>
      <c r="AK24" s="40" t="str">
        <f>IF(AND('Mapa final'!$AB$61="Alta",'Mapa final'!$AD$61="Catastrófico"),CONCATENATE("R9C",'Mapa final'!$R$61),"")</f>
        <v/>
      </c>
      <c r="AL24" s="40" t="str">
        <f>IF(AND('Mapa final'!$AB$62="Alta",'Mapa final'!$AD$62="Catastrófico"),CONCATENATE("R9C",'Mapa final'!$R$62),"")</f>
        <v/>
      </c>
      <c r="AM24" s="41" t="str">
        <f>IF(AND('Mapa final'!$AB$63="Alta",'Mapa final'!$AD$63="Catastrófico"),CONCATENATE("R9C",'Mapa final'!$R$63),"")</f>
        <v/>
      </c>
      <c r="AN24" s="67"/>
      <c r="AO24" s="579"/>
      <c r="AP24" s="580"/>
      <c r="AQ24" s="580"/>
      <c r="AR24" s="580"/>
      <c r="AS24" s="580"/>
      <c r="AT24" s="581"/>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row>
    <row r="25" spans="1:76" ht="15.75" customHeight="1" thickBot="1" x14ac:dyDescent="0.35">
      <c r="A25" s="67"/>
      <c r="B25" s="490"/>
      <c r="C25" s="490"/>
      <c r="D25" s="491"/>
      <c r="E25" s="590"/>
      <c r="F25" s="591"/>
      <c r="G25" s="591"/>
      <c r="H25" s="591"/>
      <c r="I25" s="591"/>
      <c r="J25" s="54" t="str">
        <f>IF(AND('Mapa final'!$AB$64="Alta",'Mapa final'!$AD$64="Leve"),CONCATENATE("R10C",'Mapa final'!$R$64),"")</f>
        <v/>
      </c>
      <c r="K25" s="55" t="str">
        <f>IF(AND('Mapa final'!$AB$65="Alta",'Mapa final'!$AD$65="Leve"),CONCATENATE("R10C",'Mapa final'!$R$65),"")</f>
        <v/>
      </c>
      <c r="L25" s="55" t="str">
        <f>IF(AND('Mapa final'!$AB$66="Alta",'Mapa final'!$AD$66="Leve"),CONCATENATE("R10C",'Mapa final'!$R$66),"")</f>
        <v/>
      </c>
      <c r="M25" s="55" t="str">
        <f>IF(AND('Mapa final'!$AB$67="Alta",'Mapa final'!$AD$67="Leve"),CONCATENATE("R10C",'Mapa final'!$R$67),"")</f>
        <v/>
      </c>
      <c r="N25" s="55" t="str">
        <f>IF(AND('Mapa final'!$AB$68="Alta",'Mapa final'!$AD$68="Leve"),CONCATENATE("R10C",'Mapa final'!$R$68),"")</f>
        <v/>
      </c>
      <c r="O25" s="56" t="str">
        <f>IF(AND('Mapa final'!$AB$69="Alta",'Mapa final'!$AD$69="Leve"),CONCATENATE("R10C",'Mapa final'!$R$69),"")</f>
        <v/>
      </c>
      <c r="P25" s="54" t="str">
        <f>IF(AND('Mapa final'!$AB$64="Alta",'Mapa final'!$AD$64="Menor"),CONCATENATE("R10C",'Mapa final'!$R$64),"")</f>
        <v/>
      </c>
      <c r="Q25" s="55" t="str">
        <f>IF(AND('Mapa final'!$AB$65="Alta",'Mapa final'!$AD$65="Menor"),CONCATENATE("R10C",'Mapa final'!$R$65),"")</f>
        <v/>
      </c>
      <c r="R25" s="55" t="str">
        <f>IF(AND('Mapa final'!$AB$66="Alta",'Mapa final'!$AD$66="Menor"),CONCATENATE("R10C",'Mapa final'!$R$66),"")</f>
        <v/>
      </c>
      <c r="S25" s="55" t="str">
        <f>IF(AND('Mapa final'!$AB$67="Alta",'Mapa final'!$AD$67="Menor"),CONCATENATE("R10C",'Mapa final'!$R$67),"")</f>
        <v/>
      </c>
      <c r="T25" s="55" t="str">
        <f>IF(AND('Mapa final'!$AB$68="Alta",'Mapa final'!$AD$68="Menor"),CONCATENATE("R10C",'Mapa final'!$R$68),"")</f>
        <v/>
      </c>
      <c r="U25" s="56" t="str">
        <f>IF(AND('Mapa final'!$AB$69="Alta",'Mapa final'!$AD$69="Menor"),CONCATENATE("R10C",'Mapa final'!$R$69),"")</f>
        <v/>
      </c>
      <c r="V25" s="42" t="str">
        <f>IF(AND('Mapa final'!$AB$64="Alta",'Mapa final'!$AD$64="Moderado"),CONCATENATE("R10C",'Mapa final'!$R$64),"")</f>
        <v/>
      </c>
      <c r="W25" s="43" t="str">
        <f>IF(AND('Mapa final'!$AB$65="Alta",'Mapa final'!$AD$65="Moderado"),CONCATENATE("R10C",'Mapa final'!$R$65),"")</f>
        <v/>
      </c>
      <c r="X25" s="43" t="str">
        <f>IF(AND('Mapa final'!$AB$66="Alta",'Mapa final'!$AD$66="Moderado"),CONCATENATE("R10C",'Mapa final'!$R$66),"")</f>
        <v/>
      </c>
      <c r="Y25" s="43" t="str">
        <f>IF(AND('Mapa final'!$AB$67="Alta",'Mapa final'!$AD$67="Moderado"),CONCATENATE("R10C",'Mapa final'!$R$67),"")</f>
        <v/>
      </c>
      <c r="Z25" s="43" t="str">
        <f>IF(AND('Mapa final'!$AB$68="Alta",'Mapa final'!$AD$68="Moderado"),CONCATENATE("R10C",'Mapa final'!$R$68),"")</f>
        <v/>
      </c>
      <c r="AA25" s="44" t="str">
        <f>IF(AND('Mapa final'!$AB$69="Alta",'Mapa final'!$AD$69="Moderado"),CONCATENATE("R10C",'Mapa final'!$R$69),"")</f>
        <v/>
      </c>
      <c r="AB25" s="42" t="str">
        <f>IF(AND('Mapa final'!$AB$64="Alta",'Mapa final'!$AD$64="Mayor"),CONCATENATE("R10C",'Mapa final'!$R$64),"")</f>
        <v/>
      </c>
      <c r="AC25" s="43" t="str">
        <f>IF(AND('Mapa final'!$AB$65="Alta",'Mapa final'!$AD$65="Mayor"),CONCATENATE("R10C",'Mapa final'!$R$65),"")</f>
        <v/>
      </c>
      <c r="AD25" s="43" t="str">
        <f>IF(AND('Mapa final'!$AB$66="Alta",'Mapa final'!$AD$66="Mayor"),CONCATENATE("R10C",'Mapa final'!$R$66),"")</f>
        <v/>
      </c>
      <c r="AE25" s="43" t="str">
        <f>IF(AND('Mapa final'!$AB$67="Alta",'Mapa final'!$AD$67="Mayor"),CONCATENATE("R10C",'Mapa final'!$R$67),"")</f>
        <v/>
      </c>
      <c r="AF25" s="43" t="str">
        <f>IF(AND('Mapa final'!$AB$68="Alta",'Mapa final'!$AD$68="Mayor"),CONCATENATE("R10C",'Mapa final'!$R$68),"")</f>
        <v/>
      </c>
      <c r="AG25" s="44" t="str">
        <f>IF(AND('Mapa final'!$AB$69="Alta",'Mapa final'!$AD$69="Mayor"),CONCATENATE("R10C",'Mapa final'!$R$69),"")</f>
        <v/>
      </c>
      <c r="AH25" s="45" t="str">
        <f>IF(AND('Mapa final'!$AB$64="Alta",'Mapa final'!$AD$64="Catastrófico"),CONCATENATE("R10C",'Mapa final'!$R$64),"")</f>
        <v/>
      </c>
      <c r="AI25" s="46" t="str">
        <f>IF(AND('Mapa final'!$AB$65="Alta",'Mapa final'!$AD$65="Catastrófico"),CONCATENATE("R10C",'Mapa final'!$R$65),"")</f>
        <v/>
      </c>
      <c r="AJ25" s="46" t="str">
        <f>IF(AND('Mapa final'!$AB$66="Alta",'Mapa final'!$AD$66="Catastrófico"),CONCATENATE("R10C",'Mapa final'!$R$66),"")</f>
        <v/>
      </c>
      <c r="AK25" s="46" t="str">
        <f>IF(AND('Mapa final'!$AB$67="Alta",'Mapa final'!$AD$67="Catastrófico"),CONCATENATE("R10C",'Mapa final'!$R$67),"")</f>
        <v/>
      </c>
      <c r="AL25" s="46" t="str">
        <f>IF(AND('Mapa final'!$AB$68="Alta",'Mapa final'!$AD$68="Catastrófico"),CONCATENATE("R10C",'Mapa final'!$R$68),"")</f>
        <v/>
      </c>
      <c r="AM25" s="47" t="str">
        <f>IF(AND('Mapa final'!$AB$69="Alta",'Mapa final'!$AD$69="Catastrófico"),CONCATENATE("R10C",'Mapa final'!$R$69),"")</f>
        <v/>
      </c>
      <c r="AN25" s="67"/>
      <c r="AO25" s="582"/>
      <c r="AP25" s="583"/>
      <c r="AQ25" s="583"/>
      <c r="AR25" s="583"/>
      <c r="AS25" s="583"/>
      <c r="AT25" s="584"/>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row>
    <row r="26" spans="1:76" ht="15" customHeight="1" x14ac:dyDescent="0.3">
      <c r="A26" s="67"/>
      <c r="B26" s="490"/>
      <c r="C26" s="490"/>
      <c r="D26" s="491"/>
      <c r="E26" s="585" t="s">
        <v>110</v>
      </c>
      <c r="F26" s="586"/>
      <c r="G26" s="586"/>
      <c r="H26" s="586"/>
      <c r="I26" s="603"/>
      <c r="J26" s="48" t="str">
        <f>IF(AND('Mapa final'!$AB$10="Media",'Mapa final'!$AD$10="Leve"),CONCATENATE("R1C",'Mapa final'!$R$10),"")</f>
        <v/>
      </c>
      <c r="K26" s="49" t="str">
        <f>IF(AND('Mapa final'!$AB$11="Media",'Mapa final'!$AD$11="Leve"),CONCATENATE("R1C",'Mapa final'!$R$11),"")</f>
        <v/>
      </c>
      <c r="L26" s="49" t="str">
        <f>IF(AND('Mapa final'!$AB$12="Media",'Mapa final'!$AD$12="Leve"),CONCATENATE("R1C",'Mapa final'!$R$12),"")</f>
        <v/>
      </c>
      <c r="M26" s="49" t="str">
        <f>IF(AND('Mapa final'!$AB$13="Media",'Mapa final'!$AD$13="Leve"),CONCATENATE("R1C",'Mapa final'!$R$13),"")</f>
        <v/>
      </c>
      <c r="N26" s="49" t="str">
        <f>IF(AND('Mapa final'!$AB$14="Media",'Mapa final'!$AD$14="Leve"),CONCATENATE("R1C",'Mapa final'!$R$14),"")</f>
        <v/>
      </c>
      <c r="O26" s="50" t="str">
        <f>IF(AND('Mapa final'!$AB$15="Media",'Mapa final'!$AD$15="Leve"),CONCATENATE("R1C",'Mapa final'!$R$15),"")</f>
        <v/>
      </c>
      <c r="P26" s="48" t="str">
        <f>IF(AND('Mapa final'!$AB$10="Media",'Mapa final'!$AD$10="Menor"),CONCATENATE("R1C",'Mapa final'!$R$10),"")</f>
        <v/>
      </c>
      <c r="Q26" s="49" t="str">
        <f>IF(AND('Mapa final'!$AB$11="Media",'Mapa final'!$AD$11="Menor"),CONCATENATE("R1C",'Mapa final'!$R$11),"")</f>
        <v/>
      </c>
      <c r="R26" s="49" t="str">
        <f>IF(AND('Mapa final'!$AB$12="Media",'Mapa final'!$AD$12="Menor"),CONCATENATE("R1C",'Mapa final'!$R$12),"")</f>
        <v/>
      </c>
      <c r="S26" s="49" t="str">
        <f>IF(AND('Mapa final'!$AB$13="Media",'Mapa final'!$AD$13="Menor"),CONCATENATE("R1C",'Mapa final'!$R$13),"")</f>
        <v/>
      </c>
      <c r="T26" s="49" t="str">
        <f>IF(AND('Mapa final'!$AB$14="Media",'Mapa final'!$AD$14="Menor"),CONCATENATE("R1C",'Mapa final'!$R$14),"")</f>
        <v/>
      </c>
      <c r="U26" s="50" t="str">
        <f>IF(AND('Mapa final'!$AB$15="Media",'Mapa final'!$AD$15="Menor"),CONCATENATE("R1C",'Mapa final'!$R$15),"")</f>
        <v/>
      </c>
      <c r="V26" s="48" t="str">
        <f>IF(AND('Mapa final'!$AB$10="Media",'Mapa final'!$AD$10="Moderado"),CONCATENATE("R1C",'Mapa final'!$R$10),"")</f>
        <v/>
      </c>
      <c r="W26" s="49" t="str">
        <f>IF(AND('Mapa final'!$AB$11="Media",'Mapa final'!$AD$11="Moderado"),CONCATENATE("R1C",'Mapa final'!$R$11),"")</f>
        <v/>
      </c>
      <c r="X26" s="49" t="str">
        <f>IF(AND('Mapa final'!$AB$12="Media",'Mapa final'!$AD$12="Moderado"),CONCATENATE("R1C",'Mapa final'!$R$12),"")</f>
        <v/>
      </c>
      <c r="Y26" s="49" t="str">
        <f>IF(AND('Mapa final'!$AB$13="Media",'Mapa final'!$AD$13="Moderado"),CONCATENATE("R1C",'Mapa final'!$R$13),"")</f>
        <v/>
      </c>
      <c r="Z26" s="49" t="str">
        <f>IF(AND('Mapa final'!$AB$14="Media",'Mapa final'!$AD$14="Moderado"),CONCATENATE("R1C",'Mapa final'!$R$14),"")</f>
        <v/>
      </c>
      <c r="AA26" s="50" t="str">
        <f>IF(AND('Mapa final'!$AB$15="Media",'Mapa final'!$AD$15="Moderado"),CONCATENATE("R1C",'Mapa final'!$R$15),"")</f>
        <v/>
      </c>
      <c r="AB26" s="30" t="str">
        <f>IF(AND('Mapa final'!$AB$10="Media",'Mapa final'!$AD$10="Mayor"),CONCATENATE("R1C",'Mapa final'!$R$10),"")</f>
        <v/>
      </c>
      <c r="AC26" s="31" t="str">
        <f>IF(AND('Mapa final'!$AB$11="Media",'Mapa final'!$AD$11="Mayor"),CONCATENATE("R1C",'Mapa final'!$R$11),"")</f>
        <v/>
      </c>
      <c r="AD26" s="31" t="str">
        <f>IF(AND('Mapa final'!$AB$12="Media",'Mapa final'!$AD$12="Mayor"),CONCATENATE("R1C",'Mapa final'!$R$12),"")</f>
        <v/>
      </c>
      <c r="AE26" s="31" t="str">
        <f>IF(AND('Mapa final'!$AB$13="Media",'Mapa final'!$AD$13="Mayor"),CONCATENATE("R1C",'Mapa final'!$R$13),"")</f>
        <v/>
      </c>
      <c r="AF26" s="31" t="str">
        <f>IF(AND('Mapa final'!$AB$14="Media",'Mapa final'!$AD$14="Mayor"),CONCATENATE("R1C",'Mapa final'!$R$14),"")</f>
        <v/>
      </c>
      <c r="AG26" s="32" t="str">
        <f>IF(AND('Mapa final'!$AB$15="Media",'Mapa final'!$AD$15="Mayor"),CONCATENATE("R1C",'Mapa final'!$R$15),"")</f>
        <v/>
      </c>
      <c r="AH26" s="33" t="str">
        <f>IF(AND('Mapa final'!$AB$10="Media",'Mapa final'!$AD$10="Catastrófico"),CONCATENATE("R1C",'Mapa final'!$R$10),"")</f>
        <v/>
      </c>
      <c r="AI26" s="34" t="str">
        <f>IF(AND('Mapa final'!$AB$11="Media",'Mapa final'!$AD$11="Catastrófico"),CONCATENATE("R1C",'Mapa final'!$R$11),"")</f>
        <v/>
      </c>
      <c r="AJ26" s="34" t="str">
        <f>IF(AND('Mapa final'!$AB$12="Media",'Mapa final'!$AD$12="Catastrófico"),CONCATENATE("R1C",'Mapa final'!$R$12),"")</f>
        <v/>
      </c>
      <c r="AK26" s="34" t="str">
        <f>IF(AND('Mapa final'!$AB$13="Media",'Mapa final'!$AD$13="Catastrófico"),CONCATENATE("R1C",'Mapa final'!$R$13),"")</f>
        <v/>
      </c>
      <c r="AL26" s="34" t="str">
        <f>IF(AND('Mapa final'!$AB$14="Media",'Mapa final'!$AD$14="Catastrófico"),CONCATENATE("R1C",'Mapa final'!$R$14),"")</f>
        <v/>
      </c>
      <c r="AM26" s="35" t="str">
        <f>IF(AND('Mapa final'!$AB$15="Media",'Mapa final'!$AD$15="Catastrófico"),CONCATENATE("R1C",'Mapa final'!$R$15),"")</f>
        <v/>
      </c>
      <c r="AN26" s="67"/>
      <c r="AO26" s="615" t="s">
        <v>78</v>
      </c>
      <c r="AP26" s="616"/>
      <c r="AQ26" s="616"/>
      <c r="AR26" s="616"/>
      <c r="AS26" s="616"/>
      <c r="AT26" s="61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row>
    <row r="27" spans="1:76" ht="15" customHeight="1" x14ac:dyDescent="0.3">
      <c r="A27" s="67"/>
      <c r="B27" s="490"/>
      <c r="C27" s="490"/>
      <c r="D27" s="491"/>
      <c r="E27" s="587"/>
      <c r="F27" s="588"/>
      <c r="G27" s="588"/>
      <c r="H27" s="588"/>
      <c r="I27" s="604"/>
      <c r="J27" s="51" t="str">
        <f>IF(AND('Mapa final'!$AB$16="Media",'Mapa final'!$AD$16="Leve"),CONCATENATE("R2C",'Mapa final'!$R$16),"")</f>
        <v/>
      </c>
      <c r="K27" s="52" t="str">
        <f>IF(AND('Mapa final'!$AB$17="Media",'Mapa final'!$AD$17="Leve"),CONCATENATE("R2C",'Mapa final'!$R$17),"")</f>
        <v/>
      </c>
      <c r="L27" s="52" t="str">
        <f>IF(AND('Mapa final'!$AB$18="Media",'Mapa final'!$AD$18="Leve"),CONCATENATE("R2C",'Mapa final'!$R$18),"")</f>
        <v/>
      </c>
      <c r="M27" s="52" t="str">
        <f>IF(AND('Mapa final'!$AB$19="Media",'Mapa final'!$AD$19="Leve"),CONCATENATE("R2C",'Mapa final'!$R$19),"")</f>
        <v/>
      </c>
      <c r="N27" s="52" t="str">
        <f>IF(AND('Mapa final'!$AB$20="Media",'Mapa final'!$AD$20="Leve"),CONCATENATE("R2C",'Mapa final'!$R$20),"")</f>
        <v/>
      </c>
      <c r="O27" s="53" t="str">
        <f>IF(AND('Mapa final'!$AB$21="Media",'Mapa final'!$AD$21="Leve"),CONCATENATE("R2C",'Mapa final'!$R$21),"")</f>
        <v/>
      </c>
      <c r="P27" s="51" t="str">
        <f>IF(AND('Mapa final'!$AB$16="Media",'Mapa final'!$AD$16="Menor"),CONCATENATE("R2C",'Mapa final'!$R$16),"")</f>
        <v/>
      </c>
      <c r="Q27" s="52" t="str">
        <f>IF(AND('Mapa final'!$AB$17="Media",'Mapa final'!$AD$17="Menor"),CONCATENATE("R2C",'Mapa final'!$R$17),"")</f>
        <v/>
      </c>
      <c r="R27" s="52" t="str">
        <f>IF(AND('Mapa final'!$AB$18="Media",'Mapa final'!$AD$18="Menor"),CONCATENATE("R2C",'Mapa final'!$R$18),"")</f>
        <v/>
      </c>
      <c r="S27" s="52" t="str">
        <f>IF(AND('Mapa final'!$AB$19="Media",'Mapa final'!$AD$19="Menor"),CONCATENATE("R2C",'Mapa final'!$R$19),"")</f>
        <v/>
      </c>
      <c r="T27" s="52" t="str">
        <f>IF(AND('Mapa final'!$AB$20="Media",'Mapa final'!$AD$20="Menor"),CONCATENATE("R2C",'Mapa final'!$R$20),"")</f>
        <v/>
      </c>
      <c r="U27" s="53" t="str">
        <f>IF(AND('Mapa final'!$AB$21="Media",'Mapa final'!$AD$21="Menor"),CONCATENATE("R2C",'Mapa final'!$R$21),"")</f>
        <v/>
      </c>
      <c r="V27" s="51" t="str">
        <f>IF(AND('Mapa final'!$AB$16="Media",'Mapa final'!$AD$16="Moderado"),CONCATENATE("R2C",'Mapa final'!$R$16),"")</f>
        <v/>
      </c>
      <c r="W27" s="52" t="str">
        <f>IF(AND('Mapa final'!$AB$17="Media",'Mapa final'!$AD$17="Moderado"),CONCATENATE("R2C",'Mapa final'!$R$17),"")</f>
        <v/>
      </c>
      <c r="X27" s="52" t="str">
        <f>IF(AND('Mapa final'!$AB$18="Media",'Mapa final'!$AD$18="Moderado"),CONCATENATE("R2C",'Mapa final'!$R$18),"")</f>
        <v/>
      </c>
      <c r="Y27" s="52" t="str">
        <f>IF(AND('Mapa final'!$AB$19="Media",'Mapa final'!$AD$19="Moderado"),CONCATENATE("R2C",'Mapa final'!$R$19),"")</f>
        <v/>
      </c>
      <c r="Z27" s="52" t="str">
        <f>IF(AND('Mapa final'!$AB$20="Media",'Mapa final'!$AD$20="Moderado"),CONCATENATE("R2C",'Mapa final'!$R$20),"")</f>
        <v/>
      </c>
      <c r="AA27" s="53" t="str">
        <f>IF(AND('Mapa final'!$AB$21="Media",'Mapa final'!$AD$21="Moderado"),CONCATENATE("R2C",'Mapa final'!$R$21),"")</f>
        <v/>
      </c>
      <c r="AB27" s="36" t="str">
        <f>IF(AND('Mapa final'!$AB$16="Media",'Mapa final'!$AD$16="Mayor"),CONCATENATE("R2C",'Mapa final'!$R$16),"")</f>
        <v/>
      </c>
      <c r="AC27" s="37" t="str">
        <f>IF(AND('Mapa final'!$AB$17="Media",'Mapa final'!$AD$17="Mayor"),CONCATENATE("R2C",'Mapa final'!$R$17),"")</f>
        <v/>
      </c>
      <c r="AD27" s="37" t="str">
        <f>IF(AND('Mapa final'!$AB$18="Media",'Mapa final'!$AD$18="Mayor"),CONCATENATE("R2C",'Mapa final'!$R$18),"")</f>
        <v/>
      </c>
      <c r="AE27" s="37" t="str">
        <f>IF(AND('Mapa final'!$AB$19="Media",'Mapa final'!$AD$19="Mayor"),CONCATENATE("R2C",'Mapa final'!$R$19),"")</f>
        <v/>
      </c>
      <c r="AF27" s="37" t="str">
        <f>IF(AND('Mapa final'!$AB$20="Media",'Mapa final'!$AD$20="Mayor"),CONCATENATE("R2C",'Mapa final'!$R$20),"")</f>
        <v/>
      </c>
      <c r="AG27" s="38" t="str">
        <f>IF(AND('Mapa final'!$AB$21="Media",'Mapa final'!$AD$21="Mayor"),CONCATENATE("R2C",'Mapa final'!$R$21),"")</f>
        <v/>
      </c>
      <c r="AH27" s="39" t="str">
        <f>IF(AND('Mapa final'!$AB$16="Media",'Mapa final'!$AD$16="Catastrófico"),CONCATENATE("R2C",'Mapa final'!$R$16),"")</f>
        <v/>
      </c>
      <c r="AI27" s="40" t="str">
        <f>IF(AND('Mapa final'!$AB$17="Media",'Mapa final'!$AD$17="Catastrófico"),CONCATENATE("R2C",'Mapa final'!$R$17),"")</f>
        <v/>
      </c>
      <c r="AJ27" s="40" t="str">
        <f>IF(AND('Mapa final'!$AB$18="Media",'Mapa final'!$AD$18="Catastrófico"),CONCATENATE("R2C",'Mapa final'!$R$18),"")</f>
        <v/>
      </c>
      <c r="AK27" s="40" t="str">
        <f>IF(AND('Mapa final'!$AB$19="Media",'Mapa final'!$AD$19="Catastrófico"),CONCATENATE("R2C",'Mapa final'!$R$19),"")</f>
        <v/>
      </c>
      <c r="AL27" s="40" t="str">
        <f>IF(AND('Mapa final'!$AB$20="Media",'Mapa final'!$AD$20="Catastrófico"),CONCATENATE("R2C",'Mapa final'!$R$20),"")</f>
        <v/>
      </c>
      <c r="AM27" s="41" t="str">
        <f>IF(AND('Mapa final'!$AB$21="Media",'Mapa final'!$AD$21="Catastrófico"),CONCATENATE("R2C",'Mapa final'!$R$21),"")</f>
        <v/>
      </c>
      <c r="AN27" s="67"/>
      <c r="AO27" s="618"/>
      <c r="AP27" s="619"/>
      <c r="AQ27" s="619"/>
      <c r="AR27" s="619"/>
      <c r="AS27" s="619"/>
      <c r="AT27" s="620"/>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row>
    <row r="28" spans="1:76" ht="15" customHeight="1" x14ac:dyDescent="0.3">
      <c r="A28" s="67"/>
      <c r="B28" s="490"/>
      <c r="C28" s="490"/>
      <c r="D28" s="491"/>
      <c r="E28" s="589"/>
      <c r="F28" s="588"/>
      <c r="G28" s="588"/>
      <c r="H28" s="588"/>
      <c r="I28" s="604"/>
      <c r="J28" s="51" t="str">
        <f>IF(AND('Mapa final'!$AB$22="Media",'Mapa final'!$AD$22="Leve"),CONCATENATE("R3C",'Mapa final'!$R$22),"")</f>
        <v/>
      </c>
      <c r="K28" s="52" t="str">
        <f>IF(AND('Mapa final'!$AB$23="Media",'Mapa final'!$AD$23="Leve"),CONCATENATE("R3C",'Mapa final'!$R$23),"")</f>
        <v/>
      </c>
      <c r="L28" s="52" t="str">
        <f>IF(AND('Mapa final'!$AB$24="Media",'Mapa final'!$AD$24="Leve"),CONCATENATE("R3C",'Mapa final'!$R$24),"")</f>
        <v/>
      </c>
      <c r="M28" s="52" t="str">
        <f>IF(AND('Mapa final'!$AB$25="Media",'Mapa final'!$AD$25="Leve"),CONCATENATE("R3C",'Mapa final'!$R$25),"")</f>
        <v/>
      </c>
      <c r="N28" s="52" t="str">
        <f>IF(AND('Mapa final'!$AB$26="Media",'Mapa final'!$AD$26="Leve"),CONCATENATE("R3C",'Mapa final'!$R$26),"")</f>
        <v/>
      </c>
      <c r="O28" s="53" t="str">
        <f>IF(AND('Mapa final'!$AB$27="Media",'Mapa final'!$AD$27="Leve"),CONCATENATE("R3C",'Mapa final'!$R$27),"")</f>
        <v/>
      </c>
      <c r="P28" s="51" t="str">
        <f>IF(AND('Mapa final'!$AB$22="Media",'Mapa final'!$AD$22="Menor"),CONCATENATE("R3C",'Mapa final'!$R$22),"")</f>
        <v/>
      </c>
      <c r="Q28" s="52" t="str">
        <f>IF(AND('Mapa final'!$AB$23="Media",'Mapa final'!$AD$23="Menor"),CONCATENATE("R3C",'Mapa final'!$R$23),"")</f>
        <v/>
      </c>
      <c r="R28" s="52" t="str">
        <f>IF(AND('Mapa final'!$AB$24="Media",'Mapa final'!$AD$24="Menor"),CONCATENATE("R3C",'Mapa final'!$R$24),"")</f>
        <v/>
      </c>
      <c r="S28" s="52" t="str">
        <f>IF(AND('Mapa final'!$AB$25="Media",'Mapa final'!$AD$25="Menor"),CONCATENATE("R3C",'Mapa final'!$R$25),"")</f>
        <v/>
      </c>
      <c r="T28" s="52" t="str">
        <f>IF(AND('Mapa final'!$AB$26="Media",'Mapa final'!$AD$26="Menor"),CONCATENATE("R3C",'Mapa final'!$R$26),"")</f>
        <v/>
      </c>
      <c r="U28" s="53" t="str">
        <f>IF(AND('Mapa final'!$AB$27="Media",'Mapa final'!$AD$27="Menor"),CONCATENATE("R3C",'Mapa final'!$R$27),"")</f>
        <v/>
      </c>
      <c r="V28" s="51" t="str">
        <f>IF(AND('Mapa final'!$AB$22="Media",'Mapa final'!$AD$22="Moderado"),CONCATENATE("R3C",'Mapa final'!$R$22),"")</f>
        <v/>
      </c>
      <c r="W28" s="52" t="str">
        <f>IF(AND('Mapa final'!$AB$23="Media",'Mapa final'!$AD$23="Moderado"),CONCATENATE("R3C",'Mapa final'!$R$23),"")</f>
        <v/>
      </c>
      <c r="X28" s="52" t="str">
        <f>IF(AND('Mapa final'!$AB$24="Media",'Mapa final'!$AD$24="Moderado"),CONCATENATE("R3C",'Mapa final'!$R$24),"")</f>
        <v/>
      </c>
      <c r="Y28" s="52" t="str">
        <f>IF(AND('Mapa final'!$AB$25="Media",'Mapa final'!$AD$25="Moderado"),CONCATENATE("R3C",'Mapa final'!$R$25),"")</f>
        <v/>
      </c>
      <c r="Z28" s="52" t="str">
        <f>IF(AND('Mapa final'!$AB$26="Media",'Mapa final'!$AD$26="Moderado"),CONCATENATE("R3C",'Mapa final'!$R$26),"")</f>
        <v/>
      </c>
      <c r="AA28" s="53" t="str">
        <f>IF(AND('Mapa final'!$AB$27="Media",'Mapa final'!$AD$27="Moderado"),CONCATENATE("R3C",'Mapa final'!$R$27),"")</f>
        <v/>
      </c>
      <c r="AB28" s="36" t="str">
        <f>IF(AND('Mapa final'!$AB$22="Media",'Mapa final'!$AD$22="Mayor"),CONCATENATE("R3C",'Mapa final'!$R$22),"")</f>
        <v/>
      </c>
      <c r="AC28" s="37" t="str">
        <f>IF(AND('Mapa final'!$AB$23="Media",'Mapa final'!$AD$23="Mayor"),CONCATENATE("R3C",'Mapa final'!$R$23),"")</f>
        <v/>
      </c>
      <c r="AD28" s="37" t="str">
        <f>IF(AND('Mapa final'!$AB$24="Media",'Mapa final'!$AD$24="Mayor"),CONCATENATE("R3C",'Mapa final'!$R$24),"")</f>
        <v/>
      </c>
      <c r="AE28" s="37" t="str">
        <f>IF(AND('Mapa final'!$AB$25="Media",'Mapa final'!$AD$25="Mayor"),CONCATENATE("R3C",'Mapa final'!$R$25),"")</f>
        <v/>
      </c>
      <c r="AF28" s="37" t="str">
        <f>IF(AND('Mapa final'!$AB$26="Media",'Mapa final'!$AD$26="Mayor"),CONCATENATE("R3C",'Mapa final'!$R$26),"")</f>
        <v/>
      </c>
      <c r="AG28" s="38" t="str">
        <f>IF(AND('Mapa final'!$AB$27="Media",'Mapa final'!$AD$27="Mayor"),CONCATENATE("R3C",'Mapa final'!$R$27),"")</f>
        <v/>
      </c>
      <c r="AH28" s="39" t="str">
        <f>IF(AND('Mapa final'!$AB$22="Media",'Mapa final'!$AD$22="Catastrófico"),CONCATENATE("R3C",'Mapa final'!$R$22),"")</f>
        <v/>
      </c>
      <c r="AI28" s="40" t="str">
        <f>IF(AND('Mapa final'!$AB$23="Media",'Mapa final'!$AD$23="Catastrófico"),CONCATENATE("R3C",'Mapa final'!$R$23),"")</f>
        <v/>
      </c>
      <c r="AJ28" s="40" t="str">
        <f>IF(AND('Mapa final'!$AB$24="Media",'Mapa final'!$AD$24="Catastrófico"),CONCATENATE("R3C",'Mapa final'!$R$24),"")</f>
        <v/>
      </c>
      <c r="AK28" s="40" t="str">
        <f>IF(AND('Mapa final'!$AB$25="Media",'Mapa final'!$AD$25="Catastrófico"),CONCATENATE("R3C",'Mapa final'!$R$25),"")</f>
        <v/>
      </c>
      <c r="AL28" s="40" t="str">
        <f>IF(AND('Mapa final'!$AB$26="Media",'Mapa final'!$AD$26="Catastrófico"),CONCATENATE("R3C",'Mapa final'!$R$26),"")</f>
        <v/>
      </c>
      <c r="AM28" s="41" t="str">
        <f>IF(AND('Mapa final'!$AB$27="Media",'Mapa final'!$AD$27="Catastrófico"),CONCATENATE("R3C",'Mapa final'!$R$27),"")</f>
        <v/>
      </c>
      <c r="AN28" s="67"/>
      <c r="AO28" s="618"/>
      <c r="AP28" s="619"/>
      <c r="AQ28" s="619"/>
      <c r="AR28" s="619"/>
      <c r="AS28" s="619"/>
      <c r="AT28" s="620"/>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row>
    <row r="29" spans="1:76" ht="15" customHeight="1" x14ac:dyDescent="0.3">
      <c r="A29" s="67"/>
      <c r="B29" s="490"/>
      <c r="C29" s="490"/>
      <c r="D29" s="491"/>
      <c r="E29" s="589"/>
      <c r="F29" s="588"/>
      <c r="G29" s="588"/>
      <c r="H29" s="588"/>
      <c r="I29" s="604"/>
      <c r="J29" s="51" t="str">
        <f>IF(AND('Mapa final'!$AB$28="Media",'Mapa final'!$AD$28="Leve"),CONCATENATE("R4C",'Mapa final'!$R$28),"")</f>
        <v/>
      </c>
      <c r="K29" s="52" t="str">
        <f>IF(AND('Mapa final'!$AB$29="Media",'Mapa final'!$AD$29="Leve"),CONCATENATE("R4C",'Mapa final'!$R$29),"")</f>
        <v/>
      </c>
      <c r="L29" s="52" t="str">
        <f>IF(AND('Mapa final'!$AB$30="Media",'Mapa final'!$AD$30="Leve"),CONCATENATE("R4C",'Mapa final'!$R$30),"")</f>
        <v/>
      </c>
      <c r="M29" s="52" t="str">
        <f>IF(AND('Mapa final'!$AB$31="Media",'Mapa final'!$AD$31="Leve"),CONCATENATE("R4C",'Mapa final'!$R$31),"")</f>
        <v/>
      </c>
      <c r="N29" s="52" t="str">
        <f>IF(AND('Mapa final'!$AB$32="Media",'Mapa final'!$AD$32="Leve"),CONCATENATE("R4C",'Mapa final'!$R$32),"")</f>
        <v/>
      </c>
      <c r="O29" s="53" t="str">
        <f>IF(AND('Mapa final'!$AB$33="Media",'Mapa final'!$AD$33="Leve"),CONCATENATE("R4C",'Mapa final'!$R$33),"")</f>
        <v/>
      </c>
      <c r="P29" s="51" t="str">
        <f>IF(AND('Mapa final'!$AB$28="Media",'Mapa final'!$AD$28="Menor"),CONCATENATE("R4C",'Mapa final'!$R$28),"")</f>
        <v/>
      </c>
      <c r="Q29" s="52" t="str">
        <f>IF(AND('Mapa final'!$AB$29="Media",'Mapa final'!$AD$29="Menor"),CONCATENATE("R4C",'Mapa final'!$R$29),"")</f>
        <v/>
      </c>
      <c r="R29" s="52" t="str">
        <f>IF(AND('Mapa final'!$AB$30="Media",'Mapa final'!$AD$30="Menor"),CONCATENATE("R4C",'Mapa final'!$R$30),"")</f>
        <v/>
      </c>
      <c r="S29" s="52" t="str">
        <f>IF(AND('Mapa final'!$AB$31="Media",'Mapa final'!$AD$31="Menor"),CONCATENATE("R4C",'Mapa final'!$R$31),"")</f>
        <v/>
      </c>
      <c r="T29" s="52" t="str">
        <f>IF(AND('Mapa final'!$AB$32="Media",'Mapa final'!$AD$32="Menor"),CONCATENATE("R4C",'Mapa final'!$R$32),"")</f>
        <v/>
      </c>
      <c r="U29" s="53" t="str">
        <f>IF(AND('Mapa final'!$AB$33="Media",'Mapa final'!$AD$33="Menor"),CONCATENATE("R4C",'Mapa final'!$R$33),"")</f>
        <v/>
      </c>
      <c r="V29" s="51" t="str">
        <f>IF(AND('Mapa final'!$AB$28="Media",'Mapa final'!$AD$28="Moderado"),CONCATENATE("R4C",'Mapa final'!$R$28),"")</f>
        <v/>
      </c>
      <c r="W29" s="52" t="str">
        <f>IF(AND('Mapa final'!$AB$29="Media",'Mapa final'!$AD$29="Moderado"),CONCATENATE("R4C",'Mapa final'!$R$29),"")</f>
        <v/>
      </c>
      <c r="X29" s="52" t="str">
        <f>IF(AND('Mapa final'!$AB$30="Media",'Mapa final'!$AD$30="Moderado"),CONCATENATE("R4C",'Mapa final'!$R$30),"")</f>
        <v/>
      </c>
      <c r="Y29" s="52" t="str">
        <f>IF(AND('Mapa final'!$AB$31="Media",'Mapa final'!$AD$31="Moderado"),CONCATENATE("R4C",'Mapa final'!$R$31),"")</f>
        <v/>
      </c>
      <c r="Z29" s="52" t="str">
        <f>IF(AND('Mapa final'!$AB$32="Media",'Mapa final'!$AD$32="Moderado"),CONCATENATE("R4C",'Mapa final'!$R$32),"")</f>
        <v/>
      </c>
      <c r="AA29" s="53" t="str">
        <f>IF(AND('Mapa final'!$AB$33="Media",'Mapa final'!$AD$33="Moderado"),CONCATENATE("R4C",'Mapa final'!$R$33),"")</f>
        <v/>
      </c>
      <c r="AB29" s="36" t="str">
        <f>IF(AND('Mapa final'!$AB$28="Media",'Mapa final'!$AD$28="Mayor"),CONCATENATE("R4C",'Mapa final'!$R$28),"")</f>
        <v/>
      </c>
      <c r="AC29" s="37" t="str">
        <f>IF(AND('Mapa final'!$AB$29="Media",'Mapa final'!$AD$29="Mayor"),CONCATENATE("R4C",'Mapa final'!$R$29),"")</f>
        <v/>
      </c>
      <c r="AD29" s="37" t="str">
        <f>IF(AND('Mapa final'!$AB$30="Media",'Mapa final'!$AD$30="Mayor"),CONCATENATE("R4C",'Mapa final'!$R$30),"")</f>
        <v/>
      </c>
      <c r="AE29" s="37" t="str">
        <f>IF(AND('Mapa final'!$AB$31="Media",'Mapa final'!$AD$31="Mayor"),CONCATENATE("R4C",'Mapa final'!$R$31),"")</f>
        <v/>
      </c>
      <c r="AF29" s="37" t="str">
        <f>IF(AND('Mapa final'!$AB$32="Media",'Mapa final'!$AD$32="Mayor"),CONCATENATE("R4C",'Mapa final'!$R$32),"")</f>
        <v/>
      </c>
      <c r="AG29" s="38" t="str">
        <f>IF(AND('Mapa final'!$AB$33="Media",'Mapa final'!$AD$33="Mayor"),CONCATENATE("R4C",'Mapa final'!$R$33),"")</f>
        <v/>
      </c>
      <c r="AH29" s="39" t="str">
        <f>IF(AND('Mapa final'!$AB$28="Media",'Mapa final'!$AD$28="Catastrófico"),CONCATENATE("R4C",'Mapa final'!$R$28),"")</f>
        <v/>
      </c>
      <c r="AI29" s="40" t="str">
        <f>IF(AND('Mapa final'!$AB$29="Media",'Mapa final'!$AD$29="Catastrófico"),CONCATENATE("R4C",'Mapa final'!$R$29),"")</f>
        <v/>
      </c>
      <c r="AJ29" s="40" t="str">
        <f>IF(AND('Mapa final'!$AB$30="Media",'Mapa final'!$AD$30="Catastrófico"),CONCATENATE("R4C",'Mapa final'!$R$30),"")</f>
        <v/>
      </c>
      <c r="AK29" s="40" t="str">
        <f>IF(AND('Mapa final'!$AB$31="Media",'Mapa final'!$AD$31="Catastrófico"),CONCATENATE("R4C",'Mapa final'!$R$31),"")</f>
        <v/>
      </c>
      <c r="AL29" s="40" t="str">
        <f>IF(AND('Mapa final'!$AB$32="Media",'Mapa final'!$AD$32="Catastrófico"),CONCATENATE("R4C",'Mapa final'!$R$32),"")</f>
        <v/>
      </c>
      <c r="AM29" s="41" t="str">
        <f>IF(AND('Mapa final'!$AB$33="Media",'Mapa final'!$AD$33="Catastrófico"),CONCATENATE("R4C",'Mapa final'!$R$33),"")</f>
        <v/>
      </c>
      <c r="AN29" s="67"/>
      <c r="AO29" s="618"/>
      <c r="AP29" s="619"/>
      <c r="AQ29" s="619"/>
      <c r="AR29" s="619"/>
      <c r="AS29" s="619"/>
      <c r="AT29" s="620"/>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row>
    <row r="30" spans="1:76" ht="15" customHeight="1" x14ac:dyDescent="0.3">
      <c r="A30" s="67"/>
      <c r="B30" s="490"/>
      <c r="C30" s="490"/>
      <c r="D30" s="491"/>
      <c r="E30" s="589"/>
      <c r="F30" s="588"/>
      <c r="G30" s="588"/>
      <c r="H30" s="588"/>
      <c r="I30" s="604"/>
      <c r="J30" s="51" t="str">
        <f>IF(AND('Mapa final'!$AB$34="Media",'Mapa final'!$AD$34="Leve"),CONCATENATE("R5C",'Mapa final'!$R$34),"")</f>
        <v/>
      </c>
      <c r="K30" s="52" t="str">
        <f>IF(AND('Mapa final'!$AB$35="Media",'Mapa final'!$AD$35="Leve"),CONCATENATE("R5C",'Mapa final'!$R$35),"")</f>
        <v/>
      </c>
      <c r="L30" s="52" t="str">
        <f>IF(AND('Mapa final'!$AB$36="Media",'Mapa final'!$AD$36="Leve"),CONCATENATE("R5C",'Mapa final'!$R$36),"")</f>
        <v/>
      </c>
      <c r="M30" s="52" t="str">
        <f>IF(AND('Mapa final'!$AB$37="Media",'Mapa final'!$AD$37="Leve"),CONCATENATE("R5C",'Mapa final'!$R$37),"")</f>
        <v/>
      </c>
      <c r="N30" s="52" t="str">
        <f>IF(AND('Mapa final'!$AB$38="Media",'Mapa final'!$AD$38="Leve"),CONCATENATE("R5C",'Mapa final'!$R$38),"")</f>
        <v/>
      </c>
      <c r="O30" s="53" t="str">
        <f>IF(AND('Mapa final'!$AB$39="Media",'Mapa final'!$AD$39="Leve"),CONCATENATE("R5C",'Mapa final'!$R$39),"")</f>
        <v/>
      </c>
      <c r="P30" s="51" t="str">
        <f>IF(AND('Mapa final'!$AB$34="Media",'Mapa final'!$AD$34="Menor"),CONCATENATE("R5C",'Mapa final'!$R$34),"")</f>
        <v/>
      </c>
      <c r="Q30" s="52" t="str">
        <f>IF(AND('Mapa final'!$AB$35="Media",'Mapa final'!$AD$35="Menor"),CONCATENATE("R5C",'Mapa final'!$R$35),"")</f>
        <v/>
      </c>
      <c r="R30" s="52" t="str">
        <f>IF(AND('Mapa final'!$AB$36="Media",'Mapa final'!$AD$36="Menor"),CONCATENATE("R5C",'Mapa final'!$R$36),"")</f>
        <v/>
      </c>
      <c r="S30" s="52" t="str">
        <f>IF(AND('Mapa final'!$AB$37="Media",'Mapa final'!$AD$37="Menor"),CONCATENATE("R5C",'Mapa final'!$R$37),"")</f>
        <v/>
      </c>
      <c r="T30" s="52" t="str">
        <f>IF(AND('Mapa final'!$AB$38="Media",'Mapa final'!$AD$38="Menor"),CONCATENATE("R5C",'Mapa final'!$R$38),"")</f>
        <v/>
      </c>
      <c r="U30" s="53" t="str">
        <f>IF(AND('Mapa final'!$AB$39="Media",'Mapa final'!$AD$39="Menor"),CONCATENATE("R5C",'Mapa final'!$R$39),"")</f>
        <v/>
      </c>
      <c r="V30" s="51" t="str">
        <f>IF(AND('Mapa final'!$AB$34="Media",'Mapa final'!$AD$34="Moderado"),CONCATENATE("R5C",'Mapa final'!$R$34),"")</f>
        <v/>
      </c>
      <c r="W30" s="52" t="str">
        <f>IF(AND('Mapa final'!$AB$35="Media",'Mapa final'!$AD$35="Moderado"),CONCATENATE("R5C",'Mapa final'!$R$35),"")</f>
        <v/>
      </c>
      <c r="X30" s="52" t="str">
        <f>IF(AND('Mapa final'!$AB$36="Media",'Mapa final'!$AD$36="Moderado"),CONCATENATE("R5C",'Mapa final'!$R$36),"")</f>
        <v/>
      </c>
      <c r="Y30" s="52" t="str">
        <f>IF(AND('Mapa final'!$AB$37="Media",'Mapa final'!$AD$37="Moderado"),CONCATENATE("R5C",'Mapa final'!$R$37),"")</f>
        <v/>
      </c>
      <c r="Z30" s="52" t="str">
        <f>IF(AND('Mapa final'!$AB$38="Media",'Mapa final'!$AD$38="Moderado"),CONCATENATE("R5C",'Mapa final'!$R$38),"")</f>
        <v/>
      </c>
      <c r="AA30" s="53" t="str">
        <f>IF(AND('Mapa final'!$AB$39="Media",'Mapa final'!$AD$39="Moderado"),CONCATENATE("R5C",'Mapa final'!$R$39),"")</f>
        <v/>
      </c>
      <c r="AB30" s="36" t="str">
        <f>IF(AND('Mapa final'!$AB$34="Media",'Mapa final'!$AD$34="Mayor"),CONCATENATE("R5C",'Mapa final'!$R$34),"")</f>
        <v/>
      </c>
      <c r="AC30" s="37" t="str">
        <f>IF(AND('Mapa final'!$AB$35="Media",'Mapa final'!$AD$35="Mayor"),CONCATENATE("R5C",'Mapa final'!$R$35),"")</f>
        <v/>
      </c>
      <c r="AD30" s="37" t="str">
        <f>IF(AND('Mapa final'!$AB$36="Media",'Mapa final'!$AD$36="Mayor"),CONCATENATE("R5C",'Mapa final'!$R$36),"")</f>
        <v/>
      </c>
      <c r="AE30" s="37" t="str">
        <f>IF(AND('Mapa final'!$AB$37="Media",'Mapa final'!$AD$37="Mayor"),CONCATENATE("R5C",'Mapa final'!$R$37),"")</f>
        <v/>
      </c>
      <c r="AF30" s="37" t="str">
        <f>IF(AND('Mapa final'!$AB$38="Media",'Mapa final'!$AD$38="Mayor"),CONCATENATE("R5C",'Mapa final'!$R$38),"")</f>
        <v/>
      </c>
      <c r="AG30" s="38" t="str">
        <f>IF(AND('Mapa final'!$AB$39="Media",'Mapa final'!$AD$39="Mayor"),CONCATENATE("R5C",'Mapa final'!$R$39),"")</f>
        <v/>
      </c>
      <c r="AH30" s="39" t="str">
        <f>IF(AND('Mapa final'!$AB$34="Media",'Mapa final'!$AD$34="Catastrófico"),CONCATENATE("R5C",'Mapa final'!$R$34),"")</f>
        <v/>
      </c>
      <c r="AI30" s="40" t="str">
        <f>IF(AND('Mapa final'!$AB$35="Media",'Mapa final'!$AD$35="Catastrófico"),CONCATENATE("R5C",'Mapa final'!$R$35),"")</f>
        <v/>
      </c>
      <c r="AJ30" s="40" t="str">
        <f>IF(AND('Mapa final'!$AB$36="Media",'Mapa final'!$AD$36="Catastrófico"),CONCATENATE("R5C",'Mapa final'!$R$36),"")</f>
        <v/>
      </c>
      <c r="AK30" s="40" t="str">
        <f>IF(AND('Mapa final'!$AB$37="Media",'Mapa final'!$AD$37="Catastrófico"),CONCATENATE("R5C",'Mapa final'!$R$37),"")</f>
        <v/>
      </c>
      <c r="AL30" s="40" t="str">
        <f>IF(AND('Mapa final'!$AB$38="Media",'Mapa final'!$AD$38="Catastrófico"),CONCATENATE("R5C",'Mapa final'!$R$38),"")</f>
        <v/>
      </c>
      <c r="AM30" s="41" t="str">
        <f>IF(AND('Mapa final'!$AB$39="Media",'Mapa final'!$AD$39="Catastrófico"),CONCATENATE("R5C",'Mapa final'!$R$39),"")</f>
        <v/>
      </c>
      <c r="AN30" s="67"/>
      <c r="AO30" s="618"/>
      <c r="AP30" s="619"/>
      <c r="AQ30" s="619"/>
      <c r="AR30" s="619"/>
      <c r="AS30" s="619"/>
      <c r="AT30" s="620"/>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row>
    <row r="31" spans="1:76" ht="15" customHeight="1" x14ac:dyDescent="0.3">
      <c r="A31" s="67"/>
      <c r="B31" s="490"/>
      <c r="C31" s="490"/>
      <c r="D31" s="491"/>
      <c r="E31" s="589"/>
      <c r="F31" s="588"/>
      <c r="G31" s="588"/>
      <c r="H31" s="588"/>
      <c r="I31" s="604"/>
      <c r="J31" s="51" t="str">
        <f>IF(AND('Mapa final'!$AB$40="Media",'Mapa final'!$AD$40="Leve"),CONCATENATE("R6C",'Mapa final'!$R$40),"")</f>
        <v/>
      </c>
      <c r="K31" s="52" t="str">
        <f>IF(AND('Mapa final'!$AB$41="Media",'Mapa final'!$AD$41="Leve"),CONCATENATE("R6C",'Mapa final'!$R$41),"")</f>
        <v/>
      </c>
      <c r="L31" s="52" t="str">
        <f>IF(AND('Mapa final'!$AB$42="Media",'Mapa final'!$AD$42="Leve"),CONCATENATE("R6C",'Mapa final'!$R$42),"")</f>
        <v/>
      </c>
      <c r="M31" s="52" t="str">
        <f>IF(AND('Mapa final'!$AB$43="Media",'Mapa final'!$AD$43="Leve"),CONCATENATE("R6C",'Mapa final'!$R$43),"")</f>
        <v/>
      </c>
      <c r="N31" s="52" t="str">
        <f>IF(AND('Mapa final'!$AB$44="Media",'Mapa final'!$AD$44="Leve"),CONCATENATE("R6C",'Mapa final'!$R$44),"")</f>
        <v/>
      </c>
      <c r="O31" s="53" t="str">
        <f>IF(AND('Mapa final'!$AB$45="Media",'Mapa final'!$AD$45="Leve"),CONCATENATE("R6C",'Mapa final'!$R$45),"")</f>
        <v/>
      </c>
      <c r="P31" s="51" t="str">
        <f>IF(AND('Mapa final'!$AB$40="Media",'Mapa final'!$AD$40="Menor"),CONCATENATE("R6C",'Mapa final'!$R$40),"")</f>
        <v/>
      </c>
      <c r="Q31" s="52" t="str">
        <f>IF(AND('Mapa final'!$AB$41="Media",'Mapa final'!$AD$41="Menor"),CONCATENATE("R6C",'Mapa final'!$R$41),"")</f>
        <v/>
      </c>
      <c r="R31" s="52" t="str">
        <f>IF(AND('Mapa final'!$AB$42="Media",'Mapa final'!$AD$42="Menor"),CONCATENATE("R6C",'Mapa final'!$R$42),"")</f>
        <v/>
      </c>
      <c r="S31" s="52" t="str">
        <f>IF(AND('Mapa final'!$AB$43="Media",'Mapa final'!$AD$43="Menor"),CONCATENATE("R6C",'Mapa final'!$R$43),"")</f>
        <v/>
      </c>
      <c r="T31" s="52" t="str">
        <f>IF(AND('Mapa final'!$AB$44="Media",'Mapa final'!$AD$44="Menor"),CONCATENATE("R6C",'Mapa final'!$R$44),"")</f>
        <v/>
      </c>
      <c r="U31" s="53" t="str">
        <f>IF(AND('Mapa final'!$AB$45="Media",'Mapa final'!$AD$45="Menor"),CONCATENATE("R6C",'Mapa final'!$R$45),"")</f>
        <v/>
      </c>
      <c r="V31" s="51" t="str">
        <f>IF(AND('Mapa final'!$AB$40="Media",'Mapa final'!$AD$40="Moderado"),CONCATENATE("R6C",'Mapa final'!$R$40),"")</f>
        <v/>
      </c>
      <c r="W31" s="52" t="str">
        <f>IF(AND('Mapa final'!$AB$41="Media",'Mapa final'!$AD$41="Moderado"),CONCATENATE("R6C",'Mapa final'!$R$41),"")</f>
        <v/>
      </c>
      <c r="X31" s="52" t="str">
        <f>IF(AND('Mapa final'!$AB$42="Media",'Mapa final'!$AD$42="Moderado"),CONCATENATE("R6C",'Mapa final'!$R$42),"")</f>
        <v/>
      </c>
      <c r="Y31" s="52" t="str">
        <f>IF(AND('Mapa final'!$AB$43="Media",'Mapa final'!$AD$43="Moderado"),CONCATENATE("R6C",'Mapa final'!$R$43),"")</f>
        <v/>
      </c>
      <c r="Z31" s="52" t="str">
        <f>IF(AND('Mapa final'!$AB$44="Media",'Mapa final'!$AD$44="Moderado"),CONCATENATE("R6C",'Mapa final'!$R$44),"")</f>
        <v/>
      </c>
      <c r="AA31" s="53" t="str">
        <f>IF(AND('Mapa final'!$AB$45="Media",'Mapa final'!$AD$45="Moderado"),CONCATENATE("R6C",'Mapa final'!$R$45),"")</f>
        <v/>
      </c>
      <c r="AB31" s="36" t="str">
        <f>IF(AND('Mapa final'!$AB$40="Media",'Mapa final'!$AD$40="Mayor"),CONCATENATE("R6C",'Mapa final'!$R$40),"")</f>
        <v/>
      </c>
      <c r="AC31" s="37" t="str">
        <f>IF(AND('Mapa final'!$AB$41="Media",'Mapa final'!$AD$41="Mayor"),CONCATENATE("R6C",'Mapa final'!$R$41),"")</f>
        <v/>
      </c>
      <c r="AD31" s="37" t="str">
        <f>IF(AND('Mapa final'!$AB$42="Media",'Mapa final'!$AD$42="Mayor"),CONCATENATE("R6C",'Mapa final'!$R$42),"")</f>
        <v/>
      </c>
      <c r="AE31" s="37" t="str">
        <f>IF(AND('Mapa final'!$AB$43="Media",'Mapa final'!$AD$43="Mayor"),CONCATENATE("R6C",'Mapa final'!$R$43),"")</f>
        <v/>
      </c>
      <c r="AF31" s="37" t="str">
        <f>IF(AND('Mapa final'!$AB$44="Media",'Mapa final'!$AD$44="Mayor"),CONCATENATE("R6C",'Mapa final'!$R$44),"")</f>
        <v/>
      </c>
      <c r="AG31" s="38" t="str">
        <f>IF(AND('Mapa final'!$AB$45="Media",'Mapa final'!$AD$45="Mayor"),CONCATENATE("R6C",'Mapa final'!$R$45),"")</f>
        <v/>
      </c>
      <c r="AH31" s="39" t="str">
        <f>IF(AND('Mapa final'!$AB$40="Media",'Mapa final'!$AD$40="Catastrófico"),CONCATENATE("R6C",'Mapa final'!$R$40),"")</f>
        <v/>
      </c>
      <c r="AI31" s="40" t="str">
        <f>IF(AND('Mapa final'!$AB$41="Media",'Mapa final'!$AD$41="Catastrófico"),CONCATENATE("R6C",'Mapa final'!$R$41),"")</f>
        <v/>
      </c>
      <c r="AJ31" s="40" t="str">
        <f>IF(AND('Mapa final'!$AB$42="Media",'Mapa final'!$AD$42="Catastrófico"),CONCATENATE("R6C",'Mapa final'!$R$42),"")</f>
        <v/>
      </c>
      <c r="AK31" s="40" t="str">
        <f>IF(AND('Mapa final'!$AB$43="Media",'Mapa final'!$AD$43="Catastrófico"),CONCATENATE("R6C",'Mapa final'!$R$43),"")</f>
        <v/>
      </c>
      <c r="AL31" s="40" t="str">
        <f>IF(AND('Mapa final'!$AB$44="Media",'Mapa final'!$AD$44="Catastrófico"),CONCATENATE("R6C",'Mapa final'!$R$44),"")</f>
        <v/>
      </c>
      <c r="AM31" s="41" t="str">
        <f>IF(AND('Mapa final'!$AB$45="Media",'Mapa final'!$AD$45="Catastrófico"),CONCATENATE("R6C",'Mapa final'!$R$45),"")</f>
        <v/>
      </c>
      <c r="AN31" s="67"/>
      <c r="AO31" s="618"/>
      <c r="AP31" s="619"/>
      <c r="AQ31" s="619"/>
      <c r="AR31" s="619"/>
      <c r="AS31" s="619"/>
      <c r="AT31" s="620"/>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row>
    <row r="32" spans="1:76" ht="15" customHeight="1" x14ac:dyDescent="0.3">
      <c r="A32" s="67"/>
      <c r="B32" s="490"/>
      <c r="C32" s="490"/>
      <c r="D32" s="491"/>
      <c r="E32" s="589"/>
      <c r="F32" s="588"/>
      <c r="G32" s="588"/>
      <c r="H32" s="588"/>
      <c r="I32" s="604"/>
      <c r="J32" s="51" t="str">
        <f>IF(AND('Mapa final'!$AB$46="Media",'Mapa final'!$AD$46="Leve"),CONCATENATE("R7C",'Mapa final'!$R$46),"")</f>
        <v/>
      </c>
      <c r="K32" s="52" t="str">
        <f>IF(AND('Mapa final'!$AB$47="Media",'Mapa final'!$AD$47="Leve"),CONCATENATE("R7C",'Mapa final'!$R$47),"")</f>
        <v/>
      </c>
      <c r="L32" s="52" t="str">
        <f>IF(AND('Mapa final'!$AB$48="Media",'Mapa final'!$AD$48="Leve"),CONCATENATE("R7C",'Mapa final'!$R$48),"")</f>
        <v/>
      </c>
      <c r="M32" s="52" t="str">
        <f>IF(AND('Mapa final'!$AB$49="Media",'Mapa final'!$AD$49="Leve"),CONCATENATE("R7C",'Mapa final'!$R$49),"")</f>
        <v/>
      </c>
      <c r="N32" s="52" t="str">
        <f>IF(AND('Mapa final'!$AB$50="Media",'Mapa final'!$AD$50="Leve"),CONCATENATE("R7C",'Mapa final'!$R$50),"")</f>
        <v/>
      </c>
      <c r="O32" s="53" t="str">
        <f>IF(AND('Mapa final'!$AB$51="Media",'Mapa final'!$AD$51="Leve"),CONCATENATE("R7C",'Mapa final'!$R$51),"")</f>
        <v/>
      </c>
      <c r="P32" s="51" t="str">
        <f>IF(AND('Mapa final'!$AB$46="Media",'Mapa final'!$AD$46="Menor"),CONCATENATE("R7C",'Mapa final'!$R$46),"")</f>
        <v/>
      </c>
      <c r="Q32" s="52" t="str">
        <f>IF(AND('Mapa final'!$AB$47="Media",'Mapa final'!$AD$47="Menor"),CONCATENATE("R7C",'Mapa final'!$R$47),"")</f>
        <v/>
      </c>
      <c r="R32" s="52" t="str">
        <f>IF(AND('Mapa final'!$AB$48="Media",'Mapa final'!$AD$48="Menor"),CONCATENATE("R7C",'Mapa final'!$R$48),"")</f>
        <v/>
      </c>
      <c r="S32" s="52" t="str">
        <f>IF(AND('Mapa final'!$AB$49="Media",'Mapa final'!$AD$49="Menor"),CONCATENATE("R7C",'Mapa final'!$R$49),"")</f>
        <v/>
      </c>
      <c r="T32" s="52" t="str">
        <f>IF(AND('Mapa final'!$AB$50="Media",'Mapa final'!$AD$50="Menor"),CONCATENATE("R7C",'Mapa final'!$R$50),"")</f>
        <v/>
      </c>
      <c r="U32" s="53" t="str">
        <f>IF(AND('Mapa final'!$AB$51="Media",'Mapa final'!$AD$51="Menor"),CONCATENATE("R7C",'Mapa final'!$R$51),"")</f>
        <v/>
      </c>
      <c r="V32" s="51" t="str">
        <f>IF(AND('Mapa final'!$AB$46="Media",'Mapa final'!$AD$46="Moderado"),CONCATENATE("R7C",'Mapa final'!$R$46),"")</f>
        <v/>
      </c>
      <c r="W32" s="52" t="str">
        <f>IF(AND('Mapa final'!$AB$47="Media",'Mapa final'!$AD$47="Moderado"),CONCATENATE("R7C",'Mapa final'!$R$47),"")</f>
        <v/>
      </c>
      <c r="X32" s="52" t="str">
        <f>IF(AND('Mapa final'!$AB$48="Media",'Mapa final'!$AD$48="Moderado"),CONCATENATE("R7C",'Mapa final'!$R$48),"")</f>
        <v/>
      </c>
      <c r="Y32" s="52" t="str">
        <f>IF(AND('Mapa final'!$AB$49="Media",'Mapa final'!$AD$49="Moderado"),CONCATENATE("R7C",'Mapa final'!$R$49),"")</f>
        <v/>
      </c>
      <c r="Z32" s="52" t="str">
        <f>IF(AND('Mapa final'!$AB$50="Media",'Mapa final'!$AD$50="Moderado"),CONCATENATE("R7C",'Mapa final'!$R$50),"")</f>
        <v/>
      </c>
      <c r="AA32" s="53" t="str">
        <f>IF(AND('Mapa final'!$AB$51="Media",'Mapa final'!$AD$51="Moderado"),CONCATENATE("R7C",'Mapa final'!$R$51),"")</f>
        <v/>
      </c>
      <c r="AB32" s="36" t="str">
        <f>IF(AND('Mapa final'!$AB$46="Media",'Mapa final'!$AD$46="Mayor"),CONCATENATE("R7C",'Mapa final'!$R$46),"")</f>
        <v/>
      </c>
      <c r="AC32" s="37" t="str">
        <f>IF(AND('Mapa final'!$AB$47="Media",'Mapa final'!$AD$47="Mayor"),CONCATENATE("R7C",'Mapa final'!$R$47),"")</f>
        <v/>
      </c>
      <c r="AD32" s="37" t="str">
        <f>IF(AND('Mapa final'!$AB$48="Media",'Mapa final'!$AD$48="Mayor"),CONCATENATE("R7C",'Mapa final'!$R$48),"")</f>
        <v/>
      </c>
      <c r="AE32" s="37" t="str">
        <f>IF(AND('Mapa final'!$AB$49="Media",'Mapa final'!$AD$49="Mayor"),CONCATENATE("R7C",'Mapa final'!$R$49),"")</f>
        <v/>
      </c>
      <c r="AF32" s="37" t="str">
        <f>IF(AND('Mapa final'!$AB$50="Media",'Mapa final'!$AD$50="Mayor"),CONCATENATE("R7C",'Mapa final'!$R$50),"")</f>
        <v/>
      </c>
      <c r="AG32" s="38" t="str">
        <f>IF(AND('Mapa final'!$AB$51="Media",'Mapa final'!$AD$51="Mayor"),CONCATENATE("R7C",'Mapa final'!$R$51),"")</f>
        <v/>
      </c>
      <c r="AH32" s="39" t="str">
        <f>IF(AND('Mapa final'!$AB$46="Media",'Mapa final'!$AD$46="Catastrófico"),CONCATENATE("R7C",'Mapa final'!$R$46),"")</f>
        <v/>
      </c>
      <c r="AI32" s="40" t="str">
        <f>IF(AND('Mapa final'!$AB$47="Media",'Mapa final'!$AD$47="Catastrófico"),CONCATENATE("R7C",'Mapa final'!$R$47),"")</f>
        <v/>
      </c>
      <c r="AJ32" s="40" t="str">
        <f>IF(AND('Mapa final'!$AB$48="Media",'Mapa final'!$AD$48="Catastrófico"),CONCATENATE("R7C",'Mapa final'!$R$48),"")</f>
        <v/>
      </c>
      <c r="AK32" s="40" t="str">
        <f>IF(AND('Mapa final'!$AB$49="Media",'Mapa final'!$AD$49="Catastrófico"),CONCATENATE("R7C",'Mapa final'!$R$49),"")</f>
        <v/>
      </c>
      <c r="AL32" s="40" t="str">
        <f>IF(AND('Mapa final'!$AB$50="Media",'Mapa final'!$AD$50="Catastrófico"),CONCATENATE("R7C",'Mapa final'!$R$50),"")</f>
        <v/>
      </c>
      <c r="AM32" s="41" t="str">
        <f>IF(AND('Mapa final'!$AB$51="Media",'Mapa final'!$AD$51="Catastrófico"),CONCATENATE("R7C",'Mapa final'!$R$51),"")</f>
        <v/>
      </c>
      <c r="AN32" s="67"/>
      <c r="AO32" s="618"/>
      <c r="AP32" s="619"/>
      <c r="AQ32" s="619"/>
      <c r="AR32" s="619"/>
      <c r="AS32" s="619"/>
      <c r="AT32" s="620"/>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row>
    <row r="33" spans="1:80" ht="15" customHeight="1" x14ac:dyDescent="0.3">
      <c r="A33" s="67"/>
      <c r="B33" s="490"/>
      <c r="C33" s="490"/>
      <c r="D33" s="491"/>
      <c r="E33" s="589"/>
      <c r="F33" s="588"/>
      <c r="G33" s="588"/>
      <c r="H33" s="588"/>
      <c r="I33" s="604"/>
      <c r="J33" s="51" t="str">
        <f>IF(AND('Mapa final'!$AB$52="Media",'Mapa final'!$AD$52="Leve"),CONCATENATE("R8C",'Mapa final'!$R$52),"")</f>
        <v/>
      </c>
      <c r="K33" s="52" t="str">
        <f>IF(AND('Mapa final'!$AB$53="Media",'Mapa final'!$AD$53="Leve"),CONCATENATE("R8C",'Mapa final'!$R$53),"")</f>
        <v/>
      </c>
      <c r="L33" s="52" t="str">
        <f>IF(AND('Mapa final'!$AB$54="Media",'Mapa final'!$AD$54="Leve"),CONCATENATE("R8C",'Mapa final'!$R$54),"")</f>
        <v/>
      </c>
      <c r="M33" s="52" t="str">
        <f>IF(AND('Mapa final'!$AB$55="Media",'Mapa final'!$AD$55="Leve"),CONCATENATE("R8C",'Mapa final'!$R$55),"")</f>
        <v/>
      </c>
      <c r="N33" s="52" t="str">
        <f>IF(AND('Mapa final'!$AB$56="Media",'Mapa final'!$AD$56="Leve"),CONCATENATE("R8C",'Mapa final'!$R$56),"")</f>
        <v/>
      </c>
      <c r="O33" s="53" t="str">
        <f>IF(AND('Mapa final'!$AB$57="Media",'Mapa final'!$AD$57="Leve"),CONCATENATE("R8C",'Mapa final'!$R$57),"")</f>
        <v/>
      </c>
      <c r="P33" s="51" t="str">
        <f>IF(AND('Mapa final'!$AB$52="Media",'Mapa final'!$AD$52="Menor"),CONCATENATE("R8C",'Mapa final'!$R$52),"")</f>
        <v/>
      </c>
      <c r="Q33" s="52" t="str">
        <f>IF(AND('Mapa final'!$AB$53="Media",'Mapa final'!$AD$53="Menor"),CONCATENATE("R8C",'Mapa final'!$R$53),"")</f>
        <v/>
      </c>
      <c r="R33" s="52" t="str">
        <f>IF(AND('Mapa final'!$AB$54="Media",'Mapa final'!$AD$54="Menor"),CONCATENATE("R8C",'Mapa final'!$R$54),"")</f>
        <v/>
      </c>
      <c r="S33" s="52" t="str">
        <f>IF(AND('Mapa final'!$AB$55="Media",'Mapa final'!$AD$55="Menor"),CONCATENATE("R8C",'Mapa final'!$R$55),"")</f>
        <v/>
      </c>
      <c r="T33" s="52" t="str">
        <f>IF(AND('Mapa final'!$AB$56="Media",'Mapa final'!$AD$56="Menor"),CONCATENATE("R8C",'Mapa final'!$R$56),"")</f>
        <v/>
      </c>
      <c r="U33" s="53" t="str">
        <f>IF(AND('Mapa final'!$AB$57="Media",'Mapa final'!$AD$57="Menor"),CONCATENATE("R8C",'Mapa final'!$R$57),"")</f>
        <v/>
      </c>
      <c r="V33" s="51" t="str">
        <f>IF(AND('Mapa final'!$AB$52="Media",'Mapa final'!$AD$52="Moderado"),CONCATENATE("R8C",'Mapa final'!$R$52),"")</f>
        <v/>
      </c>
      <c r="W33" s="52" t="str">
        <f>IF(AND('Mapa final'!$AB$53="Media",'Mapa final'!$AD$53="Moderado"),CONCATENATE("R8C",'Mapa final'!$R$53),"")</f>
        <v/>
      </c>
      <c r="X33" s="52" t="str">
        <f>IF(AND('Mapa final'!$AB$54="Media",'Mapa final'!$AD$54="Moderado"),CONCATENATE("R8C",'Mapa final'!$R$54),"")</f>
        <v/>
      </c>
      <c r="Y33" s="52" t="str">
        <f>IF(AND('Mapa final'!$AB$55="Media",'Mapa final'!$AD$55="Moderado"),CONCATENATE("R8C",'Mapa final'!$R$55),"")</f>
        <v/>
      </c>
      <c r="Z33" s="52" t="str">
        <f>IF(AND('Mapa final'!$AB$56="Media",'Mapa final'!$AD$56="Moderado"),CONCATENATE("R8C",'Mapa final'!$R$56),"")</f>
        <v/>
      </c>
      <c r="AA33" s="53" t="str">
        <f>IF(AND('Mapa final'!$AB$57="Media",'Mapa final'!$AD$57="Moderado"),CONCATENATE("R8C",'Mapa final'!$R$57),"")</f>
        <v/>
      </c>
      <c r="AB33" s="36" t="str">
        <f>IF(AND('Mapa final'!$AB$52="Media",'Mapa final'!$AD$52="Mayor"),CONCATENATE("R8C",'Mapa final'!$R$52),"")</f>
        <v/>
      </c>
      <c r="AC33" s="37" t="str">
        <f>IF(AND('Mapa final'!$AB$53="Media",'Mapa final'!$AD$53="Mayor"),CONCATENATE("R8C",'Mapa final'!$R$53),"")</f>
        <v/>
      </c>
      <c r="AD33" s="37" t="str">
        <f>IF(AND('Mapa final'!$AB$54="Media",'Mapa final'!$AD$54="Mayor"),CONCATENATE("R8C",'Mapa final'!$R$54),"")</f>
        <v/>
      </c>
      <c r="AE33" s="37" t="str">
        <f>IF(AND('Mapa final'!$AB$55="Media",'Mapa final'!$AD$55="Mayor"),CONCATENATE("R8C",'Mapa final'!$R$55),"")</f>
        <v/>
      </c>
      <c r="AF33" s="37" t="str">
        <f>IF(AND('Mapa final'!$AB$56="Media",'Mapa final'!$AD$56="Mayor"),CONCATENATE("R8C",'Mapa final'!$R$56),"")</f>
        <v/>
      </c>
      <c r="AG33" s="38" t="str">
        <f>IF(AND('Mapa final'!$AB$57="Media",'Mapa final'!$AD$57="Mayor"),CONCATENATE("R8C",'Mapa final'!$R$57),"")</f>
        <v/>
      </c>
      <c r="AH33" s="39" t="str">
        <f>IF(AND('Mapa final'!$AB$52="Media",'Mapa final'!$AD$52="Catastrófico"),CONCATENATE("R8C",'Mapa final'!$R$52),"")</f>
        <v/>
      </c>
      <c r="AI33" s="40" t="str">
        <f>IF(AND('Mapa final'!$AB$53="Media",'Mapa final'!$AD$53="Catastrófico"),CONCATENATE("R8C",'Mapa final'!$R$53),"")</f>
        <v/>
      </c>
      <c r="AJ33" s="40" t="str">
        <f>IF(AND('Mapa final'!$AB$54="Media",'Mapa final'!$AD$54="Catastrófico"),CONCATENATE("R8C",'Mapa final'!$R$54),"")</f>
        <v/>
      </c>
      <c r="AK33" s="40" t="str">
        <f>IF(AND('Mapa final'!$AB$55="Media",'Mapa final'!$AD$55="Catastrófico"),CONCATENATE("R8C",'Mapa final'!$R$55),"")</f>
        <v/>
      </c>
      <c r="AL33" s="40" t="str">
        <f>IF(AND('Mapa final'!$AB$56="Media",'Mapa final'!$AD$56="Catastrófico"),CONCATENATE("R8C",'Mapa final'!$R$56),"")</f>
        <v/>
      </c>
      <c r="AM33" s="41" t="str">
        <f>IF(AND('Mapa final'!$AB$57="Media",'Mapa final'!$AD$57="Catastrófico"),CONCATENATE("R8C",'Mapa final'!$R$57),"")</f>
        <v/>
      </c>
      <c r="AN33" s="67"/>
      <c r="AO33" s="618"/>
      <c r="AP33" s="619"/>
      <c r="AQ33" s="619"/>
      <c r="AR33" s="619"/>
      <c r="AS33" s="619"/>
      <c r="AT33" s="620"/>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row>
    <row r="34" spans="1:80" ht="15" customHeight="1" x14ac:dyDescent="0.3">
      <c r="A34" s="67"/>
      <c r="B34" s="490"/>
      <c r="C34" s="490"/>
      <c r="D34" s="491"/>
      <c r="E34" s="589"/>
      <c r="F34" s="588"/>
      <c r="G34" s="588"/>
      <c r="H34" s="588"/>
      <c r="I34" s="604"/>
      <c r="J34" s="51" t="str">
        <f>IF(AND('Mapa final'!$AB$58="Media",'Mapa final'!$AD$58="Leve"),CONCATENATE("R9C",'Mapa final'!$R$58),"")</f>
        <v/>
      </c>
      <c r="K34" s="52" t="str">
        <f>IF(AND('Mapa final'!$AB$59="Media",'Mapa final'!$AD$59="Leve"),CONCATENATE("R9C",'Mapa final'!$R$59),"")</f>
        <v/>
      </c>
      <c r="L34" s="52" t="str">
        <f>IF(AND('Mapa final'!$AB$60="Media",'Mapa final'!$AD$60="Leve"),CONCATENATE("R9C",'Mapa final'!$R$60),"")</f>
        <v/>
      </c>
      <c r="M34" s="52" t="str">
        <f>IF(AND('Mapa final'!$AB$61="Media",'Mapa final'!$AD$61="Leve"),CONCATENATE("R9C",'Mapa final'!$R$61),"")</f>
        <v/>
      </c>
      <c r="N34" s="52" t="str">
        <f>IF(AND('Mapa final'!$AB$62="Media",'Mapa final'!$AD$62="Leve"),CONCATENATE("R9C",'Mapa final'!$R$62),"")</f>
        <v/>
      </c>
      <c r="O34" s="53" t="str">
        <f>IF(AND('Mapa final'!$AB$63="Media",'Mapa final'!$AD$63="Leve"),CONCATENATE("R9C",'Mapa final'!$R$63),"")</f>
        <v/>
      </c>
      <c r="P34" s="51" t="str">
        <f>IF(AND('Mapa final'!$AB$58="Media",'Mapa final'!$AD$58="Menor"),CONCATENATE("R9C",'Mapa final'!$R$58),"")</f>
        <v/>
      </c>
      <c r="Q34" s="52" t="str">
        <f>IF(AND('Mapa final'!$AB$59="Media",'Mapa final'!$AD$59="Menor"),CONCATENATE("R9C",'Mapa final'!$R$59),"")</f>
        <v/>
      </c>
      <c r="R34" s="52" t="str">
        <f>IF(AND('Mapa final'!$AB$60="Media",'Mapa final'!$AD$60="Menor"),CONCATENATE("R9C",'Mapa final'!$R$60),"")</f>
        <v/>
      </c>
      <c r="S34" s="52" t="str">
        <f>IF(AND('Mapa final'!$AB$61="Media",'Mapa final'!$AD$61="Menor"),CONCATENATE("R9C",'Mapa final'!$R$61),"")</f>
        <v/>
      </c>
      <c r="T34" s="52" t="str">
        <f>IF(AND('Mapa final'!$AB$62="Media",'Mapa final'!$AD$62="Menor"),CONCATENATE("R9C",'Mapa final'!$R$62),"")</f>
        <v/>
      </c>
      <c r="U34" s="53" t="str">
        <f>IF(AND('Mapa final'!$AB$63="Media",'Mapa final'!$AD$63="Menor"),CONCATENATE("R9C",'Mapa final'!$R$63),"")</f>
        <v/>
      </c>
      <c r="V34" s="51" t="str">
        <f>IF(AND('Mapa final'!$AB$58="Media",'Mapa final'!$AD$58="Moderado"),CONCATENATE("R9C",'Mapa final'!$R$58),"")</f>
        <v/>
      </c>
      <c r="W34" s="52" t="str">
        <f>IF(AND('Mapa final'!$AB$59="Media",'Mapa final'!$AD$59="Moderado"),CONCATENATE("R9C",'Mapa final'!$R$59),"")</f>
        <v/>
      </c>
      <c r="X34" s="52" t="str">
        <f>IF(AND('Mapa final'!$AB$60="Media",'Mapa final'!$AD$60="Moderado"),CONCATENATE("R9C",'Mapa final'!$R$60),"")</f>
        <v/>
      </c>
      <c r="Y34" s="52" t="str">
        <f>IF(AND('Mapa final'!$AB$61="Media",'Mapa final'!$AD$61="Moderado"),CONCATENATE("R9C",'Mapa final'!$R$61),"")</f>
        <v/>
      </c>
      <c r="Z34" s="52" t="str">
        <f>IF(AND('Mapa final'!$AB$62="Media",'Mapa final'!$AD$62="Moderado"),CONCATENATE("R9C",'Mapa final'!$R$62),"")</f>
        <v/>
      </c>
      <c r="AA34" s="53" t="str">
        <f>IF(AND('Mapa final'!$AB$63="Media",'Mapa final'!$AD$63="Moderado"),CONCATENATE("R9C",'Mapa final'!$R$63),"")</f>
        <v/>
      </c>
      <c r="AB34" s="36" t="str">
        <f>IF(AND('Mapa final'!$AB$58="Media",'Mapa final'!$AD$58="Mayor"),CONCATENATE("R9C",'Mapa final'!$R$58),"")</f>
        <v/>
      </c>
      <c r="AC34" s="37" t="str">
        <f>IF(AND('Mapa final'!$AB$59="Media",'Mapa final'!$AD$59="Mayor"),CONCATENATE("R9C",'Mapa final'!$R$59),"")</f>
        <v/>
      </c>
      <c r="AD34" s="37" t="str">
        <f>IF(AND('Mapa final'!$AB$60="Media",'Mapa final'!$AD$60="Mayor"),CONCATENATE("R9C",'Mapa final'!$R$60),"")</f>
        <v/>
      </c>
      <c r="AE34" s="37" t="str">
        <f>IF(AND('Mapa final'!$AB$61="Media",'Mapa final'!$AD$61="Mayor"),CONCATENATE("R9C",'Mapa final'!$R$61),"")</f>
        <v/>
      </c>
      <c r="AF34" s="37" t="str">
        <f>IF(AND('Mapa final'!$AB$62="Media",'Mapa final'!$AD$62="Mayor"),CONCATENATE("R9C",'Mapa final'!$R$62),"")</f>
        <v/>
      </c>
      <c r="AG34" s="38" t="str">
        <f>IF(AND('Mapa final'!$AB$63="Media",'Mapa final'!$AD$63="Mayor"),CONCATENATE("R9C",'Mapa final'!$R$63),"")</f>
        <v/>
      </c>
      <c r="AH34" s="39" t="str">
        <f>IF(AND('Mapa final'!$AB$58="Media",'Mapa final'!$AD$58="Catastrófico"),CONCATENATE("R9C",'Mapa final'!$R$58),"")</f>
        <v/>
      </c>
      <c r="AI34" s="40" t="str">
        <f>IF(AND('Mapa final'!$AB$59="Media",'Mapa final'!$AD$59="Catastrófico"),CONCATENATE("R9C",'Mapa final'!$R$59),"")</f>
        <v/>
      </c>
      <c r="AJ34" s="40" t="str">
        <f>IF(AND('Mapa final'!$AB$60="Media",'Mapa final'!$AD$60="Catastrófico"),CONCATENATE("R9C",'Mapa final'!$R$60),"")</f>
        <v/>
      </c>
      <c r="AK34" s="40" t="str">
        <f>IF(AND('Mapa final'!$AB$61="Media",'Mapa final'!$AD$61="Catastrófico"),CONCATENATE("R9C",'Mapa final'!$R$61),"")</f>
        <v/>
      </c>
      <c r="AL34" s="40" t="str">
        <f>IF(AND('Mapa final'!$AB$62="Media",'Mapa final'!$AD$62="Catastrófico"),CONCATENATE("R9C",'Mapa final'!$R$62),"")</f>
        <v/>
      </c>
      <c r="AM34" s="41" t="str">
        <f>IF(AND('Mapa final'!$AB$63="Media",'Mapa final'!$AD$63="Catastrófico"),CONCATENATE("R9C",'Mapa final'!$R$63),"")</f>
        <v/>
      </c>
      <c r="AN34" s="67"/>
      <c r="AO34" s="618"/>
      <c r="AP34" s="619"/>
      <c r="AQ34" s="619"/>
      <c r="AR34" s="619"/>
      <c r="AS34" s="619"/>
      <c r="AT34" s="620"/>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row>
    <row r="35" spans="1:80" ht="15.75" customHeight="1" thickBot="1" x14ac:dyDescent="0.35">
      <c r="A35" s="67"/>
      <c r="B35" s="490"/>
      <c r="C35" s="490"/>
      <c r="D35" s="491"/>
      <c r="E35" s="590"/>
      <c r="F35" s="591"/>
      <c r="G35" s="591"/>
      <c r="H35" s="591"/>
      <c r="I35" s="605"/>
      <c r="J35" s="51" t="str">
        <f>IF(AND('Mapa final'!$AB$64="Media",'Mapa final'!$AD$64="Leve"),CONCATENATE("R10C",'Mapa final'!$R$64),"")</f>
        <v/>
      </c>
      <c r="K35" s="52" t="str">
        <f>IF(AND('Mapa final'!$AB$65="Media",'Mapa final'!$AD$65="Leve"),CONCATENATE("R10C",'Mapa final'!$R$65),"")</f>
        <v/>
      </c>
      <c r="L35" s="52" t="str">
        <f>IF(AND('Mapa final'!$AB$66="Media",'Mapa final'!$AD$66="Leve"),CONCATENATE("R10C",'Mapa final'!$R$66),"")</f>
        <v/>
      </c>
      <c r="M35" s="52" t="str">
        <f>IF(AND('Mapa final'!$AB$67="Media",'Mapa final'!$AD$67="Leve"),CONCATENATE("R10C",'Mapa final'!$R$67),"")</f>
        <v/>
      </c>
      <c r="N35" s="52" t="str">
        <f>IF(AND('Mapa final'!$AB$68="Media",'Mapa final'!$AD$68="Leve"),CONCATENATE("R10C",'Mapa final'!$R$68),"")</f>
        <v/>
      </c>
      <c r="O35" s="53" t="str">
        <f>IF(AND('Mapa final'!$AB$69="Media",'Mapa final'!$AD$69="Leve"),CONCATENATE("R10C",'Mapa final'!$R$69),"")</f>
        <v/>
      </c>
      <c r="P35" s="51" t="str">
        <f>IF(AND('Mapa final'!$AB$64="Media",'Mapa final'!$AD$64="Menor"),CONCATENATE("R10C",'Mapa final'!$R$64),"")</f>
        <v/>
      </c>
      <c r="Q35" s="52" t="str">
        <f>IF(AND('Mapa final'!$AB$65="Media",'Mapa final'!$AD$65="Menor"),CONCATENATE("R10C",'Mapa final'!$R$65),"")</f>
        <v/>
      </c>
      <c r="R35" s="52" t="str">
        <f>IF(AND('Mapa final'!$AB$66="Media",'Mapa final'!$AD$66="Menor"),CONCATENATE("R10C",'Mapa final'!$R$66),"")</f>
        <v/>
      </c>
      <c r="S35" s="52" t="str">
        <f>IF(AND('Mapa final'!$AB$67="Media",'Mapa final'!$AD$67="Menor"),CONCATENATE("R10C",'Mapa final'!$R$67),"")</f>
        <v/>
      </c>
      <c r="T35" s="52" t="str">
        <f>IF(AND('Mapa final'!$AB$68="Media",'Mapa final'!$AD$68="Menor"),CONCATENATE("R10C",'Mapa final'!$R$68),"")</f>
        <v/>
      </c>
      <c r="U35" s="53" t="str">
        <f>IF(AND('Mapa final'!$AB$69="Media",'Mapa final'!$AD$69="Menor"),CONCATENATE("R10C",'Mapa final'!$R$69),"")</f>
        <v/>
      </c>
      <c r="V35" s="51" t="str">
        <f>IF(AND('Mapa final'!$AB$64="Media",'Mapa final'!$AD$64="Moderado"),CONCATENATE("R10C",'Mapa final'!$R$64),"")</f>
        <v/>
      </c>
      <c r="W35" s="52" t="str">
        <f>IF(AND('Mapa final'!$AB$65="Media",'Mapa final'!$AD$65="Moderado"),CONCATENATE("R10C",'Mapa final'!$R$65),"")</f>
        <v/>
      </c>
      <c r="X35" s="52" t="str">
        <f>IF(AND('Mapa final'!$AB$66="Media",'Mapa final'!$AD$66="Moderado"),CONCATENATE("R10C",'Mapa final'!$R$66),"")</f>
        <v/>
      </c>
      <c r="Y35" s="52" t="str">
        <f>IF(AND('Mapa final'!$AB$67="Media",'Mapa final'!$AD$67="Moderado"),CONCATENATE("R10C",'Mapa final'!$R$67),"")</f>
        <v/>
      </c>
      <c r="Z35" s="52" t="str">
        <f>IF(AND('Mapa final'!$AB$68="Media",'Mapa final'!$AD$68="Moderado"),CONCATENATE("R10C",'Mapa final'!$R$68),"")</f>
        <v/>
      </c>
      <c r="AA35" s="53" t="str">
        <f>IF(AND('Mapa final'!$AB$69="Media",'Mapa final'!$AD$69="Moderado"),CONCATENATE("R10C",'Mapa final'!$R$69),"")</f>
        <v/>
      </c>
      <c r="AB35" s="42" t="str">
        <f>IF(AND('Mapa final'!$AB$64="Media",'Mapa final'!$AD$64="Mayor"),CONCATENATE("R10C",'Mapa final'!$R$64),"")</f>
        <v/>
      </c>
      <c r="AC35" s="43" t="str">
        <f>IF(AND('Mapa final'!$AB$65="Media",'Mapa final'!$AD$65="Mayor"),CONCATENATE("R10C",'Mapa final'!$R$65),"")</f>
        <v/>
      </c>
      <c r="AD35" s="43" t="str">
        <f>IF(AND('Mapa final'!$AB$66="Media",'Mapa final'!$AD$66="Mayor"),CONCATENATE("R10C",'Mapa final'!$R$66),"")</f>
        <v/>
      </c>
      <c r="AE35" s="43" t="str">
        <f>IF(AND('Mapa final'!$AB$67="Media",'Mapa final'!$AD$67="Mayor"),CONCATENATE("R10C",'Mapa final'!$R$67),"")</f>
        <v/>
      </c>
      <c r="AF35" s="43" t="str">
        <f>IF(AND('Mapa final'!$AB$68="Media",'Mapa final'!$AD$68="Mayor"),CONCATENATE("R10C",'Mapa final'!$R$68),"")</f>
        <v/>
      </c>
      <c r="AG35" s="44" t="str">
        <f>IF(AND('Mapa final'!$AB$69="Media",'Mapa final'!$AD$69="Mayor"),CONCATENATE("R10C",'Mapa final'!$R$69),"")</f>
        <v/>
      </c>
      <c r="AH35" s="45" t="str">
        <f>IF(AND('Mapa final'!$AB$64="Media",'Mapa final'!$AD$64="Catastrófico"),CONCATENATE("R10C",'Mapa final'!$R$64),"")</f>
        <v/>
      </c>
      <c r="AI35" s="46" t="str">
        <f>IF(AND('Mapa final'!$AB$65="Media",'Mapa final'!$AD$65="Catastrófico"),CONCATENATE("R10C",'Mapa final'!$R$65),"")</f>
        <v/>
      </c>
      <c r="AJ35" s="46" t="str">
        <f>IF(AND('Mapa final'!$AB$66="Media",'Mapa final'!$AD$66="Catastrófico"),CONCATENATE("R10C",'Mapa final'!$R$66),"")</f>
        <v/>
      </c>
      <c r="AK35" s="46" t="str">
        <f>IF(AND('Mapa final'!$AB$67="Media",'Mapa final'!$AD$67="Catastrófico"),CONCATENATE("R10C",'Mapa final'!$R$67),"")</f>
        <v/>
      </c>
      <c r="AL35" s="46" t="str">
        <f>IF(AND('Mapa final'!$AB$68="Media",'Mapa final'!$AD$68="Catastrófico"),CONCATENATE("R10C",'Mapa final'!$R$68),"")</f>
        <v/>
      </c>
      <c r="AM35" s="47" t="str">
        <f>IF(AND('Mapa final'!$AB$69="Media",'Mapa final'!$AD$69="Catastrófico"),CONCATENATE("R10C",'Mapa final'!$R$69),"")</f>
        <v/>
      </c>
      <c r="AN35" s="67"/>
      <c r="AO35" s="621"/>
      <c r="AP35" s="622"/>
      <c r="AQ35" s="622"/>
      <c r="AR35" s="622"/>
      <c r="AS35" s="622"/>
      <c r="AT35" s="623"/>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row>
    <row r="36" spans="1:80" ht="15" customHeight="1" x14ac:dyDescent="0.3">
      <c r="A36" s="67"/>
      <c r="B36" s="490"/>
      <c r="C36" s="490"/>
      <c r="D36" s="491"/>
      <c r="E36" s="585" t="s">
        <v>107</v>
      </c>
      <c r="F36" s="586"/>
      <c r="G36" s="586"/>
      <c r="H36" s="586"/>
      <c r="I36" s="586"/>
      <c r="J36" s="57" t="str">
        <f>IF(AND('Mapa final'!$AB$10="Baja",'Mapa final'!$AD$10="Leve"),CONCATENATE("R1C",'Mapa final'!$R$10),"")</f>
        <v/>
      </c>
      <c r="K36" s="58" t="str">
        <f>IF(AND('Mapa final'!$AB$11="Baja",'Mapa final'!$AD$11="Leve"),CONCATENATE("R1C",'Mapa final'!$R$11),"")</f>
        <v/>
      </c>
      <c r="L36" s="58" t="str">
        <f>IF(AND('Mapa final'!$AB$12="Baja",'Mapa final'!$AD$12="Leve"),CONCATENATE("R1C",'Mapa final'!$R$12),"")</f>
        <v/>
      </c>
      <c r="M36" s="58" t="str">
        <f>IF(AND('Mapa final'!$AB$13="Baja",'Mapa final'!$AD$13="Leve"),CONCATENATE("R1C",'Mapa final'!$R$13),"")</f>
        <v/>
      </c>
      <c r="N36" s="58" t="str">
        <f>IF(AND('Mapa final'!$AB$14="Baja",'Mapa final'!$AD$14="Leve"),CONCATENATE("R1C",'Mapa final'!$R$14),"")</f>
        <v/>
      </c>
      <c r="O36" s="59" t="str">
        <f>IF(AND('Mapa final'!$AB$15="Baja",'Mapa final'!$AD$15="Leve"),CONCATENATE("R1C",'Mapa final'!$R$15),"")</f>
        <v/>
      </c>
      <c r="P36" s="48" t="str">
        <f>IF(AND('Mapa final'!$AB$10="Baja",'Mapa final'!$AD$10="Menor"),CONCATENATE("R1C",'Mapa final'!$R$10),"")</f>
        <v/>
      </c>
      <c r="Q36" s="49" t="str">
        <f>IF(AND('Mapa final'!$AB$11="Baja",'Mapa final'!$AD$11="Menor"),CONCATENATE("R1C",'Mapa final'!$R$11),"")</f>
        <v/>
      </c>
      <c r="R36" s="49" t="str">
        <f>IF(AND('Mapa final'!$AB$12="Baja",'Mapa final'!$AD$12="Menor"),CONCATENATE("R1C",'Mapa final'!$R$12),"")</f>
        <v/>
      </c>
      <c r="S36" s="49" t="str">
        <f>IF(AND('Mapa final'!$AB$13="Baja",'Mapa final'!$AD$13="Menor"),CONCATENATE("R1C",'Mapa final'!$R$13),"")</f>
        <v/>
      </c>
      <c r="T36" s="49" t="str">
        <f>IF(AND('Mapa final'!$AB$14="Baja",'Mapa final'!$AD$14="Menor"),CONCATENATE("R1C",'Mapa final'!$R$14),"")</f>
        <v/>
      </c>
      <c r="U36" s="50" t="str">
        <f>IF(AND('Mapa final'!$AB$15="Baja",'Mapa final'!$AD$15="Menor"),CONCATENATE("R1C",'Mapa final'!$R$15),"")</f>
        <v/>
      </c>
      <c r="V36" s="48" t="str">
        <f>IF(AND('Mapa final'!$AB$10="Baja",'Mapa final'!$AD$10="Moderado"),CONCATENATE("R1C",'Mapa final'!$R$10),"")</f>
        <v/>
      </c>
      <c r="W36" s="49" t="str">
        <f>IF(AND('Mapa final'!$AB$11="Baja",'Mapa final'!$AD$11="Moderado"),CONCATENATE("R1C",'Mapa final'!$R$11),"")</f>
        <v/>
      </c>
      <c r="X36" s="49" t="str">
        <f>IF(AND('Mapa final'!$AB$12="Baja",'Mapa final'!$AD$12="Moderado"),CONCATENATE("R1C",'Mapa final'!$R$12),"")</f>
        <v/>
      </c>
      <c r="Y36" s="49" t="str">
        <f>IF(AND('Mapa final'!$AB$13="Baja",'Mapa final'!$AD$13="Moderado"),CONCATENATE("R1C",'Mapa final'!$R$13),"")</f>
        <v/>
      </c>
      <c r="Z36" s="49" t="str">
        <f>IF(AND('Mapa final'!$AB$14="Baja",'Mapa final'!$AD$14="Moderado"),CONCATENATE("R1C",'Mapa final'!$R$14),"")</f>
        <v/>
      </c>
      <c r="AA36" s="50" t="str">
        <f>IF(AND('Mapa final'!$AB$15="Baja",'Mapa final'!$AD$15="Moderado"),CONCATENATE("R1C",'Mapa final'!$R$15),"")</f>
        <v/>
      </c>
      <c r="AB36" s="30" t="str">
        <f>IF(AND('Mapa final'!$AB$10="Baja",'Mapa final'!$AD$10="Mayor"),CONCATENATE("R1C",'Mapa final'!$R$10),"")</f>
        <v>R1C1</v>
      </c>
      <c r="AC36" s="31" t="str">
        <f>IF(AND('Mapa final'!$AB$11="Baja",'Mapa final'!$AD$11="Mayor"),CONCATENATE("R1C",'Mapa final'!$R$11),"")</f>
        <v>R1C2</v>
      </c>
      <c r="AD36" s="31" t="str">
        <f>IF(AND('Mapa final'!$AB$12="Baja",'Mapa final'!$AD$12="Mayor"),CONCATENATE("R1C",'Mapa final'!$R$12),"")</f>
        <v/>
      </c>
      <c r="AE36" s="31" t="str">
        <f>IF(AND('Mapa final'!$AB$13="Baja",'Mapa final'!$AD$13="Mayor"),CONCATENATE("R1C",'Mapa final'!$R$13),"")</f>
        <v/>
      </c>
      <c r="AF36" s="31" t="str">
        <f>IF(AND('Mapa final'!$AB$14="Baja",'Mapa final'!$AD$14="Mayor"),CONCATENATE("R1C",'Mapa final'!$R$14),"")</f>
        <v/>
      </c>
      <c r="AG36" s="32" t="str">
        <f>IF(AND('Mapa final'!$AB$15="Baja",'Mapa final'!$AD$15="Mayor"),CONCATENATE("R1C",'Mapa final'!$R$15),"")</f>
        <v/>
      </c>
      <c r="AH36" s="33" t="str">
        <f>IF(AND('Mapa final'!$AB$10="Baja",'Mapa final'!$AD$10="Catastrófico"),CONCATENATE("R1C",'Mapa final'!$R$10),"")</f>
        <v/>
      </c>
      <c r="AI36" s="34" t="str">
        <f>IF(AND('Mapa final'!$AB$11="Baja",'Mapa final'!$AD$11="Catastrófico"),CONCATENATE("R1C",'Mapa final'!$R$11),"")</f>
        <v/>
      </c>
      <c r="AJ36" s="34" t="str">
        <f>IF(AND('Mapa final'!$AB$12="Baja",'Mapa final'!$AD$12="Catastrófico"),CONCATENATE("R1C",'Mapa final'!$R$12),"")</f>
        <v/>
      </c>
      <c r="AK36" s="34" t="str">
        <f>IF(AND('Mapa final'!$AB$13="Baja",'Mapa final'!$AD$13="Catastrófico"),CONCATENATE("R1C",'Mapa final'!$R$13),"")</f>
        <v/>
      </c>
      <c r="AL36" s="34" t="str">
        <f>IF(AND('Mapa final'!$AB$14="Baja",'Mapa final'!$AD$14="Catastrófico"),CONCATENATE("R1C",'Mapa final'!$R$14),"")</f>
        <v/>
      </c>
      <c r="AM36" s="35" t="str">
        <f>IF(AND('Mapa final'!$AB$15="Baja",'Mapa final'!$AD$15="Catastrófico"),CONCATENATE("R1C",'Mapa final'!$R$15),"")</f>
        <v/>
      </c>
      <c r="AN36" s="67"/>
      <c r="AO36" s="606" t="s">
        <v>79</v>
      </c>
      <c r="AP36" s="607"/>
      <c r="AQ36" s="607"/>
      <c r="AR36" s="607"/>
      <c r="AS36" s="607"/>
      <c r="AT36" s="608"/>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row>
    <row r="37" spans="1:80" ht="15" customHeight="1" x14ac:dyDescent="0.3">
      <c r="A37" s="67"/>
      <c r="B37" s="490"/>
      <c r="C37" s="490"/>
      <c r="D37" s="491"/>
      <c r="E37" s="587"/>
      <c r="F37" s="588"/>
      <c r="G37" s="588"/>
      <c r="H37" s="588"/>
      <c r="I37" s="588"/>
      <c r="J37" s="60" t="str">
        <f>IF(AND('Mapa final'!$AB$16="Baja",'Mapa final'!$AD$16="Leve"),CONCATENATE("R2C",'Mapa final'!$R$16),"")</f>
        <v/>
      </c>
      <c r="K37" s="61" t="str">
        <f>IF(AND('Mapa final'!$AB$17="Baja",'Mapa final'!$AD$17="Leve"),CONCATENATE("R2C",'Mapa final'!$R$17),"")</f>
        <v/>
      </c>
      <c r="L37" s="61" t="str">
        <f>IF(AND('Mapa final'!$AB$18="Baja",'Mapa final'!$AD$18="Leve"),CONCATENATE("R2C",'Mapa final'!$R$18),"")</f>
        <v/>
      </c>
      <c r="M37" s="61" t="str">
        <f>IF(AND('Mapa final'!$AB$19="Baja",'Mapa final'!$AD$19="Leve"),CONCATENATE("R2C",'Mapa final'!$R$19),"")</f>
        <v/>
      </c>
      <c r="N37" s="61" t="str">
        <f>IF(AND('Mapa final'!$AB$20="Baja",'Mapa final'!$AD$20="Leve"),CONCATENATE("R2C",'Mapa final'!$R$20),"")</f>
        <v/>
      </c>
      <c r="O37" s="62" t="str">
        <f>IF(AND('Mapa final'!$AB$21="Baja",'Mapa final'!$AD$21="Leve"),CONCATENATE("R2C",'Mapa final'!$R$21),"")</f>
        <v/>
      </c>
      <c r="P37" s="51" t="str">
        <f>IF(AND('Mapa final'!$AB$16="Baja",'Mapa final'!$AD$16="Menor"),CONCATENATE("R2C",'Mapa final'!$R$16),"")</f>
        <v/>
      </c>
      <c r="Q37" s="52" t="str">
        <f>IF(AND('Mapa final'!$AB$17="Baja",'Mapa final'!$AD$17="Menor"),CONCATENATE("R2C",'Mapa final'!$R$17),"")</f>
        <v/>
      </c>
      <c r="R37" s="52" t="str">
        <f>IF(AND('Mapa final'!$AB$18="Baja",'Mapa final'!$AD$18="Menor"),CONCATENATE("R2C",'Mapa final'!$R$18),"")</f>
        <v/>
      </c>
      <c r="S37" s="52" t="str">
        <f>IF(AND('Mapa final'!$AB$19="Baja",'Mapa final'!$AD$19="Menor"),CONCATENATE("R2C",'Mapa final'!$R$19),"")</f>
        <v/>
      </c>
      <c r="T37" s="52" t="str">
        <f>IF(AND('Mapa final'!$AB$20="Baja",'Mapa final'!$AD$20="Menor"),CONCATENATE("R2C",'Mapa final'!$R$20),"")</f>
        <v/>
      </c>
      <c r="U37" s="53" t="str">
        <f>IF(AND('Mapa final'!$AB$21="Baja",'Mapa final'!$AD$21="Menor"),CONCATENATE("R2C",'Mapa final'!$R$21),"")</f>
        <v/>
      </c>
      <c r="V37" s="51" t="str">
        <f>IF(AND('Mapa final'!$AB$16="Baja",'Mapa final'!$AD$16="Moderado"),CONCATENATE("R2C",'Mapa final'!$R$16),"")</f>
        <v/>
      </c>
      <c r="W37" s="52" t="str">
        <f>IF(AND('Mapa final'!$AB$17="Baja",'Mapa final'!$AD$17="Moderado"),CONCATENATE("R2C",'Mapa final'!$R$17),"")</f>
        <v/>
      </c>
      <c r="X37" s="52" t="str">
        <f>IF(AND('Mapa final'!$AB$18="Baja",'Mapa final'!$AD$18="Moderado"),CONCATENATE("R2C",'Mapa final'!$R$18),"")</f>
        <v/>
      </c>
      <c r="Y37" s="52" t="str">
        <f>IF(AND('Mapa final'!$AB$19="Baja",'Mapa final'!$AD$19="Moderado"),CONCATENATE("R2C",'Mapa final'!$R$19),"")</f>
        <v/>
      </c>
      <c r="Z37" s="52" t="str">
        <f>IF(AND('Mapa final'!$AB$20="Baja",'Mapa final'!$AD$20="Moderado"),CONCATENATE("R2C",'Mapa final'!$R$20),"")</f>
        <v/>
      </c>
      <c r="AA37" s="53" t="str">
        <f>IF(AND('Mapa final'!$AB$21="Baja",'Mapa final'!$AD$21="Moderado"),CONCATENATE("R2C",'Mapa final'!$R$21),"")</f>
        <v/>
      </c>
      <c r="AB37" s="36" t="str">
        <f>IF(AND('Mapa final'!$AB$16="Baja",'Mapa final'!$AD$16="Mayor"),CONCATENATE("R2C",'Mapa final'!$R$16),"")</f>
        <v/>
      </c>
      <c r="AC37" s="37" t="str">
        <f>IF(AND('Mapa final'!$AB$17="Baja",'Mapa final'!$AD$17="Mayor"),CONCATENATE("R2C",'Mapa final'!$R$17),"")</f>
        <v/>
      </c>
      <c r="AD37" s="37" t="str">
        <f>IF(AND('Mapa final'!$AB$18="Baja",'Mapa final'!$AD$18="Mayor"),CONCATENATE("R2C",'Mapa final'!$R$18),"")</f>
        <v/>
      </c>
      <c r="AE37" s="37" t="str">
        <f>IF(AND('Mapa final'!$AB$19="Baja",'Mapa final'!$AD$19="Mayor"),CONCATENATE("R2C",'Mapa final'!$R$19),"")</f>
        <v/>
      </c>
      <c r="AF37" s="37" t="str">
        <f>IF(AND('Mapa final'!$AB$20="Baja",'Mapa final'!$AD$20="Mayor"),CONCATENATE("R2C",'Mapa final'!$R$20),"")</f>
        <v/>
      </c>
      <c r="AG37" s="38" t="str">
        <f>IF(AND('Mapa final'!$AB$21="Baja",'Mapa final'!$AD$21="Mayor"),CONCATENATE("R2C",'Mapa final'!$R$21),"")</f>
        <v/>
      </c>
      <c r="AH37" s="39" t="str">
        <f>IF(AND('Mapa final'!$AB$16="Baja",'Mapa final'!$AD$16="Catastrófico"),CONCATENATE("R2C",'Mapa final'!$R$16),"")</f>
        <v/>
      </c>
      <c r="AI37" s="40" t="str">
        <f>IF(AND('Mapa final'!$AB$17="Baja",'Mapa final'!$AD$17="Catastrófico"),CONCATENATE("R2C",'Mapa final'!$R$17),"")</f>
        <v/>
      </c>
      <c r="AJ37" s="40" t="str">
        <f>IF(AND('Mapa final'!$AB$18="Baja",'Mapa final'!$AD$18="Catastrófico"),CONCATENATE("R2C",'Mapa final'!$R$18),"")</f>
        <v/>
      </c>
      <c r="AK37" s="40" t="str">
        <f>IF(AND('Mapa final'!$AB$19="Baja",'Mapa final'!$AD$19="Catastrófico"),CONCATENATE("R2C",'Mapa final'!$R$19),"")</f>
        <v/>
      </c>
      <c r="AL37" s="40" t="str">
        <f>IF(AND('Mapa final'!$AB$20="Baja",'Mapa final'!$AD$20="Catastrófico"),CONCATENATE("R2C",'Mapa final'!$R$20),"")</f>
        <v/>
      </c>
      <c r="AM37" s="41" t="str">
        <f>IF(AND('Mapa final'!$AB$21="Baja",'Mapa final'!$AD$21="Catastrófico"),CONCATENATE("R2C",'Mapa final'!$R$21),"")</f>
        <v/>
      </c>
      <c r="AN37" s="67"/>
      <c r="AO37" s="609"/>
      <c r="AP37" s="610"/>
      <c r="AQ37" s="610"/>
      <c r="AR37" s="610"/>
      <c r="AS37" s="610"/>
      <c r="AT37" s="611"/>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row>
    <row r="38" spans="1:80" ht="15" customHeight="1" x14ac:dyDescent="0.3">
      <c r="A38" s="67"/>
      <c r="B38" s="490"/>
      <c r="C38" s="490"/>
      <c r="D38" s="491"/>
      <c r="E38" s="589"/>
      <c r="F38" s="588"/>
      <c r="G38" s="588"/>
      <c r="H38" s="588"/>
      <c r="I38" s="588"/>
      <c r="J38" s="60" t="str">
        <f>IF(AND('Mapa final'!$AB$22="Baja",'Mapa final'!$AD$22="Leve"),CONCATENATE("R3C",'Mapa final'!$R$22),"")</f>
        <v/>
      </c>
      <c r="K38" s="61" t="str">
        <f>IF(AND('Mapa final'!$AB$23="Baja",'Mapa final'!$AD$23="Leve"),CONCATENATE("R3C",'Mapa final'!$R$23),"")</f>
        <v/>
      </c>
      <c r="L38" s="61" t="str">
        <f>IF(AND('Mapa final'!$AB$24="Baja",'Mapa final'!$AD$24="Leve"),CONCATENATE("R3C",'Mapa final'!$R$24),"")</f>
        <v/>
      </c>
      <c r="M38" s="61" t="str">
        <f>IF(AND('Mapa final'!$AB$25="Baja",'Mapa final'!$AD$25="Leve"),CONCATENATE("R3C",'Mapa final'!$R$25),"")</f>
        <v/>
      </c>
      <c r="N38" s="61" t="str">
        <f>IF(AND('Mapa final'!$AB$26="Baja",'Mapa final'!$AD$26="Leve"),CONCATENATE("R3C",'Mapa final'!$R$26),"")</f>
        <v/>
      </c>
      <c r="O38" s="62" t="str">
        <f>IF(AND('Mapa final'!$AB$27="Baja",'Mapa final'!$AD$27="Leve"),CONCATENATE("R3C",'Mapa final'!$R$27),"")</f>
        <v/>
      </c>
      <c r="P38" s="51" t="str">
        <f>IF(AND('Mapa final'!$AB$22="Baja",'Mapa final'!$AD$22="Menor"),CONCATENATE("R3C",'Mapa final'!$R$22),"")</f>
        <v/>
      </c>
      <c r="Q38" s="52" t="str">
        <f>IF(AND('Mapa final'!$AB$23="Baja",'Mapa final'!$AD$23="Menor"),CONCATENATE("R3C",'Mapa final'!$R$23),"")</f>
        <v/>
      </c>
      <c r="R38" s="52" t="str">
        <f>IF(AND('Mapa final'!$AB$24="Baja",'Mapa final'!$AD$24="Menor"),CONCATENATE("R3C",'Mapa final'!$R$24),"")</f>
        <v/>
      </c>
      <c r="S38" s="52" t="str">
        <f>IF(AND('Mapa final'!$AB$25="Baja",'Mapa final'!$AD$25="Menor"),CONCATENATE("R3C",'Mapa final'!$R$25),"")</f>
        <v/>
      </c>
      <c r="T38" s="52" t="str">
        <f>IF(AND('Mapa final'!$AB$26="Baja",'Mapa final'!$AD$26="Menor"),CONCATENATE("R3C",'Mapa final'!$R$26),"")</f>
        <v/>
      </c>
      <c r="U38" s="53" t="str">
        <f>IF(AND('Mapa final'!$AB$27="Baja",'Mapa final'!$AD$27="Menor"),CONCATENATE("R3C",'Mapa final'!$R$27),"")</f>
        <v/>
      </c>
      <c r="V38" s="51" t="str">
        <f>IF(AND('Mapa final'!$AB$22="Baja",'Mapa final'!$AD$22="Moderado"),CONCATENATE("R3C",'Mapa final'!$R$22),"")</f>
        <v/>
      </c>
      <c r="W38" s="52" t="str">
        <f>IF(AND('Mapa final'!$AB$23="Baja",'Mapa final'!$AD$23="Moderado"),CONCATENATE("R3C",'Mapa final'!$R$23),"")</f>
        <v/>
      </c>
      <c r="X38" s="52" t="str">
        <f>IF(AND('Mapa final'!$AB$24="Baja",'Mapa final'!$AD$24="Moderado"),CONCATENATE("R3C",'Mapa final'!$R$24),"")</f>
        <v/>
      </c>
      <c r="Y38" s="52" t="str">
        <f>IF(AND('Mapa final'!$AB$25="Baja",'Mapa final'!$AD$25="Moderado"),CONCATENATE("R3C",'Mapa final'!$R$25),"")</f>
        <v/>
      </c>
      <c r="Z38" s="52" t="str">
        <f>IF(AND('Mapa final'!$AB$26="Baja",'Mapa final'!$AD$26="Moderado"),CONCATENATE("R3C",'Mapa final'!$R$26),"")</f>
        <v/>
      </c>
      <c r="AA38" s="53" t="str">
        <f>IF(AND('Mapa final'!$AB$27="Baja",'Mapa final'!$AD$27="Moderado"),CONCATENATE("R3C",'Mapa final'!$R$27),"")</f>
        <v/>
      </c>
      <c r="AB38" s="36" t="str">
        <f>IF(AND('Mapa final'!$AB$22="Baja",'Mapa final'!$AD$22="Mayor"),CONCATENATE("R3C",'Mapa final'!$R$22),"")</f>
        <v/>
      </c>
      <c r="AC38" s="37" t="str">
        <f>IF(AND('Mapa final'!$AB$23="Baja",'Mapa final'!$AD$23="Mayor"),CONCATENATE("R3C",'Mapa final'!$R$23),"")</f>
        <v/>
      </c>
      <c r="AD38" s="37" t="str">
        <f>IF(AND('Mapa final'!$AB$24="Baja",'Mapa final'!$AD$24="Mayor"),CONCATENATE("R3C",'Mapa final'!$R$24),"")</f>
        <v/>
      </c>
      <c r="AE38" s="37" t="str">
        <f>IF(AND('Mapa final'!$AB$25="Baja",'Mapa final'!$AD$25="Mayor"),CONCATENATE("R3C",'Mapa final'!$R$25),"")</f>
        <v/>
      </c>
      <c r="AF38" s="37" t="str">
        <f>IF(AND('Mapa final'!$AB$26="Baja",'Mapa final'!$AD$26="Mayor"),CONCATENATE("R3C",'Mapa final'!$R$26),"")</f>
        <v/>
      </c>
      <c r="AG38" s="38" t="str">
        <f>IF(AND('Mapa final'!$AB$27="Baja",'Mapa final'!$AD$27="Mayor"),CONCATENATE("R3C",'Mapa final'!$R$27),"")</f>
        <v/>
      </c>
      <c r="AH38" s="39" t="str">
        <f>IF(AND('Mapa final'!$AB$22="Baja",'Mapa final'!$AD$22="Catastrófico"),CONCATENATE("R3C",'Mapa final'!$R$22),"")</f>
        <v/>
      </c>
      <c r="AI38" s="40" t="str">
        <f>IF(AND('Mapa final'!$AB$23="Baja",'Mapa final'!$AD$23="Catastrófico"),CONCATENATE("R3C",'Mapa final'!$R$23),"")</f>
        <v/>
      </c>
      <c r="AJ38" s="40" t="str">
        <f>IF(AND('Mapa final'!$AB$24="Baja",'Mapa final'!$AD$24="Catastrófico"),CONCATENATE("R3C",'Mapa final'!$R$24),"")</f>
        <v/>
      </c>
      <c r="AK38" s="40" t="str">
        <f>IF(AND('Mapa final'!$AB$25="Baja",'Mapa final'!$AD$25="Catastrófico"),CONCATENATE("R3C",'Mapa final'!$R$25),"")</f>
        <v/>
      </c>
      <c r="AL38" s="40" t="str">
        <f>IF(AND('Mapa final'!$AB$26="Baja",'Mapa final'!$AD$26="Catastrófico"),CONCATENATE("R3C",'Mapa final'!$R$26),"")</f>
        <v/>
      </c>
      <c r="AM38" s="41" t="str">
        <f>IF(AND('Mapa final'!$AB$27="Baja",'Mapa final'!$AD$27="Catastrófico"),CONCATENATE("R3C",'Mapa final'!$R$27),"")</f>
        <v/>
      </c>
      <c r="AN38" s="67"/>
      <c r="AO38" s="609"/>
      <c r="AP38" s="610"/>
      <c r="AQ38" s="610"/>
      <c r="AR38" s="610"/>
      <c r="AS38" s="610"/>
      <c r="AT38" s="611"/>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row>
    <row r="39" spans="1:80" ht="15" customHeight="1" x14ac:dyDescent="0.3">
      <c r="A39" s="67"/>
      <c r="B39" s="490"/>
      <c r="C39" s="490"/>
      <c r="D39" s="491"/>
      <c r="E39" s="589"/>
      <c r="F39" s="588"/>
      <c r="G39" s="588"/>
      <c r="H39" s="588"/>
      <c r="I39" s="588"/>
      <c r="J39" s="60" t="str">
        <f>IF(AND('Mapa final'!$AB$28="Baja",'Mapa final'!$AD$28="Leve"),CONCATENATE("R4C",'Mapa final'!$R$28),"")</f>
        <v/>
      </c>
      <c r="K39" s="61" t="str">
        <f>IF(AND('Mapa final'!$AB$29="Baja",'Mapa final'!$AD$29="Leve"),CONCATENATE("R4C",'Mapa final'!$R$29),"")</f>
        <v/>
      </c>
      <c r="L39" s="61" t="str">
        <f>IF(AND('Mapa final'!$AB$30="Baja",'Mapa final'!$AD$30="Leve"),CONCATENATE("R4C",'Mapa final'!$R$30),"")</f>
        <v/>
      </c>
      <c r="M39" s="61" t="str">
        <f>IF(AND('Mapa final'!$AB$31="Baja",'Mapa final'!$AD$31="Leve"),CONCATENATE("R4C",'Mapa final'!$R$31),"")</f>
        <v/>
      </c>
      <c r="N39" s="61" t="str">
        <f>IF(AND('Mapa final'!$AB$32="Baja",'Mapa final'!$AD$32="Leve"),CONCATENATE("R4C",'Mapa final'!$R$32),"")</f>
        <v/>
      </c>
      <c r="O39" s="62" t="str">
        <f>IF(AND('Mapa final'!$AB$33="Baja",'Mapa final'!$AD$33="Leve"),CONCATENATE("R4C",'Mapa final'!$R$33),"")</f>
        <v/>
      </c>
      <c r="P39" s="51" t="str">
        <f>IF(AND('Mapa final'!$AB$28="Baja",'Mapa final'!$AD$28="Menor"),CONCATENATE("R4C",'Mapa final'!$R$28),"")</f>
        <v/>
      </c>
      <c r="Q39" s="52" t="str">
        <f>IF(AND('Mapa final'!$AB$29="Baja",'Mapa final'!$AD$29="Menor"),CONCATENATE("R4C",'Mapa final'!$R$29),"")</f>
        <v/>
      </c>
      <c r="R39" s="52" t="str">
        <f>IF(AND('Mapa final'!$AB$30="Baja",'Mapa final'!$AD$30="Menor"),CONCATENATE("R4C",'Mapa final'!$R$30),"")</f>
        <v/>
      </c>
      <c r="S39" s="52" t="str">
        <f>IF(AND('Mapa final'!$AB$31="Baja",'Mapa final'!$AD$31="Menor"),CONCATENATE("R4C",'Mapa final'!$R$31),"")</f>
        <v/>
      </c>
      <c r="T39" s="52" t="str">
        <f>IF(AND('Mapa final'!$AB$32="Baja",'Mapa final'!$AD$32="Menor"),CONCATENATE("R4C",'Mapa final'!$R$32),"")</f>
        <v/>
      </c>
      <c r="U39" s="53" t="str">
        <f>IF(AND('Mapa final'!$AB$33="Baja",'Mapa final'!$AD$33="Menor"),CONCATENATE("R4C",'Mapa final'!$R$33),"")</f>
        <v/>
      </c>
      <c r="V39" s="51" t="str">
        <f>IF(AND('Mapa final'!$AB$28="Baja",'Mapa final'!$AD$28="Moderado"),CONCATENATE("R4C",'Mapa final'!$R$28),"")</f>
        <v/>
      </c>
      <c r="W39" s="52" t="str">
        <f>IF(AND('Mapa final'!$AB$29="Baja",'Mapa final'!$AD$29="Moderado"),CONCATENATE("R4C",'Mapa final'!$R$29),"")</f>
        <v/>
      </c>
      <c r="X39" s="52" t="str">
        <f>IF(AND('Mapa final'!$AB$30="Baja",'Mapa final'!$AD$30="Moderado"),CONCATENATE("R4C",'Mapa final'!$R$30),"")</f>
        <v/>
      </c>
      <c r="Y39" s="52" t="str">
        <f>IF(AND('Mapa final'!$AB$31="Baja",'Mapa final'!$AD$31="Moderado"),CONCATENATE("R4C",'Mapa final'!$R$31),"")</f>
        <v/>
      </c>
      <c r="Z39" s="52" t="str">
        <f>IF(AND('Mapa final'!$AB$32="Baja",'Mapa final'!$AD$32="Moderado"),CONCATENATE("R4C",'Mapa final'!$R$32),"")</f>
        <v/>
      </c>
      <c r="AA39" s="53" t="str">
        <f>IF(AND('Mapa final'!$AB$33="Baja",'Mapa final'!$AD$33="Moderado"),CONCATENATE("R4C",'Mapa final'!$R$33),"")</f>
        <v/>
      </c>
      <c r="AB39" s="36" t="str">
        <f>IF(AND('Mapa final'!$AB$28="Baja",'Mapa final'!$AD$28="Mayor"),CONCATENATE("R4C",'Mapa final'!$R$28),"")</f>
        <v/>
      </c>
      <c r="AC39" s="37" t="str">
        <f>IF(AND('Mapa final'!$AB$29="Baja",'Mapa final'!$AD$29="Mayor"),CONCATENATE("R4C",'Mapa final'!$R$29),"")</f>
        <v/>
      </c>
      <c r="AD39" s="37" t="str">
        <f>IF(AND('Mapa final'!$AB$30="Baja",'Mapa final'!$AD$30="Mayor"),CONCATENATE("R4C",'Mapa final'!$R$30),"")</f>
        <v/>
      </c>
      <c r="AE39" s="37" t="str">
        <f>IF(AND('Mapa final'!$AB$31="Baja",'Mapa final'!$AD$31="Mayor"),CONCATENATE("R4C",'Mapa final'!$R$31),"")</f>
        <v/>
      </c>
      <c r="AF39" s="37" t="str">
        <f>IF(AND('Mapa final'!$AB$32="Baja",'Mapa final'!$AD$32="Mayor"),CONCATENATE("R4C",'Mapa final'!$R$32),"")</f>
        <v/>
      </c>
      <c r="AG39" s="38" t="str">
        <f>IF(AND('Mapa final'!$AB$33="Baja",'Mapa final'!$AD$33="Mayor"),CONCATENATE("R4C",'Mapa final'!$R$33),"")</f>
        <v/>
      </c>
      <c r="AH39" s="39" t="str">
        <f>IF(AND('Mapa final'!$AB$28="Baja",'Mapa final'!$AD$28="Catastrófico"),CONCATENATE("R4C",'Mapa final'!$R$28),"")</f>
        <v/>
      </c>
      <c r="AI39" s="40" t="str">
        <f>IF(AND('Mapa final'!$AB$29="Baja",'Mapa final'!$AD$29="Catastrófico"),CONCATENATE("R4C",'Mapa final'!$R$29),"")</f>
        <v/>
      </c>
      <c r="AJ39" s="40" t="str">
        <f>IF(AND('Mapa final'!$AB$30="Baja",'Mapa final'!$AD$30="Catastrófico"),CONCATENATE("R4C",'Mapa final'!$R$30),"")</f>
        <v/>
      </c>
      <c r="AK39" s="40" t="str">
        <f>IF(AND('Mapa final'!$AB$31="Baja",'Mapa final'!$AD$31="Catastrófico"),CONCATENATE("R4C",'Mapa final'!$R$31),"")</f>
        <v/>
      </c>
      <c r="AL39" s="40" t="str">
        <f>IF(AND('Mapa final'!$AB$32="Baja",'Mapa final'!$AD$32="Catastrófico"),CONCATENATE("R4C",'Mapa final'!$R$32),"")</f>
        <v/>
      </c>
      <c r="AM39" s="41" t="str">
        <f>IF(AND('Mapa final'!$AB$33="Baja",'Mapa final'!$AD$33="Catastrófico"),CONCATENATE("R4C",'Mapa final'!$R$33),"")</f>
        <v/>
      </c>
      <c r="AN39" s="67"/>
      <c r="AO39" s="609"/>
      <c r="AP39" s="610"/>
      <c r="AQ39" s="610"/>
      <c r="AR39" s="610"/>
      <c r="AS39" s="610"/>
      <c r="AT39" s="611"/>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row>
    <row r="40" spans="1:80" ht="15" customHeight="1" x14ac:dyDescent="0.3">
      <c r="A40" s="67"/>
      <c r="B40" s="490"/>
      <c r="C40" s="490"/>
      <c r="D40" s="491"/>
      <c r="E40" s="589"/>
      <c r="F40" s="588"/>
      <c r="G40" s="588"/>
      <c r="H40" s="588"/>
      <c r="I40" s="588"/>
      <c r="J40" s="60" t="str">
        <f>IF(AND('Mapa final'!$AB$34="Baja",'Mapa final'!$AD$34="Leve"),CONCATENATE("R5C",'Mapa final'!$R$34),"")</f>
        <v/>
      </c>
      <c r="K40" s="61" t="str">
        <f>IF(AND('Mapa final'!$AB$35="Baja",'Mapa final'!$AD$35="Leve"),CONCATENATE("R5C",'Mapa final'!$R$35),"")</f>
        <v/>
      </c>
      <c r="L40" s="61" t="str">
        <f>IF(AND('Mapa final'!$AB$36="Baja",'Mapa final'!$AD$36="Leve"),CONCATENATE("R5C",'Mapa final'!$R$36),"")</f>
        <v/>
      </c>
      <c r="M40" s="61" t="str">
        <f>IF(AND('Mapa final'!$AB$37="Baja",'Mapa final'!$AD$37="Leve"),CONCATENATE("R5C",'Mapa final'!$R$37),"")</f>
        <v/>
      </c>
      <c r="N40" s="61" t="str">
        <f>IF(AND('Mapa final'!$AB$38="Baja",'Mapa final'!$AD$38="Leve"),CONCATENATE("R5C",'Mapa final'!$R$38),"")</f>
        <v/>
      </c>
      <c r="O40" s="62" t="str">
        <f>IF(AND('Mapa final'!$AB$39="Baja",'Mapa final'!$AD$39="Leve"),CONCATENATE("R5C",'Mapa final'!$R$39),"")</f>
        <v/>
      </c>
      <c r="P40" s="51" t="str">
        <f>IF(AND('Mapa final'!$AB$34="Baja",'Mapa final'!$AD$34="Menor"),CONCATENATE("R5C",'Mapa final'!$R$34),"")</f>
        <v/>
      </c>
      <c r="Q40" s="52" t="str">
        <f>IF(AND('Mapa final'!$AB$35="Baja",'Mapa final'!$AD$35="Menor"),CONCATENATE("R5C",'Mapa final'!$R$35),"")</f>
        <v/>
      </c>
      <c r="R40" s="52" t="str">
        <f>IF(AND('Mapa final'!$AB$36="Baja",'Mapa final'!$AD$36="Menor"),CONCATENATE("R5C",'Mapa final'!$R$36),"")</f>
        <v/>
      </c>
      <c r="S40" s="52" t="str">
        <f>IF(AND('Mapa final'!$AB$37="Baja",'Mapa final'!$AD$37="Menor"),CONCATENATE("R5C",'Mapa final'!$R$37),"")</f>
        <v/>
      </c>
      <c r="T40" s="52" t="str">
        <f>IF(AND('Mapa final'!$AB$38="Baja",'Mapa final'!$AD$38="Menor"),CONCATENATE("R5C",'Mapa final'!$R$38),"")</f>
        <v/>
      </c>
      <c r="U40" s="53" t="str">
        <f>IF(AND('Mapa final'!$AB$39="Baja",'Mapa final'!$AD$39="Menor"),CONCATENATE("R5C",'Mapa final'!$R$39),"")</f>
        <v/>
      </c>
      <c r="V40" s="51" t="str">
        <f>IF(AND('Mapa final'!$AB$34="Baja",'Mapa final'!$AD$34="Moderado"),CONCATENATE("R5C",'Mapa final'!$R$34),"")</f>
        <v/>
      </c>
      <c r="W40" s="52" t="str">
        <f>IF(AND('Mapa final'!$AB$35="Baja",'Mapa final'!$AD$35="Moderado"),CONCATENATE("R5C",'Mapa final'!$R$35),"")</f>
        <v/>
      </c>
      <c r="X40" s="52" t="str">
        <f>IF(AND('Mapa final'!$AB$36="Baja",'Mapa final'!$AD$36="Moderado"),CONCATENATE("R5C",'Mapa final'!$R$36),"")</f>
        <v/>
      </c>
      <c r="Y40" s="52" t="str">
        <f>IF(AND('Mapa final'!$AB$37="Baja",'Mapa final'!$AD$37="Moderado"),CONCATENATE("R5C",'Mapa final'!$R$37),"")</f>
        <v/>
      </c>
      <c r="Z40" s="52" t="str">
        <f>IF(AND('Mapa final'!$AB$38="Baja",'Mapa final'!$AD$38="Moderado"),CONCATENATE("R5C",'Mapa final'!$R$38),"")</f>
        <v/>
      </c>
      <c r="AA40" s="53" t="str">
        <f>IF(AND('Mapa final'!$AB$39="Baja",'Mapa final'!$AD$39="Moderado"),CONCATENATE("R5C",'Mapa final'!$R$39),"")</f>
        <v/>
      </c>
      <c r="AB40" s="36" t="str">
        <f>IF(AND('Mapa final'!$AB$34="Baja",'Mapa final'!$AD$34="Mayor"),CONCATENATE("R5C",'Mapa final'!$R$34),"")</f>
        <v/>
      </c>
      <c r="AC40" s="37" t="str">
        <f>IF(AND('Mapa final'!$AB$35="Baja",'Mapa final'!$AD$35="Mayor"),CONCATENATE("R5C",'Mapa final'!$R$35),"")</f>
        <v/>
      </c>
      <c r="AD40" s="37" t="str">
        <f>IF(AND('Mapa final'!$AB$36="Baja",'Mapa final'!$AD$36="Mayor"),CONCATENATE("R5C",'Mapa final'!$R$36),"")</f>
        <v/>
      </c>
      <c r="AE40" s="37" t="str">
        <f>IF(AND('Mapa final'!$AB$37="Baja",'Mapa final'!$AD$37="Mayor"),CONCATENATE("R5C",'Mapa final'!$R$37),"")</f>
        <v/>
      </c>
      <c r="AF40" s="37" t="str">
        <f>IF(AND('Mapa final'!$AB$38="Baja",'Mapa final'!$AD$38="Mayor"),CONCATENATE("R5C",'Mapa final'!$R$38),"")</f>
        <v/>
      </c>
      <c r="AG40" s="38" t="str">
        <f>IF(AND('Mapa final'!$AB$39="Baja",'Mapa final'!$AD$39="Mayor"),CONCATENATE("R5C",'Mapa final'!$R$39),"")</f>
        <v/>
      </c>
      <c r="AH40" s="39" t="str">
        <f>IF(AND('Mapa final'!$AB$34="Baja",'Mapa final'!$AD$34="Catastrófico"),CONCATENATE("R5C",'Mapa final'!$R$34),"")</f>
        <v/>
      </c>
      <c r="AI40" s="40" t="str">
        <f>IF(AND('Mapa final'!$AB$35="Baja",'Mapa final'!$AD$35="Catastrófico"),CONCATENATE("R5C",'Mapa final'!$R$35),"")</f>
        <v/>
      </c>
      <c r="AJ40" s="40" t="str">
        <f>IF(AND('Mapa final'!$AB$36="Baja",'Mapa final'!$AD$36="Catastrófico"),CONCATENATE("R5C",'Mapa final'!$R$36),"")</f>
        <v/>
      </c>
      <c r="AK40" s="40" t="str">
        <f>IF(AND('Mapa final'!$AB$37="Baja",'Mapa final'!$AD$37="Catastrófico"),CONCATENATE("R5C",'Mapa final'!$R$37),"")</f>
        <v/>
      </c>
      <c r="AL40" s="40" t="str">
        <f>IF(AND('Mapa final'!$AB$38="Baja",'Mapa final'!$AD$38="Catastrófico"),CONCATENATE("R5C",'Mapa final'!$R$38),"")</f>
        <v/>
      </c>
      <c r="AM40" s="41" t="str">
        <f>IF(AND('Mapa final'!$AB$39="Baja",'Mapa final'!$AD$39="Catastrófico"),CONCATENATE("R5C",'Mapa final'!$R$39),"")</f>
        <v/>
      </c>
      <c r="AN40" s="67"/>
      <c r="AO40" s="609"/>
      <c r="AP40" s="610"/>
      <c r="AQ40" s="610"/>
      <c r="AR40" s="610"/>
      <c r="AS40" s="610"/>
      <c r="AT40" s="611"/>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row>
    <row r="41" spans="1:80" ht="15" customHeight="1" x14ac:dyDescent="0.3">
      <c r="A41" s="67"/>
      <c r="B41" s="490"/>
      <c r="C41" s="490"/>
      <c r="D41" s="491"/>
      <c r="E41" s="589"/>
      <c r="F41" s="588"/>
      <c r="G41" s="588"/>
      <c r="H41" s="588"/>
      <c r="I41" s="588"/>
      <c r="J41" s="60" t="str">
        <f>IF(AND('Mapa final'!$AB$40="Baja",'Mapa final'!$AD$40="Leve"),CONCATENATE("R6C",'Mapa final'!$R$40),"")</f>
        <v/>
      </c>
      <c r="K41" s="61" t="str">
        <f>IF(AND('Mapa final'!$AB$41="Baja",'Mapa final'!$AD$41="Leve"),CONCATENATE("R6C",'Mapa final'!$R$41),"")</f>
        <v/>
      </c>
      <c r="L41" s="61" t="str">
        <f>IF(AND('Mapa final'!$AB$42="Baja",'Mapa final'!$AD$42="Leve"),CONCATENATE("R6C",'Mapa final'!$R$42),"")</f>
        <v/>
      </c>
      <c r="M41" s="61" t="str">
        <f>IF(AND('Mapa final'!$AB$43="Baja",'Mapa final'!$AD$43="Leve"),CONCATENATE("R6C",'Mapa final'!$R$43),"")</f>
        <v/>
      </c>
      <c r="N41" s="61" t="str">
        <f>IF(AND('Mapa final'!$AB$44="Baja",'Mapa final'!$AD$44="Leve"),CONCATENATE("R6C",'Mapa final'!$R$44),"")</f>
        <v/>
      </c>
      <c r="O41" s="62" t="str">
        <f>IF(AND('Mapa final'!$AB$45="Baja",'Mapa final'!$AD$45="Leve"),CONCATENATE("R6C",'Mapa final'!$R$45),"")</f>
        <v/>
      </c>
      <c r="P41" s="51" t="str">
        <f>IF(AND('Mapa final'!$AB$40="Baja",'Mapa final'!$AD$40="Menor"),CONCATENATE("R6C",'Mapa final'!$R$40),"")</f>
        <v/>
      </c>
      <c r="Q41" s="52" t="str">
        <f>IF(AND('Mapa final'!$AB$41="Baja",'Mapa final'!$AD$41="Menor"),CONCATENATE("R6C",'Mapa final'!$R$41),"")</f>
        <v/>
      </c>
      <c r="R41" s="52" t="str">
        <f>IF(AND('Mapa final'!$AB$42="Baja",'Mapa final'!$AD$42="Menor"),CONCATENATE("R6C",'Mapa final'!$R$42),"")</f>
        <v/>
      </c>
      <c r="S41" s="52" t="str">
        <f>IF(AND('Mapa final'!$AB$43="Baja",'Mapa final'!$AD$43="Menor"),CONCATENATE("R6C",'Mapa final'!$R$43),"")</f>
        <v/>
      </c>
      <c r="T41" s="52" t="str">
        <f>IF(AND('Mapa final'!$AB$44="Baja",'Mapa final'!$AD$44="Menor"),CONCATENATE("R6C",'Mapa final'!$R$44),"")</f>
        <v/>
      </c>
      <c r="U41" s="53" t="str">
        <f>IF(AND('Mapa final'!$AB$45="Baja",'Mapa final'!$AD$45="Menor"),CONCATENATE("R6C",'Mapa final'!$R$45),"")</f>
        <v/>
      </c>
      <c r="V41" s="51" t="str">
        <f>IF(AND('Mapa final'!$AB$40="Baja",'Mapa final'!$AD$40="Moderado"),CONCATENATE("R6C",'Mapa final'!$R$40),"")</f>
        <v/>
      </c>
      <c r="W41" s="52" t="str">
        <f>IF(AND('Mapa final'!$AB$41="Baja",'Mapa final'!$AD$41="Moderado"),CONCATENATE("R6C",'Mapa final'!$R$41),"")</f>
        <v/>
      </c>
      <c r="X41" s="52" t="str">
        <f>IF(AND('Mapa final'!$AB$42="Baja",'Mapa final'!$AD$42="Moderado"),CONCATENATE("R6C",'Mapa final'!$R$42),"")</f>
        <v/>
      </c>
      <c r="Y41" s="52" t="str">
        <f>IF(AND('Mapa final'!$AB$43="Baja",'Mapa final'!$AD$43="Moderado"),CONCATENATE("R6C",'Mapa final'!$R$43),"")</f>
        <v/>
      </c>
      <c r="Z41" s="52" t="str">
        <f>IF(AND('Mapa final'!$AB$44="Baja",'Mapa final'!$AD$44="Moderado"),CONCATENATE("R6C",'Mapa final'!$R$44),"")</f>
        <v/>
      </c>
      <c r="AA41" s="53" t="str">
        <f>IF(AND('Mapa final'!$AB$45="Baja",'Mapa final'!$AD$45="Moderado"),CONCATENATE("R6C",'Mapa final'!$R$45),"")</f>
        <v/>
      </c>
      <c r="AB41" s="36" t="str">
        <f>IF(AND('Mapa final'!$AB$40="Baja",'Mapa final'!$AD$40="Mayor"),CONCATENATE("R6C",'Mapa final'!$R$40),"")</f>
        <v/>
      </c>
      <c r="AC41" s="37" t="str">
        <f>IF(AND('Mapa final'!$AB$41="Baja",'Mapa final'!$AD$41="Mayor"),CONCATENATE("R6C",'Mapa final'!$R$41),"")</f>
        <v/>
      </c>
      <c r="AD41" s="37" t="str">
        <f>IF(AND('Mapa final'!$AB$42="Baja",'Mapa final'!$AD$42="Mayor"),CONCATENATE("R6C",'Mapa final'!$R$42),"")</f>
        <v/>
      </c>
      <c r="AE41" s="37" t="str">
        <f>IF(AND('Mapa final'!$AB$43="Baja",'Mapa final'!$AD$43="Mayor"),CONCATENATE("R6C",'Mapa final'!$R$43),"")</f>
        <v/>
      </c>
      <c r="AF41" s="37" t="str">
        <f>IF(AND('Mapa final'!$AB$44="Baja",'Mapa final'!$AD$44="Mayor"),CONCATENATE("R6C",'Mapa final'!$R$44),"")</f>
        <v/>
      </c>
      <c r="AG41" s="38" t="str">
        <f>IF(AND('Mapa final'!$AB$45="Baja",'Mapa final'!$AD$45="Mayor"),CONCATENATE("R6C",'Mapa final'!$R$45),"")</f>
        <v/>
      </c>
      <c r="AH41" s="39" t="str">
        <f>IF(AND('Mapa final'!$AB$40="Baja",'Mapa final'!$AD$40="Catastrófico"),CONCATENATE("R6C",'Mapa final'!$R$40),"")</f>
        <v/>
      </c>
      <c r="AI41" s="40" t="str">
        <f>IF(AND('Mapa final'!$AB$41="Baja",'Mapa final'!$AD$41="Catastrófico"),CONCATENATE("R6C",'Mapa final'!$R$41),"")</f>
        <v/>
      </c>
      <c r="AJ41" s="40" t="str">
        <f>IF(AND('Mapa final'!$AB$42="Baja",'Mapa final'!$AD$42="Catastrófico"),CONCATENATE("R6C",'Mapa final'!$R$42),"")</f>
        <v/>
      </c>
      <c r="AK41" s="40" t="str">
        <f>IF(AND('Mapa final'!$AB$43="Baja",'Mapa final'!$AD$43="Catastrófico"),CONCATENATE("R6C",'Mapa final'!$R$43),"")</f>
        <v/>
      </c>
      <c r="AL41" s="40" t="str">
        <f>IF(AND('Mapa final'!$AB$44="Baja",'Mapa final'!$AD$44="Catastrófico"),CONCATENATE("R6C",'Mapa final'!$R$44),"")</f>
        <v/>
      </c>
      <c r="AM41" s="41" t="str">
        <f>IF(AND('Mapa final'!$AB$45="Baja",'Mapa final'!$AD$45="Catastrófico"),CONCATENATE("R6C",'Mapa final'!$R$45),"")</f>
        <v/>
      </c>
      <c r="AN41" s="67"/>
      <c r="AO41" s="609"/>
      <c r="AP41" s="610"/>
      <c r="AQ41" s="610"/>
      <c r="AR41" s="610"/>
      <c r="AS41" s="610"/>
      <c r="AT41" s="611"/>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row>
    <row r="42" spans="1:80" ht="15" customHeight="1" x14ac:dyDescent="0.3">
      <c r="A42" s="67"/>
      <c r="B42" s="490"/>
      <c r="C42" s="490"/>
      <c r="D42" s="491"/>
      <c r="E42" s="589"/>
      <c r="F42" s="588"/>
      <c r="G42" s="588"/>
      <c r="H42" s="588"/>
      <c r="I42" s="588"/>
      <c r="J42" s="60" t="str">
        <f>IF(AND('Mapa final'!$AB$46="Baja",'Mapa final'!$AD$46="Leve"),CONCATENATE("R7C",'Mapa final'!$R$46),"")</f>
        <v/>
      </c>
      <c r="K42" s="61" t="str">
        <f>IF(AND('Mapa final'!$AB$47="Baja",'Mapa final'!$AD$47="Leve"),CONCATENATE("R7C",'Mapa final'!$R$47),"")</f>
        <v/>
      </c>
      <c r="L42" s="61" t="str">
        <f>IF(AND('Mapa final'!$AB$48="Baja",'Mapa final'!$AD$48="Leve"),CONCATENATE("R7C",'Mapa final'!$R$48),"")</f>
        <v/>
      </c>
      <c r="M42" s="61" t="str">
        <f>IF(AND('Mapa final'!$AB$49="Baja",'Mapa final'!$AD$49="Leve"),CONCATENATE("R7C",'Mapa final'!$R$49),"")</f>
        <v/>
      </c>
      <c r="N42" s="61" t="str">
        <f>IF(AND('Mapa final'!$AB$50="Baja",'Mapa final'!$AD$50="Leve"),CONCATENATE("R7C",'Mapa final'!$R$50),"")</f>
        <v/>
      </c>
      <c r="O42" s="62" t="str">
        <f>IF(AND('Mapa final'!$AB$51="Baja",'Mapa final'!$AD$51="Leve"),CONCATENATE("R7C",'Mapa final'!$R$51),"")</f>
        <v/>
      </c>
      <c r="P42" s="51" t="str">
        <f>IF(AND('Mapa final'!$AB$46="Baja",'Mapa final'!$AD$46="Menor"),CONCATENATE("R7C",'Mapa final'!$R$46),"")</f>
        <v/>
      </c>
      <c r="Q42" s="52" t="str">
        <f>IF(AND('Mapa final'!$AB$47="Baja",'Mapa final'!$AD$47="Menor"),CONCATENATE("R7C",'Mapa final'!$R$47),"")</f>
        <v/>
      </c>
      <c r="R42" s="52" t="str">
        <f>IF(AND('Mapa final'!$AB$48="Baja",'Mapa final'!$AD$48="Menor"),CONCATENATE("R7C",'Mapa final'!$R$48),"")</f>
        <v/>
      </c>
      <c r="S42" s="52" t="str">
        <f>IF(AND('Mapa final'!$AB$49="Baja",'Mapa final'!$AD$49="Menor"),CONCATENATE("R7C",'Mapa final'!$R$49),"")</f>
        <v/>
      </c>
      <c r="T42" s="52" t="str">
        <f>IF(AND('Mapa final'!$AB$50="Baja",'Mapa final'!$AD$50="Menor"),CONCATENATE("R7C",'Mapa final'!$R$50),"")</f>
        <v/>
      </c>
      <c r="U42" s="53" t="str">
        <f>IF(AND('Mapa final'!$AB$51="Baja",'Mapa final'!$AD$51="Menor"),CONCATENATE("R7C",'Mapa final'!$R$51),"")</f>
        <v/>
      </c>
      <c r="V42" s="51" t="str">
        <f>IF(AND('Mapa final'!$AB$46="Baja",'Mapa final'!$AD$46="Moderado"),CONCATENATE("R7C",'Mapa final'!$R$46),"")</f>
        <v/>
      </c>
      <c r="W42" s="52" t="str">
        <f>IF(AND('Mapa final'!$AB$47="Baja",'Mapa final'!$AD$47="Moderado"),CONCATENATE("R7C",'Mapa final'!$R$47),"")</f>
        <v/>
      </c>
      <c r="X42" s="52" t="str">
        <f>IF(AND('Mapa final'!$AB$48="Baja",'Mapa final'!$AD$48="Moderado"),CONCATENATE("R7C",'Mapa final'!$R$48),"")</f>
        <v/>
      </c>
      <c r="Y42" s="52" t="str">
        <f>IF(AND('Mapa final'!$AB$49="Baja",'Mapa final'!$AD$49="Moderado"),CONCATENATE("R7C",'Mapa final'!$R$49),"")</f>
        <v/>
      </c>
      <c r="Z42" s="52" t="str">
        <f>IF(AND('Mapa final'!$AB$50="Baja",'Mapa final'!$AD$50="Moderado"),CONCATENATE("R7C",'Mapa final'!$R$50),"")</f>
        <v/>
      </c>
      <c r="AA42" s="53" t="str">
        <f>IF(AND('Mapa final'!$AB$51="Baja",'Mapa final'!$AD$51="Moderado"),CONCATENATE("R7C",'Mapa final'!$R$51),"")</f>
        <v/>
      </c>
      <c r="AB42" s="36" t="str">
        <f>IF(AND('Mapa final'!$AB$46="Baja",'Mapa final'!$AD$46="Mayor"),CONCATENATE("R7C",'Mapa final'!$R$46),"")</f>
        <v/>
      </c>
      <c r="AC42" s="37" t="str">
        <f>IF(AND('Mapa final'!$AB$47="Baja",'Mapa final'!$AD$47="Mayor"),CONCATENATE("R7C",'Mapa final'!$R$47),"")</f>
        <v/>
      </c>
      <c r="AD42" s="37" t="str">
        <f>IF(AND('Mapa final'!$AB$48="Baja",'Mapa final'!$AD$48="Mayor"),CONCATENATE("R7C",'Mapa final'!$R$48),"")</f>
        <v/>
      </c>
      <c r="AE42" s="37" t="str">
        <f>IF(AND('Mapa final'!$AB$49="Baja",'Mapa final'!$AD$49="Mayor"),CONCATENATE("R7C",'Mapa final'!$R$49),"")</f>
        <v/>
      </c>
      <c r="AF42" s="37" t="str">
        <f>IF(AND('Mapa final'!$AB$50="Baja",'Mapa final'!$AD$50="Mayor"),CONCATENATE("R7C",'Mapa final'!$R$50),"")</f>
        <v/>
      </c>
      <c r="AG42" s="38" t="str">
        <f>IF(AND('Mapa final'!$AB$51="Baja",'Mapa final'!$AD$51="Mayor"),CONCATENATE("R7C",'Mapa final'!$R$51),"")</f>
        <v/>
      </c>
      <c r="AH42" s="39" t="str">
        <f>IF(AND('Mapa final'!$AB$46="Baja",'Mapa final'!$AD$46="Catastrófico"),CONCATENATE("R7C",'Mapa final'!$R$46),"")</f>
        <v/>
      </c>
      <c r="AI42" s="40" t="str">
        <f>IF(AND('Mapa final'!$AB$47="Baja",'Mapa final'!$AD$47="Catastrófico"),CONCATENATE("R7C",'Mapa final'!$R$47),"")</f>
        <v/>
      </c>
      <c r="AJ42" s="40" t="str">
        <f>IF(AND('Mapa final'!$AB$48="Baja",'Mapa final'!$AD$48="Catastrófico"),CONCATENATE("R7C",'Mapa final'!$R$48),"")</f>
        <v/>
      </c>
      <c r="AK42" s="40" t="str">
        <f>IF(AND('Mapa final'!$AB$49="Baja",'Mapa final'!$AD$49="Catastrófico"),CONCATENATE("R7C",'Mapa final'!$R$49),"")</f>
        <v/>
      </c>
      <c r="AL42" s="40" t="str">
        <f>IF(AND('Mapa final'!$AB$50="Baja",'Mapa final'!$AD$50="Catastrófico"),CONCATENATE("R7C",'Mapa final'!$R$50),"")</f>
        <v/>
      </c>
      <c r="AM42" s="41" t="str">
        <f>IF(AND('Mapa final'!$AB$51="Baja",'Mapa final'!$AD$51="Catastrófico"),CONCATENATE("R7C",'Mapa final'!$R$51),"")</f>
        <v/>
      </c>
      <c r="AN42" s="67"/>
      <c r="AO42" s="609"/>
      <c r="AP42" s="610"/>
      <c r="AQ42" s="610"/>
      <c r="AR42" s="610"/>
      <c r="AS42" s="610"/>
      <c r="AT42" s="611"/>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row>
    <row r="43" spans="1:80" ht="15" customHeight="1" x14ac:dyDescent="0.3">
      <c r="A43" s="67"/>
      <c r="B43" s="490"/>
      <c r="C43" s="490"/>
      <c r="D43" s="491"/>
      <c r="E43" s="589"/>
      <c r="F43" s="588"/>
      <c r="G43" s="588"/>
      <c r="H43" s="588"/>
      <c r="I43" s="588"/>
      <c r="J43" s="60" t="str">
        <f>IF(AND('Mapa final'!$AB$52="Baja",'Mapa final'!$AD$52="Leve"),CONCATENATE("R8C",'Mapa final'!$R$52),"")</f>
        <v/>
      </c>
      <c r="K43" s="61" t="str">
        <f>IF(AND('Mapa final'!$AB$53="Baja",'Mapa final'!$AD$53="Leve"),CONCATENATE("R8C",'Mapa final'!$R$53),"")</f>
        <v/>
      </c>
      <c r="L43" s="61" t="str">
        <f>IF(AND('Mapa final'!$AB$54="Baja",'Mapa final'!$AD$54="Leve"),CONCATENATE("R8C",'Mapa final'!$R$54),"")</f>
        <v/>
      </c>
      <c r="M43" s="61" t="str">
        <f>IF(AND('Mapa final'!$AB$55="Baja",'Mapa final'!$AD$55="Leve"),CONCATENATE("R8C",'Mapa final'!$R$55),"")</f>
        <v/>
      </c>
      <c r="N43" s="61" t="str">
        <f>IF(AND('Mapa final'!$AB$56="Baja",'Mapa final'!$AD$56="Leve"),CONCATENATE("R8C",'Mapa final'!$R$56),"")</f>
        <v/>
      </c>
      <c r="O43" s="62" t="str">
        <f>IF(AND('Mapa final'!$AB$57="Baja",'Mapa final'!$AD$57="Leve"),CONCATENATE("R8C",'Mapa final'!$R$57),"")</f>
        <v/>
      </c>
      <c r="P43" s="51" t="str">
        <f>IF(AND('Mapa final'!$AB$52="Baja",'Mapa final'!$AD$52="Menor"),CONCATENATE("R8C",'Mapa final'!$R$52),"")</f>
        <v/>
      </c>
      <c r="Q43" s="52" t="str">
        <f>IF(AND('Mapa final'!$AB$53="Baja",'Mapa final'!$AD$53="Menor"),CONCATENATE("R8C",'Mapa final'!$R$53),"")</f>
        <v/>
      </c>
      <c r="R43" s="52" t="str">
        <f>IF(AND('Mapa final'!$AB$54="Baja",'Mapa final'!$AD$54="Menor"),CONCATENATE("R8C",'Mapa final'!$R$54),"")</f>
        <v/>
      </c>
      <c r="S43" s="52" t="str">
        <f>IF(AND('Mapa final'!$AB$55="Baja",'Mapa final'!$AD$55="Menor"),CONCATENATE("R8C",'Mapa final'!$R$55),"")</f>
        <v/>
      </c>
      <c r="T43" s="52" t="str">
        <f>IF(AND('Mapa final'!$AB$56="Baja",'Mapa final'!$AD$56="Menor"),CONCATENATE("R8C",'Mapa final'!$R$56),"")</f>
        <v/>
      </c>
      <c r="U43" s="53" t="str">
        <f>IF(AND('Mapa final'!$AB$57="Baja",'Mapa final'!$AD$57="Menor"),CONCATENATE("R8C",'Mapa final'!$R$57),"")</f>
        <v/>
      </c>
      <c r="V43" s="51" t="str">
        <f>IF(AND('Mapa final'!$AB$52="Baja",'Mapa final'!$AD$52="Moderado"),CONCATENATE("R8C",'Mapa final'!$R$52),"")</f>
        <v/>
      </c>
      <c r="W43" s="52" t="str">
        <f>IF(AND('Mapa final'!$AB$53="Baja",'Mapa final'!$AD$53="Moderado"),CONCATENATE("R8C",'Mapa final'!$R$53),"")</f>
        <v/>
      </c>
      <c r="X43" s="52" t="str">
        <f>IF(AND('Mapa final'!$AB$54="Baja",'Mapa final'!$AD$54="Moderado"),CONCATENATE("R8C",'Mapa final'!$R$54),"")</f>
        <v/>
      </c>
      <c r="Y43" s="52" t="str">
        <f>IF(AND('Mapa final'!$AB$55="Baja",'Mapa final'!$AD$55="Moderado"),CONCATENATE("R8C",'Mapa final'!$R$55),"")</f>
        <v/>
      </c>
      <c r="Z43" s="52" t="str">
        <f>IF(AND('Mapa final'!$AB$56="Baja",'Mapa final'!$AD$56="Moderado"),CONCATENATE("R8C",'Mapa final'!$R$56),"")</f>
        <v/>
      </c>
      <c r="AA43" s="53" t="str">
        <f>IF(AND('Mapa final'!$AB$57="Baja",'Mapa final'!$AD$57="Moderado"),CONCATENATE("R8C",'Mapa final'!$R$57),"")</f>
        <v/>
      </c>
      <c r="AB43" s="36" t="str">
        <f>IF(AND('Mapa final'!$AB$52="Baja",'Mapa final'!$AD$52="Mayor"),CONCATENATE("R8C",'Mapa final'!$R$52),"")</f>
        <v/>
      </c>
      <c r="AC43" s="37" t="str">
        <f>IF(AND('Mapa final'!$AB$53="Baja",'Mapa final'!$AD$53="Mayor"),CONCATENATE("R8C",'Mapa final'!$R$53),"")</f>
        <v/>
      </c>
      <c r="AD43" s="37" t="str">
        <f>IF(AND('Mapa final'!$AB$54="Baja",'Mapa final'!$AD$54="Mayor"),CONCATENATE("R8C",'Mapa final'!$R$54),"")</f>
        <v/>
      </c>
      <c r="AE43" s="37" t="str">
        <f>IF(AND('Mapa final'!$AB$55="Baja",'Mapa final'!$AD$55="Mayor"),CONCATENATE("R8C",'Mapa final'!$R$55),"")</f>
        <v/>
      </c>
      <c r="AF43" s="37" t="str">
        <f>IF(AND('Mapa final'!$AB$56="Baja",'Mapa final'!$AD$56="Mayor"),CONCATENATE("R8C",'Mapa final'!$R$56),"")</f>
        <v/>
      </c>
      <c r="AG43" s="38" t="str">
        <f>IF(AND('Mapa final'!$AB$57="Baja",'Mapa final'!$AD$57="Mayor"),CONCATENATE("R8C",'Mapa final'!$R$57),"")</f>
        <v/>
      </c>
      <c r="AH43" s="39" t="str">
        <f>IF(AND('Mapa final'!$AB$52="Baja",'Mapa final'!$AD$52="Catastrófico"),CONCATENATE("R8C",'Mapa final'!$R$52),"")</f>
        <v/>
      </c>
      <c r="AI43" s="40" t="str">
        <f>IF(AND('Mapa final'!$AB$53="Baja",'Mapa final'!$AD$53="Catastrófico"),CONCATENATE("R8C",'Mapa final'!$R$53),"")</f>
        <v/>
      </c>
      <c r="AJ43" s="40" t="str">
        <f>IF(AND('Mapa final'!$AB$54="Baja",'Mapa final'!$AD$54="Catastrófico"),CONCATENATE("R8C",'Mapa final'!$R$54),"")</f>
        <v/>
      </c>
      <c r="AK43" s="40" t="str">
        <f>IF(AND('Mapa final'!$AB$55="Baja",'Mapa final'!$AD$55="Catastrófico"),CONCATENATE("R8C",'Mapa final'!$R$55),"")</f>
        <v/>
      </c>
      <c r="AL43" s="40" t="str">
        <f>IF(AND('Mapa final'!$AB$56="Baja",'Mapa final'!$AD$56="Catastrófico"),CONCATENATE("R8C",'Mapa final'!$R$56),"")</f>
        <v/>
      </c>
      <c r="AM43" s="41" t="str">
        <f>IF(AND('Mapa final'!$AB$57="Baja",'Mapa final'!$AD$57="Catastrófico"),CONCATENATE("R8C",'Mapa final'!$R$57),"")</f>
        <v/>
      </c>
      <c r="AN43" s="67"/>
      <c r="AO43" s="609"/>
      <c r="AP43" s="610"/>
      <c r="AQ43" s="610"/>
      <c r="AR43" s="610"/>
      <c r="AS43" s="610"/>
      <c r="AT43" s="611"/>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row>
    <row r="44" spans="1:80" ht="15" customHeight="1" x14ac:dyDescent="0.3">
      <c r="A44" s="67"/>
      <c r="B44" s="490"/>
      <c r="C44" s="490"/>
      <c r="D44" s="491"/>
      <c r="E44" s="589"/>
      <c r="F44" s="588"/>
      <c r="G44" s="588"/>
      <c r="H44" s="588"/>
      <c r="I44" s="588"/>
      <c r="J44" s="60" t="str">
        <f>IF(AND('Mapa final'!$AB$58="Baja",'Mapa final'!$AD$58="Leve"),CONCATENATE("R9C",'Mapa final'!$R$58),"")</f>
        <v/>
      </c>
      <c r="K44" s="61" t="str">
        <f>IF(AND('Mapa final'!$AB$59="Baja",'Mapa final'!$AD$59="Leve"),CONCATENATE("R9C",'Mapa final'!$R$59),"")</f>
        <v/>
      </c>
      <c r="L44" s="61" t="str">
        <f>IF(AND('Mapa final'!$AB$60="Baja",'Mapa final'!$AD$60="Leve"),CONCATENATE("R9C",'Mapa final'!$R$60),"")</f>
        <v/>
      </c>
      <c r="M44" s="61" t="str">
        <f>IF(AND('Mapa final'!$AB$61="Baja",'Mapa final'!$AD$61="Leve"),CONCATENATE("R9C",'Mapa final'!$R$61),"")</f>
        <v/>
      </c>
      <c r="N44" s="61" t="str">
        <f>IF(AND('Mapa final'!$AB$62="Baja",'Mapa final'!$AD$62="Leve"),CONCATENATE("R9C",'Mapa final'!$R$62),"")</f>
        <v/>
      </c>
      <c r="O44" s="62" t="str">
        <f>IF(AND('Mapa final'!$AB$63="Baja",'Mapa final'!$AD$63="Leve"),CONCATENATE("R9C",'Mapa final'!$R$63),"")</f>
        <v/>
      </c>
      <c r="P44" s="51" t="str">
        <f>IF(AND('Mapa final'!$AB$58="Baja",'Mapa final'!$AD$58="Menor"),CONCATENATE("R9C",'Mapa final'!$R$58),"")</f>
        <v/>
      </c>
      <c r="Q44" s="52" t="str">
        <f>IF(AND('Mapa final'!$AB$59="Baja",'Mapa final'!$AD$59="Menor"),CONCATENATE("R9C",'Mapa final'!$R$59),"")</f>
        <v/>
      </c>
      <c r="R44" s="52" t="str">
        <f>IF(AND('Mapa final'!$AB$60="Baja",'Mapa final'!$AD$60="Menor"),CONCATENATE("R9C",'Mapa final'!$R$60),"")</f>
        <v/>
      </c>
      <c r="S44" s="52" t="str">
        <f>IF(AND('Mapa final'!$AB$61="Baja",'Mapa final'!$AD$61="Menor"),CONCATENATE("R9C",'Mapa final'!$R$61),"")</f>
        <v/>
      </c>
      <c r="T44" s="52" t="str">
        <f>IF(AND('Mapa final'!$AB$62="Baja",'Mapa final'!$AD$62="Menor"),CONCATENATE("R9C",'Mapa final'!$R$62),"")</f>
        <v/>
      </c>
      <c r="U44" s="53" t="str">
        <f>IF(AND('Mapa final'!$AB$63="Baja",'Mapa final'!$AD$63="Menor"),CONCATENATE("R9C",'Mapa final'!$R$63),"")</f>
        <v/>
      </c>
      <c r="V44" s="51" t="str">
        <f>IF(AND('Mapa final'!$AB$58="Baja",'Mapa final'!$AD$58="Moderado"),CONCATENATE("R9C",'Mapa final'!$R$58),"")</f>
        <v/>
      </c>
      <c r="W44" s="52" t="str">
        <f>IF(AND('Mapa final'!$AB$59="Baja",'Mapa final'!$AD$59="Moderado"),CONCATENATE("R9C",'Mapa final'!$R$59),"")</f>
        <v/>
      </c>
      <c r="X44" s="52" t="str">
        <f>IF(AND('Mapa final'!$AB$60="Baja",'Mapa final'!$AD$60="Moderado"),CONCATENATE("R9C",'Mapa final'!$R$60),"")</f>
        <v/>
      </c>
      <c r="Y44" s="52" t="str">
        <f>IF(AND('Mapa final'!$AB$61="Baja",'Mapa final'!$AD$61="Moderado"),CONCATENATE("R9C",'Mapa final'!$R$61),"")</f>
        <v/>
      </c>
      <c r="Z44" s="52" t="str">
        <f>IF(AND('Mapa final'!$AB$62="Baja",'Mapa final'!$AD$62="Moderado"),CONCATENATE("R9C",'Mapa final'!$R$62),"")</f>
        <v/>
      </c>
      <c r="AA44" s="53" t="str">
        <f>IF(AND('Mapa final'!$AB$63="Baja",'Mapa final'!$AD$63="Moderado"),CONCATENATE("R9C",'Mapa final'!$R$63),"")</f>
        <v/>
      </c>
      <c r="AB44" s="36" t="str">
        <f>IF(AND('Mapa final'!$AB$58="Baja",'Mapa final'!$AD$58="Mayor"),CONCATENATE("R9C",'Mapa final'!$R$58),"")</f>
        <v/>
      </c>
      <c r="AC44" s="37" t="str">
        <f>IF(AND('Mapa final'!$AB$59="Baja",'Mapa final'!$AD$59="Mayor"),CONCATENATE("R9C",'Mapa final'!$R$59),"")</f>
        <v/>
      </c>
      <c r="AD44" s="37" t="str">
        <f>IF(AND('Mapa final'!$AB$60="Baja",'Mapa final'!$AD$60="Mayor"),CONCATENATE("R9C",'Mapa final'!$R$60),"")</f>
        <v/>
      </c>
      <c r="AE44" s="37" t="str">
        <f>IF(AND('Mapa final'!$AB$61="Baja",'Mapa final'!$AD$61="Mayor"),CONCATENATE("R9C",'Mapa final'!$R$61),"")</f>
        <v/>
      </c>
      <c r="AF44" s="37" t="str">
        <f>IF(AND('Mapa final'!$AB$62="Baja",'Mapa final'!$AD$62="Mayor"),CONCATENATE("R9C",'Mapa final'!$R$62),"")</f>
        <v/>
      </c>
      <c r="AG44" s="38" t="str">
        <f>IF(AND('Mapa final'!$AB$63="Baja",'Mapa final'!$AD$63="Mayor"),CONCATENATE("R9C",'Mapa final'!$R$63),"")</f>
        <v/>
      </c>
      <c r="AH44" s="39" t="str">
        <f>IF(AND('Mapa final'!$AB$58="Baja",'Mapa final'!$AD$58="Catastrófico"),CONCATENATE("R9C",'Mapa final'!$R$58),"")</f>
        <v/>
      </c>
      <c r="AI44" s="40" t="str">
        <f>IF(AND('Mapa final'!$AB$59="Baja",'Mapa final'!$AD$59="Catastrófico"),CONCATENATE("R9C",'Mapa final'!$R$59),"")</f>
        <v/>
      </c>
      <c r="AJ44" s="40" t="str">
        <f>IF(AND('Mapa final'!$AB$60="Baja",'Mapa final'!$AD$60="Catastrófico"),CONCATENATE("R9C",'Mapa final'!$R$60),"")</f>
        <v/>
      </c>
      <c r="AK44" s="40" t="str">
        <f>IF(AND('Mapa final'!$AB$61="Baja",'Mapa final'!$AD$61="Catastrófico"),CONCATENATE("R9C",'Mapa final'!$R$61),"")</f>
        <v/>
      </c>
      <c r="AL44" s="40" t="str">
        <f>IF(AND('Mapa final'!$AB$62="Baja",'Mapa final'!$AD$62="Catastrófico"),CONCATENATE("R9C",'Mapa final'!$R$62),"")</f>
        <v/>
      </c>
      <c r="AM44" s="41" t="str">
        <f>IF(AND('Mapa final'!$AB$63="Baja",'Mapa final'!$AD$63="Catastrófico"),CONCATENATE("R9C",'Mapa final'!$R$63),"")</f>
        <v/>
      </c>
      <c r="AN44" s="67"/>
      <c r="AO44" s="609"/>
      <c r="AP44" s="610"/>
      <c r="AQ44" s="610"/>
      <c r="AR44" s="610"/>
      <c r="AS44" s="610"/>
      <c r="AT44" s="611"/>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row>
    <row r="45" spans="1:80" ht="15.75" customHeight="1" thickBot="1" x14ac:dyDescent="0.35">
      <c r="A45" s="67"/>
      <c r="B45" s="490"/>
      <c r="C45" s="490"/>
      <c r="D45" s="491"/>
      <c r="E45" s="590"/>
      <c r="F45" s="591"/>
      <c r="G45" s="591"/>
      <c r="H45" s="591"/>
      <c r="I45" s="591"/>
      <c r="J45" s="63" t="str">
        <f>IF(AND('Mapa final'!$AB$64="Baja",'Mapa final'!$AD$64="Leve"),CONCATENATE("R10C",'Mapa final'!$R$64),"")</f>
        <v/>
      </c>
      <c r="K45" s="64" t="str">
        <f>IF(AND('Mapa final'!$AB$65="Baja",'Mapa final'!$AD$65="Leve"),CONCATENATE("R10C",'Mapa final'!$R$65),"")</f>
        <v/>
      </c>
      <c r="L45" s="64" t="str">
        <f>IF(AND('Mapa final'!$AB$66="Baja",'Mapa final'!$AD$66="Leve"),CONCATENATE("R10C",'Mapa final'!$R$66),"")</f>
        <v/>
      </c>
      <c r="M45" s="64" t="str">
        <f>IF(AND('Mapa final'!$AB$67="Baja",'Mapa final'!$AD$67="Leve"),CONCATENATE("R10C",'Mapa final'!$R$67),"")</f>
        <v/>
      </c>
      <c r="N45" s="64" t="str">
        <f>IF(AND('Mapa final'!$AB$68="Baja",'Mapa final'!$AD$68="Leve"),CONCATENATE("R10C",'Mapa final'!$R$68),"")</f>
        <v/>
      </c>
      <c r="O45" s="65" t="str">
        <f>IF(AND('Mapa final'!$AB$69="Baja",'Mapa final'!$AD$69="Leve"),CONCATENATE("R10C",'Mapa final'!$R$69),"")</f>
        <v/>
      </c>
      <c r="P45" s="51" t="str">
        <f>IF(AND('Mapa final'!$AB$64="Baja",'Mapa final'!$AD$64="Menor"),CONCATENATE("R10C",'Mapa final'!$R$64),"")</f>
        <v/>
      </c>
      <c r="Q45" s="52" t="str">
        <f>IF(AND('Mapa final'!$AB$65="Baja",'Mapa final'!$AD$65="Menor"),CONCATENATE("R10C",'Mapa final'!$R$65),"")</f>
        <v/>
      </c>
      <c r="R45" s="52" t="str">
        <f>IF(AND('Mapa final'!$AB$66="Baja",'Mapa final'!$AD$66="Menor"),CONCATENATE("R10C",'Mapa final'!$R$66),"")</f>
        <v/>
      </c>
      <c r="S45" s="52" t="str">
        <f>IF(AND('Mapa final'!$AB$67="Baja",'Mapa final'!$AD$67="Menor"),CONCATENATE("R10C",'Mapa final'!$R$67),"")</f>
        <v/>
      </c>
      <c r="T45" s="52" t="str">
        <f>IF(AND('Mapa final'!$AB$68="Baja",'Mapa final'!$AD$68="Menor"),CONCATENATE("R10C",'Mapa final'!$R$68),"")</f>
        <v/>
      </c>
      <c r="U45" s="53" t="str">
        <f>IF(AND('Mapa final'!$AB$69="Baja",'Mapa final'!$AD$69="Menor"),CONCATENATE("R10C",'Mapa final'!$R$69),"")</f>
        <v/>
      </c>
      <c r="V45" s="54" t="str">
        <f>IF(AND('Mapa final'!$AB$64="Baja",'Mapa final'!$AD$64="Moderado"),CONCATENATE("R10C",'Mapa final'!$R$64),"")</f>
        <v/>
      </c>
      <c r="W45" s="55" t="str">
        <f>IF(AND('Mapa final'!$AB$65="Baja",'Mapa final'!$AD$65="Moderado"),CONCATENATE("R10C",'Mapa final'!$R$65),"")</f>
        <v/>
      </c>
      <c r="X45" s="55" t="str">
        <f>IF(AND('Mapa final'!$AB$66="Baja",'Mapa final'!$AD$66="Moderado"),CONCATENATE("R10C",'Mapa final'!$R$66),"")</f>
        <v/>
      </c>
      <c r="Y45" s="55" t="str">
        <f>IF(AND('Mapa final'!$AB$67="Baja",'Mapa final'!$AD$67="Moderado"),CONCATENATE("R10C",'Mapa final'!$R$67),"")</f>
        <v/>
      </c>
      <c r="Z45" s="55" t="str">
        <f>IF(AND('Mapa final'!$AB$68="Baja",'Mapa final'!$AD$68="Moderado"),CONCATENATE("R10C",'Mapa final'!$R$68),"")</f>
        <v/>
      </c>
      <c r="AA45" s="56" t="str">
        <f>IF(AND('Mapa final'!$AB$69="Baja",'Mapa final'!$AD$69="Moderado"),CONCATENATE("R10C",'Mapa final'!$R$69),"")</f>
        <v/>
      </c>
      <c r="AB45" s="42" t="str">
        <f>IF(AND('Mapa final'!$AB$64="Baja",'Mapa final'!$AD$64="Mayor"),CONCATENATE("R10C",'Mapa final'!$R$64),"")</f>
        <v/>
      </c>
      <c r="AC45" s="43" t="str">
        <f>IF(AND('Mapa final'!$AB$65="Baja",'Mapa final'!$AD$65="Mayor"),CONCATENATE("R10C",'Mapa final'!$R$65),"")</f>
        <v/>
      </c>
      <c r="AD45" s="43" t="str">
        <f>IF(AND('Mapa final'!$AB$66="Baja",'Mapa final'!$AD$66="Mayor"),CONCATENATE("R10C",'Mapa final'!$R$66),"")</f>
        <v/>
      </c>
      <c r="AE45" s="43" t="str">
        <f>IF(AND('Mapa final'!$AB$67="Baja",'Mapa final'!$AD$67="Mayor"),CONCATENATE("R10C",'Mapa final'!$R$67),"")</f>
        <v/>
      </c>
      <c r="AF45" s="43" t="str">
        <f>IF(AND('Mapa final'!$AB$68="Baja",'Mapa final'!$AD$68="Mayor"),CONCATENATE("R10C",'Mapa final'!$R$68),"")</f>
        <v/>
      </c>
      <c r="AG45" s="44" t="str">
        <f>IF(AND('Mapa final'!$AB$69="Baja",'Mapa final'!$AD$69="Mayor"),CONCATENATE("R10C",'Mapa final'!$R$69),"")</f>
        <v/>
      </c>
      <c r="AH45" s="45" t="str">
        <f>IF(AND('Mapa final'!$AB$64="Baja",'Mapa final'!$AD$64="Catastrófico"),CONCATENATE("R10C",'Mapa final'!$R$64),"")</f>
        <v/>
      </c>
      <c r="AI45" s="46" t="str">
        <f>IF(AND('Mapa final'!$AB$65="Baja",'Mapa final'!$AD$65="Catastrófico"),CONCATENATE("R10C",'Mapa final'!$R$65),"")</f>
        <v/>
      </c>
      <c r="AJ45" s="46" t="str">
        <f>IF(AND('Mapa final'!$AB$66="Baja",'Mapa final'!$AD$66="Catastrófico"),CONCATENATE("R10C",'Mapa final'!$R$66),"")</f>
        <v/>
      </c>
      <c r="AK45" s="46" t="str">
        <f>IF(AND('Mapa final'!$AB$67="Baja",'Mapa final'!$AD$67="Catastrófico"),CONCATENATE("R10C",'Mapa final'!$R$67),"")</f>
        <v/>
      </c>
      <c r="AL45" s="46" t="str">
        <f>IF(AND('Mapa final'!$AB$68="Baja",'Mapa final'!$AD$68="Catastrófico"),CONCATENATE("R10C",'Mapa final'!$R$68),"")</f>
        <v/>
      </c>
      <c r="AM45" s="47" t="str">
        <f>IF(AND('Mapa final'!$AB$69="Baja",'Mapa final'!$AD$69="Catastrófico"),CONCATENATE("R10C",'Mapa final'!$R$69),"")</f>
        <v/>
      </c>
      <c r="AN45" s="67"/>
      <c r="AO45" s="612"/>
      <c r="AP45" s="613"/>
      <c r="AQ45" s="613"/>
      <c r="AR45" s="613"/>
      <c r="AS45" s="613"/>
      <c r="AT45" s="614"/>
    </row>
    <row r="46" spans="1:80" ht="46.5" customHeight="1" x14ac:dyDescent="0.45">
      <c r="A46" s="67"/>
      <c r="B46" s="490"/>
      <c r="C46" s="490"/>
      <c r="D46" s="491"/>
      <c r="E46" s="585" t="s">
        <v>106</v>
      </c>
      <c r="F46" s="586"/>
      <c r="G46" s="586"/>
      <c r="H46" s="586"/>
      <c r="I46" s="603"/>
      <c r="J46" s="57" t="str">
        <f>IF(AND('Mapa final'!$AB$10="Muy Baja",'Mapa final'!$AD$10="Leve"),CONCATENATE("R1C",'Mapa final'!$R$10),"")</f>
        <v/>
      </c>
      <c r="K46" s="58" t="str">
        <f>IF(AND('Mapa final'!$AB$11="Muy Baja",'Mapa final'!$AD$11="Leve"),CONCATENATE("R1C",'Mapa final'!$R$11),"")</f>
        <v/>
      </c>
      <c r="L46" s="58" t="str">
        <f>IF(AND('Mapa final'!$AB$12="Muy Baja",'Mapa final'!$AD$12="Leve"),CONCATENATE("R1C",'Mapa final'!$R$12),"")</f>
        <v/>
      </c>
      <c r="M46" s="58" t="str">
        <f>IF(AND('Mapa final'!$AB$13="Muy Baja",'Mapa final'!$AD$13="Leve"),CONCATENATE("R1C",'Mapa final'!$R$13),"")</f>
        <v/>
      </c>
      <c r="N46" s="58" t="str">
        <f>IF(AND('Mapa final'!$AB$14="Muy Baja",'Mapa final'!$AD$14="Leve"),CONCATENATE("R1C",'Mapa final'!$R$14),"")</f>
        <v/>
      </c>
      <c r="O46" s="59" t="str">
        <f>IF(AND('Mapa final'!$AB$15="Muy Baja",'Mapa final'!$AD$15="Leve"),CONCATENATE("R1C",'Mapa final'!$R$15),"")</f>
        <v/>
      </c>
      <c r="P46" s="57" t="str">
        <f>IF(AND('Mapa final'!$AB$10="Muy Baja",'Mapa final'!$AD$10="Menor"),CONCATENATE("R1C",'Mapa final'!$R$10),"")</f>
        <v/>
      </c>
      <c r="Q46" s="58" t="str">
        <f>IF(AND('Mapa final'!$AB$11="Muy Baja",'Mapa final'!$AD$11="Menor"),CONCATENATE("R1C",'Mapa final'!$R$11),"")</f>
        <v/>
      </c>
      <c r="R46" s="58" t="str">
        <f>IF(AND('Mapa final'!$AB$12="Muy Baja",'Mapa final'!$AD$12="Menor"),CONCATENATE("R1C",'Mapa final'!$R$12),"")</f>
        <v/>
      </c>
      <c r="S46" s="58" t="str">
        <f>IF(AND('Mapa final'!$AB$13="Muy Baja",'Mapa final'!$AD$13="Menor"),CONCATENATE("R1C",'Mapa final'!$R$13),"")</f>
        <v/>
      </c>
      <c r="T46" s="58" t="str">
        <f>IF(AND('Mapa final'!$AB$14="Muy Baja",'Mapa final'!$AD$14="Menor"),CONCATENATE("R1C",'Mapa final'!$R$14),"")</f>
        <v/>
      </c>
      <c r="U46" s="59" t="str">
        <f>IF(AND('Mapa final'!$AB$15="Muy Baja",'Mapa final'!$AD$15="Menor"),CONCATENATE("R1C",'Mapa final'!$R$15),"")</f>
        <v/>
      </c>
      <c r="V46" s="48" t="str">
        <f>IF(AND('Mapa final'!$AB$10="Muy Baja",'Mapa final'!$AD$10="Moderado"),CONCATENATE("R1C",'Mapa final'!$R$10),"")</f>
        <v/>
      </c>
      <c r="W46" s="66" t="str">
        <f>IF(AND('Mapa final'!$AB$11="Muy Baja",'Mapa final'!$AD$11="Moderado"),CONCATENATE("R1C",'Mapa final'!$R$11),"")</f>
        <v/>
      </c>
      <c r="X46" s="49" t="str">
        <f>IF(AND('Mapa final'!$AB$12="Muy Baja",'Mapa final'!$AD$12="Moderado"),CONCATENATE("R1C",'Mapa final'!$R$12),"")</f>
        <v/>
      </c>
      <c r="Y46" s="49" t="str">
        <f>IF(AND('Mapa final'!$AB$13="Muy Baja",'Mapa final'!$AD$13="Moderado"),CONCATENATE("R1C",'Mapa final'!$R$13),"")</f>
        <v/>
      </c>
      <c r="Z46" s="49" t="str">
        <f>IF(AND('Mapa final'!$AB$14="Muy Baja",'Mapa final'!$AD$14="Moderado"),CONCATENATE("R1C",'Mapa final'!$R$14),"")</f>
        <v/>
      </c>
      <c r="AA46" s="50" t="str">
        <f>IF(AND('Mapa final'!$AB$15="Muy Baja",'Mapa final'!$AD$15="Moderado"),CONCATENATE("R1C",'Mapa final'!$R$15),"")</f>
        <v/>
      </c>
      <c r="AB46" s="30" t="str">
        <f>IF(AND('Mapa final'!$AB$10="Muy Baja",'Mapa final'!$AD$10="Mayor"),CONCATENATE("R1C",'Mapa final'!$R$10),"")</f>
        <v/>
      </c>
      <c r="AC46" s="31" t="str">
        <f>IF(AND('Mapa final'!$AB$11="Muy Baja",'Mapa final'!$AD$11="Mayor"),CONCATENATE("R1C",'Mapa final'!$R$11),"")</f>
        <v/>
      </c>
      <c r="AD46" s="31" t="str">
        <f>IF(AND('Mapa final'!$AB$12="Muy Baja",'Mapa final'!$AD$12="Mayor"),CONCATENATE("R1C",'Mapa final'!$R$12),"")</f>
        <v>R1C3</v>
      </c>
      <c r="AE46" s="31" t="str">
        <f>IF(AND('Mapa final'!$AB$13="Muy Baja",'Mapa final'!$AD$13="Mayor"),CONCATENATE("R1C",'Mapa final'!$R$13),"")</f>
        <v/>
      </c>
      <c r="AF46" s="31" t="str">
        <f>IF(AND('Mapa final'!$AB$14="Muy Baja",'Mapa final'!$AD$14="Mayor"),CONCATENATE("R1C",'Mapa final'!$R$14),"")</f>
        <v/>
      </c>
      <c r="AG46" s="32" t="str">
        <f>IF(AND('Mapa final'!$AB$15="Muy Baja",'Mapa final'!$AD$15="Mayor"),CONCATENATE("R1C",'Mapa final'!$R$15),"")</f>
        <v/>
      </c>
      <c r="AH46" s="33" t="str">
        <f>IF(AND('Mapa final'!$AB$10="Muy Baja",'Mapa final'!$AD$10="Catastrófico"),CONCATENATE("R1C",'Mapa final'!$R$10),"")</f>
        <v/>
      </c>
      <c r="AI46" s="34" t="str">
        <f>IF(AND('Mapa final'!$AB$11="Muy Baja",'Mapa final'!$AD$11="Catastrófico"),CONCATENATE("R1C",'Mapa final'!$R$11),"")</f>
        <v/>
      </c>
      <c r="AJ46" s="34" t="str">
        <f>IF(AND('Mapa final'!$AB$12="Muy Baja",'Mapa final'!$AD$12="Catastrófico"),CONCATENATE("R1C",'Mapa final'!$R$12),"")</f>
        <v/>
      </c>
      <c r="AK46" s="34" t="str">
        <f>IF(AND('Mapa final'!$AB$13="Muy Baja",'Mapa final'!$AD$13="Catastrófico"),CONCATENATE("R1C",'Mapa final'!$R$13),"")</f>
        <v/>
      </c>
      <c r="AL46" s="34" t="str">
        <f>IF(AND('Mapa final'!$AB$14="Muy Baja",'Mapa final'!$AD$14="Catastrófico"),CONCATENATE("R1C",'Mapa final'!$R$14),"")</f>
        <v/>
      </c>
      <c r="AM46" s="35" t="str">
        <f>IF(AND('Mapa final'!$AB$15="Muy Baja",'Mapa final'!$AD$15="Catastrófico"),CONCATENATE("R1C",'Mapa final'!$R$15),"")</f>
        <v/>
      </c>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ht="46.5" customHeight="1" x14ac:dyDescent="0.3">
      <c r="A47" s="67"/>
      <c r="B47" s="490"/>
      <c r="C47" s="490"/>
      <c r="D47" s="491"/>
      <c r="E47" s="587"/>
      <c r="F47" s="588"/>
      <c r="G47" s="588"/>
      <c r="H47" s="588"/>
      <c r="I47" s="604"/>
      <c r="J47" s="60" t="str">
        <f>IF(AND('Mapa final'!$AB$16="Muy Baja",'Mapa final'!$AD$16="Leve"),CONCATENATE("R2C",'Mapa final'!$R$16),"")</f>
        <v/>
      </c>
      <c r="K47" s="61" t="str">
        <f>IF(AND('Mapa final'!$AB$17="Muy Baja",'Mapa final'!$AD$17="Leve"),CONCATENATE("R2C",'Mapa final'!$R$17),"")</f>
        <v/>
      </c>
      <c r="L47" s="61" t="str">
        <f>IF(AND('Mapa final'!$AB$18="Muy Baja",'Mapa final'!$AD$18="Leve"),CONCATENATE("R2C",'Mapa final'!$R$18),"")</f>
        <v/>
      </c>
      <c r="M47" s="61" t="str">
        <f>IF(AND('Mapa final'!$AB$19="Muy Baja",'Mapa final'!$AD$19="Leve"),CONCATENATE("R2C",'Mapa final'!$R$19),"")</f>
        <v/>
      </c>
      <c r="N47" s="61" t="str">
        <f>IF(AND('Mapa final'!$AB$20="Muy Baja",'Mapa final'!$AD$20="Leve"),CONCATENATE("R2C",'Mapa final'!$R$20),"")</f>
        <v/>
      </c>
      <c r="O47" s="62" t="str">
        <f>IF(AND('Mapa final'!$AB$21="Muy Baja",'Mapa final'!$AD$21="Leve"),CONCATENATE("R2C",'Mapa final'!$R$21),"")</f>
        <v/>
      </c>
      <c r="P47" s="60" t="str">
        <f>IF(AND('Mapa final'!$AB$16="Muy Baja",'Mapa final'!$AD$16="Menor"),CONCATENATE("R2C",'Mapa final'!$R$16),"")</f>
        <v/>
      </c>
      <c r="Q47" s="61" t="str">
        <f>IF(AND('Mapa final'!$AB$17="Muy Baja",'Mapa final'!$AD$17="Menor"),CONCATENATE("R2C",'Mapa final'!$R$17),"")</f>
        <v/>
      </c>
      <c r="R47" s="61" t="str">
        <f>IF(AND('Mapa final'!$AB$18="Muy Baja",'Mapa final'!$AD$18="Menor"),CONCATENATE("R2C",'Mapa final'!$R$18),"")</f>
        <v/>
      </c>
      <c r="S47" s="61" t="str">
        <f>IF(AND('Mapa final'!$AB$19="Muy Baja",'Mapa final'!$AD$19="Menor"),CONCATENATE("R2C",'Mapa final'!$R$19),"")</f>
        <v/>
      </c>
      <c r="T47" s="61" t="str">
        <f>IF(AND('Mapa final'!$AB$20="Muy Baja",'Mapa final'!$AD$20="Menor"),CONCATENATE("R2C",'Mapa final'!$R$20),"")</f>
        <v/>
      </c>
      <c r="U47" s="62" t="str">
        <f>IF(AND('Mapa final'!$AB$21="Muy Baja",'Mapa final'!$AD$21="Menor"),CONCATENATE("R2C",'Mapa final'!$R$21),"")</f>
        <v/>
      </c>
      <c r="V47" s="51" t="str">
        <f>IF(AND('Mapa final'!$AB$16="Muy Baja",'Mapa final'!$AD$16="Moderado"),CONCATENATE("R2C",'Mapa final'!$R$16),"")</f>
        <v/>
      </c>
      <c r="W47" s="52" t="str">
        <f>IF(AND('Mapa final'!$AB$17="Muy Baja",'Mapa final'!$AD$17="Moderado"),CONCATENATE("R2C",'Mapa final'!$R$17),"")</f>
        <v/>
      </c>
      <c r="X47" s="52" t="str">
        <f>IF(AND('Mapa final'!$AB$18="Muy Baja",'Mapa final'!$AD$18="Moderado"),CONCATENATE("R2C",'Mapa final'!$R$18),"")</f>
        <v/>
      </c>
      <c r="Y47" s="52" t="str">
        <f>IF(AND('Mapa final'!$AB$19="Muy Baja",'Mapa final'!$AD$19="Moderado"),CONCATENATE("R2C",'Mapa final'!$R$19),"")</f>
        <v/>
      </c>
      <c r="Z47" s="52" t="str">
        <f>IF(AND('Mapa final'!$AB$20="Muy Baja",'Mapa final'!$AD$20="Moderado"),CONCATENATE("R2C",'Mapa final'!$R$20),"")</f>
        <v/>
      </c>
      <c r="AA47" s="53" t="str">
        <f>IF(AND('Mapa final'!$AB$21="Muy Baja",'Mapa final'!$AD$21="Moderado"),CONCATENATE("R2C",'Mapa final'!$R$21),"")</f>
        <v/>
      </c>
      <c r="AB47" s="36" t="str">
        <f>IF(AND('Mapa final'!$AB$16="Muy Baja",'Mapa final'!$AD$16="Mayor"),CONCATENATE("R2C",'Mapa final'!$R$16),"")</f>
        <v/>
      </c>
      <c r="AC47" s="37" t="str">
        <f>IF(AND('Mapa final'!$AB$17="Muy Baja",'Mapa final'!$AD$17="Mayor"),CONCATENATE("R2C",'Mapa final'!$R$17),"")</f>
        <v/>
      </c>
      <c r="AD47" s="37" t="str">
        <f>IF(AND('Mapa final'!$AB$18="Muy Baja",'Mapa final'!$AD$18="Mayor"),CONCATENATE("R2C",'Mapa final'!$R$18),"")</f>
        <v/>
      </c>
      <c r="AE47" s="37" t="str">
        <f>IF(AND('Mapa final'!$AB$19="Muy Baja",'Mapa final'!$AD$19="Mayor"),CONCATENATE("R2C",'Mapa final'!$R$19),"")</f>
        <v/>
      </c>
      <c r="AF47" s="37" t="str">
        <f>IF(AND('Mapa final'!$AB$20="Muy Baja",'Mapa final'!$AD$20="Mayor"),CONCATENATE("R2C",'Mapa final'!$R$20),"")</f>
        <v/>
      </c>
      <c r="AG47" s="38" t="str">
        <f>IF(AND('Mapa final'!$AB$21="Muy Baja",'Mapa final'!$AD$21="Mayor"),CONCATENATE("R2C",'Mapa final'!$R$21),"")</f>
        <v/>
      </c>
      <c r="AH47" s="39" t="str">
        <f>IF(AND('Mapa final'!$AB$16="Muy Baja",'Mapa final'!$AD$16="Catastrófico"),CONCATENATE("R2C",'Mapa final'!$R$16),"")</f>
        <v/>
      </c>
      <c r="AI47" s="40" t="str">
        <f>IF(AND('Mapa final'!$AB$17="Muy Baja",'Mapa final'!$AD$17="Catastrófico"),CONCATENATE("R2C",'Mapa final'!$R$17),"")</f>
        <v/>
      </c>
      <c r="AJ47" s="40" t="str">
        <f>IF(AND('Mapa final'!$AB$18="Muy Baja",'Mapa final'!$AD$18="Catastrófico"),CONCATENATE("R2C",'Mapa final'!$R$18),"")</f>
        <v/>
      </c>
      <c r="AK47" s="40" t="str">
        <f>IF(AND('Mapa final'!$AB$19="Muy Baja",'Mapa final'!$AD$19="Catastrófico"),CONCATENATE("R2C",'Mapa final'!$R$19),"")</f>
        <v/>
      </c>
      <c r="AL47" s="40" t="str">
        <f>IF(AND('Mapa final'!$AB$20="Muy Baja",'Mapa final'!$AD$20="Catastrófico"),CONCATENATE("R2C",'Mapa final'!$R$20),"")</f>
        <v/>
      </c>
      <c r="AM47" s="41" t="str">
        <f>IF(AND('Mapa final'!$AB$21="Muy Baja",'Mapa final'!$AD$21="Catastrófico"),CONCATENATE("R2C",'Mapa final'!$R$21),"")</f>
        <v/>
      </c>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ht="15" customHeight="1" x14ac:dyDescent="0.3">
      <c r="A48" s="67"/>
      <c r="B48" s="490"/>
      <c r="C48" s="490"/>
      <c r="D48" s="491"/>
      <c r="E48" s="587"/>
      <c r="F48" s="588"/>
      <c r="G48" s="588"/>
      <c r="H48" s="588"/>
      <c r="I48" s="604"/>
      <c r="J48" s="60" t="str">
        <f>IF(AND('Mapa final'!$AB$22="Muy Baja",'Mapa final'!$AD$22="Leve"),CONCATENATE("R3C",'Mapa final'!$R$22),"")</f>
        <v/>
      </c>
      <c r="K48" s="61" t="str">
        <f>IF(AND('Mapa final'!$AB$23="Muy Baja",'Mapa final'!$AD$23="Leve"),CONCATENATE("R3C",'Mapa final'!$R$23),"")</f>
        <v/>
      </c>
      <c r="L48" s="61" t="str">
        <f>IF(AND('Mapa final'!$AB$24="Muy Baja",'Mapa final'!$AD$24="Leve"),CONCATENATE("R3C",'Mapa final'!$R$24),"")</f>
        <v/>
      </c>
      <c r="M48" s="61" t="str">
        <f>IF(AND('Mapa final'!$AB$25="Muy Baja",'Mapa final'!$AD$25="Leve"),CONCATENATE("R3C",'Mapa final'!$R$25),"")</f>
        <v/>
      </c>
      <c r="N48" s="61" t="str">
        <f>IF(AND('Mapa final'!$AB$26="Muy Baja",'Mapa final'!$AD$26="Leve"),CONCATENATE("R3C",'Mapa final'!$R$26),"")</f>
        <v/>
      </c>
      <c r="O48" s="62" t="str">
        <f>IF(AND('Mapa final'!$AB$27="Muy Baja",'Mapa final'!$AD$27="Leve"),CONCATENATE("R3C",'Mapa final'!$R$27),"")</f>
        <v/>
      </c>
      <c r="P48" s="60" t="str">
        <f>IF(AND('Mapa final'!$AB$22="Muy Baja",'Mapa final'!$AD$22="Menor"),CONCATENATE("R3C",'Mapa final'!$R$22),"")</f>
        <v/>
      </c>
      <c r="Q48" s="61" t="str">
        <f>IF(AND('Mapa final'!$AB$23="Muy Baja",'Mapa final'!$AD$23="Menor"),CONCATENATE("R3C",'Mapa final'!$R$23),"")</f>
        <v/>
      </c>
      <c r="R48" s="61" t="str">
        <f>IF(AND('Mapa final'!$AB$24="Muy Baja",'Mapa final'!$AD$24="Menor"),CONCATENATE("R3C",'Mapa final'!$R$24),"")</f>
        <v/>
      </c>
      <c r="S48" s="61" t="str">
        <f>IF(AND('Mapa final'!$AB$25="Muy Baja",'Mapa final'!$AD$25="Menor"),CONCATENATE("R3C",'Mapa final'!$R$25),"")</f>
        <v/>
      </c>
      <c r="T48" s="61" t="str">
        <f>IF(AND('Mapa final'!$AB$26="Muy Baja",'Mapa final'!$AD$26="Menor"),CONCATENATE("R3C",'Mapa final'!$R$26),"")</f>
        <v/>
      </c>
      <c r="U48" s="62" t="str">
        <f>IF(AND('Mapa final'!$AB$27="Muy Baja",'Mapa final'!$AD$27="Menor"),CONCATENATE("R3C",'Mapa final'!$R$27),"")</f>
        <v/>
      </c>
      <c r="V48" s="51" t="str">
        <f>IF(AND('Mapa final'!$AB$22="Muy Baja",'Mapa final'!$AD$22="Moderado"),CONCATENATE("R3C",'Mapa final'!$R$22),"")</f>
        <v/>
      </c>
      <c r="W48" s="52" t="str">
        <f>IF(AND('Mapa final'!$AB$23="Muy Baja",'Mapa final'!$AD$23="Moderado"),CONCATENATE("R3C",'Mapa final'!$R$23),"")</f>
        <v/>
      </c>
      <c r="X48" s="52" t="str">
        <f>IF(AND('Mapa final'!$AB$24="Muy Baja",'Mapa final'!$AD$24="Moderado"),CONCATENATE("R3C",'Mapa final'!$R$24),"")</f>
        <v/>
      </c>
      <c r="Y48" s="52" t="str">
        <f>IF(AND('Mapa final'!$AB$25="Muy Baja",'Mapa final'!$AD$25="Moderado"),CONCATENATE("R3C",'Mapa final'!$R$25),"")</f>
        <v/>
      </c>
      <c r="Z48" s="52" t="str">
        <f>IF(AND('Mapa final'!$AB$26="Muy Baja",'Mapa final'!$AD$26="Moderado"),CONCATENATE("R3C",'Mapa final'!$R$26),"")</f>
        <v/>
      </c>
      <c r="AA48" s="53" t="str">
        <f>IF(AND('Mapa final'!$AB$27="Muy Baja",'Mapa final'!$AD$27="Moderado"),CONCATENATE("R3C",'Mapa final'!$R$27),"")</f>
        <v/>
      </c>
      <c r="AB48" s="36" t="str">
        <f>IF(AND('Mapa final'!$AB$22="Muy Baja",'Mapa final'!$AD$22="Mayor"),CONCATENATE("R3C",'Mapa final'!$R$22),"")</f>
        <v/>
      </c>
      <c r="AC48" s="37" t="str">
        <f>IF(AND('Mapa final'!$AB$23="Muy Baja",'Mapa final'!$AD$23="Mayor"),CONCATENATE("R3C",'Mapa final'!$R$23),"")</f>
        <v/>
      </c>
      <c r="AD48" s="37" t="str">
        <f>IF(AND('Mapa final'!$AB$24="Muy Baja",'Mapa final'!$AD$24="Mayor"),CONCATENATE("R3C",'Mapa final'!$R$24),"")</f>
        <v/>
      </c>
      <c r="AE48" s="37" t="str">
        <f>IF(AND('Mapa final'!$AB$25="Muy Baja",'Mapa final'!$AD$25="Mayor"),CONCATENATE("R3C",'Mapa final'!$R$25),"")</f>
        <v/>
      </c>
      <c r="AF48" s="37" t="str">
        <f>IF(AND('Mapa final'!$AB$26="Muy Baja",'Mapa final'!$AD$26="Mayor"),CONCATENATE("R3C",'Mapa final'!$R$26),"")</f>
        <v/>
      </c>
      <c r="AG48" s="38" t="str">
        <f>IF(AND('Mapa final'!$AB$27="Muy Baja",'Mapa final'!$AD$27="Mayor"),CONCATENATE("R3C",'Mapa final'!$R$27),"")</f>
        <v/>
      </c>
      <c r="AH48" s="39" t="str">
        <f>IF(AND('Mapa final'!$AB$22="Muy Baja",'Mapa final'!$AD$22="Catastrófico"),CONCATENATE("R3C",'Mapa final'!$R$22),"")</f>
        <v/>
      </c>
      <c r="AI48" s="40" t="str">
        <f>IF(AND('Mapa final'!$AB$23="Muy Baja",'Mapa final'!$AD$23="Catastrófico"),CONCATENATE("R3C",'Mapa final'!$R$23),"")</f>
        <v/>
      </c>
      <c r="AJ48" s="40" t="str">
        <f>IF(AND('Mapa final'!$AB$24="Muy Baja",'Mapa final'!$AD$24="Catastrófico"),CONCATENATE("R3C",'Mapa final'!$R$24),"")</f>
        <v/>
      </c>
      <c r="AK48" s="40" t="str">
        <f>IF(AND('Mapa final'!$AB$25="Muy Baja",'Mapa final'!$AD$25="Catastrófico"),CONCATENATE("R3C",'Mapa final'!$R$25),"")</f>
        <v/>
      </c>
      <c r="AL48" s="40" t="str">
        <f>IF(AND('Mapa final'!$AB$26="Muy Baja",'Mapa final'!$AD$26="Catastrófico"),CONCATENATE("R3C",'Mapa final'!$R$26),"")</f>
        <v/>
      </c>
      <c r="AM48" s="41" t="str">
        <f>IF(AND('Mapa final'!$AB$27="Muy Baja",'Mapa final'!$AD$27="Catastrófico"),CONCATENATE("R3C",'Mapa final'!$R$27),"")</f>
        <v/>
      </c>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ht="15" customHeight="1" x14ac:dyDescent="0.3">
      <c r="A49" s="67"/>
      <c r="B49" s="490"/>
      <c r="C49" s="490"/>
      <c r="D49" s="491"/>
      <c r="E49" s="589"/>
      <c r="F49" s="588"/>
      <c r="G49" s="588"/>
      <c r="H49" s="588"/>
      <c r="I49" s="604"/>
      <c r="J49" s="60" t="str">
        <f>IF(AND('Mapa final'!$AB$28="Muy Baja",'Mapa final'!$AD$28="Leve"),CONCATENATE("R4C",'Mapa final'!$R$28),"")</f>
        <v/>
      </c>
      <c r="K49" s="61" t="str">
        <f>IF(AND('Mapa final'!$AB$29="Muy Baja",'Mapa final'!$AD$29="Leve"),CONCATENATE("R4C",'Mapa final'!$R$29),"")</f>
        <v/>
      </c>
      <c r="L49" s="61" t="str">
        <f>IF(AND('Mapa final'!$AB$30="Muy Baja",'Mapa final'!$AD$30="Leve"),CONCATENATE("R4C",'Mapa final'!$R$30),"")</f>
        <v/>
      </c>
      <c r="M49" s="61" t="str">
        <f>IF(AND('Mapa final'!$AB$31="Muy Baja",'Mapa final'!$AD$31="Leve"),CONCATENATE("R4C",'Mapa final'!$R$31),"")</f>
        <v/>
      </c>
      <c r="N49" s="61" t="str">
        <f>IF(AND('Mapa final'!$AB$32="Muy Baja",'Mapa final'!$AD$32="Leve"),CONCATENATE("R4C",'Mapa final'!$R$32),"")</f>
        <v/>
      </c>
      <c r="O49" s="62" t="str">
        <f>IF(AND('Mapa final'!$AB$33="Muy Baja",'Mapa final'!$AD$33="Leve"),CONCATENATE("R4C",'Mapa final'!$R$33),"")</f>
        <v/>
      </c>
      <c r="P49" s="60" t="str">
        <f>IF(AND('Mapa final'!$AB$28="Muy Baja",'Mapa final'!$AD$28="Menor"),CONCATENATE("R4C",'Mapa final'!$R$28),"")</f>
        <v/>
      </c>
      <c r="Q49" s="61" t="str">
        <f>IF(AND('Mapa final'!$AB$29="Muy Baja",'Mapa final'!$AD$29="Menor"),CONCATENATE("R4C",'Mapa final'!$R$29),"")</f>
        <v/>
      </c>
      <c r="R49" s="61" t="str">
        <f>IF(AND('Mapa final'!$AB$30="Muy Baja",'Mapa final'!$AD$30="Menor"),CONCATENATE("R4C",'Mapa final'!$R$30),"")</f>
        <v/>
      </c>
      <c r="S49" s="61" t="str">
        <f>IF(AND('Mapa final'!$AB$31="Muy Baja",'Mapa final'!$AD$31="Menor"),CONCATENATE("R4C",'Mapa final'!$R$31),"")</f>
        <v/>
      </c>
      <c r="T49" s="61" t="str">
        <f>IF(AND('Mapa final'!$AB$32="Muy Baja",'Mapa final'!$AD$32="Menor"),CONCATENATE("R4C",'Mapa final'!$R$32),"")</f>
        <v/>
      </c>
      <c r="U49" s="62" t="str">
        <f>IF(AND('Mapa final'!$AB$33="Muy Baja",'Mapa final'!$AD$33="Menor"),CONCATENATE("R4C",'Mapa final'!$R$33),"")</f>
        <v/>
      </c>
      <c r="V49" s="51" t="str">
        <f>IF(AND('Mapa final'!$AB$28="Muy Baja",'Mapa final'!$AD$28="Moderado"),CONCATENATE("R4C",'Mapa final'!$R$28),"")</f>
        <v/>
      </c>
      <c r="W49" s="52" t="str">
        <f>IF(AND('Mapa final'!$AB$29="Muy Baja",'Mapa final'!$AD$29="Moderado"),CONCATENATE("R4C",'Mapa final'!$R$29),"")</f>
        <v/>
      </c>
      <c r="X49" s="52" t="str">
        <f>IF(AND('Mapa final'!$AB$30="Muy Baja",'Mapa final'!$AD$30="Moderado"),CONCATENATE("R4C",'Mapa final'!$R$30),"")</f>
        <v/>
      </c>
      <c r="Y49" s="52" t="str">
        <f>IF(AND('Mapa final'!$AB$31="Muy Baja",'Mapa final'!$AD$31="Moderado"),CONCATENATE("R4C",'Mapa final'!$R$31),"")</f>
        <v/>
      </c>
      <c r="Z49" s="52" t="str">
        <f>IF(AND('Mapa final'!$AB$32="Muy Baja",'Mapa final'!$AD$32="Moderado"),CONCATENATE("R4C",'Mapa final'!$R$32),"")</f>
        <v/>
      </c>
      <c r="AA49" s="53" t="str">
        <f>IF(AND('Mapa final'!$AB$33="Muy Baja",'Mapa final'!$AD$33="Moderado"),CONCATENATE("R4C",'Mapa final'!$R$33),"")</f>
        <v/>
      </c>
      <c r="AB49" s="36" t="str">
        <f>IF(AND('Mapa final'!$AB$28="Muy Baja",'Mapa final'!$AD$28="Mayor"),CONCATENATE("R4C",'Mapa final'!$R$28),"")</f>
        <v/>
      </c>
      <c r="AC49" s="37" t="str">
        <f>IF(AND('Mapa final'!$AB$29="Muy Baja",'Mapa final'!$AD$29="Mayor"),CONCATENATE("R4C",'Mapa final'!$R$29),"")</f>
        <v/>
      </c>
      <c r="AD49" s="37" t="str">
        <f>IF(AND('Mapa final'!$AB$30="Muy Baja",'Mapa final'!$AD$30="Mayor"),CONCATENATE("R4C",'Mapa final'!$R$30),"")</f>
        <v/>
      </c>
      <c r="AE49" s="37" t="str">
        <f>IF(AND('Mapa final'!$AB$31="Muy Baja",'Mapa final'!$AD$31="Mayor"),CONCATENATE("R4C",'Mapa final'!$R$31),"")</f>
        <v/>
      </c>
      <c r="AF49" s="37" t="str">
        <f>IF(AND('Mapa final'!$AB$32="Muy Baja",'Mapa final'!$AD$32="Mayor"),CONCATENATE("R4C",'Mapa final'!$R$32),"")</f>
        <v/>
      </c>
      <c r="AG49" s="38" t="str">
        <f>IF(AND('Mapa final'!$AB$33="Muy Baja",'Mapa final'!$AD$33="Mayor"),CONCATENATE("R4C",'Mapa final'!$R$33),"")</f>
        <v/>
      </c>
      <c r="AH49" s="39" t="str">
        <f>IF(AND('Mapa final'!$AB$28="Muy Baja",'Mapa final'!$AD$28="Catastrófico"),CONCATENATE("R4C",'Mapa final'!$R$28),"")</f>
        <v/>
      </c>
      <c r="AI49" s="40" t="str">
        <f>IF(AND('Mapa final'!$AB$29="Muy Baja",'Mapa final'!$AD$29="Catastrófico"),CONCATENATE("R4C",'Mapa final'!$R$29),"")</f>
        <v/>
      </c>
      <c r="AJ49" s="40" t="str">
        <f>IF(AND('Mapa final'!$AB$30="Muy Baja",'Mapa final'!$AD$30="Catastrófico"),CONCATENATE("R4C",'Mapa final'!$R$30),"")</f>
        <v/>
      </c>
      <c r="AK49" s="40" t="str">
        <f>IF(AND('Mapa final'!$AB$31="Muy Baja",'Mapa final'!$AD$31="Catastrófico"),CONCATENATE("R4C",'Mapa final'!$R$31),"")</f>
        <v/>
      </c>
      <c r="AL49" s="40" t="str">
        <f>IF(AND('Mapa final'!$AB$32="Muy Baja",'Mapa final'!$AD$32="Catastrófico"),CONCATENATE("R4C",'Mapa final'!$R$32),"")</f>
        <v/>
      </c>
      <c r="AM49" s="41" t="str">
        <f>IF(AND('Mapa final'!$AB$33="Muy Baja",'Mapa final'!$AD$33="Catastrófico"),CONCATENATE("R4C",'Mapa final'!$R$33),"")</f>
        <v/>
      </c>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ht="15" customHeight="1" x14ac:dyDescent="0.3">
      <c r="A50" s="67"/>
      <c r="B50" s="490"/>
      <c r="C50" s="490"/>
      <c r="D50" s="491"/>
      <c r="E50" s="589"/>
      <c r="F50" s="588"/>
      <c r="G50" s="588"/>
      <c r="H50" s="588"/>
      <c r="I50" s="604"/>
      <c r="J50" s="60" t="str">
        <f>IF(AND('Mapa final'!$AB$34="Muy Baja",'Mapa final'!$AD$34="Leve"),CONCATENATE("R5C",'Mapa final'!$R$34),"")</f>
        <v/>
      </c>
      <c r="K50" s="61" t="str">
        <f>IF(AND('Mapa final'!$AB$35="Muy Baja",'Mapa final'!$AD$35="Leve"),CONCATENATE("R5C",'Mapa final'!$R$35),"")</f>
        <v/>
      </c>
      <c r="L50" s="61" t="str">
        <f>IF(AND('Mapa final'!$AB$36="Muy Baja",'Mapa final'!$AD$36="Leve"),CONCATENATE("R5C",'Mapa final'!$R$36),"")</f>
        <v/>
      </c>
      <c r="M50" s="61" t="str">
        <f>IF(AND('Mapa final'!$AB$37="Muy Baja",'Mapa final'!$AD$37="Leve"),CONCATENATE("R5C",'Mapa final'!$R$37),"")</f>
        <v/>
      </c>
      <c r="N50" s="61" t="str">
        <f>IF(AND('Mapa final'!$AB$38="Muy Baja",'Mapa final'!$AD$38="Leve"),CONCATENATE("R5C",'Mapa final'!$R$38),"")</f>
        <v/>
      </c>
      <c r="O50" s="62" t="str">
        <f>IF(AND('Mapa final'!$AB$39="Muy Baja",'Mapa final'!$AD$39="Leve"),CONCATENATE("R5C",'Mapa final'!$R$39),"")</f>
        <v/>
      </c>
      <c r="P50" s="60" t="str">
        <f>IF(AND('Mapa final'!$AB$34="Muy Baja",'Mapa final'!$AD$34="Menor"),CONCATENATE("R5C",'Mapa final'!$R$34),"")</f>
        <v/>
      </c>
      <c r="Q50" s="61" t="str">
        <f>IF(AND('Mapa final'!$AB$35="Muy Baja",'Mapa final'!$AD$35="Menor"),CONCATENATE("R5C",'Mapa final'!$R$35),"")</f>
        <v/>
      </c>
      <c r="R50" s="61" t="str">
        <f>IF(AND('Mapa final'!$AB$36="Muy Baja",'Mapa final'!$AD$36="Menor"),CONCATENATE("R5C",'Mapa final'!$R$36),"")</f>
        <v/>
      </c>
      <c r="S50" s="61" t="str">
        <f>IF(AND('Mapa final'!$AB$37="Muy Baja",'Mapa final'!$AD$37="Menor"),CONCATENATE("R5C",'Mapa final'!$R$37),"")</f>
        <v/>
      </c>
      <c r="T50" s="61" t="str">
        <f>IF(AND('Mapa final'!$AB$38="Muy Baja",'Mapa final'!$AD$38="Menor"),CONCATENATE("R5C",'Mapa final'!$R$38),"")</f>
        <v/>
      </c>
      <c r="U50" s="62" t="str">
        <f>IF(AND('Mapa final'!$AB$39="Muy Baja",'Mapa final'!$AD$39="Menor"),CONCATENATE("R5C",'Mapa final'!$R$39),"")</f>
        <v/>
      </c>
      <c r="V50" s="51" t="str">
        <f>IF(AND('Mapa final'!$AB$34="Muy Baja",'Mapa final'!$AD$34="Moderado"),CONCATENATE("R5C",'Mapa final'!$R$34),"")</f>
        <v/>
      </c>
      <c r="W50" s="52" t="str">
        <f>IF(AND('Mapa final'!$AB$35="Muy Baja",'Mapa final'!$AD$35="Moderado"),CONCATENATE("R5C",'Mapa final'!$R$35),"")</f>
        <v/>
      </c>
      <c r="X50" s="52" t="str">
        <f>IF(AND('Mapa final'!$AB$36="Muy Baja",'Mapa final'!$AD$36="Moderado"),CONCATENATE("R5C",'Mapa final'!$R$36),"")</f>
        <v/>
      </c>
      <c r="Y50" s="52" t="str">
        <f>IF(AND('Mapa final'!$AB$37="Muy Baja",'Mapa final'!$AD$37="Moderado"),CONCATENATE("R5C",'Mapa final'!$R$37),"")</f>
        <v/>
      </c>
      <c r="Z50" s="52" t="str">
        <f>IF(AND('Mapa final'!$AB$38="Muy Baja",'Mapa final'!$AD$38="Moderado"),CONCATENATE("R5C",'Mapa final'!$R$38),"")</f>
        <v/>
      </c>
      <c r="AA50" s="53" t="str">
        <f>IF(AND('Mapa final'!$AB$39="Muy Baja",'Mapa final'!$AD$39="Moderado"),CONCATENATE("R5C",'Mapa final'!$R$39),"")</f>
        <v/>
      </c>
      <c r="AB50" s="36" t="str">
        <f>IF(AND('Mapa final'!$AB$34="Muy Baja",'Mapa final'!$AD$34="Mayor"),CONCATENATE("R5C",'Mapa final'!$R$34),"")</f>
        <v/>
      </c>
      <c r="AC50" s="37" t="str">
        <f>IF(AND('Mapa final'!$AB$35="Muy Baja",'Mapa final'!$AD$35="Mayor"),CONCATENATE("R5C",'Mapa final'!$R$35),"")</f>
        <v/>
      </c>
      <c r="AD50" s="37" t="str">
        <f>IF(AND('Mapa final'!$AB$36="Muy Baja",'Mapa final'!$AD$36="Mayor"),CONCATENATE("R5C",'Mapa final'!$R$36),"")</f>
        <v/>
      </c>
      <c r="AE50" s="37" t="str">
        <f>IF(AND('Mapa final'!$AB$37="Muy Baja",'Mapa final'!$AD$37="Mayor"),CONCATENATE("R5C",'Mapa final'!$R$37),"")</f>
        <v/>
      </c>
      <c r="AF50" s="37" t="str">
        <f>IF(AND('Mapa final'!$AB$38="Muy Baja",'Mapa final'!$AD$38="Mayor"),CONCATENATE("R5C",'Mapa final'!$R$38),"")</f>
        <v/>
      </c>
      <c r="AG50" s="38" t="str">
        <f>IF(AND('Mapa final'!$AB$39="Muy Baja",'Mapa final'!$AD$39="Mayor"),CONCATENATE("R5C",'Mapa final'!$R$39),"")</f>
        <v/>
      </c>
      <c r="AH50" s="39" t="str">
        <f>IF(AND('Mapa final'!$AB$34="Muy Baja",'Mapa final'!$AD$34="Catastrófico"),CONCATENATE("R5C",'Mapa final'!$R$34),"")</f>
        <v/>
      </c>
      <c r="AI50" s="40" t="str">
        <f>IF(AND('Mapa final'!$AB$35="Muy Baja",'Mapa final'!$AD$35="Catastrófico"),CONCATENATE("R5C",'Mapa final'!$R$35),"")</f>
        <v/>
      </c>
      <c r="AJ50" s="40" t="str">
        <f>IF(AND('Mapa final'!$AB$36="Muy Baja",'Mapa final'!$AD$36="Catastrófico"),CONCATENATE("R5C",'Mapa final'!$R$36),"")</f>
        <v/>
      </c>
      <c r="AK50" s="40" t="str">
        <f>IF(AND('Mapa final'!$AB$37="Muy Baja",'Mapa final'!$AD$37="Catastrófico"),CONCATENATE("R5C",'Mapa final'!$R$37),"")</f>
        <v/>
      </c>
      <c r="AL50" s="40" t="str">
        <f>IF(AND('Mapa final'!$AB$38="Muy Baja",'Mapa final'!$AD$38="Catastrófico"),CONCATENATE("R5C",'Mapa final'!$R$38),"")</f>
        <v/>
      </c>
      <c r="AM50" s="41" t="str">
        <f>IF(AND('Mapa final'!$AB$39="Muy Baja",'Mapa final'!$AD$39="Catastrófico"),CONCATENATE("R5C",'Mapa final'!$R$39),"")</f>
        <v/>
      </c>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customHeight="1" x14ac:dyDescent="0.3">
      <c r="A51" s="67"/>
      <c r="B51" s="490"/>
      <c r="C51" s="490"/>
      <c r="D51" s="491"/>
      <c r="E51" s="589"/>
      <c r="F51" s="588"/>
      <c r="G51" s="588"/>
      <c r="H51" s="588"/>
      <c r="I51" s="604"/>
      <c r="J51" s="60" t="str">
        <f>IF(AND('Mapa final'!$AB$40="Muy Baja",'Mapa final'!$AD$40="Leve"),CONCATENATE("R6C",'Mapa final'!$R$40),"")</f>
        <v/>
      </c>
      <c r="K51" s="61" t="str">
        <f>IF(AND('Mapa final'!$AB$41="Muy Baja",'Mapa final'!$AD$41="Leve"),CONCATENATE("R6C",'Mapa final'!$R$41),"")</f>
        <v/>
      </c>
      <c r="L51" s="61" t="str">
        <f>IF(AND('Mapa final'!$AB$42="Muy Baja",'Mapa final'!$AD$42="Leve"),CONCATENATE("R6C",'Mapa final'!$R$42),"")</f>
        <v/>
      </c>
      <c r="M51" s="61" t="str">
        <f>IF(AND('Mapa final'!$AB$43="Muy Baja",'Mapa final'!$AD$43="Leve"),CONCATENATE("R6C",'Mapa final'!$R$43),"")</f>
        <v/>
      </c>
      <c r="N51" s="61" t="str">
        <f>IF(AND('Mapa final'!$AB$44="Muy Baja",'Mapa final'!$AD$44="Leve"),CONCATENATE("R6C",'Mapa final'!$R$44),"")</f>
        <v/>
      </c>
      <c r="O51" s="62" t="str">
        <f>IF(AND('Mapa final'!$AB$45="Muy Baja",'Mapa final'!$AD$45="Leve"),CONCATENATE("R6C",'Mapa final'!$R$45),"")</f>
        <v/>
      </c>
      <c r="P51" s="60" t="str">
        <f>IF(AND('Mapa final'!$AB$40="Muy Baja",'Mapa final'!$AD$40="Menor"),CONCATENATE("R6C",'Mapa final'!$R$40),"")</f>
        <v/>
      </c>
      <c r="Q51" s="61" t="str">
        <f>IF(AND('Mapa final'!$AB$41="Muy Baja",'Mapa final'!$AD$41="Menor"),CONCATENATE("R6C",'Mapa final'!$R$41),"")</f>
        <v/>
      </c>
      <c r="R51" s="61" t="str">
        <f>IF(AND('Mapa final'!$AB$42="Muy Baja",'Mapa final'!$AD$42="Menor"),CONCATENATE("R6C",'Mapa final'!$R$42),"")</f>
        <v/>
      </c>
      <c r="S51" s="61" t="str">
        <f>IF(AND('Mapa final'!$AB$43="Muy Baja",'Mapa final'!$AD$43="Menor"),CONCATENATE("R6C",'Mapa final'!$R$43),"")</f>
        <v/>
      </c>
      <c r="T51" s="61" t="str">
        <f>IF(AND('Mapa final'!$AB$44="Muy Baja",'Mapa final'!$AD$44="Menor"),CONCATENATE("R6C",'Mapa final'!$R$44),"")</f>
        <v/>
      </c>
      <c r="U51" s="62" t="str">
        <f>IF(AND('Mapa final'!$AB$45="Muy Baja",'Mapa final'!$AD$45="Menor"),CONCATENATE("R6C",'Mapa final'!$R$45),"")</f>
        <v/>
      </c>
      <c r="V51" s="51" t="str">
        <f>IF(AND('Mapa final'!$AB$40="Muy Baja",'Mapa final'!$AD$40="Moderado"),CONCATENATE("R6C",'Mapa final'!$R$40),"")</f>
        <v/>
      </c>
      <c r="W51" s="52" t="str">
        <f>IF(AND('Mapa final'!$AB$41="Muy Baja",'Mapa final'!$AD$41="Moderado"),CONCATENATE("R6C",'Mapa final'!$R$41),"")</f>
        <v/>
      </c>
      <c r="X51" s="52" t="str">
        <f>IF(AND('Mapa final'!$AB$42="Muy Baja",'Mapa final'!$AD$42="Moderado"),CONCATENATE("R6C",'Mapa final'!$R$42),"")</f>
        <v/>
      </c>
      <c r="Y51" s="52" t="str">
        <f>IF(AND('Mapa final'!$AB$43="Muy Baja",'Mapa final'!$AD$43="Moderado"),CONCATENATE("R6C",'Mapa final'!$R$43),"")</f>
        <v/>
      </c>
      <c r="Z51" s="52" t="str">
        <f>IF(AND('Mapa final'!$AB$44="Muy Baja",'Mapa final'!$AD$44="Moderado"),CONCATENATE("R6C",'Mapa final'!$R$44),"")</f>
        <v/>
      </c>
      <c r="AA51" s="53" t="str">
        <f>IF(AND('Mapa final'!$AB$45="Muy Baja",'Mapa final'!$AD$45="Moderado"),CONCATENATE("R6C",'Mapa final'!$R$45),"")</f>
        <v/>
      </c>
      <c r="AB51" s="36" t="str">
        <f>IF(AND('Mapa final'!$AB$40="Muy Baja",'Mapa final'!$AD$40="Mayor"),CONCATENATE("R6C",'Mapa final'!$R$40),"")</f>
        <v/>
      </c>
      <c r="AC51" s="37" t="str">
        <f>IF(AND('Mapa final'!$AB$41="Muy Baja",'Mapa final'!$AD$41="Mayor"),CONCATENATE("R6C",'Mapa final'!$R$41),"")</f>
        <v/>
      </c>
      <c r="AD51" s="37" t="str">
        <f>IF(AND('Mapa final'!$AB$42="Muy Baja",'Mapa final'!$AD$42="Mayor"),CONCATENATE("R6C",'Mapa final'!$R$42),"")</f>
        <v/>
      </c>
      <c r="AE51" s="37" t="str">
        <f>IF(AND('Mapa final'!$AB$43="Muy Baja",'Mapa final'!$AD$43="Mayor"),CONCATENATE("R6C",'Mapa final'!$R$43),"")</f>
        <v/>
      </c>
      <c r="AF51" s="37" t="str">
        <f>IF(AND('Mapa final'!$AB$44="Muy Baja",'Mapa final'!$AD$44="Mayor"),CONCATENATE("R6C",'Mapa final'!$R$44),"")</f>
        <v/>
      </c>
      <c r="AG51" s="38" t="str">
        <f>IF(AND('Mapa final'!$AB$45="Muy Baja",'Mapa final'!$AD$45="Mayor"),CONCATENATE("R6C",'Mapa final'!$R$45),"")</f>
        <v/>
      </c>
      <c r="AH51" s="39" t="str">
        <f>IF(AND('Mapa final'!$AB$40="Muy Baja",'Mapa final'!$AD$40="Catastrófico"),CONCATENATE("R6C",'Mapa final'!$R$40),"")</f>
        <v/>
      </c>
      <c r="AI51" s="40" t="str">
        <f>IF(AND('Mapa final'!$AB$41="Muy Baja",'Mapa final'!$AD$41="Catastrófico"),CONCATENATE("R6C",'Mapa final'!$R$41),"")</f>
        <v/>
      </c>
      <c r="AJ51" s="40" t="str">
        <f>IF(AND('Mapa final'!$AB$42="Muy Baja",'Mapa final'!$AD$42="Catastrófico"),CONCATENATE("R6C",'Mapa final'!$R$42),"")</f>
        <v/>
      </c>
      <c r="AK51" s="40" t="str">
        <f>IF(AND('Mapa final'!$AB$43="Muy Baja",'Mapa final'!$AD$43="Catastrófico"),CONCATENATE("R6C",'Mapa final'!$R$43),"")</f>
        <v/>
      </c>
      <c r="AL51" s="40" t="str">
        <f>IF(AND('Mapa final'!$AB$44="Muy Baja",'Mapa final'!$AD$44="Catastrófico"),CONCATENATE("R6C",'Mapa final'!$R$44),"")</f>
        <v/>
      </c>
      <c r="AM51" s="41" t="str">
        <f>IF(AND('Mapa final'!$AB$45="Muy Baja",'Mapa final'!$AD$45="Catastrófico"),CONCATENATE("R6C",'Mapa final'!$R$45),"")</f>
        <v/>
      </c>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ht="15" customHeight="1" x14ac:dyDescent="0.3">
      <c r="A52" s="67"/>
      <c r="B52" s="490"/>
      <c r="C52" s="490"/>
      <c r="D52" s="491"/>
      <c r="E52" s="589"/>
      <c r="F52" s="588"/>
      <c r="G52" s="588"/>
      <c r="H52" s="588"/>
      <c r="I52" s="604"/>
      <c r="J52" s="60" t="str">
        <f>IF(AND('Mapa final'!$AB$46="Muy Baja",'Mapa final'!$AD$46="Leve"),CONCATENATE("R7C",'Mapa final'!$R$46),"")</f>
        <v/>
      </c>
      <c r="K52" s="61" t="str">
        <f>IF(AND('Mapa final'!$AB$47="Muy Baja",'Mapa final'!$AD$47="Leve"),CONCATENATE("R7C",'Mapa final'!$R$47),"")</f>
        <v/>
      </c>
      <c r="L52" s="61" t="str">
        <f>IF(AND('Mapa final'!$AB$48="Muy Baja",'Mapa final'!$AD$48="Leve"),CONCATENATE("R7C",'Mapa final'!$R$48),"")</f>
        <v/>
      </c>
      <c r="M52" s="61" t="str">
        <f>IF(AND('Mapa final'!$AB$49="Muy Baja",'Mapa final'!$AD$49="Leve"),CONCATENATE("R7C",'Mapa final'!$R$49),"")</f>
        <v/>
      </c>
      <c r="N52" s="61" t="str">
        <f>IF(AND('Mapa final'!$AB$50="Muy Baja",'Mapa final'!$AD$50="Leve"),CONCATENATE("R7C",'Mapa final'!$R$50),"")</f>
        <v/>
      </c>
      <c r="O52" s="62" t="str">
        <f>IF(AND('Mapa final'!$AB$51="Muy Baja",'Mapa final'!$AD$51="Leve"),CONCATENATE("R7C",'Mapa final'!$R$51),"")</f>
        <v/>
      </c>
      <c r="P52" s="60" t="str">
        <f>IF(AND('Mapa final'!$AB$46="Muy Baja",'Mapa final'!$AD$46="Menor"),CONCATENATE("R7C",'Mapa final'!$R$46),"")</f>
        <v/>
      </c>
      <c r="Q52" s="61" t="str">
        <f>IF(AND('Mapa final'!$AB$47="Muy Baja",'Mapa final'!$AD$47="Menor"),CONCATENATE("R7C",'Mapa final'!$R$47),"")</f>
        <v/>
      </c>
      <c r="R52" s="61" t="str">
        <f>IF(AND('Mapa final'!$AB$48="Muy Baja",'Mapa final'!$AD$48="Menor"),CONCATENATE("R7C",'Mapa final'!$R$48),"")</f>
        <v/>
      </c>
      <c r="S52" s="61" t="str">
        <f>IF(AND('Mapa final'!$AB$49="Muy Baja",'Mapa final'!$AD$49="Menor"),CONCATENATE("R7C",'Mapa final'!$R$49),"")</f>
        <v/>
      </c>
      <c r="T52" s="61" t="str">
        <f>IF(AND('Mapa final'!$AB$50="Muy Baja",'Mapa final'!$AD$50="Menor"),CONCATENATE("R7C",'Mapa final'!$R$50),"")</f>
        <v/>
      </c>
      <c r="U52" s="62" t="str">
        <f>IF(AND('Mapa final'!$AB$51="Muy Baja",'Mapa final'!$AD$51="Menor"),CONCATENATE("R7C",'Mapa final'!$R$51),"")</f>
        <v/>
      </c>
      <c r="V52" s="51" t="str">
        <f>IF(AND('Mapa final'!$AB$46="Muy Baja",'Mapa final'!$AD$46="Moderado"),CONCATENATE("R7C",'Mapa final'!$R$46),"")</f>
        <v/>
      </c>
      <c r="W52" s="52" t="str">
        <f>IF(AND('Mapa final'!$AB$47="Muy Baja",'Mapa final'!$AD$47="Moderado"),CONCATENATE("R7C",'Mapa final'!$R$47),"")</f>
        <v/>
      </c>
      <c r="X52" s="52" t="str">
        <f>IF(AND('Mapa final'!$AB$48="Muy Baja",'Mapa final'!$AD$48="Moderado"),CONCATENATE("R7C",'Mapa final'!$R$48),"")</f>
        <v/>
      </c>
      <c r="Y52" s="52" t="str">
        <f>IF(AND('Mapa final'!$AB$49="Muy Baja",'Mapa final'!$AD$49="Moderado"),CONCATENATE("R7C",'Mapa final'!$R$49),"")</f>
        <v/>
      </c>
      <c r="Z52" s="52" t="str">
        <f>IF(AND('Mapa final'!$AB$50="Muy Baja",'Mapa final'!$AD$50="Moderado"),CONCATENATE("R7C",'Mapa final'!$R$50),"")</f>
        <v/>
      </c>
      <c r="AA52" s="53" t="str">
        <f>IF(AND('Mapa final'!$AB$51="Muy Baja",'Mapa final'!$AD$51="Moderado"),CONCATENATE("R7C",'Mapa final'!$R$51),"")</f>
        <v/>
      </c>
      <c r="AB52" s="36" t="str">
        <f>IF(AND('Mapa final'!$AB$46="Muy Baja",'Mapa final'!$AD$46="Mayor"),CONCATENATE("R7C",'Mapa final'!$R$46),"")</f>
        <v/>
      </c>
      <c r="AC52" s="37" t="str">
        <f>IF(AND('Mapa final'!$AB$47="Muy Baja",'Mapa final'!$AD$47="Mayor"),CONCATENATE("R7C",'Mapa final'!$R$47),"")</f>
        <v/>
      </c>
      <c r="AD52" s="37" t="str">
        <f>IF(AND('Mapa final'!$AB$48="Muy Baja",'Mapa final'!$AD$48="Mayor"),CONCATENATE("R7C",'Mapa final'!$R$48),"")</f>
        <v/>
      </c>
      <c r="AE52" s="37" t="str">
        <f>IF(AND('Mapa final'!$AB$49="Muy Baja",'Mapa final'!$AD$49="Mayor"),CONCATENATE("R7C",'Mapa final'!$R$49),"")</f>
        <v/>
      </c>
      <c r="AF52" s="37" t="str">
        <f>IF(AND('Mapa final'!$AB$50="Muy Baja",'Mapa final'!$AD$50="Mayor"),CONCATENATE("R7C",'Mapa final'!$R$50),"")</f>
        <v/>
      </c>
      <c r="AG52" s="38" t="str">
        <f>IF(AND('Mapa final'!$AB$51="Muy Baja",'Mapa final'!$AD$51="Mayor"),CONCATENATE("R7C",'Mapa final'!$R$51),"")</f>
        <v/>
      </c>
      <c r="AH52" s="39" t="str">
        <f>IF(AND('Mapa final'!$AB$46="Muy Baja",'Mapa final'!$AD$46="Catastrófico"),CONCATENATE("R7C",'Mapa final'!$R$46),"")</f>
        <v/>
      </c>
      <c r="AI52" s="40" t="str">
        <f>IF(AND('Mapa final'!$AB$47="Muy Baja",'Mapa final'!$AD$47="Catastrófico"),CONCATENATE("R7C",'Mapa final'!$R$47),"")</f>
        <v/>
      </c>
      <c r="AJ52" s="40" t="str">
        <f>IF(AND('Mapa final'!$AB$48="Muy Baja",'Mapa final'!$AD$48="Catastrófico"),CONCATENATE("R7C",'Mapa final'!$R$48),"")</f>
        <v/>
      </c>
      <c r="AK52" s="40" t="str">
        <f>IF(AND('Mapa final'!$AB$49="Muy Baja",'Mapa final'!$AD$49="Catastrófico"),CONCATENATE("R7C",'Mapa final'!$R$49),"")</f>
        <v/>
      </c>
      <c r="AL52" s="40" t="str">
        <f>IF(AND('Mapa final'!$AB$50="Muy Baja",'Mapa final'!$AD$50="Catastrófico"),CONCATENATE("R7C",'Mapa final'!$R$50),"")</f>
        <v/>
      </c>
      <c r="AM52" s="41" t="str">
        <f>IF(AND('Mapa final'!$AB$51="Muy Baja",'Mapa final'!$AD$51="Catastrófico"),CONCATENATE("R7C",'Mapa final'!$R$51),"")</f>
        <v/>
      </c>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3">
      <c r="A53" s="67"/>
      <c r="B53" s="490"/>
      <c r="C53" s="490"/>
      <c r="D53" s="491"/>
      <c r="E53" s="589"/>
      <c r="F53" s="588"/>
      <c r="G53" s="588"/>
      <c r="H53" s="588"/>
      <c r="I53" s="604"/>
      <c r="J53" s="60" t="str">
        <f>IF(AND('Mapa final'!$AB$52="Muy Baja",'Mapa final'!$AD$52="Leve"),CONCATENATE("R8C",'Mapa final'!$R$52),"")</f>
        <v/>
      </c>
      <c r="K53" s="61" t="str">
        <f>IF(AND('Mapa final'!$AB$53="Muy Baja",'Mapa final'!$AD$53="Leve"),CONCATENATE("R8C",'Mapa final'!$R$53),"")</f>
        <v/>
      </c>
      <c r="L53" s="61" t="str">
        <f>IF(AND('Mapa final'!$AB$54="Muy Baja",'Mapa final'!$AD$54="Leve"),CONCATENATE("R8C",'Mapa final'!$R$54),"")</f>
        <v/>
      </c>
      <c r="M53" s="61" t="str">
        <f>IF(AND('Mapa final'!$AB$55="Muy Baja",'Mapa final'!$AD$55="Leve"),CONCATENATE("R8C",'Mapa final'!$R$55),"")</f>
        <v/>
      </c>
      <c r="N53" s="61" t="str">
        <f>IF(AND('Mapa final'!$AB$56="Muy Baja",'Mapa final'!$AD$56="Leve"),CONCATENATE("R8C",'Mapa final'!$R$56),"")</f>
        <v/>
      </c>
      <c r="O53" s="62" t="str">
        <f>IF(AND('Mapa final'!$AB$57="Muy Baja",'Mapa final'!$AD$57="Leve"),CONCATENATE("R8C",'Mapa final'!$R$57),"")</f>
        <v/>
      </c>
      <c r="P53" s="60" t="str">
        <f>IF(AND('Mapa final'!$AB$52="Muy Baja",'Mapa final'!$AD$52="Menor"),CONCATENATE("R8C",'Mapa final'!$R$52),"")</f>
        <v/>
      </c>
      <c r="Q53" s="61" t="str">
        <f>IF(AND('Mapa final'!$AB$53="Muy Baja",'Mapa final'!$AD$53="Menor"),CONCATENATE("R8C",'Mapa final'!$R$53),"")</f>
        <v/>
      </c>
      <c r="R53" s="61" t="str">
        <f>IF(AND('Mapa final'!$AB$54="Muy Baja",'Mapa final'!$AD$54="Menor"),CONCATENATE("R8C",'Mapa final'!$R$54),"")</f>
        <v/>
      </c>
      <c r="S53" s="61" t="str">
        <f>IF(AND('Mapa final'!$AB$55="Muy Baja",'Mapa final'!$AD$55="Menor"),CONCATENATE("R8C",'Mapa final'!$R$55),"")</f>
        <v/>
      </c>
      <c r="T53" s="61" t="str">
        <f>IF(AND('Mapa final'!$AB$56="Muy Baja",'Mapa final'!$AD$56="Menor"),CONCATENATE("R8C",'Mapa final'!$R$56),"")</f>
        <v/>
      </c>
      <c r="U53" s="62" t="str">
        <f>IF(AND('Mapa final'!$AB$57="Muy Baja",'Mapa final'!$AD$57="Menor"),CONCATENATE("R8C",'Mapa final'!$R$57),"")</f>
        <v/>
      </c>
      <c r="V53" s="51" t="str">
        <f>IF(AND('Mapa final'!$AB$52="Muy Baja",'Mapa final'!$AD$52="Moderado"),CONCATENATE("R8C",'Mapa final'!$R$52),"")</f>
        <v/>
      </c>
      <c r="W53" s="52" t="str">
        <f>IF(AND('Mapa final'!$AB$53="Muy Baja",'Mapa final'!$AD$53="Moderado"),CONCATENATE("R8C",'Mapa final'!$R$53),"")</f>
        <v/>
      </c>
      <c r="X53" s="52" t="str">
        <f>IF(AND('Mapa final'!$AB$54="Muy Baja",'Mapa final'!$AD$54="Moderado"),CONCATENATE("R8C",'Mapa final'!$R$54),"")</f>
        <v/>
      </c>
      <c r="Y53" s="52" t="str">
        <f>IF(AND('Mapa final'!$AB$55="Muy Baja",'Mapa final'!$AD$55="Moderado"),CONCATENATE("R8C",'Mapa final'!$R$55),"")</f>
        <v/>
      </c>
      <c r="Z53" s="52" t="str">
        <f>IF(AND('Mapa final'!$AB$56="Muy Baja",'Mapa final'!$AD$56="Moderado"),CONCATENATE("R8C",'Mapa final'!$R$56),"")</f>
        <v/>
      </c>
      <c r="AA53" s="53" t="str">
        <f>IF(AND('Mapa final'!$AB$57="Muy Baja",'Mapa final'!$AD$57="Moderado"),CONCATENATE("R8C",'Mapa final'!$R$57),"")</f>
        <v/>
      </c>
      <c r="AB53" s="36" t="str">
        <f>IF(AND('Mapa final'!$AB$52="Muy Baja",'Mapa final'!$AD$52="Mayor"),CONCATENATE("R8C",'Mapa final'!$R$52),"")</f>
        <v/>
      </c>
      <c r="AC53" s="37" t="str">
        <f>IF(AND('Mapa final'!$AB$53="Muy Baja",'Mapa final'!$AD$53="Mayor"),CONCATENATE("R8C",'Mapa final'!$R$53),"")</f>
        <v/>
      </c>
      <c r="AD53" s="37" t="str">
        <f>IF(AND('Mapa final'!$AB$54="Muy Baja",'Mapa final'!$AD$54="Mayor"),CONCATENATE("R8C",'Mapa final'!$R$54),"")</f>
        <v/>
      </c>
      <c r="AE53" s="37" t="str">
        <f>IF(AND('Mapa final'!$AB$55="Muy Baja",'Mapa final'!$AD$55="Mayor"),CONCATENATE("R8C",'Mapa final'!$R$55),"")</f>
        <v/>
      </c>
      <c r="AF53" s="37" t="str">
        <f>IF(AND('Mapa final'!$AB$56="Muy Baja",'Mapa final'!$AD$56="Mayor"),CONCATENATE("R8C",'Mapa final'!$R$56),"")</f>
        <v/>
      </c>
      <c r="AG53" s="38" t="str">
        <f>IF(AND('Mapa final'!$AB$57="Muy Baja",'Mapa final'!$AD$57="Mayor"),CONCATENATE("R8C",'Mapa final'!$R$57),"")</f>
        <v/>
      </c>
      <c r="AH53" s="39" t="str">
        <f>IF(AND('Mapa final'!$AB$52="Muy Baja",'Mapa final'!$AD$52="Catastrófico"),CONCATENATE("R8C",'Mapa final'!$R$52),"")</f>
        <v/>
      </c>
      <c r="AI53" s="40" t="str">
        <f>IF(AND('Mapa final'!$AB$53="Muy Baja",'Mapa final'!$AD$53="Catastrófico"),CONCATENATE("R8C",'Mapa final'!$R$53),"")</f>
        <v/>
      </c>
      <c r="AJ53" s="40" t="str">
        <f>IF(AND('Mapa final'!$AB$54="Muy Baja",'Mapa final'!$AD$54="Catastrófico"),CONCATENATE("R8C",'Mapa final'!$R$54),"")</f>
        <v/>
      </c>
      <c r="AK53" s="40" t="str">
        <f>IF(AND('Mapa final'!$AB$55="Muy Baja",'Mapa final'!$AD$55="Catastrófico"),CONCATENATE("R8C",'Mapa final'!$R$55),"")</f>
        <v/>
      </c>
      <c r="AL53" s="40" t="str">
        <f>IF(AND('Mapa final'!$AB$56="Muy Baja",'Mapa final'!$AD$56="Catastrófico"),CONCATENATE("R8C",'Mapa final'!$R$56),"")</f>
        <v/>
      </c>
      <c r="AM53" s="41" t="str">
        <f>IF(AND('Mapa final'!$AB$57="Muy Baja",'Mapa final'!$AD$57="Catastrófico"),CONCATENATE("R8C",'Mapa final'!$R$57),"")</f>
        <v/>
      </c>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3">
      <c r="A54" s="67"/>
      <c r="B54" s="490"/>
      <c r="C54" s="490"/>
      <c r="D54" s="491"/>
      <c r="E54" s="589"/>
      <c r="F54" s="588"/>
      <c r="G54" s="588"/>
      <c r="H54" s="588"/>
      <c r="I54" s="604"/>
      <c r="J54" s="60" t="str">
        <f>IF(AND('Mapa final'!$AB$58="Muy Baja",'Mapa final'!$AD$58="Leve"),CONCATENATE("R9C",'Mapa final'!$R$58),"")</f>
        <v/>
      </c>
      <c r="K54" s="61" t="str">
        <f>IF(AND('Mapa final'!$AB$59="Muy Baja",'Mapa final'!$AD$59="Leve"),CONCATENATE("R9C",'Mapa final'!$R$59),"")</f>
        <v/>
      </c>
      <c r="L54" s="61" t="str">
        <f>IF(AND('Mapa final'!$AB$60="Muy Baja",'Mapa final'!$AD$60="Leve"),CONCATENATE("R9C",'Mapa final'!$R$60),"")</f>
        <v/>
      </c>
      <c r="M54" s="61" t="str">
        <f>IF(AND('Mapa final'!$AB$61="Muy Baja",'Mapa final'!$AD$61="Leve"),CONCATENATE("R9C",'Mapa final'!$R$61),"")</f>
        <v/>
      </c>
      <c r="N54" s="61" t="str">
        <f>IF(AND('Mapa final'!$AB$62="Muy Baja",'Mapa final'!$AD$62="Leve"),CONCATENATE("R9C",'Mapa final'!$R$62),"")</f>
        <v/>
      </c>
      <c r="O54" s="62" t="str">
        <f>IF(AND('Mapa final'!$AB$63="Muy Baja",'Mapa final'!$AD$63="Leve"),CONCATENATE("R9C",'Mapa final'!$R$63),"")</f>
        <v/>
      </c>
      <c r="P54" s="60" t="str">
        <f>IF(AND('Mapa final'!$AB$58="Muy Baja",'Mapa final'!$AD$58="Menor"),CONCATENATE("R9C",'Mapa final'!$R$58),"")</f>
        <v/>
      </c>
      <c r="Q54" s="61" t="str">
        <f>IF(AND('Mapa final'!$AB$59="Muy Baja",'Mapa final'!$AD$59="Menor"),CONCATENATE("R9C",'Mapa final'!$R$59),"")</f>
        <v/>
      </c>
      <c r="R54" s="61" t="str">
        <f>IF(AND('Mapa final'!$AB$60="Muy Baja",'Mapa final'!$AD$60="Menor"),CONCATENATE("R9C",'Mapa final'!$R$60),"")</f>
        <v/>
      </c>
      <c r="S54" s="61" t="str">
        <f>IF(AND('Mapa final'!$AB$61="Muy Baja",'Mapa final'!$AD$61="Menor"),CONCATENATE("R9C",'Mapa final'!$R$61),"")</f>
        <v/>
      </c>
      <c r="T54" s="61" t="str">
        <f>IF(AND('Mapa final'!$AB$62="Muy Baja",'Mapa final'!$AD$62="Menor"),CONCATENATE("R9C",'Mapa final'!$R$62),"")</f>
        <v/>
      </c>
      <c r="U54" s="62" t="str">
        <f>IF(AND('Mapa final'!$AB$63="Muy Baja",'Mapa final'!$AD$63="Menor"),CONCATENATE("R9C",'Mapa final'!$R$63),"")</f>
        <v/>
      </c>
      <c r="V54" s="51" t="str">
        <f>IF(AND('Mapa final'!$AB$58="Muy Baja",'Mapa final'!$AD$58="Moderado"),CONCATENATE("R9C",'Mapa final'!$R$58),"")</f>
        <v/>
      </c>
      <c r="W54" s="52" t="str">
        <f>IF(AND('Mapa final'!$AB$59="Muy Baja",'Mapa final'!$AD$59="Moderado"),CONCATENATE("R9C",'Mapa final'!$R$59),"")</f>
        <v/>
      </c>
      <c r="X54" s="52" t="str">
        <f>IF(AND('Mapa final'!$AB$60="Muy Baja",'Mapa final'!$AD$60="Moderado"),CONCATENATE("R9C",'Mapa final'!$R$60),"")</f>
        <v/>
      </c>
      <c r="Y54" s="52" t="str">
        <f>IF(AND('Mapa final'!$AB$61="Muy Baja",'Mapa final'!$AD$61="Moderado"),CONCATENATE("R9C",'Mapa final'!$R$61),"")</f>
        <v/>
      </c>
      <c r="Z54" s="52" t="str">
        <f>IF(AND('Mapa final'!$AB$62="Muy Baja",'Mapa final'!$AD$62="Moderado"),CONCATENATE("R9C",'Mapa final'!$R$62),"")</f>
        <v/>
      </c>
      <c r="AA54" s="53" t="str">
        <f>IF(AND('Mapa final'!$AB$63="Muy Baja",'Mapa final'!$AD$63="Moderado"),CONCATENATE("R9C",'Mapa final'!$R$63),"")</f>
        <v/>
      </c>
      <c r="AB54" s="36" t="str">
        <f>IF(AND('Mapa final'!$AB$58="Muy Baja",'Mapa final'!$AD$58="Mayor"),CONCATENATE("R9C",'Mapa final'!$R$58),"")</f>
        <v/>
      </c>
      <c r="AC54" s="37" t="str">
        <f>IF(AND('Mapa final'!$AB$59="Muy Baja",'Mapa final'!$AD$59="Mayor"),CONCATENATE("R9C",'Mapa final'!$R$59),"")</f>
        <v/>
      </c>
      <c r="AD54" s="37" t="str">
        <f>IF(AND('Mapa final'!$AB$60="Muy Baja",'Mapa final'!$AD$60="Mayor"),CONCATENATE("R9C",'Mapa final'!$R$60),"")</f>
        <v/>
      </c>
      <c r="AE54" s="37" t="str">
        <f>IF(AND('Mapa final'!$AB$61="Muy Baja",'Mapa final'!$AD$61="Mayor"),CONCATENATE("R9C",'Mapa final'!$R$61),"")</f>
        <v/>
      </c>
      <c r="AF54" s="37" t="str">
        <f>IF(AND('Mapa final'!$AB$62="Muy Baja",'Mapa final'!$AD$62="Mayor"),CONCATENATE("R9C",'Mapa final'!$R$62),"")</f>
        <v/>
      </c>
      <c r="AG54" s="38" t="str">
        <f>IF(AND('Mapa final'!$AB$63="Muy Baja",'Mapa final'!$AD$63="Mayor"),CONCATENATE("R9C",'Mapa final'!$R$63),"")</f>
        <v/>
      </c>
      <c r="AH54" s="39" t="str">
        <f>IF(AND('Mapa final'!$AB$58="Muy Baja",'Mapa final'!$AD$58="Catastrófico"),CONCATENATE("R9C",'Mapa final'!$R$58),"")</f>
        <v/>
      </c>
      <c r="AI54" s="40" t="str">
        <f>IF(AND('Mapa final'!$AB$59="Muy Baja",'Mapa final'!$AD$59="Catastrófico"),CONCATENATE("R9C",'Mapa final'!$R$59),"")</f>
        <v/>
      </c>
      <c r="AJ54" s="40" t="str">
        <f>IF(AND('Mapa final'!$AB$60="Muy Baja",'Mapa final'!$AD$60="Catastrófico"),CONCATENATE("R9C",'Mapa final'!$R$60),"")</f>
        <v/>
      </c>
      <c r="AK54" s="40" t="str">
        <f>IF(AND('Mapa final'!$AB$61="Muy Baja",'Mapa final'!$AD$61="Catastrófico"),CONCATENATE("R9C",'Mapa final'!$R$61),"")</f>
        <v/>
      </c>
      <c r="AL54" s="40" t="str">
        <f>IF(AND('Mapa final'!$AB$62="Muy Baja",'Mapa final'!$AD$62="Catastrófico"),CONCATENATE("R9C",'Mapa final'!$R$62),"")</f>
        <v/>
      </c>
      <c r="AM54" s="41" t="str">
        <f>IF(AND('Mapa final'!$AB$63="Muy Baja",'Mapa final'!$AD$63="Catastrófico"),CONCATENATE("R9C",'Mapa final'!$R$63),"")</f>
        <v/>
      </c>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ht="15.75" customHeight="1" thickBot="1" x14ac:dyDescent="0.35">
      <c r="A55" s="67"/>
      <c r="B55" s="490"/>
      <c r="C55" s="490"/>
      <c r="D55" s="491"/>
      <c r="E55" s="590"/>
      <c r="F55" s="591"/>
      <c r="G55" s="591"/>
      <c r="H55" s="591"/>
      <c r="I55" s="605"/>
      <c r="J55" s="63" t="str">
        <f>IF(AND('Mapa final'!$AB$64="Muy Baja",'Mapa final'!$AD$64="Leve"),CONCATENATE("R10C",'Mapa final'!$R$64),"")</f>
        <v/>
      </c>
      <c r="K55" s="64" t="str">
        <f>IF(AND('Mapa final'!$AB$65="Muy Baja",'Mapa final'!$AD$65="Leve"),CONCATENATE("R10C",'Mapa final'!$R$65),"")</f>
        <v/>
      </c>
      <c r="L55" s="64" t="str">
        <f>IF(AND('Mapa final'!$AB$66="Muy Baja",'Mapa final'!$AD$66="Leve"),CONCATENATE("R10C",'Mapa final'!$R$66),"")</f>
        <v/>
      </c>
      <c r="M55" s="64" t="str">
        <f>IF(AND('Mapa final'!$AB$67="Muy Baja",'Mapa final'!$AD$67="Leve"),CONCATENATE("R10C",'Mapa final'!$R$67),"")</f>
        <v/>
      </c>
      <c r="N55" s="64" t="str">
        <f>IF(AND('Mapa final'!$AB$68="Muy Baja",'Mapa final'!$AD$68="Leve"),CONCATENATE("R10C",'Mapa final'!$R$68),"")</f>
        <v/>
      </c>
      <c r="O55" s="65" t="str">
        <f>IF(AND('Mapa final'!$AB$69="Muy Baja",'Mapa final'!$AD$69="Leve"),CONCATENATE("R10C",'Mapa final'!$R$69),"")</f>
        <v/>
      </c>
      <c r="P55" s="63" t="str">
        <f>IF(AND('Mapa final'!$AB$64="Muy Baja",'Mapa final'!$AD$64="Menor"),CONCATENATE("R10C",'Mapa final'!$R$64),"")</f>
        <v/>
      </c>
      <c r="Q55" s="64" t="str">
        <f>IF(AND('Mapa final'!$AB$65="Muy Baja",'Mapa final'!$AD$65="Menor"),CONCATENATE("R10C",'Mapa final'!$R$65),"")</f>
        <v/>
      </c>
      <c r="R55" s="64" t="str">
        <f>IF(AND('Mapa final'!$AB$66="Muy Baja",'Mapa final'!$AD$66="Menor"),CONCATENATE("R10C",'Mapa final'!$R$66),"")</f>
        <v/>
      </c>
      <c r="S55" s="64" t="str">
        <f>IF(AND('Mapa final'!$AB$67="Muy Baja",'Mapa final'!$AD$67="Menor"),CONCATENATE("R10C",'Mapa final'!$R$67),"")</f>
        <v/>
      </c>
      <c r="T55" s="64" t="str">
        <f>IF(AND('Mapa final'!$AB$68="Muy Baja",'Mapa final'!$AD$68="Menor"),CONCATENATE("R10C",'Mapa final'!$R$68),"")</f>
        <v/>
      </c>
      <c r="U55" s="65" t="str">
        <f>IF(AND('Mapa final'!$AB$69="Muy Baja",'Mapa final'!$AD$69="Menor"),CONCATENATE("R10C",'Mapa final'!$R$69),"")</f>
        <v/>
      </c>
      <c r="V55" s="54" t="str">
        <f>IF(AND('Mapa final'!$AB$64="Muy Baja",'Mapa final'!$AD$64="Moderado"),CONCATENATE("R10C",'Mapa final'!$R$64),"")</f>
        <v/>
      </c>
      <c r="W55" s="55" t="str">
        <f>IF(AND('Mapa final'!$AB$65="Muy Baja",'Mapa final'!$AD$65="Moderado"),CONCATENATE("R10C",'Mapa final'!$R$65),"")</f>
        <v/>
      </c>
      <c r="X55" s="55" t="str">
        <f>IF(AND('Mapa final'!$AB$66="Muy Baja",'Mapa final'!$AD$66="Moderado"),CONCATENATE("R10C",'Mapa final'!$R$66),"")</f>
        <v/>
      </c>
      <c r="Y55" s="55" t="str">
        <f>IF(AND('Mapa final'!$AB$67="Muy Baja",'Mapa final'!$AD$67="Moderado"),CONCATENATE("R10C",'Mapa final'!$R$67),"")</f>
        <v/>
      </c>
      <c r="Z55" s="55" t="str">
        <f>IF(AND('Mapa final'!$AB$68="Muy Baja",'Mapa final'!$AD$68="Moderado"),CONCATENATE("R10C",'Mapa final'!$R$68),"")</f>
        <v/>
      </c>
      <c r="AA55" s="56" t="str">
        <f>IF(AND('Mapa final'!$AB$69="Muy Baja",'Mapa final'!$AD$69="Moderado"),CONCATENATE("R10C",'Mapa final'!$R$69),"")</f>
        <v/>
      </c>
      <c r="AB55" s="42" t="str">
        <f>IF(AND('Mapa final'!$AB$64="Muy Baja",'Mapa final'!$AD$64="Mayor"),CONCATENATE("R10C",'Mapa final'!$R$64),"")</f>
        <v/>
      </c>
      <c r="AC55" s="43" t="str">
        <f>IF(AND('Mapa final'!$AB$65="Muy Baja",'Mapa final'!$AD$65="Mayor"),CONCATENATE("R10C",'Mapa final'!$R$65),"")</f>
        <v/>
      </c>
      <c r="AD55" s="43" t="str">
        <f>IF(AND('Mapa final'!$AB$66="Muy Baja",'Mapa final'!$AD$66="Mayor"),CONCATENATE("R10C",'Mapa final'!$R$66),"")</f>
        <v/>
      </c>
      <c r="AE55" s="43" t="str">
        <f>IF(AND('Mapa final'!$AB$67="Muy Baja",'Mapa final'!$AD$67="Mayor"),CONCATENATE("R10C",'Mapa final'!$R$67),"")</f>
        <v/>
      </c>
      <c r="AF55" s="43" t="str">
        <f>IF(AND('Mapa final'!$AB$68="Muy Baja",'Mapa final'!$AD$68="Mayor"),CONCATENATE("R10C",'Mapa final'!$R$68),"")</f>
        <v/>
      </c>
      <c r="AG55" s="44" t="str">
        <f>IF(AND('Mapa final'!$AB$69="Muy Baja",'Mapa final'!$AD$69="Mayor"),CONCATENATE("R10C",'Mapa final'!$R$69),"")</f>
        <v/>
      </c>
      <c r="AH55" s="45" t="str">
        <f>IF(AND('Mapa final'!$AB$64="Muy Baja",'Mapa final'!$AD$64="Catastrófico"),CONCATENATE("R10C",'Mapa final'!$R$64),"")</f>
        <v/>
      </c>
      <c r="AI55" s="46" t="str">
        <f>IF(AND('Mapa final'!$AB$65="Muy Baja",'Mapa final'!$AD$65="Catastrófico"),CONCATENATE("R10C",'Mapa final'!$R$65),"")</f>
        <v/>
      </c>
      <c r="AJ55" s="46" t="str">
        <f>IF(AND('Mapa final'!$AB$66="Muy Baja",'Mapa final'!$AD$66="Catastrófico"),CONCATENATE("R10C",'Mapa final'!$R$66),"")</f>
        <v/>
      </c>
      <c r="AK55" s="46" t="str">
        <f>IF(AND('Mapa final'!$AB$67="Muy Baja",'Mapa final'!$AD$67="Catastrófico"),CONCATENATE("R10C",'Mapa final'!$R$67),"")</f>
        <v/>
      </c>
      <c r="AL55" s="46" t="str">
        <f>IF(AND('Mapa final'!$AB$68="Muy Baja",'Mapa final'!$AD$68="Catastrófico"),CONCATENATE("R10C",'Mapa final'!$R$68),"")</f>
        <v/>
      </c>
      <c r="AM55" s="47" t="str">
        <f>IF(AND('Mapa final'!$AB$69="Muy Baja",'Mapa final'!$AD$69="Catastrófico"),CONCATENATE("R10C",'Mapa final'!$R$69),"")</f>
        <v/>
      </c>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3">
      <c r="A56" s="67"/>
      <c r="B56" s="67"/>
      <c r="C56" s="67"/>
      <c r="D56" s="67"/>
      <c r="E56" s="67"/>
      <c r="F56" s="67"/>
      <c r="G56" s="67"/>
      <c r="H56" s="67"/>
      <c r="I56" s="67"/>
      <c r="J56" s="585" t="s">
        <v>105</v>
      </c>
      <c r="K56" s="586"/>
      <c r="L56" s="586"/>
      <c r="M56" s="586"/>
      <c r="N56" s="586"/>
      <c r="O56" s="603"/>
      <c r="P56" s="585" t="s">
        <v>104</v>
      </c>
      <c r="Q56" s="586"/>
      <c r="R56" s="586"/>
      <c r="S56" s="586"/>
      <c r="T56" s="586"/>
      <c r="U56" s="603"/>
      <c r="V56" s="585" t="s">
        <v>103</v>
      </c>
      <c r="W56" s="586"/>
      <c r="X56" s="586"/>
      <c r="Y56" s="586"/>
      <c r="Z56" s="586"/>
      <c r="AA56" s="603"/>
      <c r="AB56" s="585" t="s">
        <v>102</v>
      </c>
      <c r="AC56" s="624"/>
      <c r="AD56" s="586"/>
      <c r="AE56" s="586"/>
      <c r="AF56" s="586"/>
      <c r="AG56" s="603"/>
      <c r="AH56" s="585" t="s">
        <v>101</v>
      </c>
      <c r="AI56" s="586"/>
      <c r="AJ56" s="586"/>
      <c r="AK56" s="586"/>
      <c r="AL56" s="586"/>
      <c r="AM56" s="603"/>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3">
      <c r="A57" s="67"/>
      <c r="B57" s="67"/>
      <c r="C57" s="67"/>
      <c r="D57" s="67"/>
      <c r="E57" s="67"/>
      <c r="F57" s="67"/>
      <c r="G57" s="67"/>
      <c r="H57" s="67"/>
      <c r="I57" s="67"/>
      <c r="J57" s="589"/>
      <c r="K57" s="588"/>
      <c r="L57" s="588"/>
      <c r="M57" s="588"/>
      <c r="N57" s="588"/>
      <c r="O57" s="604"/>
      <c r="P57" s="589"/>
      <c r="Q57" s="588"/>
      <c r="R57" s="588"/>
      <c r="S57" s="588"/>
      <c r="T57" s="588"/>
      <c r="U57" s="604"/>
      <c r="V57" s="589"/>
      <c r="W57" s="588"/>
      <c r="X57" s="588"/>
      <c r="Y57" s="588"/>
      <c r="Z57" s="588"/>
      <c r="AA57" s="604"/>
      <c r="AB57" s="589"/>
      <c r="AC57" s="588"/>
      <c r="AD57" s="588"/>
      <c r="AE57" s="588"/>
      <c r="AF57" s="588"/>
      <c r="AG57" s="604"/>
      <c r="AH57" s="589"/>
      <c r="AI57" s="588"/>
      <c r="AJ57" s="588"/>
      <c r="AK57" s="588"/>
      <c r="AL57" s="588"/>
      <c r="AM57" s="604"/>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3">
      <c r="A58" s="67"/>
      <c r="B58" s="67"/>
      <c r="C58" s="67"/>
      <c r="D58" s="67"/>
      <c r="E58" s="67"/>
      <c r="F58" s="67"/>
      <c r="G58" s="67"/>
      <c r="H58" s="67"/>
      <c r="I58" s="67"/>
      <c r="J58" s="589"/>
      <c r="K58" s="588"/>
      <c r="L58" s="588"/>
      <c r="M58" s="588"/>
      <c r="N58" s="588"/>
      <c r="O58" s="604"/>
      <c r="P58" s="589"/>
      <c r="Q58" s="588"/>
      <c r="R58" s="588"/>
      <c r="S58" s="588"/>
      <c r="T58" s="588"/>
      <c r="U58" s="604"/>
      <c r="V58" s="589"/>
      <c r="W58" s="588"/>
      <c r="X58" s="588"/>
      <c r="Y58" s="588"/>
      <c r="Z58" s="588"/>
      <c r="AA58" s="604"/>
      <c r="AB58" s="589"/>
      <c r="AC58" s="588"/>
      <c r="AD58" s="588"/>
      <c r="AE58" s="588"/>
      <c r="AF58" s="588"/>
      <c r="AG58" s="604"/>
      <c r="AH58" s="589"/>
      <c r="AI58" s="588"/>
      <c r="AJ58" s="588"/>
      <c r="AK58" s="588"/>
      <c r="AL58" s="588"/>
      <c r="AM58" s="604"/>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3">
      <c r="A59" s="67"/>
      <c r="B59" s="67"/>
      <c r="C59" s="67"/>
      <c r="D59" s="67"/>
      <c r="E59" s="67"/>
      <c r="F59" s="67"/>
      <c r="G59" s="67"/>
      <c r="H59" s="67"/>
      <c r="I59" s="67"/>
      <c r="J59" s="589"/>
      <c r="K59" s="588"/>
      <c r="L59" s="588"/>
      <c r="M59" s="588"/>
      <c r="N59" s="588"/>
      <c r="O59" s="604"/>
      <c r="P59" s="589"/>
      <c r="Q59" s="588"/>
      <c r="R59" s="588"/>
      <c r="S59" s="588"/>
      <c r="T59" s="588"/>
      <c r="U59" s="604"/>
      <c r="V59" s="589"/>
      <c r="W59" s="588"/>
      <c r="X59" s="588"/>
      <c r="Y59" s="588"/>
      <c r="Z59" s="588"/>
      <c r="AA59" s="604"/>
      <c r="AB59" s="589"/>
      <c r="AC59" s="588"/>
      <c r="AD59" s="588"/>
      <c r="AE59" s="588"/>
      <c r="AF59" s="588"/>
      <c r="AG59" s="604"/>
      <c r="AH59" s="589"/>
      <c r="AI59" s="588"/>
      <c r="AJ59" s="588"/>
      <c r="AK59" s="588"/>
      <c r="AL59" s="588"/>
      <c r="AM59" s="604"/>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3">
      <c r="A60" s="67"/>
      <c r="B60" s="67"/>
      <c r="C60" s="67"/>
      <c r="D60" s="67"/>
      <c r="E60" s="67"/>
      <c r="F60" s="67"/>
      <c r="G60" s="67"/>
      <c r="H60" s="67"/>
      <c r="I60" s="67"/>
      <c r="J60" s="589"/>
      <c r="K60" s="588"/>
      <c r="L60" s="588"/>
      <c r="M60" s="588"/>
      <c r="N60" s="588"/>
      <c r="O60" s="604"/>
      <c r="P60" s="589"/>
      <c r="Q60" s="588"/>
      <c r="R60" s="588"/>
      <c r="S60" s="588"/>
      <c r="T60" s="588"/>
      <c r="U60" s="604"/>
      <c r="V60" s="589"/>
      <c r="W60" s="588"/>
      <c r="X60" s="588"/>
      <c r="Y60" s="588"/>
      <c r="Z60" s="588"/>
      <c r="AA60" s="604"/>
      <c r="AB60" s="589"/>
      <c r="AC60" s="588"/>
      <c r="AD60" s="588"/>
      <c r="AE60" s="588"/>
      <c r="AF60" s="588"/>
      <c r="AG60" s="604"/>
      <c r="AH60" s="589"/>
      <c r="AI60" s="588"/>
      <c r="AJ60" s="588"/>
      <c r="AK60" s="588"/>
      <c r="AL60" s="588"/>
      <c r="AM60" s="604"/>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ht="15" thickBot="1" x14ac:dyDescent="0.35">
      <c r="A61" s="67"/>
      <c r="B61" s="67"/>
      <c r="C61" s="67"/>
      <c r="D61" s="67"/>
      <c r="E61" s="67"/>
      <c r="F61" s="67"/>
      <c r="G61" s="67"/>
      <c r="H61" s="67"/>
      <c r="I61" s="67"/>
      <c r="J61" s="590"/>
      <c r="K61" s="591"/>
      <c r="L61" s="591"/>
      <c r="M61" s="591"/>
      <c r="N61" s="591"/>
      <c r="O61" s="605"/>
      <c r="P61" s="590"/>
      <c r="Q61" s="591"/>
      <c r="R61" s="591"/>
      <c r="S61" s="591"/>
      <c r="T61" s="591"/>
      <c r="U61" s="605"/>
      <c r="V61" s="590"/>
      <c r="W61" s="591"/>
      <c r="X61" s="591"/>
      <c r="Y61" s="591"/>
      <c r="Z61" s="591"/>
      <c r="AA61" s="605"/>
      <c r="AB61" s="590"/>
      <c r="AC61" s="591"/>
      <c r="AD61" s="591"/>
      <c r="AE61" s="591"/>
      <c r="AF61" s="591"/>
      <c r="AG61" s="605"/>
      <c r="AH61" s="590"/>
      <c r="AI61" s="591"/>
      <c r="AJ61" s="591"/>
      <c r="AK61" s="591"/>
      <c r="AL61" s="591"/>
      <c r="AM61" s="605"/>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3">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row>
    <row r="63" spans="1:80" ht="15" customHeight="1" x14ac:dyDescent="0.3">
      <c r="A63" s="67"/>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67"/>
      <c r="AV63" s="67"/>
      <c r="AW63" s="67"/>
      <c r="AX63" s="67"/>
      <c r="AY63" s="67"/>
      <c r="AZ63" s="67"/>
      <c r="BA63" s="67"/>
      <c r="BB63" s="67"/>
      <c r="BC63" s="67"/>
      <c r="BD63" s="67"/>
      <c r="BE63" s="67"/>
      <c r="BF63" s="67"/>
      <c r="BG63" s="67"/>
      <c r="BH63" s="67"/>
    </row>
    <row r="64" spans="1:80" ht="15" customHeight="1" x14ac:dyDescent="0.3">
      <c r="A64" s="67"/>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67"/>
      <c r="AV64" s="67"/>
      <c r="AW64" s="67"/>
      <c r="AX64" s="67"/>
      <c r="AY64" s="67"/>
      <c r="AZ64" s="67"/>
      <c r="BA64" s="67"/>
      <c r="BB64" s="67"/>
      <c r="BC64" s="67"/>
      <c r="BD64" s="67"/>
      <c r="BE64" s="67"/>
      <c r="BF64" s="67"/>
      <c r="BG64" s="67"/>
      <c r="BH64" s="67"/>
    </row>
    <row r="65" spans="1:60" x14ac:dyDescent="0.3">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row>
    <row r="66" spans="1:60"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row>
    <row r="67" spans="1:60" x14ac:dyDescent="0.3">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row>
    <row r="68" spans="1:60" x14ac:dyDescent="0.3">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row>
    <row r="69" spans="1:60" x14ac:dyDescent="0.3">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row>
    <row r="70" spans="1:60" x14ac:dyDescent="0.3">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row>
    <row r="71" spans="1:60" x14ac:dyDescent="0.3">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row>
    <row r="72" spans="1:60" x14ac:dyDescent="0.3">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row>
    <row r="73" spans="1:60" x14ac:dyDescent="0.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row>
    <row r="74" spans="1:60" x14ac:dyDescent="0.3">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row>
    <row r="75" spans="1:60" x14ac:dyDescent="0.3">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row>
    <row r="76" spans="1:60" x14ac:dyDescent="0.3">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row>
    <row r="77" spans="1:60" x14ac:dyDescent="0.3">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row>
    <row r="78" spans="1:60" x14ac:dyDescent="0.3">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row>
    <row r="79" spans="1:60" x14ac:dyDescent="0.3">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row>
    <row r="80" spans="1:60" x14ac:dyDescent="0.3">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row>
    <row r="81" spans="1:60" x14ac:dyDescent="0.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row>
    <row r="82" spans="1:60" x14ac:dyDescent="0.3">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row>
    <row r="83" spans="1:60" x14ac:dyDescent="0.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row>
    <row r="84" spans="1:60" x14ac:dyDescent="0.3">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row>
    <row r="85" spans="1:60" x14ac:dyDescent="0.3">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row>
    <row r="86" spans="1:60" x14ac:dyDescent="0.3">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row>
    <row r="87" spans="1:60" x14ac:dyDescent="0.3">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row>
    <row r="88" spans="1:60" x14ac:dyDescent="0.3">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row>
    <row r="89" spans="1:60" x14ac:dyDescent="0.3">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row>
    <row r="90" spans="1:60" x14ac:dyDescent="0.3">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row>
    <row r="91" spans="1:60" x14ac:dyDescent="0.3">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row>
    <row r="92" spans="1:60" x14ac:dyDescent="0.3">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row>
    <row r="93" spans="1:60" x14ac:dyDescent="0.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row>
    <row r="94" spans="1:60" x14ac:dyDescent="0.3">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row>
    <row r="95" spans="1:60" x14ac:dyDescent="0.3">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row>
    <row r="96" spans="1:60" x14ac:dyDescent="0.3">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row>
    <row r="97" spans="1:60" x14ac:dyDescent="0.3">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row>
    <row r="98" spans="1:60" x14ac:dyDescent="0.3">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row>
    <row r="99" spans="1:60" x14ac:dyDescent="0.3">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row>
    <row r="100" spans="1:60" x14ac:dyDescent="0.3">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row>
    <row r="101" spans="1:60" x14ac:dyDescent="0.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row>
    <row r="102" spans="1:60" x14ac:dyDescent="0.3">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row>
    <row r="103" spans="1:60" x14ac:dyDescent="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row>
    <row r="104" spans="1:60" x14ac:dyDescent="0.3">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row>
    <row r="105" spans="1:60" x14ac:dyDescent="0.3">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row>
    <row r="106" spans="1:60" x14ac:dyDescent="0.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row>
    <row r="107" spans="1:60" x14ac:dyDescent="0.3">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row>
    <row r="108" spans="1:60" x14ac:dyDescent="0.3">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row>
    <row r="109" spans="1:60" x14ac:dyDescent="0.3">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row>
    <row r="110" spans="1:60" x14ac:dyDescent="0.3">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row>
    <row r="111" spans="1:60" x14ac:dyDescent="0.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row>
    <row r="112" spans="1:60" x14ac:dyDescent="0.3">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row>
    <row r="113" spans="1:60" x14ac:dyDescent="0.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row>
    <row r="114" spans="1:60" x14ac:dyDescent="0.3">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row>
    <row r="115" spans="1:60" x14ac:dyDescent="0.3">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row>
    <row r="116" spans="1:60" x14ac:dyDescent="0.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row>
    <row r="117" spans="1:60" x14ac:dyDescent="0.3">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row>
    <row r="118" spans="1:60" x14ac:dyDescent="0.3">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row>
    <row r="119" spans="1:60" x14ac:dyDescent="0.3">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row>
    <row r="120" spans="1:60" x14ac:dyDescent="0.3">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row>
    <row r="121" spans="1:60" x14ac:dyDescent="0.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row>
    <row r="122" spans="1:60" x14ac:dyDescent="0.3">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row>
    <row r="123" spans="1:60" x14ac:dyDescent="0.3">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row>
    <row r="124" spans="1:60" x14ac:dyDescent="0.3">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row>
    <row r="125" spans="1:60" x14ac:dyDescent="0.3">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row>
    <row r="126" spans="1:60" x14ac:dyDescent="0.3">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row>
    <row r="127" spans="1:60" x14ac:dyDescent="0.3">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row>
    <row r="128" spans="1:60" x14ac:dyDescent="0.3">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row>
    <row r="129" spans="1:60" x14ac:dyDescent="0.3">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row>
    <row r="130" spans="1:60" x14ac:dyDescent="0.3">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row>
    <row r="131" spans="1:60" x14ac:dyDescent="0.3">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row>
    <row r="132" spans="1:60" x14ac:dyDescent="0.3">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row>
    <row r="133" spans="1:60" x14ac:dyDescent="0.3">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row>
    <row r="134" spans="1:60" x14ac:dyDescent="0.3">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row>
    <row r="135" spans="1:60" x14ac:dyDescent="0.3">
      <c r="A135" s="67"/>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row>
    <row r="136" spans="1:60" x14ac:dyDescent="0.3">
      <c r="A136" s="67"/>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row>
    <row r="137" spans="1:60" x14ac:dyDescent="0.3">
      <c r="A137" s="67"/>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7"/>
      <c r="BC137" s="67"/>
      <c r="BD137" s="67"/>
      <c r="BE137" s="67"/>
      <c r="BF137" s="67"/>
      <c r="BG137" s="67"/>
      <c r="BH137" s="67"/>
    </row>
    <row r="138" spans="1:60" x14ac:dyDescent="0.3">
      <c r="A138" s="67"/>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7"/>
      <c r="BC138" s="67"/>
      <c r="BD138" s="67"/>
      <c r="BE138" s="67"/>
      <c r="BF138" s="67"/>
      <c r="BG138" s="67"/>
      <c r="BH138" s="67"/>
    </row>
    <row r="139" spans="1:60" x14ac:dyDescent="0.3">
      <c r="A139" s="67"/>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c r="AP139" s="67"/>
      <c r="AQ139" s="67"/>
      <c r="AR139" s="67"/>
      <c r="AS139" s="67"/>
      <c r="AT139" s="67"/>
      <c r="AU139" s="67"/>
      <c r="AV139" s="67"/>
      <c r="AW139" s="67"/>
      <c r="AX139" s="67"/>
      <c r="AY139" s="67"/>
      <c r="AZ139" s="67"/>
      <c r="BA139" s="67"/>
      <c r="BB139" s="67"/>
      <c r="BC139" s="67"/>
      <c r="BD139" s="67"/>
      <c r="BE139" s="67"/>
      <c r="BF139" s="67"/>
      <c r="BG139" s="67"/>
      <c r="BH139" s="67"/>
    </row>
    <row r="140" spans="1:60" x14ac:dyDescent="0.3">
      <c r="A140" s="67"/>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7"/>
      <c r="AK140" s="67"/>
      <c r="AL140" s="67"/>
      <c r="AM140" s="67"/>
      <c r="AN140" s="67"/>
      <c r="AO140" s="67"/>
      <c r="AP140" s="67"/>
      <c r="AQ140" s="67"/>
      <c r="AR140" s="67"/>
      <c r="AS140" s="67"/>
      <c r="AT140" s="67"/>
      <c r="AU140" s="67"/>
      <c r="AV140" s="67"/>
      <c r="AW140" s="67"/>
      <c r="AX140" s="67"/>
      <c r="AY140" s="67"/>
      <c r="AZ140" s="67"/>
      <c r="BA140" s="67"/>
      <c r="BB140" s="67"/>
      <c r="BC140" s="67"/>
      <c r="BD140" s="67"/>
      <c r="BE140" s="67"/>
      <c r="BF140" s="67"/>
      <c r="BG140" s="67"/>
      <c r="BH140" s="67"/>
    </row>
    <row r="141" spans="1:60" x14ac:dyDescent="0.3">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c r="AP141" s="67"/>
      <c r="AQ141" s="67"/>
      <c r="AR141" s="67"/>
      <c r="AS141" s="67"/>
      <c r="AT141" s="67"/>
      <c r="AU141" s="67"/>
      <c r="AV141" s="67"/>
      <c r="AW141" s="67"/>
      <c r="AX141" s="67"/>
      <c r="AY141" s="67"/>
      <c r="AZ141" s="67"/>
      <c r="BA141" s="67"/>
      <c r="BB141" s="67"/>
      <c r="BC141" s="67"/>
      <c r="BD141" s="67"/>
      <c r="BE141" s="67"/>
      <c r="BF141" s="67"/>
      <c r="BG141" s="67"/>
      <c r="BH141" s="67"/>
    </row>
    <row r="142" spans="1:60" x14ac:dyDescent="0.3">
      <c r="A142" s="67"/>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c r="AP142" s="67"/>
      <c r="AQ142" s="67"/>
      <c r="AR142" s="67"/>
      <c r="AS142" s="67"/>
      <c r="AT142" s="67"/>
      <c r="AU142" s="67"/>
      <c r="AV142" s="67"/>
      <c r="AW142" s="67"/>
      <c r="AX142" s="67"/>
      <c r="AY142" s="67"/>
      <c r="AZ142" s="67"/>
      <c r="BA142" s="67"/>
      <c r="BB142" s="67"/>
      <c r="BC142" s="67"/>
      <c r="BD142" s="67"/>
      <c r="BE142" s="67"/>
      <c r="BF142" s="67"/>
      <c r="BG142" s="67"/>
      <c r="BH142" s="67"/>
    </row>
    <row r="143" spans="1:60" x14ac:dyDescent="0.3">
      <c r="A143" s="67"/>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J143" s="67"/>
      <c r="AK143" s="67"/>
      <c r="AL143" s="67"/>
      <c r="AM143" s="67"/>
      <c r="AN143" s="67"/>
      <c r="AO143" s="67"/>
      <c r="AP143" s="67"/>
      <c r="AQ143" s="67"/>
      <c r="AR143" s="67"/>
      <c r="AS143" s="67"/>
      <c r="AT143" s="67"/>
      <c r="AU143" s="67"/>
      <c r="AV143" s="67"/>
      <c r="AW143" s="67"/>
      <c r="AX143" s="67"/>
      <c r="AY143" s="67"/>
      <c r="AZ143" s="67"/>
      <c r="BA143" s="67"/>
      <c r="BB143" s="67"/>
      <c r="BC143" s="67"/>
      <c r="BD143" s="67"/>
      <c r="BE143" s="67"/>
      <c r="BF143" s="67"/>
      <c r="BG143" s="67"/>
      <c r="BH143" s="67"/>
    </row>
    <row r="144" spans="1:60" x14ac:dyDescent="0.3">
      <c r="A144" s="67"/>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K144" s="67"/>
      <c r="AL144" s="67"/>
      <c r="AM144" s="67"/>
      <c r="AN144" s="67"/>
      <c r="AO144" s="67"/>
      <c r="AP144" s="67"/>
      <c r="AQ144" s="67"/>
      <c r="AR144" s="67"/>
      <c r="AS144" s="67"/>
      <c r="AT144" s="67"/>
      <c r="AU144" s="67"/>
      <c r="AV144" s="67"/>
      <c r="AW144" s="67"/>
      <c r="AX144" s="67"/>
      <c r="AY144" s="67"/>
      <c r="AZ144" s="67"/>
      <c r="BA144" s="67"/>
      <c r="BB144" s="67"/>
      <c r="BC144" s="67"/>
      <c r="BD144" s="67"/>
      <c r="BE144" s="67"/>
      <c r="BF144" s="67"/>
      <c r="BG144" s="67"/>
      <c r="BH144" s="67"/>
    </row>
    <row r="145" spans="1:60" x14ac:dyDescent="0.3">
      <c r="A145" s="67"/>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K145" s="67"/>
      <c r="AL145" s="67"/>
      <c r="AM145" s="67"/>
      <c r="AN145" s="67"/>
      <c r="AO145" s="67"/>
      <c r="AP145" s="67"/>
      <c r="AQ145" s="67"/>
      <c r="AR145" s="67"/>
      <c r="AS145" s="67"/>
      <c r="AT145" s="67"/>
      <c r="AU145" s="67"/>
      <c r="AV145" s="67"/>
      <c r="AW145" s="67"/>
      <c r="AX145" s="67"/>
      <c r="AY145" s="67"/>
      <c r="AZ145" s="67"/>
      <c r="BA145" s="67"/>
      <c r="BB145" s="67"/>
      <c r="BC145" s="67"/>
      <c r="BD145" s="67"/>
      <c r="BE145" s="67"/>
      <c r="BF145" s="67"/>
      <c r="BG145" s="67"/>
      <c r="BH145" s="67"/>
    </row>
    <row r="146" spans="1:60" x14ac:dyDescent="0.3">
      <c r="A146" s="67"/>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c r="AP146" s="67"/>
      <c r="AQ146" s="67"/>
      <c r="AR146" s="67"/>
      <c r="AS146" s="67"/>
      <c r="AT146" s="67"/>
      <c r="AU146" s="67"/>
      <c r="AV146" s="67"/>
      <c r="AW146" s="67"/>
      <c r="AX146" s="67"/>
      <c r="AY146" s="67"/>
      <c r="AZ146" s="67"/>
      <c r="BA146" s="67"/>
      <c r="BB146" s="67"/>
      <c r="BC146" s="67"/>
      <c r="BD146" s="67"/>
      <c r="BE146" s="67"/>
      <c r="BF146" s="67"/>
      <c r="BG146" s="67"/>
      <c r="BH146" s="67"/>
    </row>
    <row r="147" spans="1:60" x14ac:dyDescent="0.3">
      <c r="A147" s="67"/>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7"/>
      <c r="AK147" s="67"/>
      <c r="AL147" s="67"/>
      <c r="AM147" s="67"/>
      <c r="AN147" s="67"/>
      <c r="AO147" s="67"/>
      <c r="AP147" s="67"/>
      <c r="AQ147" s="67"/>
      <c r="AR147" s="67"/>
      <c r="AS147" s="67"/>
      <c r="AT147" s="67"/>
      <c r="AU147" s="67"/>
      <c r="AV147" s="67"/>
      <c r="AW147" s="67"/>
      <c r="AX147" s="67"/>
      <c r="AY147" s="67"/>
      <c r="AZ147" s="67"/>
      <c r="BA147" s="67"/>
      <c r="BB147" s="67"/>
      <c r="BC147" s="67"/>
      <c r="BD147" s="67"/>
      <c r="BE147" s="67"/>
      <c r="BF147" s="67"/>
      <c r="BG147" s="67"/>
      <c r="BH147" s="67"/>
    </row>
    <row r="148" spans="1:60" x14ac:dyDescent="0.3">
      <c r="A148" s="67"/>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7"/>
      <c r="AK148" s="67"/>
      <c r="AL148" s="67"/>
      <c r="AM148" s="67"/>
      <c r="AN148" s="67"/>
      <c r="AO148" s="67"/>
      <c r="AP148" s="67"/>
      <c r="AQ148" s="67"/>
      <c r="AR148" s="67"/>
      <c r="AS148" s="67"/>
      <c r="AT148" s="67"/>
      <c r="AU148" s="67"/>
      <c r="AV148" s="67"/>
      <c r="AW148" s="67"/>
      <c r="AX148" s="67"/>
      <c r="AY148" s="67"/>
      <c r="AZ148" s="67"/>
      <c r="BA148" s="67"/>
      <c r="BB148" s="67"/>
      <c r="BC148" s="67"/>
      <c r="BD148" s="67"/>
      <c r="BE148" s="67"/>
      <c r="BF148" s="67"/>
      <c r="BG148" s="67"/>
      <c r="BH148" s="67"/>
    </row>
    <row r="149" spans="1:60" x14ac:dyDescent="0.3">
      <c r="A149" s="67"/>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K149" s="67"/>
      <c r="AL149" s="67"/>
      <c r="AM149" s="67"/>
      <c r="AN149" s="67"/>
      <c r="AO149" s="67"/>
      <c r="AP149" s="67"/>
      <c r="AQ149" s="67"/>
      <c r="AR149" s="67"/>
      <c r="AS149" s="67"/>
      <c r="AT149" s="67"/>
      <c r="AU149" s="67"/>
      <c r="AV149" s="67"/>
      <c r="AW149" s="67"/>
      <c r="AX149" s="67"/>
      <c r="AY149" s="67"/>
      <c r="AZ149" s="67"/>
      <c r="BA149" s="67"/>
      <c r="BB149" s="67"/>
      <c r="BC149" s="67"/>
      <c r="BD149" s="67"/>
      <c r="BE149" s="67"/>
      <c r="BF149" s="67"/>
      <c r="BG149" s="67"/>
      <c r="BH149" s="67"/>
    </row>
    <row r="150" spans="1:60" x14ac:dyDescent="0.3">
      <c r="A150" s="67"/>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7"/>
      <c r="AK150" s="67"/>
      <c r="AL150" s="67"/>
      <c r="AM150" s="67"/>
      <c r="AN150" s="67"/>
      <c r="AO150" s="67"/>
      <c r="AP150" s="67"/>
      <c r="AQ150" s="67"/>
      <c r="AR150" s="67"/>
      <c r="AS150" s="67"/>
      <c r="AT150" s="67"/>
      <c r="AU150" s="67"/>
      <c r="AV150" s="67"/>
      <c r="AW150" s="67"/>
      <c r="AX150" s="67"/>
      <c r="AY150" s="67"/>
      <c r="AZ150" s="67"/>
      <c r="BA150" s="67"/>
      <c r="BB150" s="67"/>
      <c r="BC150" s="67"/>
      <c r="BD150" s="67"/>
      <c r="BE150" s="67"/>
      <c r="BF150" s="67"/>
      <c r="BG150" s="67"/>
      <c r="BH150" s="67"/>
    </row>
    <row r="151" spans="1:60" x14ac:dyDescent="0.3">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J151" s="67"/>
      <c r="AK151" s="67"/>
      <c r="AL151" s="67"/>
      <c r="AM151" s="67"/>
      <c r="AN151" s="67"/>
      <c r="AO151" s="67"/>
      <c r="AP151" s="67"/>
      <c r="AQ151" s="67"/>
      <c r="AR151" s="67"/>
      <c r="AS151" s="67"/>
      <c r="AT151" s="67"/>
      <c r="AU151" s="67"/>
      <c r="AV151" s="67"/>
      <c r="AW151" s="67"/>
      <c r="AX151" s="67"/>
      <c r="AY151" s="67"/>
      <c r="AZ151" s="67"/>
      <c r="BA151" s="67"/>
      <c r="BB151" s="67"/>
      <c r="BC151" s="67"/>
      <c r="BD151" s="67"/>
      <c r="BE151" s="67"/>
      <c r="BF151" s="67"/>
      <c r="BG151" s="67"/>
      <c r="BH151" s="67"/>
    </row>
    <row r="152" spans="1:60" x14ac:dyDescent="0.3">
      <c r="A152" s="67"/>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K152" s="67"/>
      <c r="AL152" s="67"/>
      <c r="AM152" s="67"/>
      <c r="AN152" s="67"/>
      <c r="AO152" s="67"/>
      <c r="AP152" s="67"/>
      <c r="AQ152" s="67"/>
      <c r="AR152" s="67"/>
      <c r="AS152" s="67"/>
      <c r="AT152" s="67"/>
      <c r="AU152" s="67"/>
      <c r="AV152" s="67"/>
      <c r="AW152" s="67"/>
      <c r="AX152" s="67"/>
      <c r="AY152" s="67"/>
      <c r="AZ152" s="67"/>
      <c r="BA152" s="67"/>
      <c r="BB152" s="67"/>
      <c r="BC152" s="67"/>
      <c r="BD152" s="67"/>
      <c r="BE152" s="67"/>
      <c r="BF152" s="67"/>
      <c r="BG152" s="67"/>
      <c r="BH152" s="67"/>
    </row>
    <row r="153" spans="1:60" x14ac:dyDescent="0.3">
      <c r="A153" s="67"/>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K153" s="67"/>
      <c r="AL153" s="67"/>
      <c r="AM153" s="67"/>
      <c r="AN153" s="67"/>
      <c r="AO153" s="67"/>
      <c r="AP153" s="67"/>
      <c r="AQ153" s="67"/>
      <c r="AR153" s="67"/>
      <c r="AS153" s="67"/>
      <c r="AT153" s="67"/>
      <c r="AU153" s="67"/>
      <c r="AV153" s="67"/>
      <c r="AW153" s="67"/>
      <c r="AX153" s="67"/>
      <c r="AY153" s="67"/>
      <c r="AZ153" s="67"/>
      <c r="BA153" s="67"/>
      <c r="BB153" s="67"/>
      <c r="BC153" s="67"/>
      <c r="BD153" s="67"/>
      <c r="BE153" s="67"/>
      <c r="BF153" s="67"/>
      <c r="BG153" s="67"/>
      <c r="BH153" s="67"/>
    </row>
    <row r="154" spans="1:60" x14ac:dyDescent="0.3">
      <c r="A154" s="67"/>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c r="AP154" s="67"/>
      <c r="AQ154" s="67"/>
      <c r="AR154" s="67"/>
      <c r="AS154" s="67"/>
      <c r="AT154" s="67"/>
      <c r="AU154" s="67"/>
      <c r="AV154" s="67"/>
      <c r="AW154" s="67"/>
      <c r="AX154" s="67"/>
      <c r="AY154" s="67"/>
      <c r="AZ154" s="67"/>
      <c r="BA154" s="67"/>
      <c r="BB154" s="67"/>
      <c r="BC154" s="67"/>
      <c r="BD154" s="67"/>
      <c r="BE154" s="67"/>
      <c r="BF154" s="67"/>
      <c r="BG154" s="67"/>
      <c r="BH154" s="67"/>
    </row>
    <row r="155" spans="1:60" x14ac:dyDescent="0.3">
      <c r="A155" s="67"/>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67"/>
      <c r="AL155" s="67"/>
      <c r="AM155" s="67"/>
      <c r="AN155" s="67"/>
      <c r="AO155" s="67"/>
      <c r="AP155" s="67"/>
      <c r="AQ155" s="67"/>
      <c r="AR155" s="67"/>
      <c r="AS155" s="67"/>
      <c r="AT155" s="67"/>
      <c r="AU155" s="67"/>
      <c r="AV155" s="67"/>
      <c r="AW155" s="67"/>
      <c r="AX155" s="67"/>
      <c r="AY155" s="67"/>
      <c r="AZ155" s="67"/>
      <c r="BA155" s="67"/>
      <c r="BB155" s="67"/>
      <c r="BC155" s="67"/>
      <c r="BD155" s="67"/>
      <c r="BE155" s="67"/>
      <c r="BF155" s="67"/>
      <c r="BG155" s="67"/>
      <c r="BH155" s="67"/>
    </row>
    <row r="156" spans="1:60" x14ac:dyDescent="0.3">
      <c r="A156" s="67"/>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7"/>
      <c r="AV156" s="67"/>
      <c r="AW156" s="67"/>
      <c r="AX156" s="67"/>
      <c r="AY156" s="67"/>
      <c r="AZ156" s="67"/>
      <c r="BA156" s="67"/>
      <c r="BB156" s="67"/>
      <c r="BC156" s="67"/>
      <c r="BD156" s="67"/>
      <c r="BE156" s="67"/>
      <c r="BF156" s="67"/>
      <c r="BG156" s="67"/>
      <c r="BH156" s="67"/>
    </row>
    <row r="157" spans="1:60" x14ac:dyDescent="0.3">
      <c r="A157" s="67"/>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7"/>
      <c r="AK157" s="67"/>
      <c r="AL157" s="67"/>
      <c r="AM157" s="67"/>
      <c r="AN157" s="67"/>
      <c r="AO157" s="67"/>
      <c r="AP157" s="67"/>
      <c r="AQ157" s="67"/>
      <c r="AR157" s="67"/>
      <c r="AS157" s="67"/>
      <c r="AT157" s="67"/>
      <c r="AU157" s="67"/>
      <c r="AV157" s="67"/>
      <c r="AW157" s="67"/>
      <c r="AX157" s="67"/>
      <c r="AY157" s="67"/>
      <c r="AZ157" s="67"/>
      <c r="BA157" s="67"/>
      <c r="BB157" s="67"/>
      <c r="BC157" s="67"/>
      <c r="BD157" s="67"/>
      <c r="BE157" s="67"/>
      <c r="BF157" s="67"/>
      <c r="BG157" s="67"/>
      <c r="BH157" s="67"/>
    </row>
    <row r="158" spans="1:60" x14ac:dyDescent="0.3">
      <c r="A158" s="67"/>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K158" s="67"/>
      <c r="AL158" s="67"/>
      <c r="AM158" s="67"/>
      <c r="AN158" s="67"/>
      <c r="AO158" s="67"/>
      <c r="AP158" s="67"/>
      <c r="AQ158" s="67"/>
      <c r="AR158" s="67"/>
      <c r="AS158" s="67"/>
      <c r="AT158" s="67"/>
      <c r="AU158" s="67"/>
      <c r="AV158" s="67"/>
      <c r="AW158" s="67"/>
      <c r="AX158" s="67"/>
      <c r="AY158" s="67"/>
      <c r="AZ158" s="67"/>
      <c r="BA158" s="67"/>
      <c r="BB158" s="67"/>
      <c r="BC158" s="67"/>
      <c r="BD158" s="67"/>
      <c r="BE158" s="67"/>
      <c r="BF158" s="67"/>
      <c r="BG158" s="67"/>
      <c r="BH158" s="67"/>
    </row>
    <row r="159" spans="1:60" x14ac:dyDescent="0.3">
      <c r="A159" s="67"/>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R159" s="67"/>
      <c r="AS159" s="67"/>
      <c r="AT159" s="67"/>
      <c r="AU159" s="67"/>
      <c r="AV159" s="67"/>
      <c r="AW159" s="67"/>
      <c r="AX159" s="67"/>
      <c r="AY159" s="67"/>
      <c r="AZ159" s="67"/>
      <c r="BA159" s="67"/>
      <c r="BB159" s="67"/>
      <c r="BC159" s="67"/>
      <c r="BD159" s="67"/>
      <c r="BE159" s="67"/>
      <c r="BF159" s="67"/>
      <c r="BG159" s="67"/>
      <c r="BH159" s="67"/>
    </row>
    <row r="160" spans="1:60" x14ac:dyDescent="0.3">
      <c r="A160" s="67"/>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7"/>
      <c r="AJ160" s="67"/>
      <c r="AK160" s="67"/>
      <c r="AL160" s="67"/>
      <c r="AM160" s="67"/>
      <c r="AN160" s="67"/>
      <c r="AO160" s="67"/>
      <c r="AP160" s="67"/>
      <c r="AQ160" s="67"/>
      <c r="AR160" s="67"/>
      <c r="AS160" s="67"/>
      <c r="AT160" s="67"/>
      <c r="AU160" s="67"/>
      <c r="AV160" s="67"/>
      <c r="AW160" s="67"/>
      <c r="AX160" s="67"/>
      <c r="AY160" s="67"/>
      <c r="AZ160" s="67"/>
      <c r="BA160" s="67"/>
      <c r="BB160" s="67"/>
      <c r="BC160" s="67"/>
      <c r="BD160" s="67"/>
      <c r="BE160" s="67"/>
      <c r="BF160" s="67"/>
      <c r="BG160" s="67"/>
      <c r="BH160" s="67"/>
    </row>
    <row r="161" spans="1:60" x14ac:dyDescent="0.3">
      <c r="A161" s="67"/>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K161" s="67"/>
      <c r="AL161" s="67"/>
      <c r="AM161" s="67"/>
      <c r="AN161" s="67"/>
      <c r="AO161" s="67"/>
      <c r="AP161" s="67"/>
      <c r="AQ161" s="67"/>
      <c r="AR161" s="67"/>
      <c r="AS161" s="67"/>
      <c r="AT161" s="67"/>
      <c r="AU161" s="67"/>
      <c r="AV161" s="67"/>
      <c r="AW161" s="67"/>
      <c r="AX161" s="67"/>
      <c r="AY161" s="67"/>
      <c r="AZ161" s="67"/>
      <c r="BA161" s="67"/>
      <c r="BB161" s="67"/>
      <c r="BC161" s="67"/>
      <c r="BD161" s="67"/>
      <c r="BE161" s="67"/>
      <c r="BF161" s="67"/>
      <c r="BG161" s="67"/>
      <c r="BH161" s="67"/>
    </row>
    <row r="162" spans="1:60" x14ac:dyDescent="0.3">
      <c r="A162" s="67"/>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c r="AH162" s="67"/>
      <c r="AI162" s="67"/>
      <c r="AJ162" s="67"/>
      <c r="AK162" s="67"/>
      <c r="AL162" s="67"/>
      <c r="AM162" s="67"/>
      <c r="AN162" s="67"/>
      <c r="AO162" s="67"/>
      <c r="AP162" s="67"/>
      <c r="AQ162" s="67"/>
      <c r="AR162" s="67"/>
      <c r="AS162" s="67"/>
      <c r="AT162" s="67"/>
      <c r="AU162" s="67"/>
      <c r="AV162" s="67"/>
      <c r="AW162" s="67"/>
      <c r="AX162" s="67"/>
      <c r="AY162" s="67"/>
      <c r="AZ162" s="67"/>
      <c r="BA162" s="67"/>
      <c r="BB162" s="67"/>
      <c r="BC162" s="67"/>
      <c r="BD162" s="67"/>
      <c r="BE162" s="67"/>
      <c r="BF162" s="67"/>
      <c r="BG162" s="67"/>
      <c r="BH162" s="67"/>
    </row>
    <row r="163" spans="1:60" x14ac:dyDescent="0.3">
      <c r="A163" s="67"/>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67"/>
      <c r="AH163" s="67"/>
      <c r="AI163" s="67"/>
      <c r="AJ163" s="67"/>
      <c r="AK163" s="67"/>
      <c r="AL163" s="67"/>
      <c r="AM163" s="67"/>
      <c r="AN163" s="67"/>
      <c r="AO163" s="67"/>
      <c r="AP163" s="67"/>
      <c r="AQ163" s="67"/>
      <c r="AR163" s="67"/>
      <c r="AS163" s="67"/>
      <c r="AT163" s="67"/>
      <c r="AU163" s="67"/>
      <c r="AV163" s="67"/>
      <c r="AW163" s="67"/>
      <c r="AX163" s="67"/>
      <c r="AY163" s="67"/>
      <c r="AZ163" s="67"/>
      <c r="BA163" s="67"/>
      <c r="BB163" s="67"/>
      <c r="BC163" s="67"/>
      <c r="BD163" s="67"/>
      <c r="BE163" s="67"/>
      <c r="BF163" s="67"/>
      <c r="BG163" s="67"/>
      <c r="BH163" s="67"/>
    </row>
    <row r="164" spans="1:60" x14ac:dyDescent="0.3">
      <c r="A164" s="67"/>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c r="AP164" s="67"/>
      <c r="AQ164" s="67"/>
      <c r="AR164" s="67"/>
      <c r="AS164" s="67"/>
      <c r="AT164" s="67"/>
      <c r="AU164" s="67"/>
      <c r="AV164" s="67"/>
      <c r="AW164" s="67"/>
      <c r="AX164" s="67"/>
      <c r="AY164" s="67"/>
      <c r="AZ164" s="67"/>
      <c r="BA164" s="67"/>
      <c r="BB164" s="67"/>
      <c r="BC164" s="67"/>
      <c r="BD164" s="67"/>
      <c r="BE164" s="67"/>
      <c r="BF164" s="67"/>
      <c r="BG164" s="67"/>
      <c r="BH164" s="67"/>
    </row>
    <row r="165" spans="1:60" x14ac:dyDescent="0.3">
      <c r="A165" s="67"/>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c r="AI165" s="67"/>
      <c r="AJ165" s="67"/>
      <c r="AK165" s="67"/>
      <c r="AL165" s="67"/>
      <c r="AM165" s="67"/>
      <c r="AN165" s="67"/>
      <c r="AO165" s="67"/>
      <c r="AP165" s="67"/>
      <c r="AQ165" s="67"/>
      <c r="AR165" s="67"/>
      <c r="AS165" s="67"/>
      <c r="AT165" s="67"/>
      <c r="AU165" s="67"/>
      <c r="AV165" s="67"/>
      <c r="AW165" s="67"/>
      <c r="AX165" s="67"/>
      <c r="AY165" s="67"/>
      <c r="AZ165" s="67"/>
      <c r="BA165" s="67"/>
      <c r="BB165" s="67"/>
      <c r="BC165" s="67"/>
      <c r="BD165" s="67"/>
      <c r="BE165" s="67"/>
      <c r="BF165" s="67"/>
      <c r="BG165" s="67"/>
      <c r="BH165" s="67"/>
    </row>
    <row r="166" spans="1:60" x14ac:dyDescent="0.3">
      <c r="A166" s="67"/>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K166" s="67"/>
      <c r="AL166" s="67"/>
      <c r="AM166" s="67"/>
      <c r="AN166" s="67"/>
      <c r="AO166" s="67"/>
      <c r="AP166" s="67"/>
      <c r="AQ166" s="67"/>
      <c r="AR166" s="67"/>
      <c r="AS166" s="67"/>
      <c r="AT166" s="67"/>
      <c r="AU166" s="67"/>
      <c r="AV166" s="67"/>
      <c r="AW166" s="67"/>
      <c r="AX166" s="67"/>
      <c r="AY166" s="67"/>
      <c r="AZ166" s="67"/>
      <c r="BA166" s="67"/>
      <c r="BB166" s="67"/>
      <c r="BC166" s="67"/>
      <c r="BD166" s="67"/>
      <c r="BE166" s="67"/>
      <c r="BF166" s="67"/>
      <c r="BG166" s="67"/>
      <c r="BH166" s="67"/>
    </row>
    <row r="167" spans="1:60" x14ac:dyDescent="0.3">
      <c r="A167" s="67"/>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J167" s="67"/>
      <c r="AK167" s="67"/>
      <c r="AL167" s="67"/>
      <c r="AM167" s="67"/>
      <c r="AN167" s="67"/>
      <c r="AO167" s="67"/>
      <c r="AP167" s="67"/>
      <c r="AQ167" s="67"/>
      <c r="AR167" s="67"/>
      <c r="AS167" s="67"/>
      <c r="AT167" s="67"/>
      <c r="AU167" s="67"/>
      <c r="AV167" s="67"/>
      <c r="AW167" s="67"/>
      <c r="AX167" s="67"/>
      <c r="AY167" s="67"/>
      <c r="AZ167" s="67"/>
      <c r="BA167" s="67"/>
      <c r="BB167" s="67"/>
      <c r="BC167" s="67"/>
      <c r="BD167" s="67"/>
      <c r="BE167" s="67"/>
      <c r="BF167" s="67"/>
      <c r="BG167" s="67"/>
      <c r="BH167" s="67"/>
    </row>
    <row r="168" spans="1:60" x14ac:dyDescent="0.3">
      <c r="A168" s="67"/>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c r="AH168" s="67"/>
      <c r="AI168" s="67"/>
      <c r="AJ168" s="67"/>
      <c r="AK168" s="67"/>
      <c r="AL168" s="67"/>
      <c r="AM168" s="67"/>
      <c r="AN168" s="67"/>
      <c r="AO168" s="67"/>
      <c r="AP168" s="67"/>
      <c r="AQ168" s="67"/>
      <c r="AR168" s="67"/>
      <c r="AS168" s="67"/>
      <c r="AT168" s="67"/>
      <c r="AU168" s="67"/>
      <c r="AV168" s="67"/>
      <c r="AW168" s="67"/>
      <c r="AX168" s="67"/>
      <c r="AY168" s="67"/>
      <c r="AZ168" s="67"/>
      <c r="BA168" s="67"/>
      <c r="BB168" s="67"/>
      <c r="BC168" s="67"/>
      <c r="BD168" s="67"/>
      <c r="BE168" s="67"/>
      <c r="BF168" s="67"/>
      <c r="BG168" s="67"/>
      <c r="BH168" s="67"/>
    </row>
    <row r="169" spans="1:60" x14ac:dyDescent="0.3">
      <c r="A169" s="67"/>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J169" s="67"/>
      <c r="AK169" s="67"/>
      <c r="AL169" s="67"/>
      <c r="AM169" s="67"/>
      <c r="AN169" s="67"/>
      <c r="AO169" s="67"/>
      <c r="AP169" s="67"/>
      <c r="AQ169" s="67"/>
      <c r="AR169" s="67"/>
      <c r="AS169" s="67"/>
      <c r="AT169" s="67"/>
      <c r="AU169" s="67"/>
      <c r="AV169" s="67"/>
      <c r="AW169" s="67"/>
      <c r="AX169" s="67"/>
      <c r="AY169" s="67"/>
      <c r="AZ169" s="67"/>
      <c r="BA169" s="67"/>
      <c r="BB169" s="67"/>
      <c r="BC169" s="67"/>
      <c r="BD169" s="67"/>
      <c r="BE169" s="67"/>
      <c r="BF169" s="67"/>
      <c r="BG169" s="67"/>
      <c r="BH169" s="67"/>
    </row>
    <row r="170" spans="1:60" x14ac:dyDescent="0.3">
      <c r="A170" s="67"/>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c r="AP170" s="67"/>
      <c r="AQ170" s="67"/>
      <c r="AR170" s="67"/>
      <c r="AS170" s="67"/>
      <c r="AT170" s="67"/>
      <c r="AU170" s="67"/>
      <c r="AV170" s="67"/>
      <c r="AW170" s="67"/>
      <c r="AX170" s="67"/>
      <c r="AY170" s="67"/>
      <c r="AZ170" s="67"/>
      <c r="BA170" s="67"/>
      <c r="BB170" s="67"/>
      <c r="BC170" s="67"/>
      <c r="BD170" s="67"/>
      <c r="BE170" s="67"/>
      <c r="BF170" s="67"/>
      <c r="BG170" s="67"/>
      <c r="BH170" s="67"/>
    </row>
    <row r="171" spans="1:60" x14ac:dyDescent="0.3">
      <c r="A171" s="67"/>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c r="AP171" s="67"/>
      <c r="AQ171" s="67"/>
      <c r="AR171" s="67"/>
      <c r="AS171" s="67"/>
      <c r="AT171" s="67"/>
      <c r="AU171" s="67"/>
      <c r="AV171" s="67"/>
      <c r="AW171" s="67"/>
      <c r="AX171" s="67"/>
      <c r="AY171" s="67"/>
      <c r="AZ171" s="67"/>
      <c r="BA171" s="67"/>
      <c r="BB171" s="67"/>
      <c r="BC171" s="67"/>
      <c r="BD171" s="67"/>
      <c r="BE171" s="67"/>
      <c r="BF171" s="67"/>
      <c r="BG171" s="67"/>
      <c r="BH171" s="67"/>
    </row>
    <row r="172" spans="1:60" x14ac:dyDescent="0.3">
      <c r="A172" s="67"/>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67"/>
      <c r="AH172" s="67"/>
      <c r="AI172" s="67"/>
      <c r="AJ172" s="67"/>
      <c r="AK172" s="67"/>
      <c r="AL172" s="67"/>
      <c r="AM172" s="67"/>
      <c r="AN172" s="67"/>
      <c r="AO172" s="67"/>
      <c r="AP172" s="67"/>
      <c r="AQ172" s="67"/>
      <c r="AR172" s="67"/>
      <c r="AS172" s="67"/>
      <c r="AT172" s="67"/>
      <c r="AU172" s="67"/>
      <c r="AV172" s="67"/>
      <c r="AW172" s="67"/>
      <c r="AX172" s="67"/>
      <c r="AY172" s="67"/>
      <c r="AZ172" s="67"/>
      <c r="BA172" s="67"/>
      <c r="BB172" s="67"/>
      <c r="BC172" s="67"/>
      <c r="BD172" s="67"/>
      <c r="BE172" s="67"/>
      <c r="BF172" s="67"/>
      <c r="BG172" s="67"/>
      <c r="BH172" s="67"/>
    </row>
    <row r="173" spans="1:60" x14ac:dyDescent="0.3">
      <c r="A173" s="67"/>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67"/>
      <c r="AI173" s="67"/>
      <c r="AJ173" s="67"/>
      <c r="AK173" s="67"/>
      <c r="AL173" s="67"/>
      <c r="AM173" s="67"/>
      <c r="AN173" s="67"/>
      <c r="AO173" s="67"/>
      <c r="AP173" s="67"/>
      <c r="AQ173" s="67"/>
      <c r="AR173" s="67"/>
      <c r="AS173" s="67"/>
      <c r="AT173" s="67"/>
      <c r="AU173" s="67"/>
      <c r="AV173" s="67"/>
      <c r="AW173" s="67"/>
      <c r="AX173" s="67"/>
      <c r="AY173" s="67"/>
      <c r="AZ173" s="67"/>
      <c r="BA173" s="67"/>
      <c r="BB173" s="67"/>
      <c r="BC173" s="67"/>
      <c r="BD173" s="67"/>
      <c r="BE173" s="67"/>
      <c r="BF173" s="67"/>
      <c r="BG173" s="67"/>
      <c r="BH173" s="67"/>
    </row>
    <row r="174" spans="1:60" x14ac:dyDescent="0.3">
      <c r="A174" s="67"/>
      <c r="B174" s="67"/>
      <c r="C174" s="67"/>
      <c r="D174" s="67"/>
      <c r="E174" s="67"/>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c r="AH174" s="67"/>
      <c r="AI174" s="67"/>
      <c r="AJ174" s="67"/>
      <c r="AK174" s="67"/>
      <c r="AL174" s="67"/>
      <c r="AM174" s="67"/>
      <c r="AN174" s="67"/>
      <c r="AO174" s="67"/>
      <c r="AP174" s="67"/>
      <c r="AQ174" s="67"/>
      <c r="AR174" s="67"/>
      <c r="AS174" s="67"/>
      <c r="AT174" s="67"/>
      <c r="AU174" s="67"/>
      <c r="AV174" s="67"/>
      <c r="AW174" s="67"/>
      <c r="AX174" s="67"/>
      <c r="AY174" s="67"/>
      <c r="AZ174" s="67"/>
      <c r="BA174" s="67"/>
      <c r="BB174" s="67"/>
      <c r="BC174" s="67"/>
      <c r="BD174" s="67"/>
      <c r="BE174" s="67"/>
      <c r="BF174" s="67"/>
      <c r="BG174" s="67"/>
      <c r="BH174" s="67"/>
    </row>
    <row r="175" spans="1:60" x14ac:dyDescent="0.3">
      <c r="A175" s="67"/>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c r="AH175" s="67"/>
      <c r="AI175" s="67"/>
      <c r="AJ175" s="67"/>
      <c r="AK175" s="67"/>
      <c r="AL175" s="67"/>
      <c r="AM175" s="67"/>
      <c r="AN175" s="67"/>
      <c r="AO175" s="67"/>
      <c r="AP175" s="67"/>
      <c r="AQ175" s="67"/>
      <c r="AR175" s="67"/>
      <c r="AS175" s="67"/>
      <c r="AT175" s="67"/>
      <c r="AU175" s="67"/>
      <c r="AV175" s="67"/>
      <c r="AW175" s="67"/>
      <c r="AX175" s="67"/>
      <c r="AY175" s="67"/>
      <c r="AZ175" s="67"/>
      <c r="BA175" s="67"/>
      <c r="BB175" s="67"/>
      <c r="BC175" s="67"/>
      <c r="BD175" s="67"/>
      <c r="BE175" s="67"/>
      <c r="BF175" s="67"/>
      <c r="BG175" s="67"/>
      <c r="BH175" s="67"/>
    </row>
    <row r="176" spans="1:60" x14ac:dyDescent="0.3">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67"/>
      <c r="AH176" s="67"/>
      <c r="AI176" s="67"/>
      <c r="AJ176" s="67"/>
      <c r="AK176" s="67"/>
      <c r="AL176" s="67"/>
      <c r="AM176" s="67"/>
      <c r="AN176" s="67"/>
      <c r="AO176" s="67"/>
      <c r="AP176" s="67"/>
      <c r="AQ176" s="67"/>
      <c r="AR176" s="67"/>
      <c r="AS176" s="67"/>
      <c r="AT176" s="67"/>
      <c r="AU176" s="67"/>
      <c r="AV176" s="67"/>
      <c r="AW176" s="67"/>
      <c r="AX176" s="67"/>
      <c r="AY176" s="67"/>
      <c r="AZ176" s="67"/>
      <c r="BA176" s="67"/>
      <c r="BB176" s="67"/>
      <c r="BC176" s="67"/>
      <c r="BD176" s="67"/>
      <c r="BE176" s="67"/>
      <c r="BF176" s="67"/>
      <c r="BG176" s="67"/>
      <c r="BH176" s="67"/>
    </row>
    <row r="177" spans="1:60" x14ac:dyDescent="0.3">
      <c r="A177" s="67"/>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c r="AP177" s="67"/>
      <c r="AQ177" s="67"/>
      <c r="AR177" s="67"/>
      <c r="AS177" s="67"/>
      <c r="AT177" s="67"/>
      <c r="AU177" s="67"/>
      <c r="AV177" s="67"/>
      <c r="AW177" s="67"/>
      <c r="AX177" s="67"/>
      <c r="AY177" s="67"/>
      <c r="AZ177" s="67"/>
      <c r="BA177" s="67"/>
      <c r="BB177" s="67"/>
      <c r="BC177" s="67"/>
      <c r="BD177" s="67"/>
      <c r="BE177" s="67"/>
      <c r="BF177" s="67"/>
      <c r="BG177" s="67"/>
      <c r="BH177" s="67"/>
    </row>
    <row r="178" spans="1:60" x14ac:dyDescent="0.3">
      <c r="A178" s="67"/>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c r="AP178" s="67"/>
      <c r="AQ178" s="67"/>
      <c r="AR178" s="67"/>
      <c r="AS178" s="67"/>
      <c r="AT178" s="67"/>
      <c r="AU178" s="67"/>
      <c r="AV178" s="67"/>
      <c r="AW178" s="67"/>
      <c r="AX178" s="67"/>
      <c r="AY178" s="67"/>
      <c r="AZ178" s="67"/>
      <c r="BA178" s="67"/>
      <c r="BB178" s="67"/>
      <c r="BC178" s="67"/>
      <c r="BD178" s="67"/>
      <c r="BE178" s="67"/>
      <c r="BF178" s="67"/>
      <c r="BG178" s="67"/>
      <c r="BH178" s="67"/>
    </row>
    <row r="179" spans="1:60" x14ac:dyDescent="0.3">
      <c r="A179" s="67"/>
      <c r="B179" s="67"/>
      <c r="C179" s="67"/>
      <c r="D179" s="67"/>
      <c r="E179" s="67"/>
      <c r="F179" s="67"/>
      <c r="G179" s="67"/>
      <c r="H179" s="67"/>
      <c r="I179" s="67"/>
      <c r="J179" s="67"/>
      <c r="K179" s="67"/>
      <c r="L179" s="67"/>
      <c r="M179" s="67"/>
      <c r="N179" s="67"/>
      <c r="O179" s="67"/>
      <c r="P179" s="67"/>
      <c r="Q179" s="67"/>
      <c r="R179" s="67"/>
      <c r="S179" s="67"/>
      <c r="T179" s="67"/>
      <c r="U179" s="67"/>
      <c r="V179" s="67"/>
      <c r="W179" s="67"/>
      <c r="X179" s="67"/>
      <c r="Y179" s="67"/>
      <c r="Z179" s="67"/>
      <c r="AA179" s="67"/>
      <c r="AB179" s="67"/>
      <c r="AC179" s="67"/>
      <c r="AD179" s="67"/>
      <c r="AE179" s="67"/>
      <c r="AF179" s="67"/>
      <c r="AG179" s="67"/>
      <c r="AH179" s="67"/>
      <c r="AI179" s="67"/>
      <c r="AJ179" s="67"/>
      <c r="AK179" s="67"/>
      <c r="AL179" s="67"/>
      <c r="AM179" s="67"/>
      <c r="AN179" s="67"/>
      <c r="AO179" s="67"/>
      <c r="AP179" s="67"/>
      <c r="AQ179" s="67"/>
      <c r="AR179" s="67"/>
      <c r="AS179" s="67"/>
      <c r="AT179" s="67"/>
      <c r="AU179" s="67"/>
      <c r="AV179" s="67"/>
      <c r="AW179" s="67"/>
      <c r="AX179" s="67"/>
      <c r="AY179" s="67"/>
      <c r="AZ179" s="67"/>
      <c r="BA179" s="67"/>
      <c r="BB179" s="67"/>
      <c r="BC179" s="67"/>
      <c r="BD179" s="67"/>
      <c r="BE179" s="67"/>
      <c r="BF179" s="67"/>
      <c r="BG179" s="67"/>
      <c r="BH179" s="67"/>
    </row>
    <row r="180" spans="1:60" x14ac:dyDescent="0.3">
      <c r="A180" s="67"/>
      <c r="B180" s="67"/>
      <c r="C180" s="67"/>
      <c r="D180" s="67"/>
      <c r="E180" s="67"/>
      <c r="F180" s="67"/>
      <c r="G180" s="67"/>
      <c r="H180" s="67"/>
      <c r="I180" s="67"/>
      <c r="J180" s="67"/>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c r="AP180" s="67"/>
      <c r="AQ180" s="67"/>
      <c r="AR180" s="67"/>
      <c r="AS180" s="67"/>
      <c r="AT180" s="67"/>
      <c r="AU180" s="67"/>
      <c r="AV180" s="67"/>
      <c r="AW180" s="67"/>
      <c r="AX180" s="67"/>
      <c r="AY180" s="67"/>
      <c r="AZ180" s="67"/>
      <c r="BA180" s="67"/>
      <c r="BB180" s="67"/>
      <c r="BC180" s="67"/>
      <c r="BD180" s="67"/>
      <c r="BE180" s="67"/>
      <c r="BF180" s="67"/>
      <c r="BG180" s="67"/>
      <c r="BH180" s="67"/>
    </row>
    <row r="181" spans="1:60" x14ac:dyDescent="0.3">
      <c r="A181" s="67"/>
      <c r="B181" s="67"/>
      <c r="C181" s="67"/>
      <c r="D181" s="67"/>
      <c r="E181" s="67"/>
      <c r="F181" s="67"/>
      <c r="G181" s="67"/>
      <c r="H181" s="67"/>
      <c r="I181" s="67"/>
      <c r="J181" s="67"/>
      <c r="K181" s="67"/>
      <c r="L181" s="67"/>
      <c r="M181" s="67"/>
      <c r="N181" s="67"/>
      <c r="O181" s="67"/>
      <c r="P181" s="67"/>
      <c r="Q181" s="67"/>
      <c r="R181" s="67"/>
      <c r="S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c r="AP181" s="67"/>
      <c r="AQ181" s="67"/>
      <c r="AR181" s="67"/>
      <c r="AS181" s="67"/>
      <c r="AT181" s="67"/>
      <c r="AU181" s="67"/>
      <c r="AV181" s="67"/>
      <c r="AW181" s="67"/>
      <c r="AX181" s="67"/>
      <c r="AY181" s="67"/>
      <c r="AZ181" s="67"/>
      <c r="BA181" s="67"/>
      <c r="BB181" s="67"/>
      <c r="BC181" s="67"/>
      <c r="BD181" s="67"/>
      <c r="BE181" s="67"/>
      <c r="BF181" s="67"/>
      <c r="BG181" s="67"/>
      <c r="BH181" s="67"/>
    </row>
    <row r="182" spans="1:60" x14ac:dyDescent="0.3">
      <c r="A182" s="67"/>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c r="AP182" s="67"/>
      <c r="AQ182" s="67"/>
      <c r="AR182" s="67"/>
      <c r="AS182" s="67"/>
      <c r="AT182" s="67"/>
      <c r="AU182" s="67"/>
      <c r="AV182" s="67"/>
      <c r="AW182" s="67"/>
      <c r="AX182" s="67"/>
      <c r="AY182" s="67"/>
      <c r="AZ182" s="67"/>
      <c r="BA182" s="67"/>
      <c r="BB182" s="67"/>
      <c r="BC182" s="67"/>
      <c r="BD182" s="67"/>
      <c r="BE182" s="67"/>
      <c r="BF182" s="67"/>
      <c r="BG182" s="67"/>
      <c r="BH182" s="67"/>
    </row>
    <row r="183" spans="1:60" x14ac:dyDescent="0.3">
      <c r="A183" s="67"/>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7"/>
      <c r="BC183" s="67"/>
      <c r="BD183" s="67"/>
      <c r="BE183" s="67"/>
      <c r="BF183" s="67"/>
      <c r="BG183" s="67"/>
      <c r="BH183" s="67"/>
    </row>
    <row r="184" spans="1:60" x14ac:dyDescent="0.3">
      <c r="A184" s="67"/>
      <c r="B184" s="67"/>
      <c r="C184" s="67"/>
      <c r="D184" s="67"/>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c r="BG184" s="67"/>
      <c r="BH184" s="67"/>
    </row>
    <row r="185" spans="1:60" x14ac:dyDescent="0.3">
      <c r="A185" s="67"/>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c r="AP185" s="67"/>
      <c r="AQ185" s="67"/>
      <c r="AR185" s="67"/>
      <c r="AS185" s="67"/>
      <c r="AT185" s="67"/>
      <c r="AU185" s="67"/>
      <c r="AV185" s="67"/>
      <c r="AW185" s="67"/>
      <c r="AX185" s="67"/>
      <c r="AY185" s="67"/>
      <c r="AZ185" s="67"/>
      <c r="BA185" s="67"/>
      <c r="BB185" s="67"/>
      <c r="BC185" s="67"/>
      <c r="BD185" s="67"/>
      <c r="BE185" s="67"/>
      <c r="BF185" s="67"/>
      <c r="BG185" s="67"/>
      <c r="BH185" s="67"/>
    </row>
    <row r="186" spans="1:60" x14ac:dyDescent="0.3">
      <c r="A186" s="67"/>
      <c r="B186" s="67"/>
      <c r="C186" s="67"/>
      <c r="D186" s="67"/>
      <c r="E186" s="67"/>
      <c r="F186" s="67"/>
      <c r="G186" s="67"/>
      <c r="H186" s="67"/>
      <c r="I186" s="67"/>
      <c r="J186" s="67"/>
      <c r="K186" s="67"/>
      <c r="L186" s="67"/>
      <c r="M186" s="67"/>
      <c r="N186" s="67"/>
      <c r="O186" s="67"/>
      <c r="P186" s="67"/>
      <c r="Q186" s="67"/>
      <c r="R186" s="67"/>
      <c r="S186" s="67"/>
      <c r="T186" s="67"/>
      <c r="U186" s="67"/>
      <c r="V186" s="67"/>
      <c r="W186" s="67"/>
      <c r="X186" s="67"/>
      <c r="Y186" s="67"/>
      <c r="Z186" s="67"/>
      <c r="AA186" s="67"/>
      <c r="AB186" s="67"/>
      <c r="AC186" s="67"/>
      <c r="AD186" s="67"/>
      <c r="AE186" s="67"/>
      <c r="AF186" s="67"/>
      <c r="AG186" s="67"/>
      <c r="AH186" s="67"/>
      <c r="AI186" s="67"/>
      <c r="AJ186" s="67"/>
      <c r="AK186" s="67"/>
      <c r="AL186" s="67"/>
      <c r="AM186" s="67"/>
      <c r="AN186" s="67"/>
      <c r="AO186" s="67"/>
      <c r="AP186" s="67"/>
      <c r="AQ186" s="67"/>
      <c r="AR186" s="67"/>
      <c r="AS186" s="67"/>
      <c r="AT186" s="67"/>
      <c r="AU186" s="67"/>
      <c r="AV186" s="67"/>
      <c r="AW186" s="67"/>
      <c r="AX186" s="67"/>
      <c r="AY186" s="67"/>
      <c r="AZ186" s="67"/>
      <c r="BA186" s="67"/>
      <c r="BB186" s="67"/>
      <c r="BC186" s="67"/>
      <c r="BD186" s="67"/>
      <c r="BE186" s="67"/>
      <c r="BF186" s="67"/>
      <c r="BG186" s="67"/>
      <c r="BH186" s="67"/>
    </row>
    <row r="187" spans="1:60" x14ac:dyDescent="0.3">
      <c r="A187" s="67"/>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c r="AP187" s="67"/>
      <c r="AQ187" s="67"/>
      <c r="AR187" s="67"/>
      <c r="AS187" s="67"/>
      <c r="AT187" s="67"/>
      <c r="AU187" s="67"/>
      <c r="AV187" s="67"/>
      <c r="AW187" s="67"/>
      <c r="AX187" s="67"/>
      <c r="AY187" s="67"/>
      <c r="AZ187" s="67"/>
      <c r="BA187" s="67"/>
      <c r="BB187" s="67"/>
      <c r="BC187" s="67"/>
      <c r="BD187" s="67"/>
      <c r="BE187" s="67"/>
      <c r="BF187" s="67"/>
      <c r="BG187" s="67"/>
      <c r="BH187" s="67"/>
    </row>
    <row r="188" spans="1:60" x14ac:dyDescent="0.3">
      <c r="A188" s="67"/>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c r="AG188" s="67"/>
      <c r="AH188" s="67"/>
      <c r="AI188" s="67"/>
      <c r="AJ188" s="67"/>
      <c r="AK188" s="67"/>
      <c r="AL188" s="67"/>
      <c r="AM188" s="67"/>
      <c r="AN188" s="67"/>
      <c r="AO188" s="67"/>
      <c r="AP188" s="67"/>
      <c r="AQ188" s="67"/>
      <c r="AR188" s="67"/>
      <c r="AS188" s="67"/>
      <c r="AT188" s="67"/>
      <c r="AU188" s="67"/>
      <c r="AV188" s="67"/>
      <c r="AW188" s="67"/>
      <c r="AX188" s="67"/>
      <c r="AY188" s="67"/>
      <c r="AZ188" s="67"/>
      <c r="BA188" s="67"/>
      <c r="BB188" s="67"/>
      <c r="BC188" s="67"/>
      <c r="BD188" s="67"/>
      <c r="BE188" s="67"/>
      <c r="BF188" s="67"/>
      <c r="BG188" s="67"/>
      <c r="BH188" s="67"/>
    </row>
    <row r="189" spans="1:60" x14ac:dyDescent="0.3">
      <c r="A189" s="67"/>
      <c r="B189" s="67"/>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c r="AZ189" s="67"/>
      <c r="BA189" s="67"/>
      <c r="BB189" s="67"/>
      <c r="BC189" s="67"/>
      <c r="BD189" s="67"/>
      <c r="BE189" s="67"/>
      <c r="BF189" s="67"/>
      <c r="BG189" s="67"/>
      <c r="BH189" s="67"/>
    </row>
    <row r="190" spans="1:60" x14ac:dyDescent="0.3">
      <c r="A190" s="67"/>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c r="Z190" s="67"/>
      <c r="AA190" s="67"/>
      <c r="AB190" s="67"/>
      <c r="AC190" s="67"/>
      <c r="AD190" s="67"/>
      <c r="AE190" s="67"/>
      <c r="AF190" s="67"/>
      <c r="AG190" s="67"/>
      <c r="AH190" s="67"/>
      <c r="AI190" s="67"/>
      <c r="AJ190" s="67"/>
      <c r="AK190" s="67"/>
      <c r="AL190" s="67"/>
      <c r="AM190" s="67"/>
      <c r="AN190" s="67"/>
      <c r="AO190" s="67"/>
      <c r="AP190" s="67"/>
      <c r="AQ190" s="67"/>
      <c r="AR190" s="67"/>
      <c r="AS190" s="67"/>
      <c r="AT190" s="67"/>
      <c r="AU190" s="67"/>
      <c r="AV190" s="67"/>
      <c r="AW190" s="67"/>
      <c r="AX190" s="67"/>
      <c r="AY190" s="67"/>
      <c r="AZ190" s="67"/>
      <c r="BA190" s="67"/>
      <c r="BB190" s="67"/>
      <c r="BC190" s="67"/>
      <c r="BD190" s="67"/>
      <c r="BE190" s="67"/>
      <c r="BF190" s="67"/>
      <c r="BG190" s="67"/>
      <c r="BH190" s="67"/>
    </row>
    <row r="191" spans="1:60" x14ac:dyDescent="0.3">
      <c r="A191" s="67"/>
      <c r="J191" s="67"/>
      <c r="K191" s="67"/>
      <c r="L191" s="67"/>
      <c r="M191" s="67"/>
      <c r="N191" s="67"/>
      <c r="O191" s="67"/>
      <c r="P191" s="67"/>
      <c r="Q191" s="67"/>
      <c r="R191" s="67"/>
      <c r="S191" s="67"/>
      <c r="T191" s="67"/>
      <c r="U191" s="67"/>
      <c r="V191" s="67"/>
      <c r="W191" s="67"/>
      <c r="X191" s="67"/>
      <c r="Y191" s="67"/>
      <c r="Z191" s="67"/>
      <c r="AA191" s="67"/>
      <c r="AB191" s="67"/>
      <c r="AC191" s="67"/>
      <c r="AD191" s="67"/>
      <c r="AE191" s="67"/>
      <c r="AF191" s="67"/>
      <c r="AG191" s="67"/>
      <c r="AH191" s="67"/>
      <c r="AI191" s="67"/>
      <c r="AJ191" s="67"/>
      <c r="AK191" s="67"/>
      <c r="AL191" s="67"/>
      <c r="AM191" s="67"/>
      <c r="AN191" s="67"/>
      <c r="AO191" s="67"/>
      <c r="AP191" s="67"/>
      <c r="AQ191" s="67"/>
      <c r="AR191" s="67"/>
      <c r="AS191" s="67"/>
      <c r="AT191" s="67"/>
      <c r="AU191" s="67"/>
      <c r="AV191" s="67"/>
      <c r="AW191" s="67"/>
      <c r="AX191" s="67"/>
      <c r="AY191" s="67"/>
      <c r="AZ191" s="67"/>
      <c r="BA191" s="67"/>
      <c r="BB191" s="67"/>
      <c r="BC191" s="67"/>
      <c r="BD191" s="67"/>
      <c r="BE191" s="67"/>
      <c r="BF191" s="67"/>
      <c r="BG191" s="67"/>
      <c r="BH191" s="67"/>
    </row>
    <row r="192" spans="1:60" x14ac:dyDescent="0.3">
      <c r="A192" s="67"/>
      <c r="J192" s="67"/>
      <c r="K192" s="67"/>
      <c r="L192" s="67"/>
      <c r="M192" s="67"/>
      <c r="N192" s="67"/>
      <c r="O192" s="67"/>
      <c r="P192" s="67"/>
      <c r="Q192" s="67"/>
      <c r="R192" s="67"/>
      <c r="S192" s="67"/>
      <c r="T192" s="67"/>
      <c r="U192" s="67"/>
      <c r="V192" s="67"/>
      <c r="W192" s="67"/>
      <c r="X192" s="67"/>
      <c r="Y192" s="67"/>
      <c r="Z192" s="67"/>
      <c r="AA192" s="67"/>
      <c r="AB192" s="67"/>
      <c r="AC192" s="67"/>
      <c r="AD192" s="67"/>
      <c r="AE192" s="67"/>
      <c r="AF192" s="67"/>
      <c r="AG192" s="67"/>
      <c r="AH192" s="67"/>
      <c r="AI192" s="67"/>
      <c r="AJ192" s="67"/>
      <c r="AK192" s="67"/>
      <c r="AL192" s="67"/>
      <c r="AM192" s="67"/>
      <c r="AN192" s="67"/>
      <c r="AO192" s="67"/>
      <c r="AP192" s="67"/>
      <c r="AQ192" s="67"/>
      <c r="AR192" s="67"/>
      <c r="AS192" s="67"/>
      <c r="AT192" s="67"/>
      <c r="AU192" s="67"/>
      <c r="AV192" s="67"/>
      <c r="AW192" s="67"/>
      <c r="AX192" s="67"/>
      <c r="AY192" s="67"/>
      <c r="AZ192" s="67"/>
      <c r="BA192" s="67"/>
      <c r="BB192" s="67"/>
      <c r="BC192" s="67"/>
      <c r="BD192" s="67"/>
      <c r="BE192" s="67"/>
      <c r="BF192" s="67"/>
      <c r="BG192" s="67"/>
      <c r="BH192" s="67"/>
    </row>
    <row r="193" spans="1:60" x14ac:dyDescent="0.3">
      <c r="A193" s="67"/>
      <c r="J193" s="67"/>
      <c r="K193" s="67"/>
      <c r="L193" s="67"/>
      <c r="M193" s="67"/>
      <c r="N193" s="67"/>
      <c r="O193" s="67"/>
      <c r="P193" s="67"/>
      <c r="Q193" s="67"/>
      <c r="R193" s="67"/>
      <c r="S193" s="67"/>
      <c r="T193" s="67"/>
      <c r="U193" s="67"/>
      <c r="V193" s="67"/>
      <c r="W193" s="67"/>
      <c r="X193" s="67"/>
      <c r="Y193" s="67"/>
      <c r="Z193" s="67"/>
      <c r="AA193" s="67"/>
      <c r="AB193" s="67"/>
      <c r="AC193" s="67"/>
      <c r="AD193" s="67"/>
      <c r="AE193" s="67"/>
      <c r="AF193" s="67"/>
      <c r="AG193" s="67"/>
      <c r="AH193" s="67"/>
      <c r="AI193" s="67"/>
      <c r="AJ193" s="67"/>
      <c r="AK193" s="67"/>
      <c r="AL193" s="67"/>
      <c r="AM193" s="67"/>
      <c r="AN193" s="67"/>
      <c r="AO193" s="67"/>
      <c r="AP193" s="67"/>
      <c r="AQ193" s="67"/>
      <c r="AR193" s="67"/>
      <c r="AS193" s="67"/>
      <c r="AT193" s="67"/>
      <c r="AU193" s="67"/>
      <c r="AV193" s="67"/>
      <c r="AW193" s="67"/>
      <c r="AX193" s="67"/>
      <c r="AY193" s="67"/>
      <c r="AZ193" s="67"/>
      <c r="BA193" s="67"/>
      <c r="BB193" s="67"/>
      <c r="BC193" s="67"/>
      <c r="BD193" s="67"/>
      <c r="BE193" s="67"/>
      <c r="BF193" s="67"/>
      <c r="BG193" s="67"/>
      <c r="BH193" s="67"/>
    </row>
    <row r="194" spans="1:60" x14ac:dyDescent="0.3">
      <c r="A194" s="67"/>
      <c r="J194" s="67"/>
      <c r="K194" s="67"/>
      <c r="L194" s="67"/>
      <c r="M194" s="67"/>
      <c r="N194" s="67"/>
      <c r="O194" s="67"/>
      <c r="P194" s="67"/>
      <c r="Q194" s="67"/>
      <c r="R194" s="67"/>
      <c r="S194" s="67"/>
      <c r="T194" s="67"/>
      <c r="U194" s="67"/>
      <c r="V194" s="67"/>
      <c r="W194" s="67"/>
      <c r="X194" s="67"/>
      <c r="Y194" s="67"/>
      <c r="Z194" s="67"/>
      <c r="AA194" s="67"/>
      <c r="AB194" s="67"/>
      <c r="AC194" s="67"/>
      <c r="AD194" s="67"/>
      <c r="AE194" s="67"/>
      <c r="AF194" s="67"/>
      <c r="AG194" s="67"/>
      <c r="AH194" s="67"/>
      <c r="AI194" s="67"/>
      <c r="AJ194" s="67"/>
      <c r="AK194" s="67"/>
      <c r="AL194" s="67"/>
      <c r="AM194" s="67"/>
      <c r="AN194" s="67"/>
      <c r="AO194" s="67"/>
      <c r="AP194" s="67"/>
      <c r="AQ194" s="67"/>
      <c r="AR194" s="67"/>
      <c r="AS194" s="67"/>
      <c r="AT194" s="67"/>
      <c r="AU194" s="67"/>
      <c r="AV194" s="67"/>
      <c r="AW194" s="67"/>
      <c r="AX194" s="67"/>
      <c r="AY194" s="67"/>
      <c r="AZ194" s="67"/>
      <c r="BA194" s="67"/>
      <c r="BB194" s="67"/>
      <c r="BC194" s="67"/>
      <c r="BD194" s="67"/>
      <c r="BE194" s="67"/>
      <c r="BF194" s="67"/>
      <c r="BG194" s="67"/>
      <c r="BH194" s="67"/>
    </row>
    <row r="195" spans="1:60" x14ac:dyDescent="0.3">
      <c r="A195" s="67"/>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c r="AH195" s="67"/>
      <c r="AI195" s="67"/>
      <c r="AJ195" s="67"/>
      <c r="AK195" s="67"/>
      <c r="AL195" s="67"/>
      <c r="AM195" s="67"/>
      <c r="AN195" s="67"/>
      <c r="AO195" s="67"/>
      <c r="AP195" s="67"/>
      <c r="AQ195" s="67"/>
      <c r="AR195" s="67"/>
      <c r="AS195" s="67"/>
      <c r="AT195" s="67"/>
      <c r="AU195" s="67"/>
      <c r="AV195" s="67"/>
      <c r="AW195" s="67"/>
      <c r="AX195" s="67"/>
      <c r="AY195" s="67"/>
      <c r="AZ195" s="67"/>
      <c r="BA195" s="67"/>
      <c r="BB195" s="67"/>
      <c r="BC195" s="67"/>
      <c r="BD195" s="67"/>
      <c r="BE195" s="67"/>
      <c r="BF195" s="67"/>
      <c r="BG195" s="67"/>
      <c r="BH195" s="67"/>
    </row>
    <row r="196" spans="1:60" x14ac:dyDescent="0.3">
      <c r="A196" s="67"/>
      <c r="J196" s="67"/>
      <c r="K196" s="67"/>
      <c r="L196" s="67"/>
      <c r="M196" s="67"/>
      <c r="N196" s="67"/>
      <c r="O196" s="67"/>
      <c r="P196" s="67"/>
      <c r="Q196" s="67"/>
      <c r="R196" s="67"/>
      <c r="S196" s="67"/>
      <c r="T196" s="67"/>
      <c r="U196" s="67"/>
      <c r="V196" s="67"/>
      <c r="W196" s="67"/>
      <c r="X196" s="67"/>
      <c r="Y196" s="67"/>
      <c r="Z196" s="67"/>
      <c r="AA196" s="67"/>
      <c r="AB196" s="67"/>
      <c r="AC196" s="67"/>
      <c r="AD196" s="67"/>
      <c r="AE196" s="67"/>
      <c r="AF196" s="67"/>
      <c r="AG196" s="67"/>
      <c r="AH196" s="67"/>
      <c r="AI196" s="67"/>
      <c r="AJ196" s="67"/>
      <c r="AK196" s="67"/>
      <c r="AL196" s="67"/>
      <c r="AM196" s="67"/>
      <c r="AN196" s="67"/>
      <c r="AO196" s="67"/>
      <c r="AP196" s="67"/>
      <c r="AQ196" s="67"/>
      <c r="AR196" s="67"/>
      <c r="AS196" s="67"/>
      <c r="AT196" s="67"/>
      <c r="AU196" s="67"/>
      <c r="AV196" s="67"/>
      <c r="AW196" s="67"/>
      <c r="AX196" s="67"/>
      <c r="AY196" s="67"/>
      <c r="AZ196" s="67"/>
      <c r="BA196" s="67"/>
      <c r="BB196" s="67"/>
      <c r="BC196" s="67"/>
      <c r="BD196" s="67"/>
      <c r="BE196" s="67"/>
      <c r="BF196" s="67"/>
      <c r="BG196" s="67"/>
      <c r="BH196" s="67"/>
    </row>
    <row r="197" spans="1:60" x14ac:dyDescent="0.3">
      <c r="A197" s="67"/>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67"/>
      <c r="AH197" s="67"/>
      <c r="AI197" s="67"/>
      <c r="AJ197" s="67"/>
      <c r="AK197" s="67"/>
      <c r="AL197" s="67"/>
      <c r="AM197" s="67"/>
      <c r="AN197" s="67"/>
      <c r="AO197" s="67"/>
      <c r="AP197" s="67"/>
      <c r="AQ197" s="67"/>
      <c r="AR197" s="67"/>
      <c r="AS197" s="67"/>
      <c r="AT197" s="67"/>
      <c r="AU197" s="67"/>
      <c r="AV197" s="67"/>
      <c r="AW197" s="67"/>
      <c r="AX197" s="67"/>
      <c r="AY197" s="67"/>
      <c r="AZ197" s="67"/>
      <c r="BA197" s="67"/>
      <c r="BB197" s="67"/>
      <c r="BC197" s="67"/>
      <c r="BD197" s="67"/>
      <c r="BE197" s="67"/>
      <c r="BF197" s="67"/>
      <c r="BG197" s="67"/>
      <c r="BH197" s="67"/>
    </row>
    <row r="198" spans="1:60" x14ac:dyDescent="0.3">
      <c r="A198" s="67"/>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67"/>
      <c r="AH198" s="67"/>
      <c r="AI198" s="67"/>
      <c r="AJ198" s="67"/>
      <c r="AK198" s="67"/>
      <c r="AL198" s="67"/>
      <c r="AM198" s="67"/>
      <c r="AN198" s="67"/>
      <c r="AO198" s="67"/>
      <c r="AP198" s="67"/>
      <c r="AQ198" s="67"/>
      <c r="AR198" s="67"/>
      <c r="AS198" s="67"/>
      <c r="AT198" s="67"/>
      <c r="AU198" s="67"/>
      <c r="AV198" s="67"/>
      <c r="AW198" s="67"/>
      <c r="AX198" s="67"/>
      <c r="AY198" s="67"/>
      <c r="AZ198" s="67"/>
      <c r="BA198" s="67"/>
      <c r="BB198" s="67"/>
      <c r="BC198" s="67"/>
      <c r="BD198" s="67"/>
      <c r="BE198" s="67"/>
      <c r="BF198" s="67"/>
      <c r="BG198" s="67"/>
      <c r="BH198" s="67"/>
    </row>
    <row r="199" spans="1:60" x14ac:dyDescent="0.3">
      <c r="A199" s="67"/>
      <c r="J199" s="67"/>
      <c r="K199" s="67"/>
      <c r="L199" s="67"/>
      <c r="M199" s="67"/>
      <c r="N199" s="67"/>
      <c r="O199" s="67"/>
      <c r="P199" s="67"/>
      <c r="Q199" s="67"/>
      <c r="R199" s="67"/>
      <c r="S199" s="67"/>
      <c r="T199" s="67"/>
      <c r="U199" s="67"/>
      <c r="V199" s="67"/>
      <c r="W199" s="67"/>
      <c r="X199" s="67"/>
      <c r="Y199" s="67"/>
      <c r="Z199" s="67"/>
      <c r="AA199" s="67"/>
      <c r="AB199" s="67"/>
      <c r="AC199" s="67"/>
      <c r="AD199" s="67"/>
      <c r="AE199" s="67"/>
      <c r="AF199" s="67"/>
      <c r="AG199" s="67"/>
      <c r="AH199" s="67"/>
      <c r="AI199" s="67"/>
      <c r="AJ199" s="67"/>
      <c r="AK199" s="67"/>
      <c r="AL199" s="67"/>
      <c r="AM199" s="67"/>
      <c r="AN199" s="67"/>
      <c r="AO199" s="67"/>
      <c r="AP199" s="67"/>
      <c r="AQ199" s="67"/>
      <c r="AR199" s="67"/>
      <c r="AS199" s="67"/>
      <c r="AT199" s="67"/>
      <c r="AU199" s="67"/>
      <c r="AV199" s="67"/>
      <c r="AW199" s="67"/>
      <c r="AX199" s="67"/>
      <c r="AY199" s="67"/>
      <c r="AZ199" s="67"/>
      <c r="BA199" s="67"/>
      <c r="BB199" s="67"/>
      <c r="BC199" s="67"/>
      <c r="BD199" s="67"/>
      <c r="BE199" s="67"/>
      <c r="BF199" s="67"/>
      <c r="BG199" s="67"/>
      <c r="BH199" s="67"/>
    </row>
    <row r="200" spans="1:60" x14ac:dyDescent="0.3">
      <c r="A200" s="67"/>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c r="AP200" s="67"/>
      <c r="AQ200" s="67"/>
      <c r="AR200" s="67"/>
      <c r="AS200" s="67"/>
      <c r="AT200" s="67"/>
      <c r="AU200" s="67"/>
      <c r="AV200" s="67"/>
      <c r="AW200" s="67"/>
      <c r="AX200" s="67"/>
      <c r="AY200" s="67"/>
      <c r="AZ200" s="67"/>
      <c r="BA200" s="67"/>
      <c r="BB200" s="67"/>
      <c r="BC200" s="67"/>
      <c r="BD200" s="67"/>
      <c r="BE200" s="67"/>
      <c r="BF200" s="67"/>
      <c r="BG200" s="67"/>
      <c r="BH200" s="67"/>
    </row>
    <row r="201" spans="1:60" x14ac:dyDescent="0.3">
      <c r="A201" s="67"/>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67"/>
      <c r="AH201" s="67"/>
      <c r="AI201" s="67"/>
      <c r="AJ201" s="67"/>
      <c r="AK201" s="67"/>
      <c r="AL201" s="67"/>
      <c r="AM201" s="67"/>
      <c r="AN201" s="67"/>
      <c r="AO201" s="67"/>
      <c r="AP201" s="67"/>
      <c r="AQ201" s="67"/>
      <c r="AR201" s="67"/>
      <c r="AS201" s="67"/>
      <c r="AT201" s="67"/>
      <c r="AU201" s="67"/>
      <c r="AV201" s="67"/>
      <c r="AW201" s="67"/>
      <c r="AX201" s="67"/>
      <c r="AY201" s="67"/>
      <c r="AZ201" s="67"/>
      <c r="BA201" s="67"/>
      <c r="BB201" s="67"/>
      <c r="BC201" s="67"/>
      <c r="BD201" s="67"/>
      <c r="BE201" s="67"/>
      <c r="BF201" s="67"/>
      <c r="BG201" s="67"/>
      <c r="BH201" s="67"/>
    </row>
    <row r="202" spans="1:60" x14ac:dyDescent="0.3">
      <c r="A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AS202" s="67"/>
      <c r="AT202" s="67"/>
      <c r="AU202" s="67"/>
      <c r="AV202" s="67"/>
      <c r="AW202" s="67"/>
      <c r="AX202" s="67"/>
      <c r="AY202" s="67"/>
      <c r="AZ202" s="67"/>
      <c r="BA202" s="67"/>
      <c r="BB202" s="67"/>
      <c r="BC202" s="67"/>
      <c r="BD202" s="67"/>
      <c r="BE202" s="67"/>
      <c r="BF202" s="67"/>
      <c r="BG202" s="67"/>
      <c r="BH202" s="67"/>
    </row>
    <row r="203" spans="1:60" x14ac:dyDescent="0.3">
      <c r="A203" s="67"/>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Q203" s="67"/>
      <c r="AR203" s="67"/>
      <c r="AS203" s="67"/>
      <c r="AT203" s="67"/>
      <c r="AU203" s="67"/>
      <c r="AV203" s="67"/>
      <c r="AW203" s="67"/>
      <c r="AX203" s="67"/>
      <c r="AY203" s="67"/>
      <c r="AZ203" s="67"/>
      <c r="BA203" s="67"/>
      <c r="BB203" s="67"/>
      <c r="BC203" s="67"/>
      <c r="BD203" s="67"/>
      <c r="BE203" s="67"/>
      <c r="BF203" s="67"/>
      <c r="BG203" s="67"/>
      <c r="BH203" s="67"/>
    </row>
    <row r="204" spans="1:60" x14ac:dyDescent="0.3">
      <c r="A204" s="67"/>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c r="AP204" s="67"/>
      <c r="AQ204" s="67"/>
      <c r="AR204" s="67"/>
      <c r="AS204" s="67"/>
      <c r="AT204" s="67"/>
      <c r="AU204" s="67"/>
      <c r="AV204" s="67"/>
      <c r="AW204" s="67"/>
      <c r="AX204" s="67"/>
      <c r="AY204" s="67"/>
      <c r="AZ204" s="67"/>
      <c r="BA204" s="67"/>
      <c r="BB204" s="67"/>
      <c r="BC204" s="67"/>
      <c r="BD204" s="67"/>
      <c r="BE204" s="67"/>
      <c r="BF204" s="67"/>
      <c r="BG204" s="67"/>
      <c r="BH204" s="67"/>
    </row>
    <row r="205" spans="1:60" x14ac:dyDescent="0.3">
      <c r="A205" s="67"/>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c r="AP205" s="67"/>
      <c r="AQ205" s="67"/>
      <c r="AR205" s="67"/>
      <c r="AS205" s="67"/>
      <c r="AT205" s="67"/>
      <c r="AU205" s="67"/>
      <c r="AV205" s="67"/>
      <c r="AW205" s="67"/>
      <c r="AX205" s="67"/>
      <c r="AY205" s="67"/>
      <c r="AZ205" s="67"/>
      <c r="BA205" s="67"/>
      <c r="BB205" s="67"/>
      <c r="BC205" s="67"/>
      <c r="BD205" s="67"/>
      <c r="BE205" s="67"/>
      <c r="BF205" s="67"/>
      <c r="BG205" s="67"/>
      <c r="BH205" s="67"/>
    </row>
    <row r="206" spans="1:60" x14ac:dyDescent="0.3">
      <c r="A206" s="67"/>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c r="AP206" s="67"/>
      <c r="AQ206" s="67"/>
      <c r="AR206" s="67"/>
      <c r="AS206" s="67"/>
      <c r="AT206" s="67"/>
      <c r="AU206" s="67"/>
      <c r="AV206" s="67"/>
      <c r="AW206" s="67"/>
      <c r="AX206" s="67"/>
      <c r="AY206" s="67"/>
      <c r="AZ206" s="67"/>
      <c r="BA206" s="67"/>
      <c r="BB206" s="67"/>
      <c r="BC206" s="67"/>
      <c r="BD206" s="67"/>
      <c r="BE206" s="67"/>
      <c r="BF206" s="67"/>
      <c r="BG206" s="67"/>
      <c r="BH206" s="67"/>
    </row>
    <row r="207" spans="1:60" x14ac:dyDescent="0.3">
      <c r="A207" s="67"/>
      <c r="J207" s="67"/>
      <c r="K207" s="67"/>
      <c r="L207" s="67"/>
      <c r="M207" s="67"/>
      <c r="N207" s="67"/>
      <c r="O207" s="67"/>
      <c r="P207" s="67"/>
      <c r="Q207" s="67"/>
      <c r="R207" s="67"/>
      <c r="S207" s="67"/>
      <c r="T207" s="67"/>
      <c r="U207" s="67"/>
      <c r="V207" s="67"/>
      <c r="W207" s="67"/>
      <c r="X207" s="67"/>
      <c r="Y207" s="67"/>
      <c r="Z207" s="67"/>
      <c r="AA207" s="67"/>
      <c r="AB207" s="67"/>
      <c r="AC207" s="67"/>
      <c r="AD207" s="67"/>
      <c r="AE207" s="67"/>
      <c r="AF207" s="67"/>
      <c r="AG207" s="67"/>
      <c r="AH207" s="67"/>
      <c r="AI207" s="67"/>
      <c r="AJ207" s="67"/>
      <c r="AK207" s="67"/>
      <c r="AL207" s="67"/>
      <c r="AM207" s="67"/>
      <c r="AN207" s="67"/>
      <c r="AO207" s="67"/>
      <c r="AP207" s="67"/>
      <c r="AQ207" s="67"/>
      <c r="AR207" s="67"/>
      <c r="AS207" s="67"/>
      <c r="AT207" s="67"/>
      <c r="AU207" s="67"/>
      <c r="AV207" s="67"/>
      <c r="AW207" s="67"/>
      <c r="AX207" s="67"/>
      <c r="AY207" s="67"/>
      <c r="AZ207" s="67"/>
      <c r="BA207" s="67"/>
      <c r="BB207" s="67"/>
      <c r="BC207" s="67"/>
      <c r="BD207" s="67"/>
      <c r="BE207" s="67"/>
      <c r="BF207" s="67"/>
      <c r="BG207" s="67"/>
      <c r="BH207" s="67"/>
    </row>
    <row r="208" spans="1:60" x14ac:dyDescent="0.3">
      <c r="A208" s="67"/>
      <c r="J208" s="67"/>
      <c r="K208" s="67"/>
      <c r="L208" s="67"/>
      <c r="M208" s="67"/>
      <c r="N208" s="67"/>
      <c r="O208" s="67"/>
      <c r="P208" s="67"/>
      <c r="Q208" s="67"/>
      <c r="R208" s="67"/>
      <c r="S208" s="67"/>
      <c r="T208" s="67"/>
      <c r="U208" s="67"/>
      <c r="V208" s="67"/>
      <c r="W208" s="67"/>
      <c r="X208" s="67"/>
      <c r="Y208" s="67"/>
      <c r="Z208" s="67"/>
      <c r="AA208" s="67"/>
      <c r="AB208" s="67"/>
      <c r="AC208" s="67"/>
      <c r="AD208" s="67"/>
      <c r="AE208" s="67"/>
      <c r="AF208" s="67"/>
      <c r="AG208" s="67"/>
      <c r="AH208" s="67"/>
      <c r="AI208" s="67"/>
      <c r="AJ208" s="67"/>
      <c r="AK208" s="67"/>
      <c r="AL208" s="67"/>
      <c r="AM208" s="67"/>
      <c r="AN208" s="67"/>
      <c r="AO208" s="67"/>
      <c r="AP208" s="67"/>
      <c r="AQ208" s="67"/>
      <c r="AR208" s="67"/>
      <c r="AS208" s="67"/>
      <c r="AT208" s="67"/>
      <c r="AU208" s="67"/>
      <c r="AV208" s="67"/>
      <c r="AW208" s="67"/>
      <c r="AX208" s="67"/>
      <c r="AY208" s="67"/>
      <c r="AZ208" s="67"/>
      <c r="BA208" s="67"/>
      <c r="BB208" s="67"/>
      <c r="BC208" s="67"/>
      <c r="BD208" s="67"/>
      <c r="BE208" s="67"/>
      <c r="BF208" s="67"/>
      <c r="BG208" s="67"/>
      <c r="BH208" s="67"/>
    </row>
    <row r="209" spans="1:60" x14ac:dyDescent="0.3">
      <c r="A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c r="AH209" s="67"/>
      <c r="AI209" s="67"/>
      <c r="AJ209" s="67"/>
      <c r="AK209" s="67"/>
      <c r="AL209" s="67"/>
      <c r="AM209" s="67"/>
      <c r="AN209" s="67"/>
      <c r="AO209" s="67"/>
      <c r="AP209" s="67"/>
      <c r="AQ209" s="67"/>
      <c r="AR209" s="67"/>
      <c r="AS209" s="67"/>
      <c r="AT209" s="67"/>
      <c r="AU209" s="67"/>
      <c r="AV209" s="67"/>
      <c r="AW209" s="67"/>
      <c r="AX209" s="67"/>
      <c r="AY209" s="67"/>
      <c r="AZ209" s="67"/>
      <c r="BA209" s="67"/>
      <c r="BB209" s="67"/>
      <c r="BC209" s="67"/>
      <c r="BD209" s="67"/>
      <c r="BE209" s="67"/>
      <c r="BF209" s="67"/>
      <c r="BG209" s="67"/>
      <c r="BH209" s="67"/>
    </row>
    <row r="210" spans="1:60" x14ac:dyDescent="0.3">
      <c r="A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c r="AH210" s="67"/>
      <c r="AI210" s="67"/>
      <c r="AJ210" s="67"/>
      <c r="AK210" s="67"/>
      <c r="AL210" s="67"/>
      <c r="AM210" s="67"/>
      <c r="AN210" s="67"/>
      <c r="AO210" s="67"/>
      <c r="AP210" s="67"/>
      <c r="AQ210" s="67"/>
      <c r="AR210" s="67"/>
      <c r="AS210" s="67"/>
      <c r="AT210" s="67"/>
      <c r="AU210" s="67"/>
      <c r="AV210" s="67"/>
      <c r="AW210" s="67"/>
      <c r="AX210" s="67"/>
      <c r="AY210" s="67"/>
      <c r="AZ210" s="67"/>
      <c r="BA210" s="67"/>
      <c r="BB210" s="67"/>
      <c r="BC210" s="67"/>
      <c r="BD210" s="67"/>
      <c r="BE210" s="67"/>
      <c r="BF210" s="67"/>
      <c r="BG210" s="67"/>
      <c r="BH210" s="67"/>
    </row>
    <row r="211" spans="1:60" x14ac:dyDescent="0.3">
      <c r="A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I211" s="67"/>
      <c r="AJ211" s="67"/>
      <c r="AK211" s="67"/>
      <c r="AL211" s="67"/>
      <c r="AM211" s="67"/>
      <c r="AN211" s="67"/>
      <c r="AO211" s="67"/>
      <c r="AP211" s="67"/>
      <c r="AQ211" s="67"/>
      <c r="AR211" s="67"/>
      <c r="AS211" s="67"/>
      <c r="AT211" s="67"/>
      <c r="AU211" s="67"/>
      <c r="AV211" s="67"/>
      <c r="AW211" s="67"/>
      <c r="AX211" s="67"/>
      <c r="AY211" s="67"/>
      <c r="AZ211" s="67"/>
      <c r="BA211" s="67"/>
      <c r="BB211" s="67"/>
      <c r="BC211" s="67"/>
      <c r="BD211" s="67"/>
      <c r="BE211" s="67"/>
      <c r="BF211" s="67"/>
      <c r="BG211" s="67"/>
      <c r="BH211" s="67"/>
    </row>
    <row r="212" spans="1:60" x14ac:dyDescent="0.3">
      <c r="A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67"/>
      <c r="AH212" s="67"/>
      <c r="AI212" s="67"/>
      <c r="AJ212" s="67"/>
      <c r="AK212" s="67"/>
      <c r="AL212" s="67"/>
      <c r="AM212" s="67"/>
      <c r="AN212" s="67"/>
      <c r="AO212" s="67"/>
      <c r="AP212" s="67"/>
      <c r="AQ212" s="67"/>
      <c r="AR212" s="67"/>
      <c r="AS212" s="67"/>
      <c r="AT212" s="67"/>
      <c r="AU212" s="67"/>
      <c r="AV212" s="67"/>
      <c r="AW212" s="67"/>
      <c r="AX212" s="67"/>
      <c r="AY212" s="67"/>
      <c r="AZ212" s="67"/>
      <c r="BA212" s="67"/>
      <c r="BB212" s="67"/>
      <c r="BC212" s="67"/>
      <c r="BD212" s="67"/>
      <c r="BE212" s="67"/>
      <c r="BF212" s="67"/>
      <c r="BG212" s="67"/>
      <c r="BH212" s="67"/>
    </row>
    <row r="213" spans="1:60" x14ac:dyDescent="0.3">
      <c r="A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c r="AH213" s="67"/>
      <c r="AI213" s="67"/>
      <c r="AJ213" s="67"/>
      <c r="AK213" s="67"/>
      <c r="AL213" s="67"/>
      <c r="AM213" s="67"/>
      <c r="AN213" s="67"/>
      <c r="AO213" s="67"/>
      <c r="AP213" s="67"/>
      <c r="AQ213" s="67"/>
      <c r="AR213" s="67"/>
      <c r="AS213" s="67"/>
      <c r="AT213" s="67"/>
      <c r="AU213" s="67"/>
      <c r="AV213" s="67"/>
      <c r="AW213" s="67"/>
      <c r="AX213" s="67"/>
      <c r="AY213" s="67"/>
      <c r="AZ213" s="67"/>
      <c r="BA213" s="67"/>
      <c r="BB213" s="67"/>
      <c r="BC213" s="67"/>
      <c r="BD213" s="67"/>
      <c r="BE213" s="67"/>
      <c r="BF213" s="67"/>
      <c r="BG213" s="67"/>
      <c r="BH213" s="67"/>
    </row>
    <row r="214" spans="1:60" x14ac:dyDescent="0.3">
      <c r="A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c r="AH214" s="67"/>
      <c r="AI214" s="67"/>
      <c r="AJ214" s="67"/>
      <c r="AK214" s="67"/>
      <c r="AL214" s="67"/>
      <c r="AM214" s="67"/>
      <c r="AN214" s="67"/>
      <c r="AO214" s="67"/>
      <c r="AP214" s="67"/>
      <c r="AQ214" s="67"/>
      <c r="AR214" s="67"/>
      <c r="AS214" s="67"/>
      <c r="AT214" s="67"/>
      <c r="AU214" s="67"/>
      <c r="AV214" s="67"/>
      <c r="AW214" s="67"/>
      <c r="AX214" s="67"/>
      <c r="AY214" s="67"/>
      <c r="AZ214" s="67"/>
      <c r="BA214" s="67"/>
      <c r="BB214" s="67"/>
      <c r="BC214" s="67"/>
      <c r="BD214" s="67"/>
      <c r="BE214" s="67"/>
      <c r="BF214" s="67"/>
      <c r="BG214" s="67"/>
      <c r="BH214" s="67"/>
    </row>
    <row r="215" spans="1:60" x14ac:dyDescent="0.3">
      <c r="A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c r="AH215" s="67"/>
      <c r="AI215" s="67"/>
      <c r="AJ215" s="67"/>
      <c r="AK215" s="67"/>
      <c r="AL215" s="67"/>
      <c r="AM215" s="67"/>
      <c r="AN215" s="67"/>
      <c r="AO215" s="67"/>
      <c r="AP215" s="67"/>
      <c r="AQ215" s="67"/>
      <c r="AR215" s="67"/>
      <c r="AS215" s="67"/>
      <c r="AT215" s="67"/>
      <c r="AU215" s="67"/>
      <c r="AV215" s="67"/>
      <c r="AW215" s="67"/>
      <c r="AX215" s="67"/>
      <c r="AY215" s="67"/>
      <c r="AZ215" s="67"/>
      <c r="BA215" s="67"/>
      <c r="BB215" s="67"/>
      <c r="BC215" s="67"/>
      <c r="BD215" s="67"/>
      <c r="BE215" s="67"/>
      <c r="BF215" s="67"/>
      <c r="BG215" s="67"/>
      <c r="BH215" s="67"/>
    </row>
    <row r="216" spans="1:60" x14ac:dyDescent="0.3">
      <c r="A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c r="AH216" s="67"/>
      <c r="AI216" s="67"/>
      <c r="AJ216" s="67"/>
      <c r="AK216" s="67"/>
      <c r="AL216" s="67"/>
      <c r="AM216" s="67"/>
      <c r="AN216" s="67"/>
      <c r="AO216" s="67"/>
      <c r="AP216" s="67"/>
      <c r="AQ216" s="67"/>
      <c r="AR216" s="67"/>
      <c r="AS216" s="67"/>
      <c r="AT216" s="67"/>
      <c r="AU216" s="67"/>
      <c r="AV216" s="67"/>
      <c r="AW216" s="67"/>
      <c r="AX216" s="67"/>
      <c r="AY216" s="67"/>
      <c r="AZ216" s="67"/>
      <c r="BA216" s="67"/>
      <c r="BB216" s="67"/>
      <c r="BC216" s="67"/>
      <c r="BD216" s="67"/>
      <c r="BE216" s="67"/>
      <c r="BF216" s="67"/>
      <c r="BG216" s="67"/>
      <c r="BH216" s="67"/>
    </row>
    <row r="217" spans="1:60" x14ac:dyDescent="0.3">
      <c r="A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c r="AH217" s="67"/>
      <c r="AI217" s="67"/>
      <c r="AJ217" s="67"/>
      <c r="AK217" s="67"/>
      <c r="AL217" s="67"/>
      <c r="AM217" s="67"/>
      <c r="AN217" s="67"/>
      <c r="AO217" s="67"/>
      <c r="AP217" s="67"/>
      <c r="AQ217" s="67"/>
      <c r="AR217" s="67"/>
      <c r="AS217" s="67"/>
      <c r="AT217" s="67"/>
      <c r="AU217" s="67"/>
      <c r="AV217" s="67"/>
      <c r="AW217" s="67"/>
      <c r="AX217" s="67"/>
      <c r="AY217" s="67"/>
      <c r="AZ217" s="67"/>
      <c r="BA217" s="67"/>
      <c r="BB217" s="67"/>
      <c r="BC217" s="67"/>
      <c r="BD217" s="67"/>
      <c r="BE217" s="67"/>
      <c r="BF217" s="67"/>
      <c r="BG217" s="67"/>
      <c r="BH217" s="67"/>
    </row>
    <row r="218" spans="1:60" x14ac:dyDescent="0.3">
      <c r="A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c r="AH218" s="67"/>
      <c r="AI218" s="67"/>
      <c r="AJ218" s="67"/>
      <c r="AK218" s="67"/>
      <c r="AL218" s="67"/>
      <c r="AM218" s="67"/>
      <c r="AN218" s="67"/>
      <c r="AO218" s="67"/>
      <c r="AP218" s="67"/>
      <c r="AQ218" s="67"/>
      <c r="AR218" s="67"/>
      <c r="AS218" s="67"/>
      <c r="AT218" s="67"/>
      <c r="AU218" s="67"/>
      <c r="AV218" s="67"/>
      <c r="AW218" s="67"/>
      <c r="AX218" s="67"/>
      <c r="AY218" s="67"/>
      <c r="AZ218" s="67"/>
      <c r="BA218" s="67"/>
      <c r="BB218" s="67"/>
      <c r="BC218" s="67"/>
      <c r="BD218" s="67"/>
      <c r="BE218" s="67"/>
      <c r="BF218" s="67"/>
      <c r="BG218" s="67"/>
      <c r="BH218" s="67"/>
    </row>
    <row r="219" spans="1:60" x14ac:dyDescent="0.3">
      <c r="A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c r="AH219" s="67"/>
      <c r="AI219" s="67"/>
      <c r="AJ219" s="67"/>
      <c r="AK219" s="67"/>
      <c r="AL219" s="67"/>
      <c r="AM219" s="67"/>
      <c r="AN219" s="67"/>
      <c r="AO219" s="67"/>
      <c r="AP219" s="67"/>
      <c r="AQ219" s="67"/>
      <c r="AR219" s="67"/>
      <c r="AS219" s="67"/>
      <c r="AT219" s="67"/>
      <c r="AU219" s="67"/>
      <c r="AV219" s="67"/>
      <c r="AW219" s="67"/>
      <c r="AX219" s="67"/>
      <c r="AY219" s="67"/>
      <c r="AZ219" s="67"/>
      <c r="BA219" s="67"/>
      <c r="BB219" s="67"/>
      <c r="BC219" s="67"/>
      <c r="BD219" s="67"/>
      <c r="BE219" s="67"/>
      <c r="BF219" s="67"/>
      <c r="BG219" s="67"/>
      <c r="BH219" s="67"/>
    </row>
    <row r="220" spans="1:60" x14ac:dyDescent="0.3">
      <c r="A220" s="67"/>
      <c r="J220" s="67"/>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67"/>
      <c r="AH220" s="67"/>
      <c r="AI220" s="67"/>
      <c r="AJ220" s="67"/>
      <c r="AK220" s="67"/>
      <c r="AL220" s="67"/>
      <c r="AM220" s="67"/>
      <c r="AN220" s="67"/>
      <c r="AO220" s="67"/>
      <c r="AP220" s="67"/>
      <c r="AQ220" s="67"/>
      <c r="AR220" s="67"/>
      <c r="AS220" s="67"/>
      <c r="AT220" s="67"/>
      <c r="AU220" s="67"/>
      <c r="AV220" s="67"/>
      <c r="AW220" s="67"/>
      <c r="AX220" s="67"/>
      <c r="AY220" s="67"/>
      <c r="AZ220" s="67"/>
      <c r="BA220" s="67"/>
      <c r="BB220" s="67"/>
      <c r="BC220" s="67"/>
      <c r="BD220" s="67"/>
      <c r="BE220" s="67"/>
      <c r="BF220" s="67"/>
      <c r="BG220" s="67"/>
      <c r="BH220" s="67"/>
    </row>
    <row r="221" spans="1:60" x14ac:dyDescent="0.3">
      <c r="A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K221" s="67"/>
      <c r="AL221" s="67"/>
      <c r="AM221" s="67"/>
      <c r="AN221" s="67"/>
      <c r="AO221" s="67"/>
      <c r="AP221" s="67"/>
      <c r="AQ221" s="67"/>
      <c r="AR221" s="67"/>
      <c r="AS221" s="67"/>
      <c r="AT221" s="67"/>
      <c r="AU221" s="67"/>
      <c r="AV221" s="67"/>
      <c r="AW221" s="67"/>
      <c r="AX221" s="67"/>
      <c r="AY221" s="67"/>
      <c r="AZ221" s="67"/>
      <c r="BA221" s="67"/>
      <c r="BB221" s="67"/>
      <c r="BC221" s="67"/>
      <c r="BD221" s="67"/>
      <c r="BE221" s="67"/>
      <c r="BF221" s="67"/>
      <c r="BG221" s="67"/>
      <c r="BH221" s="67"/>
    </row>
    <row r="222" spans="1:60" x14ac:dyDescent="0.3">
      <c r="A222" s="67"/>
      <c r="J222" s="67"/>
      <c r="K222" s="67"/>
      <c r="L222" s="67"/>
      <c r="M222" s="67"/>
      <c r="N222" s="67"/>
      <c r="O222" s="67"/>
      <c r="P222" s="67"/>
      <c r="Q222" s="67"/>
      <c r="R222" s="67"/>
      <c r="S222" s="67"/>
      <c r="T222" s="67"/>
      <c r="U222" s="67"/>
      <c r="V222" s="67"/>
      <c r="W222" s="67"/>
      <c r="X222" s="67"/>
      <c r="Y222" s="67"/>
      <c r="Z222" s="67"/>
      <c r="AA222" s="67"/>
      <c r="AB222" s="67"/>
      <c r="AC222" s="67"/>
      <c r="AD222" s="67"/>
      <c r="AE222" s="67"/>
      <c r="AF222" s="67"/>
      <c r="AG222" s="67"/>
      <c r="AH222" s="67"/>
      <c r="AI222" s="67"/>
      <c r="AJ222" s="67"/>
      <c r="AK222" s="67"/>
      <c r="AL222" s="67"/>
      <c r="AM222" s="67"/>
      <c r="AN222" s="67"/>
      <c r="AO222" s="67"/>
      <c r="AP222" s="67"/>
      <c r="AQ222" s="67"/>
      <c r="AR222" s="67"/>
      <c r="AS222" s="67"/>
      <c r="AT222" s="67"/>
      <c r="AU222" s="67"/>
      <c r="AV222" s="67"/>
      <c r="AW222" s="67"/>
      <c r="AX222" s="67"/>
      <c r="AY222" s="67"/>
      <c r="AZ222" s="67"/>
      <c r="BA222" s="67"/>
      <c r="BB222" s="67"/>
      <c r="BC222" s="67"/>
      <c r="BD222" s="67"/>
      <c r="BE222" s="67"/>
      <c r="BF222" s="67"/>
      <c r="BG222" s="67"/>
      <c r="BH222" s="67"/>
    </row>
    <row r="223" spans="1:60" x14ac:dyDescent="0.3">
      <c r="A223" s="67"/>
      <c r="J223" s="67"/>
      <c r="K223" s="67"/>
      <c r="L223" s="67"/>
      <c r="M223" s="67"/>
      <c r="N223" s="67"/>
      <c r="O223" s="67"/>
      <c r="P223" s="67"/>
      <c r="Q223" s="67"/>
      <c r="R223" s="67"/>
      <c r="S223" s="67"/>
      <c r="T223" s="67"/>
      <c r="U223" s="67"/>
      <c r="V223" s="67"/>
      <c r="W223" s="67"/>
      <c r="X223" s="67"/>
      <c r="Y223" s="67"/>
      <c r="Z223" s="67"/>
      <c r="AA223" s="67"/>
      <c r="AB223" s="67"/>
      <c r="AC223" s="67"/>
      <c r="AD223" s="67"/>
      <c r="AE223" s="67"/>
      <c r="AF223" s="67"/>
      <c r="AG223" s="67"/>
      <c r="AH223" s="67"/>
      <c r="AI223" s="67"/>
      <c r="AJ223" s="67"/>
      <c r="AK223" s="67"/>
      <c r="AL223" s="67"/>
      <c r="AM223" s="67"/>
      <c r="AN223" s="67"/>
      <c r="AO223" s="67"/>
      <c r="AP223" s="67"/>
      <c r="AQ223" s="67"/>
      <c r="AR223" s="67"/>
      <c r="AS223" s="67"/>
      <c r="AT223" s="67"/>
      <c r="AU223" s="67"/>
      <c r="AV223" s="67"/>
      <c r="AW223" s="67"/>
      <c r="AX223" s="67"/>
      <c r="AY223" s="67"/>
      <c r="AZ223" s="67"/>
      <c r="BA223" s="67"/>
      <c r="BB223" s="67"/>
      <c r="BC223" s="67"/>
      <c r="BD223" s="67"/>
      <c r="BE223" s="67"/>
      <c r="BF223" s="67"/>
      <c r="BG223" s="67"/>
      <c r="BH223" s="67"/>
    </row>
    <row r="224" spans="1:60" x14ac:dyDescent="0.3">
      <c r="A224" s="67"/>
      <c r="J224" s="67"/>
      <c r="K224" s="67"/>
      <c r="L224" s="67"/>
      <c r="M224" s="67"/>
      <c r="N224" s="67"/>
      <c r="O224" s="67"/>
      <c r="P224" s="67"/>
      <c r="Q224" s="67"/>
      <c r="R224" s="67"/>
      <c r="S224" s="67"/>
      <c r="T224" s="67"/>
      <c r="U224" s="67"/>
      <c r="V224" s="67"/>
      <c r="W224" s="67"/>
      <c r="X224" s="67"/>
      <c r="Y224" s="67"/>
      <c r="Z224" s="67"/>
      <c r="AA224" s="67"/>
      <c r="AB224" s="67"/>
      <c r="AC224" s="67"/>
      <c r="AD224" s="67"/>
      <c r="AE224" s="67"/>
      <c r="AF224" s="67"/>
      <c r="AG224" s="67"/>
      <c r="AH224" s="67"/>
      <c r="AI224" s="67"/>
      <c r="AJ224" s="67"/>
      <c r="AK224" s="67"/>
      <c r="AL224" s="67"/>
      <c r="AM224" s="67"/>
      <c r="AN224" s="67"/>
      <c r="AO224" s="67"/>
      <c r="AP224" s="67"/>
      <c r="AQ224" s="67"/>
      <c r="AR224" s="67"/>
      <c r="AS224" s="67"/>
      <c r="AT224" s="67"/>
      <c r="AU224" s="67"/>
      <c r="AV224" s="67"/>
      <c r="AW224" s="67"/>
      <c r="AX224" s="67"/>
      <c r="AY224" s="67"/>
      <c r="AZ224" s="67"/>
      <c r="BA224" s="67"/>
      <c r="BB224" s="67"/>
      <c r="BC224" s="67"/>
      <c r="BD224" s="67"/>
      <c r="BE224" s="67"/>
      <c r="BF224" s="67"/>
      <c r="BG224" s="67"/>
      <c r="BH224" s="67"/>
    </row>
    <row r="225" spans="1:60" x14ac:dyDescent="0.3">
      <c r="A225" s="67"/>
      <c r="J225" s="67"/>
      <c r="K225" s="67"/>
      <c r="L225" s="67"/>
      <c r="M225" s="67"/>
      <c r="N225" s="67"/>
      <c r="O225" s="67"/>
      <c r="P225" s="67"/>
      <c r="Q225" s="67"/>
      <c r="R225" s="67"/>
      <c r="S225" s="67"/>
      <c r="T225" s="67"/>
      <c r="U225" s="67"/>
      <c r="V225" s="67"/>
      <c r="W225" s="67"/>
      <c r="X225" s="67"/>
      <c r="Y225" s="67"/>
      <c r="Z225" s="67"/>
      <c r="AA225" s="67"/>
      <c r="AB225" s="67"/>
      <c r="AC225" s="67"/>
      <c r="AD225" s="67"/>
      <c r="AE225" s="67"/>
      <c r="AF225" s="67"/>
      <c r="AG225" s="67"/>
      <c r="AH225" s="67"/>
      <c r="AI225" s="67"/>
      <c r="AJ225" s="67"/>
      <c r="AK225" s="67"/>
      <c r="AL225" s="67"/>
      <c r="AM225" s="67"/>
      <c r="AN225" s="67"/>
      <c r="AO225" s="67"/>
      <c r="AP225" s="67"/>
      <c r="AQ225" s="67"/>
      <c r="AR225" s="67"/>
      <c r="AS225" s="67"/>
      <c r="AT225" s="67"/>
      <c r="AU225" s="67"/>
      <c r="AV225" s="67"/>
      <c r="AW225" s="67"/>
      <c r="AX225" s="67"/>
      <c r="AY225" s="67"/>
      <c r="AZ225" s="67"/>
      <c r="BA225" s="67"/>
      <c r="BB225" s="67"/>
      <c r="BC225" s="67"/>
      <c r="BD225" s="67"/>
      <c r="BE225" s="67"/>
      <c r="BF225" s="67"/>
      <c r="BG225" s="67"/>
      <c r="BH225" s="67"/>
    </row>
    <row r="226" spans="1:60" x14ac:dyDescent="0.3">
      <c r="A226" s="67"/>
      <c r="J226" s="67"/>
      <c r="K226" s="67"/>
      <c r="L226" s="67"/>
      <c r="M226" s="67"/>
      <c r="N226" s="67"/>
      <c r="O226" s="67"/>
      <c r="P226" s="67"/>
      <c r="Q226" s="67"/>
      <c r="R226" s="67"/>
      <c r="S226" s="67"/>
      <c r="T226" s="67"/>
      <c r="U226" s="67"/>
      <c r="V226" s="67"/>
      <c r="W226" s="67"/>
      <c r="X226" s="67"/>
      <c r="Y226" s="67"/>
      <c r="Z226" s="67"/>
      <c r="AA226" s="67"/>
      <c r="AB226" s="67"/>
      <c r="AC226" s="67"/>
      <c r="AD226" s="67"/>
      <c r="AE226" s="67"/>
      <c r="AF226" s="67"/>
      <c r="AG226" s="67"/>
      <c r="AH226" s="67"/>
      <c r="AI226" s="67"/>
      <c r="AJ226" s="67"/>
      <c r="AK226" s="67"/>
      <c r="AL226" s="67"/>
      <c r="AM226" s="67"/>
      <c r="AN226" s="67"/>
      <c r="AO226" s="67"/>
      <c r="AP226" s="67"/>
      <c r="AQ226" s="67"/>
      <c r="AR226" s="67"/>
      <c r="AS226" s="67"/>
      <c r="AT226" s="67"/>
      <c r="AU226" s="67"/>
      <c r="AV226" s="67"/>
      <c r="AW226" s="67"/>
      <c r="AX226" s="67"/>
      <c r="AY226" s="67"/>
      <c r="AZ226" s="67"/>
      <c r="BA226" s="67"/>
      <c r="BB226" s="67"/>
      <c r="BC226" s="67"/>
      <c r="BD226" s="67"/>
      <c r="BE226" s="67"/>
      <c r="BF226" s="67"/>
      <c r="BG226" s="67"/>
      <c r="BH226" s="67"/>
    </row>
    <row r="227" spans="1:60" x14ac:dyDescent="0.3">
      <c r="A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c r="AL227" s="67"/>
      <c r="AM227" s="67"/>
      <c r="AN227" s="67"/>
      <c r="AO227" s="67"/>
      <c r="AP227" s="67"/>
      <c r="AQ227" s="67"/>
      <c r="AR227" s="67"/>
      <c r="AS227" s="67"/>
      <c r="AT227" s="67"/>
      <c r="AU227" s="67"/>
      <c r="AV227" s="67"/>
      <c r="AW227" s="67"/>
      <c r="AX227" s="67"/>
      <c r="AY227" s="67"/>
      <c r="AZ227" s="67"/>
      <c r="BA227" s="67"/>
      <c r="BB227" s="67"/>
      <c r="BC227" s="67"/>
      <c r="BD227" s="67"/>
      <c r="BE227" s="67"/>
      <c r="BF227" s="67"/>
      <c r="BG227" s="67"/>
      <c r="BH227" s="67"/>
    </row>
    <row r="228" spans="1:60" x14ac:dyDescent="0.3">
      <c r="A228" s="67"/>
      <c r="J228" s="67"/>
      <c r="K228" s="67"/>
      <c r="L228" s="67"/>
      <c r="M228" s="67"/>
      <c r="N228" s="67"/>
      <c r="O228" s="67"/>
      <c r="P228" s="67"/>
      <c r="Q228" s="67"/>
      <c r="R228" s="67"/>
      <c r="S228" s="67"/>
      <c r="T228" s="67"/>
      <c r="U228" s="67"/>
      <c r="V228" s="67"/>
      <c r="W228" s="67"/>
      <c r="X228" s="67"/>
      <c r="Y228" s="67"/>
      <c r="Z228" s="67"/>
      <c r="AA228" s="67"/>
      <c r="AB228" s="67"/>
      <c r="AC228" s="67"/>
      <c r="AD228" s="67"/>
      <c r="AE228" s="67"/>
      <c r="AF228" s="67"/>
      <c r="AG228" s="67"/>
      <c r="AH228" s="67"/>
      <c r="AI228" s="67"/>
      <c r="AJ228" s="67"/>
      <c r="AK228" s="67"/>
      <c r="AL228" s="67"/>
      <c r="AM228" s="67"/>
      <c r="AN228" s="67"/>
      <c r="AO228" s="67"/>
      <c r="AP228" s="67"/>
      <c r="AQ228" s="67"/>
      <c r="AR228" s="67"/>
      <c r="AS228" s="67"/>
      <c r="AT228" s="67"/>
      <c r="AU228" s="67"/>
      <c r="AV228" s="67"/>
      <c r="AW228" s="67"/>
      <c r="AX228" s="67"/>
      <c r="AY228" s="67"/>
      <c r="AZ228" s="67"/>
      <c r="BA228" s="67"/>
      <c r="BB228" s="67"/>
      <c r="BC228" s="67"/>
      <c r="BD228" s="67"/>
      <c r="BE228" s="67"/>
      <c r="BF228" s="67"/>
      <c r="BG228" s="67"/>
      <c r="BH228" s="67"/>
    </row>
    <row r="229" spans="1:60" x14ac:dyDescent="0.3">
      <c r="A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c r="AH229" s="67"/>
      <c r="AI229" s="67"/>
      <c r="AJ229" s="67"/>
      <c r="AK229" s="67"/>
      <c r="AL229" s="67"/>
      <c r="AM229" s="67"/>
      <c r="AN229" s="67"/>
      <c r="AO229" s="67"/>
      <c r="AP229" s="67"/>
      <c r="AQ229" s="67"/>
      <c r="AR229" s="67"/>
      <c r="AS229" s="67"/>
      <c r="AT229" s="67"/>
      <c r="AU229" s="67"/>
      <c r="AV229" s="67"/>
      <c r="AW229" s="67"/>
      <c r="AX229" s="67"/>
      <c r="AY229" s="67"/>
      <c r="AZ229" s="67"/>
      <c r="BA229" s="67"/>
      <c r="BB229" s="67"/>
      <c r="BC229" s="67"/>
      <c r="BD229" s="67"/>
      <c r="BE229" s="67"/>
      <c r="BF229" s="67"/>
      <c r="BG229" s="67"/>
      <c r="BH229" s="67"/>
    </row>
    <row r="230" spans="1:60" x14ac:dyDescent="0.3">
      <c r="A230" s="67"/>
      <c r="J230" s="67"/>
      <c r="K230" s="67"/>
      <c r="L230" s="67"/>
      <c r="M230" s="67"/>
      <c r="N230" s="67"/>
      <c r="O230" s="67"/>
      <c r="P230" s="67"/>
      <c r="Q230" s="67"/>
      <c r="R230" s="67"/>
      <c r="S230" s="67"/>
      <c r="T230" s="67"/>
      <c r="U230" s="67"/>
      <c r="V230" s="67"/>
      <c r="W230" s="67"/>
      <c r="X230" s="67"/>
      <c r="Y230" s="67"/>
      <c r="Z230" s="67"/>
      <c r="AA230" s="67"/>
      <c r="AB230" s="67"/>
      <c r="AC230" s="67"/>
      <c r="AD230" s="67"/>
      <c r="AE230" s="67"/>
      <c r="AF230" s="67"/>
      <c r="AG230" s="67"/>
      <c r="AH230" s="67"/>
      <c r="AI230" s="67"/>
      <c r="AJ230" s="67"/>
      <c r="AK230" s="67"/>
      <c r="AL230" s="67"/>
      <c r="AM230" s="67"/>
      <c r="AN230" s="67"/>
      <c r="AO230" s="67"/>
      <c r="AP230" s="67"/>
      <c r="AQ230" s="67"/>
      <c r="AR230" s="67"/>
      <c r="AS230" s="67"/>
      <c r="AT230" s="67"/>
      <c r="AU230" s="67"/>
      <c r="AV230" s="67"/>
      <c r="AW230" s="67"/>
      <c r="AX230" s="67"/>
      <c r="AY230" s="67"/>
      <c r="AZ230" s="67"/>
      <c r="BA230" s="67"/>
      <c r="BB230" s="67"/>
      <c r="BC230" s="67"/>
      <c r="BD230" s="67"/>
      <c r="BE230" s="67"/>
      <c r="BF230" s="67"/>
      <c r="BG230" s="67"/>
      <c r="BH230" s="67"/>
    </row>
    <row r="231" spans="1:60" x14ac:dyDescent="0.3">
      <c r="A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67"/>
      <c r="AH231" s="67"/>
      <c r="AI231" s="67"/>
      <c r="AJ231" s="67"/>
      <c r="AK231" s="67"/>
      <c r="AL231" s="67"/>
      <c r="AM231" s="67"/>
      <c r="AN231" s="67"/>
      <c r="AO231" s="67"/>
      <c r="AP231" s="67"/>
      <c r="AQ231" s="67"/>
      <c r="AR231" s="67"/>
      <c r="AS231" s="67"/>
      <c r="AT231" s="67"/>
      <c r="AU231" s="67"/>
      <c r="AV231" s="67"/>
      <c r="AW231" s="67"/>
      <c r="AX231" s="67"/>
      <c r="AY231" s="67"/>
      <c r="AZ231" s="67"/>
      <c r="BA231" s="67"/>
      <c r="BB231" s="67"/>
      <c r="BC231" s="67"/>
      <c r="BD231" s="67"/>
      <c r="BE231" s="67"/>
      <c r="BF231" s="67"/>
      <c r="BG231" s="67"/>
      <c r="BH231" s="67"/>
    </row>
    <row r="232" spans="1:60" x14ac:dyDescent="0.3">
      <c r="A232" s="67"/>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c r="AG232" s="67"/>
      <c r="AH232" s="67"/>
      <c r="AI232" s="67"/>
      <c r="AJ232" s="67"/>
      <c r="AK232" s="67"/>
      <c r="AL232" s="67"/>
      <c r="AM232" s="67"/>
      <c r="AN232" s="67"/>
      <c r="AO232" s="67"/>
      <c r="AP232" s="67"/>
      <c r="AQ232" s="67"/>
      <c r="AR232" s="67"/>
      <c r="AS232" s="67"/>
      <c r="AT232" s="67"/>
      <c r="AU232" s="67"/>
      <c r="AV232" s="67"/>
      <c r="AW232" s="67"/>
      <c r="AX232" s="67"/>
      <c r="AY232" s="67"/>
      <c r="AZ232" s="67"/>
      <c r="BA232" s="67"/>
      <c r="BB232" s="67"/>
      <c r="BC232" s="67"/>
      <c r="BD232" s="67"/>
      <c r="BE232" s="67"/>
      <c r="BF232" s="67"/>
      <c r="BG232" s="67"/>
      <c r="BH232" s="67"/>
    </row>
    <row r="233" spans="1:60" x14ac:dyDescent="0.3">
      <c r="A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c r="AH233" s="67"/>
      <c r="AI233" s="67"/>
      <c r="AJ233" s="67"/>
      <c r="AK233" s="67"/>
      <c r="AL233" s="67"/>
      <c r="AM233" s="67"/>
      <c r="AN233" s="67"/>
      <c r="AO233" s="67"/>
      <c r="AP233" s="67"/>
      <c r="AQ233" s="67"/>
      <c r="AR233" s="67"/>
      <c r="AS233" s="67"/>
      <c r="AT233" s="67"/>
      <c r="AU233" s="67"/>
      <c r="AV233" s="67"/>
      <c r="AW233" s="67"/>
      <c r="AX233" s="67"/>
      <c r="AY233" s="67"/>
      <c r="AZ233" s="67"/>
      <c r="BA233" s="67"/>
      <c r="BB233" s="67"/>
      <c r="BC233" s="67"/>
      <c r="BD233" s="67"/>
      <c r="BE233" s="67"/>
      <c r="BF233" s="67"/>
      <c r="BG233" s="67"/>
      <c r="BH233" s="67"/>
    </row>
    <row r="234" spans="1:60" x14ac:dyDescent="0.3">
      <c r="A234" s="67"/>
      <c r="J234" s="67"/>
      <c r="K234" s="67"/>
      <c r="L234" s="67"/>
      <c r="M234" s="67"/>
      <c r="N234" s="67"/>
      <c r="O234" s="67"/>
      <c r="P234" s="67"/>
      <c r="Q234" s="67"/>
      <c r="R234" s="67"/>
      <c r="S234" s="67"/>
      <c r="T234" s="67"/>
      <c r="U234" s="67"/>
      <c r="V234" s="67"/>
      <c r="W234" s="67"/>
      <c r="X234" s="67"/>
      <c r="Y234" s="67"/>
      <c r="Z234" s="67"/>
      <c r="AA234" s="67"/>
      <c r="AB234" s="67"/>
      <c r="AC234" s="67"/>
      <c r="AD234" s="67"/>
      <c r="AE234" s="67"/>
      <c r="AF234" s="67"/>
      <c r="AG234" s="67"/>
      <c r="AH234" s="67"/>
      <c r="AI234" s="67"/>
      <c r="AJ234" s="67"/>
      <c r="AK234" s="67"/>
      <c r="AL234" s="67"/>
      <c r="AM234" s="67"/>
      <c r="AN234" s="67"/>
      <c r="AO234" s="67"/>
      <c r="AP234" s="67"/>
      <c r="AQ234" s="67"/>
      <c r="AR234" s="67"/>
      <c r="AS234" s="67"/>
      <c r="AT234" s="67"/>
      <c r="AU234" s="67"/>
      <c r="AV234" s="67"/>
      <c r="AW234" s="67"/>
      <c r="AX234" s="67"/>
      <c r="AY234" s="67"/>
      <c r="AZ234" s="67"/>
      <c r="BA234" s="67"/>
      <c r="BB234" s="67"/>
      <c r="BC234" s="67"/>
      <c r="BD234" s="67"/>
      <c r="BE234" s="67"/>
      <c r="BF234" s="67"/>
      <c r="BG234" s="67"/>
      <c r="BH234" s="67"/>
    </row>
    <row r="235" spans="1:60" x14ac:dyDescent="0.3">
      <c r="A235" s="67"/>
      <c r="J235" s="67"/>
      <c r="K235" s="67"/>
      <c r="L235" s="67"/>
      <c r="M235" s="67"/>
      <c r="N235" s="67"/>
      <c r="O235" s="67"/>
      <c r="P235" s="67"/>
      <c r="Q235" s="67"/>
      <c r="R235" s="67"/>
      <c r="S235" s="67"/>
      <c r="T235" s="67"/>
      <c r="U235" s="67"/>
      <c r="V235" s="67"/>
      <c r="W235" s="67"/>
      <c r="X235" s="67"/>
      <c r="Y235" s="67"/>
      <c r="Z235" s="67"/>
      <c r="AA235" s="67"/>
      <c r="AB235" s="67"/>
      <c r="AC235" s="67"/>
      <c r="AD235" s="67"/>
      <c r="AE235" s="67"/>
      <c r="AF235" s="67"/>
      <c r="AG235" s="67"/>
      <c r="AH235" s="67"/>
      <c r="AI235" s="67"/>
      <c r="AJ235" s="67"/>
      <c r="AK235" s="67"/>
      <c r="AL235" s="67"/>
      <c r="AM235" s="67"/>
      <c r="AN235" s="67"/>
      <c r="AO235" s="67"/>
      <c r="AP235" s="67"/>
      <c r="AQ235" s="67"/>
      <c r="AR235" s="67"/>
      <c r="AS235" s="67"/>
      <c r="AT235" s="67"/>
      <c r="AU235" s="67"/>
      <c r="AV235" s="67"/>
      <c r="AW235" s="67"/>
      <c r="AX235" s="67"/>
      <c r="AY235" s="67"/>
      <c r="AZ235" s="67"/>
      <c r="BA235" s="67"/>
      <c r="BB235" s="67"/>
      <c r="BC235" s="67"/>
      <c r="BD235" s="67"/>
      <c r="BE235" s="67"/>
      <c r="BF235" s="67"/>
      <c r="BG235" s="67"/>
      <c r="BH235" s="67"/>
    </row>
    <row r="236" spans="1:60" x14ac:dyDescent="0.3">
      <c r="A236" s="67"/>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c r="AG236" s="67"/>
      <c r="AH236" s="67"/>
      <c r="AI236" s="67"/>
      <c r="AJ236" s="67"/>
      <c r="AK236" s="67"/>
      <c r="AL236" s="67"/>
      <c r="AM236" s="67"/>
      <c r="AN236" s="67"/>
      <c r="AO236" s="67"/>
      <c r="AP236" s="67"/>
      <c r="AQ236" s="67"/>
      <c r="AR236" s="67"/>
      <c r="AS236" s="67"/>
      <c r="AT236" s="67"/>
      <c r="AU236" s="67"/>
      <c r="AV236" s="67"/>
      <c r="AW236" s="67"/>
      <c r="AX236" s="67"/>
      <c r="AY236" s="67"/>
      <c r="AZ236" s="67"/>
      <c r="BA236" s="67"/>
      <c r="BB236" s="67"/>
      <c r="BC236" s="67"/>
      <c r="BD236" s="67"/>
      <c r="BE236" s="67"/>
      <c r="BF236" s="67"/>
      <c r="BG236" s="67"/>
      <c r="BH236" s="67"/>
    </row>
    <row r="237" spans="1:60" x14ac:dyDescent="0.3">
      <c r="A237" s="67"/>
      <c r="J237" s="67"/>
      <c r="K237" s="67"/>
      <c r="L237" s="67"/>
      <c r="M237" s="67"/>
      <c r="N237" s="67"/>
      <c r="O237" s="67"/>
      <c r="P237" s="67"/>
      <c r="Q237" s="67"/>
      <c r="R237" s="67"/>
      <c r="S237" s="67"/>
      <c r="T237" s="67"/>
      <c r="U237" s="67"/>
      <c r="V237" s="67"/>
      <c r="W237" s="67"/>
      <c r="X237" s="67"/>
      <c r="Y237" s="67"/>
      <c r="Z237" s="67"/>
      <c r="AA237" s="67"/>
      <c r="AB237" s="67"/>
      <c r="AC237" s="67"/>
      <c r="AD237" s="67"/>
      <c r="AE237" s="67"/>
      <c r="AF237" s="67"/>
      <c r="AG237" s="67"/>
      <c r="AH237" s="67"/>
      <c r="AI237" s="67"/>
      <c r="AJ237" s="67"/>
      <c r="AK237" s="67"/>
      <c r="AL237" s="67"/>
      <c r="AM237" s="67"/>
      <c r="AN237" s="67"/>
      <c r="AO237" s="67"/>
      <c r="AP237" s="67"/>
      <c r="AQ237" s="67"/>
      <c r="AR237" s="67"/>
      <c r="AS237" s="67"/>
      <c r="AT237" s="67"/>
      <c r="AU237" s="67"/>
      <c r="AV237" s="67"/>
      <c r="AW237" s="67"/>
      <c r="AX237" s="67"/>
      <c r="AY237" s="67"/>
      <c r="AZ237" s="67"/>
      <c r="BA237" s="67"/>
      <c r="BB237" s="67"/>
      <c r="BC237" s="67"/>
      <c r="BD237" s="67"/>
      <c r="BE237" s="67"/>
      <c r="BF237" s="67"/>
      <c r="BG237" s="67"/>
      <c r="BH237" s="67"/>
    </row>
    <row r="238" spans="1:60" x14ac:dyDescent="0.3">
      <c r="A238" s="67"/>
      <c r="J238" s="67"/>
      <c r="K238" s="67"/>
      <c r="L238" s="67"/>
      <c r="M238" s="67"/>
      <c r="N238" s="67"/>
      <c r="O238" s="67"/>
      <c r="P238" s="67"/>
      <c r="Q238" s="67"/>
      <c r="R238" s="67"/>
      <c r="S238" s="67"/>
      <c r="T238" s="67"/>
      <c r="U238" s="67"/>
      <c r="V238" s="67"/>
      <c r="W238" s="67"/>
      <c r="X238" s="67"/>
      <c r="Y238" s="67"/>
      <c r="Z238" s="67"/>
      <c r="AA238" s="67"/>
      <c r="AB238" s="67"/>
      <c r="AC238" s="67"/>
      <c r="AD238" s="67"/>
      <c r="AE238" s="67"/>
      <c r="AF238" s="67"/>
      <c r="AG238" s="67"/>
      <c r="AH238" s="67"/>
      <c r="AI238" s="67"/>
      <c r="AJ238" s="67"/>
      <c r="AK238" s="67"/>
      <c r="AL238" s="67"/>
      <c r="AM238" s="67"/>
      <c r="AN238" s="67"/>
      <c r="AO238" s="67"/>
      <c r="AP238" s="67"/>
      <c r="AQ238" s="67"/>
      <c r="AR238" s="67"/>
      <c r="AS238" s="67"/>
      <c r="AT238" s="67"/>
      <c r="AU238" s="67"/>
      <c r="AV238" s="67"/>
      <c r="AW238" s="67"/>
      <c r="AX238" s="67"/>
      <c r="AY238" s="67"/>
      <c r="AZ238" s="67"/>
      <c r="BA238" s="67"/>
      <c r="BB238" s="67"/>
      <c r="BC238" s="67"/>
      <c r="BD238" s="67"/>
      <c r="BE238" s="67"/>
      <c r="BF238" s="67"/>
      <c r="BG238" s="67"/>
      <c r="BH238" s="67"/>
    </row>
    <row r="239" spans="1:60" x14ac:dyDescent="0.3">
      <c r="A239" s="67"/>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c r="AH239" s="67"/>
      <c r="AI239" s="67"/>
      <c r="AJ239" s="67"/>
      <c r="AK239" s="67"/>
      <c r="AL239" s="67"/>
      <c r="AM239" s="67"/>
      <c r="AN239" s="67"/>
      <c r="AO239" s="67"/>
      <c r="AP239" s="67"/>
      <c r="AQ239" s="67"/>
      <c r="AR239" s="67"/>
      <c r="AS239" s="67"/>
      <c r="AT239" s="67"/>
      <c r="AU239" s="67"/>
      <c r="AV239" s="67"/>
      <c r="AW239" s="67"/>
      <c r="AX239" s="67"/>
      <c r="AY239" s="67"/>
      <c r="AZ239" s="67"/>
      <c r="BA239" s="67"/>
      <c r="BB239" s="67"/>
      <c r="BC239" s="67"/>
      <c r="BD239" s="67"/>
      <c r="BE239" s="67"/>
      <c r="BF239" s="67"/>
      <c r="BG239" s="67"/>
      <c r="BH239" s="67"/>
    </row>
    <row r="240" spans="1:60" x14ac:dyDescent="0.3">
      <c r="A240" s="67"/>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c r="AH240" s="67"/>
      <c r="AI240" s="67"/>
      <c r="AJ240" s="67"/>
      <c r="AK240" s="67"/>
      <c r="AL240" s="67"/>
      <c r="AM240" s="67"/>
      <c r="AN240" s="67"/>
      <c r="AO240" s="67"/>
      <c r="AP240" s="67"/>
      <c r="AQ240" s="67"/>
      <c r="AR240" s="67"/>
      <c r="AS240" s="67"/>
      <c r="AT240" s="67"/>
      <c r="AU240" s="67"/>
      <c r="AV240" s="67"/>
      <c r="AW240" s="67"/>
      <c r="AX240" s="67"/>
      <c r="AY240" s="67"/>
      <c r="AZ240" s="67"/>
      <c r="BA240" s="67"/>
      <c r="BB240" s="67"/>
      <c r="BC240" s="67"/>
      <c r="BD240" s="67"/>
      <c r="BE240" s="67"/>
      <c r="BF240" s="67"/>
      <c r="BG240" s="67"/>
      <c r="BH240" s="67"/>
    </row>
    <row r="241" spans="1:60" x14ac:dyDescent="0.3">
      <c r="A241" s="67"/>
      <c r="J241" s="67"/>
      <c r="K241" s="67"/>
      <c r="L241" s="67"/>
      <c r="M241" s="67"/>
      <c r="N241" s="67"/>
      <c r="O241" s="67"/>
      <c r="P241" s="67"/>
      <c r="Q241" s="67"/>
      <c r="R241" s="67"/>
      <c r="S241" s="67"/>
      <c r="T241" s="67"/>
      <c r="U241" s="67"/>
      <c r="V241" s="67"/>
      <c r="W241" s="67"/>
      <c r="X241" s="67"/>
      <c r="Y241" s="67"/>
      <c r="Z241" s="67"/>
      <c r="AA241" s="67"/>
      <c r="AB241" s="67"/>
      <c r="AC241" s="67"/>
      <c r="AD241" s="67"/>
      <c r="AE241" s="67"/>
      <c r="AF241" s="67"/>
      <c r="AG241" s="67"/>
      <c r="AH241" s="67"/>
      <c r="AI241" s="67"/>
      <c r="AJ241" s="67"/>
      <c r="AK241" s="67"/>
      <c r="AL241" s="67"/>
      <c r="AM241" s="67"/>
      <c r="AN241" s="67"/>
      <c r="AO241" s="67"/>
      <c r="AP241" s="67"/>
      <c r="AQ241" s="67"/>
      <c r="AR241" s="67"/>
      <c r="AS241" s="67"/>
      <c r="AT241" s="67"/>
      <c r="AU241" s="67"/>
      <c r="AV241" s="67"/>
      <c r="AW241" s="67"/>
      <c r="AX241" s="67"/>
      <c r="AY241" s="67"/>
      <c r="AZ241" s="67"/>
      <c r="BA241" s="67"/>
      <c r="BB241" s="67"/>
      <c r="BC241" s="67"/>
      <c r="BD241" s="67"/>
      <c r="BE241" s="67"/>
      <c r="BF241" s="67"/>
      <c r="BG241" s="67"/>
      <c r="BH241" s="67"/>
    </row>
    <row r="242" spans="1:60" x14ac:dyDescent="0.3">
      <c r="A242" s="67"/>
      <c r="J242" s="67"/>
      <c r="K242" s="67"/>
      <c r="L242" s="67"/>
      <c r="M242" s="67"/>
      <c r="N242" s="67"/>
      <c r="O242" s="67"/>
      <c r="P242" s="67"/>
      <c r="Q242" s="67"/>
      <c r="R242" s="67"/>
      <c r="S242" s="67"/>
      <c r="T242" s="67"/>
      <c r="U242" s="67"/>
      <c r="V242" s="67"/>
      <c r="W242" s="67"/>
      <c r="X242" s="67"/>
      <c r="Y242" s="67"/>
      <c r="Z242" s="67"/>
      <c r="AA242" s="67"/>
      <c r="AB242" s="67"/>
      <c r="AC242" s="67"/>
      <c r="AD242" s="67"/>
      <c r="AE242" s="67"/>
      <c r="AF242" s="67"/>
      <c r="AG242" s="67"/>
      <c r="AH242" s="67"/>
      <c r="AI242" s="67"/>
      <c r="AJ242" s="67"/>
      <c r="AK242" s="67"/>
      <c r="AL242" s="67"/>
      <c r="AM242" s="67"/>
      <c r="AN242" s="67"/>
      <c r="AO242" s="67"/>
      <c r="AP242" s="67"/>
      <c r="AQ242" s="67"/>
      <c r="AR242" s="67"/>
      <c r="AS242" s="67"/>
      <c r="AT242" s="67"/>
      <c r="AU242" s="67"/>
      <c r="AV242" s="67"/>
      <c r="AW242" s="67"/>
      <c r="AX242" s="67"/>
      <c r="AY242" s="67"/>
      <c r="AZ242" s="67"/>
      <c r="BA242" s="67"/>
      <c r="BB242" s="67"/>
      <c r="BC242" s="67"/>
      <c r="BD242" s="67"/>
      <c r="BE242" s="67"/>
      <c r="BF242" s="67"/>
      <c r="BG242" s="67"/>
      <c r="BH242" s="67"/>
    </row>
    <row r="243" spans="1:60" x14ac:dyDescent="0.3">
      <c r="A243" s="67"/>
      <c r="J243" s="67"/>
      <c r="K243" s="67"/>
      <c r="L243" s="67"/>
      <c r="M243" s="67"/>
      <c r="N243" s="67"/>
      <c r="O243" s="67"/>
      <c r="P243" s="67"/>
      <c r="Q243" s="67"/>
      <c r="R243" s="67"/>
      <c r="S243" s="67"/>
      <c r="T243" s="67"/>
      <c r="U243" s="67"/>
      <c r="V243" s="67"/>
      <c r="W243" s="67"/>
      <c r="X243" s="67"/>
      <c r="Y243" s="67"/>
      <c r="Z243" s="67"/>
      <c r="AA243" s="67"/>
      <c r="AB243" s="67"/>
      <c r="AC243" s="67"/>
      <c r="AD243" s="67"/>
      <c r="AE243" s="67"/>
      <c r="AF243" s="67"/>
      <c r="AG243" s="67"/>
      <c r="AH243" s="67"/>
      <c r="AI243" s="67"/>
      <c r="AJ243" s="67"/>
      <c r="AK243" s="67"/>
      <c r="AL243" s="67"/>
      <c r="AM243" s="67"/>
      <c r="AN243" s="67"/>
      <c r="AO243" s="67"/>
      <c r="AP243" s="67"/>
      <c r="AQ243" s="67"/>
      <c r="AR243" s="67"/>
      <c r="AS243" s="67"/>
      <c r="AT243" s="67"/>
      <c r="AU243" s="67"/>
      <c r="AV243" s="67"/>
      <c r="AW243" s="67"/>
      <c r="AX243" s="67"/>
      <c r="AY243" s="67"/>
      <c r="AZ243" s="67"/>
      <c r="BA243" s="67"/>
      <c r="BB243" s="67"/>
      <c r="BC243" s="67"/>
      <c r="BD243" s="67"/>
      <c r="BE243" s="67"/>
      <c r="BF243" s="67"/>
      <c r="BG243" s="67"/>
      <c r="BH243" s="67"/>
    </row>
    <row r="244" spans="1:60" x14ac:dyDescent="0.3">
      <c r="A244" s="67"/>
      <c r="J244" s="67"/>
      <c r="K244" s="67"/>
      <c r="L244" s="67"/>
      <c r="M244" s="67"/>
      <c r="N244" s="67"/>
      <c r="O244" s="67"/>
      <c r="P244" s="67"/>
      <c r="Q244" s="67"/>
      <c r="R244" s="67"/>
      <c r="S244" s="67"/>
      <c r="T244" s="67"/>
      <c r="U244" s="67"/>
      <c r="V244" s="67"/>
      <c r="W244" s="67"/>
      <c r="X244" s="67"/>
      <c r="Y244" s="67"/>
      <c r="Z244" s="67"/>
      <c r="AA244" s="67"/>
      <c r="AB244" s="67"/>
      <c r="AC244" s="67"/>
      <c r="AD244" s="67"/>
      <c r="AE244" s="67"/>
      <c r="AF244" s="67"/>
      <c r="AG244" s="67"/>
      <c r="AH244" s="67"/>
      <c r="AI244" s="67"/>
      <c r="AJ244" s="67"/>
      <c r="AK244" s="67"/>
      <c r="AL244" s="67"/>
      <c r="AM244" s="67"/>
      <c r="AN244" s="67"/>
      <c r="AO244" s="67"/>
      <c r="AP244" s="67"/>
      <c r="AQ244" s="67"/>
      <c r="AR244" s="67"/>
      <c r="AS244" s="67"/>
      <c r="AT244" s="67"/>
      <c r="AU244" s="67"/>
      <c r="AV244" s="67"/>
      <c r="AW244" s="67"/>
      <c r="AX244" s="67"/>
      <c r="AY244" s="67"/>
      <c r="AZ244" s="67"/>
      <c r="BA244" s="67"/>
      <c r="BB244" s="67"/>
      <c r="BC244" s="67"/>
      <c r="BD244" s="67"/>
      <c r="BE244" s="67"/>
      <c r="BF244" s="67"/>
      <c r="BG244" s="67"/>
      <c r="BH244" s="67"/>
    </row>
    <row r="245" spans="1:60" x14ac:dyDescent="0.3">
      <c r="A245" s="67"/>
    </row>
    <row r="246" spans="1:60" x14ac:dyDescent="0.3">
      <c r="A246" s="67"/>
    </row>
    <row r="247" spans="1:60" x14ac:dyDescent="0.3">
      <c r="A247" s="67"/>
    </row>
    <row r="248" spans="1:60" x14ac:dyDescent="0.3">
      <c r="A248" s="67"/>
    </row>
  </sheetData>
  <sheetProtection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K55"/>
  <sheetViews>
    <sheetView zoomScale="85" zoomScaleNormal="85" workbookViewId="0"/>
  </sheetViews>
  <sheetFormatPr baseColWidth="10" defaultColWidth="11.44140625" defaultRowHeight="14.4" x14ac:dyDescent="0.3"/>
  <cols>
    <col min="2" max="2" width="24.109375" customWidth="1"/>
    <col min="3" max="3" width="70.109375" customWidth="1"/>
    <col min="4" max="4" width="29.88671875" customWidth="1"/>
  </cols>
  <sheetData>
    <row r="1" spans="1:37" ht="23.4" x14ac:dyDescent="0.3">
      <c r="A1" s="67"/>
      <c r="B1" s="625" t="s">
        <v>54</v>
      </c>
      <c r="C1" s="625"/>
      <c r="D1" s="625"/>
      <c r="E1" s="67"/>
      <c r="F1" s="67"/>
      <c r="G1" s="67"/>
      <c r="H1" s="67"/>
      <c r="I1" s="67"/>
      <c r="J1" s="67"/>
      <c r="K1" s="67"/>
      <c r="L1" s="67"/>
      <c r="M1" s="67"/>
      <c r="N1" s="67"/>
      <c r="O1" s="67"/>
      <c r="P1" s="67"/>
      <c r="Q1" s="67"/>
      <c r="R1" s="67"/>
      <c r="S1" s="67"/>
      <c r="T1" s="67"/>
      <c r="U1" s="67"/>
      <c r="V1" s="67"/>
      <c r="W1" s="67"/>
      <c r="X1" s="67"/>
      <c r="Y1" s="67"/>
      <c r="Z1" s="67"/>
      <c r="AA1" s="67"/>
      <c r="AB1" s="67"/>
      <c r="AC1" s="67"/>
      <c r="AD1" s="67"/>
      <c r="AE1" s="67"/>
    </row>
    <row r="2" spans="1:37" x14ac:dyDescent="0.3">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row>
    <row r="3" spans="1:37" ht="25.2" x14ac:dyDescent="0.3">
      <c r="A3" s="67"/>
      <c r="B3" s="11"/>
      <c r="C3" s="12" t="s">
        <v>51</v>
      </c>
      <c r="D3" s="12" t="s">
        <v>4</v>
      </c>
      <c r="E3" s="67"/>
      <c r="F3" s="67"/>
      <c r="G3" s="67"/>
      <c r="H3" s="67"/>
      <c r="I3" s="67"/>
      <c r="J3" s="67"/>
      <c r="K3" s="67"/>
      <c r="L3" s="67"/>
      <c r="M3" s="67"/>
      <c r="N3" s="67"/>
      <c r="O3" s="67"/>
      <c r="P3" s="67"/>
      <c r="Q3" s="67"/>
      <c r="R3" s="67"/>
      <c r="S3" s="67"/>
      <c r="T3" s="67"/>
      <c r="U3" s="67"/>
      <c r="V3" s="67"/>
      <c r="W3" s="67"/>
      <c r="X3" s="67"/>
      <c r="Y3" s="67"/>
      <c r="Z3" s="67"/>
      <c r="AA3" s="67"/>
      <c r="AB3" s="67"/>
      <c r="AC3" s="67"/>
      <c r="AD3" s="67"/>
      <c r="AE3" s="67"/>
    </row>
    <row r="4" spans="1:37" ht="50.4" x14ac:dyDescent="0.3">
      <c r="A4" s="67"/>
      <c r="B4" s="13" t="s">
        <v>50</v>
      </c>
      <c r="C4" s="14" t="s">
        <v>95</v>
      </c>
      <c r="D4" s="15">
        <v>0.2</v>
      </c>
      <c r="E4" s="67"/>
      <c r="F4" s="67"/>
      <c r="G4" s="67"/>
      <c r="H4" s="67"/>
      <c r="I4" s="67"/>
      <c r="J4" s="67"/>
      <c r="K4" s="67"/>
      <c r="L4" s="67"/>
      <c r="M4" s="67"/>
      <c r="N4" s="67"/>
      <c r="O4" s="67"/>
      <c r="P4" s="67"/>
      <c r="Q4" s="67"/>
      <c r="R4" s="67"/>
      <c r="S4" s="67"/>
      <c r="T4" s="67"/>
      <c r="U4" s="67"/>
      <c r="V4" s="67"/>
      <c r="W4" s="67"/>
      <c r="X4" s="67"/>
      <c r="Y4" s="67"/>
      <c r="Z4" s="67"/>
      <c r="AA4" s="67"/>
      <c r="AB4" s="67"/>
      <c r="AC4" s="67"/>
      <c r="AD4" s="67"/>
      <c r="AE4" s="67"/>
    </row>
    <row r="5" spans="1:37" ht="50.4" x14ac:dyDescent="0.3">
      <c r="A5" s="67"/>
      <c r="B5" s="16" t="s">
        <v>52</v>
      </c>
      <c r="C5" s="17" t="s">
        <v>96</v>
      </c>
      <c r="D5" s="18">
        <v>0.4</v>
      </c>
      <c r="E5" s="67"/>
      <c r="F5" s="67"/>
      <c r="G5" s="67"/>
      <c r="H5" s="67"/>
      <c r="I5" s="67"/>
      <c r="J5" s="67"/>
      <c r="K5" s="67"/>
      <c r="L5" s="67"/>
      <c r="M5" s="67"/>
      <c r="N5" s="67"/>
      <c r="O5" s="67"/>
      <c r="P5" s="67"/>
      <c r="Q5" s="67"/>
      <c r="R5" s="67"/>
      <c r="S5" s="67"/>
      <c r="T5" s="67"/>
      <c r="U5" s="67"/>
      <c r="V5" s="67"/>
      <c r="W5" s="67"/>
      <c r="X5" s="67"/>
      <c r="Y5" s="67"/>
      <c r="Z5" s="67"/>
      <c r="AA5" s="67"/>
      <c r="AB5" s="67"/>
      <c r="AC5" s="67"/>
      <c r="AD5" s="67"/>
      <c r="AE5" s="67"/>
    </row>
    <row r="6" spans="1:37" ht="50.4" x14ac:dyDescent="0.3">
      <c r="A6" s="67"/>
      <c r="B6" s="19" t="s">
        <v>100</v>
      </c>
      <c r="C6" s="17" t="s">
        <v>97</v>
      </c>
      <c r="D6" s="18">
        <v>0.6</v>
      </c>
      <c r="E6" s="67"/>
      <c r="F6" s="67"/>
      <c r="G6" s="67"/>
      <c r="H6" s="67"/>
      <c r="I6" s="67"/>
      <c r="J6" s="67"/>
      <c r="K6" s="67"/>
      <c r="L6" s="67"/>
      <c r="M6" s="67"/>
      <c r="N6" s="67"/>
      <c r="O6" s="67"/>
      <c r="P6" s="67"/>
      <c r="Q6" s="67"/>
      <c r="R6" s="67"/>
      <c r="S6" s="67"/>
      <c r="T6" s="67"/>
      <c r="U6" s="67"/>
      <c r="V6" s="67"/>
      <c r="W6" s="67"/>
      <c r="X6" s="67"/>
      <c r="Y6" s="67"/>
      <c r="Z6" s="67"/>
      <c r="AA6" s="67"/>
      <c r="AB6" s="67"/>
      <c r="AC6" s="67"/>
      <c r="AD6" s="67"/>
      <c r="AE6" s="67"/>
    </row>
    <row r="7" spans="1:37" ht="75.599999999999994" x14ac:dyDescent="0.3">
      <c r="A7" s="67"/>
      <c r="B7" s="20" t="s">
        <v>6</v>
      </c>
      <c r="C7" s="17" t="s">
        <v>98</v>
      </c>
      <c r="D7" s="18">
        <v>0.8</v>
      </c>
      <c r="E7" s="67"/>
      <c r="F7" s="67"/>
      <c r="G7" s="67"/>
      <c r="H7" s="67"/>
      <c r="I7" s="67"/>
      <c r="J7" s="67"/>
      <c r="K7" s="67"/>
      <c r="L7" s="67"/>
      <c r="M7" s="67"/>
      <c r="N7" s="67"/>
      <c r="O7" s="67"/>
      <c r="P7" s="67"/>
      <c r="Q7" s="67"/>
      <c r="R7" s="67"/>
      <c r="S7" s="67"/>
      <c r="T7" s="67"/>
      <c r="U7" s="67"/>
      <c r="V7" s="67"/>
      <c r="W7" s="67"/>
      <c r="X7" s="67"/>
      <c r="Y7" s="67"/>
      <c r="Z7" s="67"/>
      <c r="AA7" s="67"/>
      <c r="AB7" s="67"/>
      <c r="AC7" s="67"/>
      <c r="AD7" s="67"/>
      <c r="AE7" s="67"/>
    </row>
    <row r="8" spans="1:37" ht="50.4" x14ac:dyDescent="0.3">
      <c r="A8" s="67"/>
      <c r="B8" s="21" t="s">
        <v>53</v>
      </c>
      <c r="C8" s="17" t="s">
        <v>99</v>
      </c>
      <c r="D8" s="18">
        <v>1</v>
      </c>
      <c r="E8" s="67"/>
      <c r="F8" s="67"/>
      <c r="G8" s="67"/>
      <c r="H8" s="67"/>
      <c r="I8" s="67"/>
      <c r="J8" s="67"/>
      <c r="K8" s="67"/>
      <c r="L8" s="67"/>
      <c r="M8" s="67"/>
      <c r="N8" s="67"/>
      <c r="O8" s="67"/>
      <c r="P8" s="67"/>
      <c r="Q8" s="67"/>
      <c r="R8" s="67"/>
      <c r="S8" s="67"/>
      <c r="T8" s="67"/>
      <c r="U8" s="67"/>
      <c r="V8" s="67"/>
      <c r="W8" s="67"/>
      <c r="X8" s="67"/>
      <c r="Y8" s="67"/>
      <c r="Z8" s="67"/>
      <c r="AA8" s="67"/>
      <c r="AB8" s="67"/>
      <c r="AC8" s="67"/>
      <c r="AD8" s="67"/>
      <c r="AE8" s="67"/>
    </row>
    <row r="9" spans="1:37" x14ac:dyDescent="0.3">
      <c r="A9" s="67"/>
      <c r="B9" s="89"/>
      <c r="C9" s="89"/>
      <c r="D9" s="89"/>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row>
    <row r="10" spans="1:37" x14ac:dyDescent="0.3">
      <c r="A10" s="67"/>
      <c r="B10" s="90"/>
      <c r="C10" s="89"/>
      <c r="D10" s="89"/>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row>
    <row r="11" spans="1:37" x14ac:dyDescent="0.3">
      <c r="A11" s="67"/>
      <c r="B11" s="89"/>
      <c r="C11" s="89"/>
      <c r="D11" s="89"/>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row>
    <row r="12" spans="1:37" x14ac:dyDescent="0.3">
      <c r="A12" s="67"/>
      <c r="B12" s="89"/>
      <c r="C12" s="89"/>
      <c r="D12" s="89"/>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row>
    <row r="13" spans="1:37" x14ac:dyDescent="0.3">
      <c r="A13" s="67"/>
      <c r="B13" s="89"/>
      <c r="C13" s="89"/>
      <c r="D13" s="89"/>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row>
    <row r="14" spans="1:37" x14ac:dyDescent="0.3">
      <c r="A14" s="67"/>
      <c r="B14" s="89"/>
      <c r="C14" s="89"/>
      <c r="D14" s="89"/>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row>
    <row r="15" spans="1:37" x14ac:dyDescent="0.3">
      <c r="A15" s="67"/>
      <c r="B15" s="89"/>
      <c r="C15" s="89"/>
      <c r="D15" s="89"/>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row>
    <row r="16" spans="1:37" x14ac:dyDescent="0.3">
      <c r="A16" s="67"/>
      <c r="B16" s="89"/>
      <c r="C16" s="89"/>
      <c r="D16" s="89"/>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row>
    <row r="17" spans="1:37" x14ac:dyDescent="0.3">
      <c r="A17" s="67"/>
      <c r="B17" s="89"/>
      <c r="C17" s="89"/>
      <c r="D17" s="89"/>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row>
    <row r="18" spans="1:37" x14ac:dyDescent="0.3">
      <c r="A18" s="67"/>
      <c r="B18" s="89"/>
      <c r="C18" s="89"/>
      <c r="D18" s="89"/>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row>
    <row r="19" spans="1:37" x14ac:dyDescent="0.3">
      <c r="A19" s="67"/>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row>
    <row r="20" spans="1:37" x14ac:dyDescent="0.3">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row>
    <row r="21" spans="1:37" x14ac:dyDescent="0.3">
      <c r="A21" s="67"/>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row>
    <row r="22" spans="1:37" x14ac:dyDescent="0.3">
      <c r="A22" s="67"/>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row>
    <row r="23" spans="1:37" x14ac:dyDescent="0.3">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row>
    <row r="24" spans="1:37" x14ac:dyDescent="0.3">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row>
    <row r="25" spans="1:37" x14ac:dyDescent="0.3">
      <c r="A25" s="67"/>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row>
    <row r="26" spans="1:37" x14ac:dyDescent="0.3">
      <c r="A26" s="67"/>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row>
    <row r="27" spans="1:37" x14ac:dyDescent="0.3">
      <c r="A27" s="67"/>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row>
    <row r="28" spans="1:37" x14ac:dyDescent="0.3">
      <c r="A28" s="67"/>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row>
    <row r="29" spans="1:37" x14ac:dyDescent="0.3">
      <c r="A29" s="67"/>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row>
    <row r="30" spans="1:37" x14ac:dyDescent="0.3">
      <c r="A30" s="67"/>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row>
    <row r="31" spans="1:37" x14ac:dyDescent="0.3">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row>
    <row r="32" spans="1:37" x14ac:dyDescent="0.3">
      <c r="A32" s="67"/>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row>
    <row r="33" spans="1:31" x14ac:dyDescent="0.3">
      <c r="A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row>
    <row r="34" spans="1:31" x14ac:dyDescent="0.3">
      <c r="A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row>
    <row r="35" spans="1:31" x14ac:dyDescent="0.3">
      <c r="A35" s="67"/>
    </row>
    <row r="36" spans="1:31" x14ac:dyDescent="0.3">
      <c r="A36" s="67"/>
    </row>
    <row r="37" spans="1:31" x14ac:dyDescent="0.3">
      <c r="A37" s="67"/>
    </row>
    <row r="38" spans="1:31" x14ac:dyDescent="0.3">
      <c r="A38" s="67"/>
    </row>
    <row r="39" spans="1:31" x14ac:dyDescent="0.3">
      <c r="A39" s="67"/>
    </row>
    <row r="40" spans="1:31" x14ac:dyDescent="0.3">
      <c r="A40" s="67"/>
    </row>
    <row r="41" spans="1:31" x14ac:dyDescent="0.3">
      <c r="A41" s="67"/>
    </row>
    <row r="42" spans="1:31" x14ac:dyDescent="0.3">
      <c r="A42" s="67"/>
    </row>
    <row r="43" spans="1:31" x14ac:dyDescent="0.3">
      <c r="A43" s="67"/>
    </row>
    <row r="44" spans="1:31" x14ac:dyDescent="0.3">
      <c r="A44" s="67"/>
    </row>
    <row r="45" spans="1:31" x14ac:dyDescent="0.3">
      <c r="A45" s="67"/>
    </row>
    <row r="46" spans="1:31" x14ac:dyDescent="0.3">
      <c r="A46" s="67"/>
    </row>
    <row r="47" spans="1:31" x14ac:dyDescent="0.3">
      <c r="A47" s="67"/>
    </row>
    <row r="48" spans="1:31" x14ac:dyDescent="0.3">
      <c r="A48" s="67"/>
    </row>
    <row r="49" spans="1:1" x14ac:dyDescent="0.3">
      <c r="A49" s="67"/>
    </row>
    <row r="50" spans="1:1" x14ac:dyDescent="0.3">
      <c r="A50" s="67"/>
    </row>
    <row r="51" spans="1:1" x14ac:dyDescent="0.3">
      <c r="A51" s="67"/>
    </row>
    <row r="52" spans="1:1" x14ac:dyDescent="0.3">
      <c r="A52" s="67"/>
    </row>
    <row r="53" spans="1:1" x14ac:dyDescent="0.3">
      <c r="A53" s="67"/>
    </row>
    <row r="54" spans="1:1" x14ac:dyDescent="0.3">
      <c r="A54" s="67"/>
    </row>
    <row r="55" spans="1:1" x14ac:dyDescent="0.3">
      <c r="A55" s="67"/>
    </row>
  </sheetData>
  <mergeCells count="1">
    <mergeCell ref="B1:D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249977111117893"/>
  </sheetPr>
  <dimension ref="A1:U224"/>
  <sheetViews>
    <sheetView zoomScale="55" zoomScaleNormal="55" workbookViewId="0">
      <selection activeCell="C15" sqref="C15"/>
    </sheetView>
  </sheetViews>
  <sheetFormatPr baseColWidth="10" defaultColWidth="11.44140625" defaultRowHeight="14.4" x14ac:dyDescent="0.3"/>
  <cols>
    <col min="1" max="1" width="11.44140625" style="22"/>
    <col min="2" max="2" width="40.44140625" style="22" customWidth="1"/>
    <col min="3" max="3" width="74.88671875" style="22" customWidth="1"/>
    <col min="4" max="4" width="135" style="22" bestFit="1" customWidth="1"/>
    <col min="5" max="5" width="137.88671875" style="22" customWidth="1"/>
    <col min="6" max="16384" width="11.44140625" style="22"/>
  </cols>
  <sheetData>
    <row r="1" spans="1:21" ht="32.4" x14ac:dyDescent="0.3">
      <c r="A1" s="89"/>
      <c r="B1" s="626" t="s">
        <v>61</v>
      </c>
      <c r="C1" s="626"/>
      <c r="D1" s="626"/>
      <c r="E1" s="89"/>
      <c r="F1" s="89"/>
      <c r="G1" s="89"/>
      <c r="H1" s="89"/>
      <c r="I1" s="89"/>
      <c r="J1" s="89"/>
      <c r="K1" s="89"/>
      <c r="L1" s="89"/>
      <c r="M1" s="89"/>
      <c r="N1" s="89"/>
      <c r="O1" s="89"/>
      <c r="P1" s="89"/>
      <c r="Q1" s="89"/>
      <c r="R1" s="89"/>
      <c r="S1" s="89"/>
      <c r="T1" s="89"/>
      <c r="U1" s="89"/>
    </row>
    <row r="2" spans="1:21" x14ac:dyDescent="0.3">
      <c r="A2" s="89"/>
      <c r="B2" s="89"/>
      <c r="C2" s="89"/>
      <c r="D2" s="89"/>
      <c r="E2" s="89"/>
      <c r="F2" s="89"/>
      <c r="G2" s="89"/>
      <c r="H2" s="89"/>
      <c r="I2" s="89"/>
      <c r="J2" s="89"/>
      <c r="K2" s="89"/>
      <c r="L2" s="89"/>
      <c r="M2" s="89"/>
      <c r="N2" s="89"/>
      <c r="O2" s="89"/>
      <c r="P2" s="89"/>
      <c r="Q2" s="89"/>
      <c r="R2" s="89"/>
      <c r="S2" s="89"/>
      <c r="T2" s="89"/>
      <c r="U2" s="89"/>
    </row>
    <row r="3" spans="1:21" ht="30" x14ac:dyDescent="0.3">
      <c r="A3" s="89"/>
      <c r="B3" s="88"/>
      <c r="C3" s="125" t="s">
        <v>55</v>
      </c>
      <c r="D3" s="125" t="s">
        <v>56</v>
      </c>
      <c r="E3" s="89"/>
      <c r="F3" s="89"/>
      <c r="G3" s="89"/>
      <c r="H3" s="89"/>
      <c r="I3" s="89"/>
      <c r="J3" s="89"/>
      <c r="K3" s="89"/>
      <c r="L3" s="89"/>
      <c r="M3" s="89"/>
      <c r="N3" s="89"/>
      <c r="O3" s="89"/>
      <c r="P3" s="89"/>
      <c r="Q3" s="89"/>
      <c r="R3" s="89"/>
      <c r="S3" s="89"/>
      <c r="T3" s="89"/>
      <c r="U3" s="89"/>
    </row>
    <row r="4" spans="1:21" ht="32.4" x14ac:dyDescent="0.3">
      <c r="A4" s="89" t="s">
        <v>80</v>
      </c>
      <c r="B4" s="126" t="s">
        <v>94</v>
      </c>
      <c r="C4" s="127" t="s">
        <v>203</v>
      </c>
      <c r="D4" s="128" t="s">
        <v>90</v>
      </c>
      <c r="E4" s="89"/>
      <c r="F4" s="89"/>
      <c r="G4" s="89"/>
      <c r="H4" s="89"/>
      <c r="I4" s="89"/>
      <c r="J4" s="89"/>
      <c r="K4" s="89"/>
      <c r="L4" s="89"/>
      <c r="M4" s="89"/>
      <c r="N4" s="89"/>
      <c r="O4" s="89"/>
      <c r="P4" s="89"/>
      <c r="Q4" s="89"/>
      <c r="R4" s="89"/>
      <c r="S4" s="89"/>
      <c r="T4" s="89"/>
      <c r="U4" s="89"/>
    </row>
    <row r="5" spans="1:21" ht="64.8" x14ac:dyDescent="0.3">
      <c r="A5" s="89" t="s">
        <v>81</v>
      </c>
      <c r="B5" s="129" t="s">
        <v>57</v>
      </c>
      <c r="C5" s="130" t="s">
        <v>204</v>
      </c>
      <c r="D5" s="131" t="s">
        <v>91</v>
      </c>
      <c r="E5" s="89"/>
      <c r="F5" s="89"/>
      <c r="G5" s="89"/>
      <c r="H5" s="89"/>
      <c r="I5" s="89"/>
      <c r="J5" s="89"/>
      <c r="K5" s="89"/>
      <c r="L5" s="89"/>
      <c r="M5" s="89"/>
      <c r="N5" s="89"/>
      <c r="O5" s="89"/>
      <c r="P5" s="89"/>
      <c r="Q5" s="89"/>
      <c r="R5" s="89"/>
      <c r="S5" s="89"/>
      <c r="T5" s="89"/>
      <c r="U5" s="89"/>
    </row>
    <row r="6" spans="1:21" ht="64.8" x14ac:dyDescent="0.3">
      <c r="A6" s="89" t="s">
        <v>78</v>
      </c>
      <c r="B6" s="132" t="s">
        <v>58</v>
      </c>
      <c r="C6" s="130" t="s">
        <v>208</v>
      </c>
      <c r="D6" s="131" t="s">
        <v>93</v>
      </c>
      <c r="E6" s="89"/>
      <c r="F6" s="89"/>
      <c r="G6" s="89"/>
      <c r="H6" s="89"/>
      <c r="I6" s="89"/>
      <c r="J6" s="89"/>
      <c r="K6" s="89"/>
      <c r="L6" s="89"/>
      <c r="M6" s="89"/>
      <c r="N6" s="89"/>
      <c r="O6" s="89"/>
      <c r="P6" s="89"/>
      <c r="Q6" s="89"/>
      <c r="R6" s="89"/>
      <c r="S6" s="89"/>
      <c r="T6" s="89"/>
      <c r="U6" s="89"/>
    </row>
    <row r="7" spans="1:21" ht="97.2" x14ac:dyDescent="0.3">
      <c r="A7" s="89" t="s">
        <v>7</v>
      </c>
      <c r="B7" s="133" t="s">
        <v>59</v>
      </c>
      <c r="C7" s="130" t="s">
        <v>209</v>
      </c>
      <c r="D7" s="131" t="s">
        <v>92</v>
      </c>
      <c r="E7" s="89"/>
      <c r="F7" s="89"/>
      <c r="G7" s="89"/>
      <c r="H7" s="89"/>
      <c r="I7" s="89"/>
      <c r="J7" s="89"/>
      <c r="K7" s="89"/>
      <c r="L7" s="89"/>
      <c r="M7" s="89"/>
      <c r="N7" s="89"/>
      <c r="O7" s="89"/>
      <c r="P7" s="89"/>
      <c r="Q7" s="89"/>
      <c r="R7" s="89"/>
      <c r="S7" s="89"/>
      <c r="T7" s="89"/>
      <c r="U7" s="89"/>
    </row>
    <row r="8" spans="1:21" ht="64.8" x14ac:dyDescent="0.3">
      <c r="A8" s="89" t="s">
        <v>82</v>
      </c>
      <c r="B8" s="134" t="s">
        <v>60</v>
      </c>
      <c r="C8" s="130" t="s">
        <v>205</v>
      </c>
      <c r="D8" s="131" t="s">
        <v>111</v>
      </c>
      <c r="E8" s="89"/>
      <c r="F8" s="89"/>
      <c r="G8" s="89"/>
      <c r="H8" s="89"/>
      <c r="I8" s="89"/>
      <c r="J8" s="89"/>
      <c r="K8" s="89"/>
      <c r="L8" s="89"/>
      <c r="M8" s="89"/>
      <c r="N8" s="89"/>
      <c r="O8" s="89"/>
      <c r="P8" s="89"/>
      <c r="Q8" s="89"/>
      <c r="R8" s="89"/>
      <c r="S8" s="89"/>
      <c r="T8" s="89"/>
      <c r="U8" s="89"/>
    </row>
    <row r="9" spans="1:21" s="23" customFormat="1" ht="20.399999999999999" x14ac:dyDescent="0.3">
      <c r="A9" s="87"/>
      <c r="B9" s="87"/>
      <c r="C9" s="138"/>
      <c r="D9" s="138"/>
      <c r="E9" s="87"/>
      <c r="F9" s="87"/>
      <c r="G9" s="87"/>
      <c r="H9" s="87"/>
      <c r="I9" s="87"/>
      <c r="J9" s="87"/>
      <c r="K9" s="87"/>
      <c r="L9" s="87"/>
      <c r="M9" s="87"/>
      <c r="N9" s="87"/>
      <c r="O9" s="87"/>
      <c r="P9" s="87"/>
      <c r="Q9" s="87"/>
      <c r="R9" s="87"/>
      <c r="S9" s="87"/>
      <c r="T9" s="87"/>
      <c r="U9" s="87"/>
    </row>
    <row r="10" spans="1:21" s="23" customFormat="1" x14ac:dyDescent="0.3">
      <c r="A10" s="87"/>
      <c r="B10" s="139"/>
      <c r="C10" s="139"/>
      <c r="D10" s="139"/>
      <c r="E10" s="87"/>
      <c r="F10" s="87"/>
      <c r="G10" s="87"/>
      <c r="H10" s="87"/>
      <c r="I10" s="87"/>
      <c r="J10" s="87"/>
      <c r="K10" s="87"/>
      <c r="L10" s="87"/>
      <c r="M10" s="87"/>
      <c r="N10" s="87"/>
      <c r="O10" s="87"/>
      <c r="P10" s="87"/>
      <c r="Q10" s="87"/>
      <c r="R10" s="87"/>
      <c r="S10" s="87"/>
      <c r="T10" s="87"/>
      <c r="U10" s="87"/>
    </row>
    <row r="11" spans="1:21" s="23" customFormat="1" x14ac:dyDescent="0.3">
      <c r="A11" s="87"/>
      <c r="B11" s="87" t="s">
        <v>88</v>
      </c>
      <c r="C11" s="87" t="s">
        <v>207</v>
      </c>
      <c r="D11" s="87" t="s">
        <v>141</v>
      </c>
      <c r="E11" s="87"/>
      <c r="F11" s="87"/>
      <c r="G11" s="87"/>
      <c r="H11" s="87"/>
      <c r="I11" s="87"/>
      <c r="J11" s="87"/>
      <c r="K11" s="87"/>
      <c r="L11" s="87"/>
      <c r="M11" s="87"/>
      <c r="N11" s="87"/>
      <c r="O11" s="87"/>
      <c r="P11" s="87"/>
      <c r="Q11" s="87"/>
      <c r="R11" s="87"/>
      <c r="S11" s="87"/>
      <c r="T11" s="87"/>
      <c r="U11" s="87"/>
    </row>
    <row r="12" spans="1:21" s="23" customFormat="1" x14ac:dyDescent="0.3">
      <c r="A12" s="87"/>
      <c r="B12" s="87" t="s">
        <v>86</v>
      </c>
      <c r="C12" s="87" t="s">
        <v>206</v>
      </c>
      <c r="D12" s="87" t="s">
        <v>142</v>
      </c>
      <c r="E12" s="87"/>
      <c r="F12" s="87"/>
      <c r="G12" s="87"/>
      <c r="H12" s="87"/>
      <c r="I12" s="87"/>
      <c r="J12" s="87"/>
      <c r="K12" s="87"/>
      <c r="L12" s="87"/>
      <c r="M12" s="87"/>
      <c r="N12" s="87"/>
      <c r="O12" s="87"/>
      <c r="P12" s="87"/>
      <c r="Q12" s="87"/>
      <c r="R12" s="87"/>
      <c r="S12" s="87"/>
      <c r="T12" s="87"/>
      <c r="U12" s="87"/>
    </row>
    <row r="13" spans="1:21" s="23" customFormat="1" x14ac:dyDescent="0.3">
      <c r="A13" s="87"/>
      <c r="B13" s="87"/>
      <c r="C13" s="87" t="s">
        <v>210</v>
      </c>
      <c r="D13" s="87" t="s">
        <v>143</v>
      </c>
      <c r="E13" s="87"/>
      <c r="F13" s="87"/>
      <c r="G13" s="87"/>
      <c r="H13" s="87"/>
      <c r="I13" s="87"/>
      <c r="J13" s="87"/>
      <c r="K13" s="87"/>
      <c r="L13" s="87"/>
      <c r="M13" s="87"/>
      <c r="N13" s="87"/>
      <c r="O13" s="87"/>
      <c r="P13" s="87"/>
      <c r="Q13" s="87"/>
      <c r="R13" s="87"/>
      <c r="S13" s="87"/>
      <c r="T13" s="87"/>
      <c r="U13" s="87"/>
    </row>
    <row r="14" spans="1:21" s="23" customFormat="1" x14ac:dyDescent="0.3">
      <c r="A14" s="87"/>
      <c r="B14" s="87"/>
      <c r="C14" s="87" t="s">
        <v>212</v>
      </c>
      <c r="D14" s="87" t="s">
        <v>144</v>
      </c>
      <c r="E14" s="87"/>
      <c r="F14" s="87"/>
      <c r="G14" s="87"/>
      <c r="H14" s="87"/>
      <c r="I14" s="87"/>
      <c r="J14" s="87"/>
      <c r="K14" s="87"/>
      <c r="L14" s="87"/>
      <c r="M14" s="87"/>
      <c r="N14" s="87"/>
      <c r="O14" s="87"/>
      <c r="P14" s="87"/>
      <c r="Q14" s="87"/>
      <c r="R14" s="87"/>
      <c r="S14" s="87"/>
      <c r="T14" s="87"/>
      <c r="U14" s="87"/>
    </row>
    <row r="15" spans="1:21" s="23" customFormat="1" x14ac:dyDescent="0.3">
      <c r="A15" s="87"/>
      <c r="B15" s="87"/>
      <c r="C15" s="87" t="s">
        <v>211</v>
      </c>
      <c r="D15" s="87" t="s">
        <v>145</v>
      </c>
      <c r="E15" s="87"/>
      <c r="F15" s="87"/>
      <c r="G15" s="87"/>
      <c r="H15" s="87"/>
      <c r="I15" s="87"/>
      <c r="J15" s="87"/>
      <c r="K15" s="87"/>
      <c r="L15" s="87"/>
      <c r="M15" s="87"/>
      <c r="N15" s="87"/>
      <c r="O15" s="87"/>
      <c r="P15" s="87"/>
      <c r="Q15" s="87"/>
      <c r="R15" s="87"/>
      <c r="S15" s="87"/>
      <c r="T15" s="87"/>
      <c r="U15" s="87"/>
    </row>
    <row r="16" spans="1:21" s="23" customFormat="1" x14ac:dyDescent="0.3">
      <c r="A16" s="87"/>
      <c r="B16" s="87"/>
      <c r="C16" s="87"/>
      <c r="D16" s="87"/>
      <c r="E16" s="87"/>
      <c r="F16" s="87"/>
      <c r="G16" s="87"/>
      <c r="H16" s="87"/>
      <c r="I16" s="87"/>
      <c r="J16" s="87"/>
      <c r="K16" s="87"/>
      <c r="L16" s="87"/>
      <c r="M16" s="87"/>
      <c r="N16" s="87"/>
      <c r="O16" s="87"/>
    </row>
    <row r="17" spans="1:15" s="23" customFormat="1" x14ac:dyDescent="0.3">
      <c r="A17" s="87"/>
      <c r="B17" s="87"/>
      <c r="C17" s="87"/>
      <c r="D17" s="87"/>
      <c r="E17" s="87"/>
      <c r="F17" s="87"/>
      <c r="G17" s="87"/>
      <c r="H17" s="87"/>
      <c r="I17" s="87"/>
      <c r="J17" s="87"/>
      <c r="K17" s="87"/>
      <c r="L17" s="87"/>
      <c r="M17" s="87"/>
      <c r="N17" s="87"/>
      <c r="O17" s="87"/>
    </row>
    <row r="18" spans="1:15" s="23" customFormat="1" x14ac:dyDescent="0.3">
      <c r="A18" s="87"/>
      <c r="B18" s="87"/>
      <c r="C18" s="87"/>
      <c r="D18" s="87"/>
      <c r="E18" s="87"/>
      <c r="F18" s="87"/>
      <c r="G18" s="87"/>
      <c r="H18" s="87"/>
      <c r="I18" s="87"/>
      <c r="J18" s="87"/>
      <c r="K18" s="87"/>
      <c r="L18" s="87"/>
      <c r="M18" s="87"/>
      <c r="N18" s="87"/>
      <c r="O18" s="87"/>
    </row>
    <row r="19" spans="1:15" s="23" customFormat="1" x14ac:dyDescent="0.3">
      <c r="A19" s="87"/>
      <c r="B19" s="87"/>
      <c r="C19" s="87"/>
      <c r="D19" s="87"/>
      <c r="E19" s="87"/>
      <c r="F19" s="87"/>
      <c r="G19" s="87"/>
      <c r="H19" s="87"/>
      <c r="I19" s="87"/>
      <c r="J19" s="87"/>
      <c r="K19" s="87"/>
      <c r="L19" s="87"/>
      <c r="M19" s="87"/>
      <c r="N19" s="87"/>
      <c r="O19" s="87"/>
    </row>
    <row r="20" spans="1:15" s="23" customFormat="1" x14ac:dyDescent="0.3">
      <c r="A20" s="87"/>
      <c r="B20" s="87"/>
      <c r="C20" s="87"/>
      <c r="D20" s="87"/>
      <c r="E20" s="87"/>
      <c r="F20" s="87"/>
      <c r="G20" s="87"/>
      <c r="H20" s="87"/>
      <c r="I20" s="87"/>
      <c r="J20" s="87"/>
      <c r="K20" s="87"/>
      <c r="L20" s="87"/>
      <c r="M20" s="87"/>
      <c r="N20" s="87"/>
      <c r="O20" s="87"/>
    </row>
    <row r="21" spans="1:15" s="23" customFormat="1" x14ac:dyDescent="0.3">
      <c r="A21" s="87"/>
      <c r="B21" s="87"/>
      <c r="C21" s="87"/>
      <c r="D21" s="87"/>
      <c r="E21" s="87"/>
      <c r="F21" s="87"/>
      <c r="G21" s="87"/>
      <c r="H21" s="87"/>
      <c r="I21" s="87"/>
      <c r="J21" s="87"/>
      <c r="K21" s="87"/>
      <c r="L21" s="87"/>
      <c r="M21" s="87"/>
      <c r="N21" s="87"/>
      <c r="O21" s="87"/>
    </row>
    <row r="22" spans="1:15" s="23" customFormat="1" ht="20.399999999999999" x14ac:dyDescent="0.3">
      <c r="A22" s="87"/>
      <c r="B22" s="87"/>
      <c r="C22" s="138"/>
      <c r="D22" s="138"/>
      <c r="E22" s="87"/>
      <c r="F22" s="87"/>
      <c r="G22" s="87"/>
      <c r="H22" s="87"/>
      <c r="I22" s="87"/>
      <c r="J22" s="87"/>
      <c r="K22" s="87"/>
      <c r="L22" s="87"/>
      <c r="M22" s="87"/>
      <c r="N22" s="87"/>
      <c r="O22" s="87"/>
    </row>
    <row r="23" spans="1:15" s="23" customFormat="1" ht="20.399999999999999" x14ac:dyDescent="0.3">
      <c r="A23" s="87"/>
      <c r="B23" s="87"/>
      <c r="C23" s="138"/>
      <c r="D23" s="138"/>
      <c r="E23" s="87"/>
      <c r="F23" s="87"/>
      <c r="G23" s="87"/>
      <c r="H23" s="87"/>
      <c r="I23" s="87"/>
      <c r="J23" s="87"/>
      <c r="K23" s="87"/>
      <c r="L23" s="87"/>
      <c r="M23" s="87"/>
      <c r="N23" s="87"/>
      <c r="O23" s="87"/>
    </row>
    <row r="24" spans="1:15" s="23" customFormat="1" ht="20.399999999999999" x14ac:dyDescent="0.3">
      <c r="A24" s="87"/>
      <c r="B24" s="87"/>
      <c r="C24" s="138"/>
      <c r="D24" s="138"/>
      <c r="E24" s="87"/>
      <c r="F24" s="87"/>
      <c r="G24" s="87"/>
      <c r="H24" s="87"/>
      <c r="I24" s="87"/>
      <c r="J24" s="87"/>
      <c r="K24" s="87"/>
      <c r="L24" s="87"/>
      <c r="M24" s="87"/>
      <c r="N24" s="87"/>
      <c r="O24" s="87"/>
    </row>
    <row r="25" spans="1:15" s="23" customFormat="1" ht="20.399999999999999" x14ac:dyDescent="0.3">
      <c r="A25" s="87"/>
      <c r="B25" s="87"/>
      <c r="C25" s="138"/>
      <c r="D25" s="138"/>
      <c r="E25" s="87"/>
      <c r="F25" s="87"/>
      <c r="G25" s="87"/>
      <c r="H25" s="87"/>
      <c r="I25" s="87"/>
      <c r="J25" s="87"/>
      <c r="K25" s="87"/>
      <c r="L25" s="87"/>
      <c r="M25" s="87"/>
      <c r="N25" s="87"/>
      <c r="O25" s="87"/>
    </row>
    <row r="26" spans="1:15" s="23" customFormat="1" ht="20.399999999999999" x14ac:dyDescent="0.3">
      <c r="A26" s="87"/>
      <c r="B26" s="87"/>
      <c r="C26" s="138"/>
      <c r="D26" s="138"/>
      <c r="E26" s="87"/>
      <c r="F26" s="87"/>
      <c r="G26" s="87"/>
      <c r="H26" s="87"/>
      <c r="I26" s="87"/>
      <c r="J26" s="87"/>
      <c r="K26" s="87"/>
      <c r="L26" s="87"/>
      <c r="M26" s="87"/>
      <c r="N26" s="87"/>
      <c r="O26" s="87"/>
    </row>
    <row r="27" spans="1:15" s="23" customFormat="1" ht="20.399999999999999" x14ac:dyDescent="0.3">
      <c r="A27" s="87"/>
      <c r="B27" s="87"/>
      <c r="C27" s="138"/>
      <c r="D27" s="138"/>
      <c r="E27" s="87"/>
      <c r="F27" s="87"/>
      <c r="G27" s="87"/>
      <c r="H27" s="87"/>
      <c r="I27" s="87"/>
      <c r="J27" s="87"/>
      <c r="K27" s="87"/>
      <c r="L27" s="87"/>
      <c r="M27" s="87"/>
      <c r="N27" s="87"/>
      <c r="O27" s="87"/>
    </row>
    <row r="28" spans="1:15" s="23" customFormat="1" ht="20.399999999999999" x14ac:dyDescent="0.3">
      <c r="A28" s="87"/>
      <c r="B28" s="87"/>
      <c r="C28" s="138"/>
      <c r="D28" s="138"/>
      <c r="E28" s="87"/>
      <c r="F28" s="87"/>
      <c r="G28" s="87"/>
      <c r="H28" s="87"/>
      <c r="I28" s="87"/>
      <c r="J28" s="87"/>
      <c r="K28" s="87"/>
      <c r="L28" s="87"/>
      <c r="M28" s="87"/>
      <c r="N28" s="87"/>
      <c r="O28" s="87"/>
    </row>
    <row r="29" spans="1:15" s="23" customFormat="1" ht="20.399999999999999" x14ac:dyDescent="0.3">
      <c r="A29" s="87"/>
      <c r="B29" s="87"/>
      <c r="C29" s="138"/>
      <c r="D29" s="138"/>
      <c r="E29" s="87"/>
      <c r="F29" s="87"/>
      <c r="G29" s="87"/>
      <c r="H29" s="87"/>
      <c r="I29" s="87"/>
      <c r="J29" s="87"/>
      <c r="K29" s="87"/>
      <c r="L29" s="87"/>
      <c r="M29" s="87"/>
      <c r="N29" s="87"/>
      <c r="O29" s="87"/>
    </row>
    <row r="30" spans="1:15" s="23" customFormat="1" ht="20.399999999999999" x14ac:dyDescent="0.3">
      <c r="A30" s="87"/>
      <c r="B30" s="87"/>
      <c r="C30" s="138"/>
      <c r="D30" s="138"/>
      <c r="E30" s="87"/>
      <c r="F30" s="87"/>
      <c r="G30" s="87"/>
      <c r="H30" s="87"/>
      <c r="I30" s="87"/>
      <c r="J30" s="87"/>
      <c r="K30" s="87"/>
      <c r="L30" s="87"/>
      <c r="M30" s="87"/>
      <c r="N30" s="87"/>
      <c r="O30" s="87"/>
    </row>
    <row r="31" spans="1:15" s="23" customFormat="1" ht="20.399999999999999" x14ac:dyDescent="0.3">
      <c r="A31" s="87"/>
      <c r="B31" s="87"/>
      <c r="C31" s="138"/>
      <c r="D31" s="138"/>
      <c r="E31" s="87"/>
      <c r="F31" s="87"/>
      <c r="G31" s="87"/>
      <c r="H31" s="87"/>
      <c r="I31" s="87"/>
      <c r="J31" s="87"/>
      <c r="K31" s="87"/>
      <c r="L31" s="87"/>
      <c r="M31" s="87"/>
      <c r="N31" s="87"/>
      <c r="O31" s="87"/>
    </row>
    <row r="32" spans="1:15" s="23" customFormat="1" ht="20.399999999999999" x14ac:dyDescent="0.3">
      <c r="A32" s="87"/>
      <c r="B32" s="87"/>
      <c r="C32" s="138"/>
      <c r="D32" s="138"/>
      <c r="E32" s="87"/>
      <c r="F32" s="87"/>
      <c r="G32" s="87"/>
      <c r="H32" s="87"/>
      <c r="I32" s="87"/>
      <c r="J32" s="87"/>
      <c r="K32" s="87"/>
      <c r="L32" s="87"/>
      <c r="M32" s="87"/>
      <c r="N32" s="87"/>
      <c r="O32" s="87"/>
    </row>
    <row r="33" spans="1:15" s="23" customFormat="1" ht="20.399999999999999" x14ac:dyDescent="0.3">
      <c r="A33" s="87"/>
      <c r="B33" s="87"/>
      <c r="C33" s="138"/>
      <c r="D33" s="138"/>
      <c r="E33" s="87"/>
      <c r="F33" s="87"/>
      <c r="G33" s="87"/>
      <c r="H33" s="87"/>
      <c r="I33" s="87"/>
      <c r="J33" s="87"/>
      <c r="K33" s="87"/>
      <c r="L33" s="87"/>
      <c r="M33" s="87"/>
      <c r="N33" s="87"/>
      <c r="O33" s="87"/>
    </row>
    <row r="34" spans="1:15" s="23" customFormat="1" ht="20.399999999999999" x14ac:dyDescent="0.3">
      <c r="A34" s="87"/>
      <c r="B34" s="87"/>
      <c r="C34" s="138"/>
      <c r="D34" s="138"/>
      <c r="E34" s="87"/>
      <c r="F34" s="87"/>
      <c r="G34" s="87"/>
      <c r="H34" s="87"/>
      <c r="I34" s="87"/>
      <c r="J34" s="87"/>
      <c r="K34" s="87"/>
      <c r="L34" s="87"/>
      <c r="M34" s="87"/>
      <c r="N34" s="87"/>
      <c r="O34" s="87"/>
    </row>
    <row r="35" spans="1:15" s="23" customFormat="1" ht="20.399999999999999" x14ac:dyDescent="0.3">
      <c r="A35" s="87"/>
      <c r="B35" s="87"/>
      <c r="C35" s="138"/>
      <c r="D35" s="138"/>
      <c r="E35" s="87"/>
      <c r="F35" s="87"/>
      <c r="G35" s="87"/>
      <c r="H35" s="87"/>
      <c r="I35" s="87"/>
      <c r="J35" s="87"/>
      <c r="K35" s="87"/>
      <c r="L35" s="87"/>
      <c r="M35" s="87"/>
      <c r="N35" s="87"/>
      <c r="O35" s="87"/>
    </row>
    <row r="36" spans="1:15" s="23" customFormat="1" ht="20.399999999999999" x14ac:dyDescent="0.3">
      <c r="A36" s="87"/>
      <c r="B36" s="87"/>
      <c r="C36" s="138"/>
      <c r="D36" s="138"/>
      <c r="E36" s="87"/>
      <c r="F36" s="87"/>
      <c r="G36" s="87"/>
      <c r="H36" s="87"/>
      <c r="I36" s="87"/>
      <c r="J36" s="87"/>
      <c r="K36" s="87"/>
      <c r="L36" s="87"/>
      <c r="M36" s="87"/>
      <c r="N36" s="87"/>
      <c r="O36" s="87"/>
    </row>
    <row r="37" spans="1:15" s="23" customFormat="1" ht="20.399999999999999" x14ac:dyDescent="0.3">
      <c r="A37" s="87"/>
      <c r="B37" s="87"/>
      <c r="C37" s="138"/>
      <c r="D37" s="138"/>
      <c r="E37" s="87"/>
      <c r="F37" s="87"/>
      <c r="G37" s="87"/>
      <c r="H37" s="87"/>
      <c r="I37" s="87"/>
      <c r="J37" s="87"/>
      <c r="K37" s="87"/>
      <c r="L37" s="87"/>
      <c r="M37" s="87"/>
      <c r="N37" s="87"/>
      <c r="O37" s="87"/>
    </row>
    <row r="38" spans="1:15" s="23" customFormat="1" ht="20.399999999999999" x14ac:dyDescent="0.3">
      <c r="A38" s="87"/>
      <c r="B38" s="87"/>
      <c r="C38" s="138"/>
      <c r="D38" s="138"/>
      <c r="E38" s="87"/>
      <c r="F38" s="87"/>
      <c r="G38" s="87"/>
      <c r="H38" s="87"/>
      <c r="I38" s="87"/>
      <c r="J38" s="87"/>
      <c r="K38" s="87"/>
      <c r="L38" s="87"/>
      <c r="M38" s="87"/>
      <c r="N38" s="87"/>
      <c r="O38" s="87"/>
    </row>
    <row r="39" spans="1:15" s="23" customFormat="1" ht="20.399999999999999" x14ac:dyDescent="0.3">
      <c r="A39" s="87"/>
      <c r="B39" s="87"/>
      <c r="C39" s="138"/>
      <c r="D39" s="138"/>
      <c r="E39" s="87"/>
      <c r="F39" s="87"/>
      <c r="G39" s="87"/>
      <c r="H39" s="87"/>
      <c r="I39" s="87"/>
      <c r="J39" s="87"/>
      <c r="K39" s="87"/>
      <c r="L39" s="87"/>
      <c r="M39" s="87"/>
      <c r="N39" s="87"/>
      <c r="O39" s="87"/>
    </row>
    <row r="40" spans="1:15" s="23" customFormat="1" ht="20.399999999999999" x14ac:dyDescent="0.3">
      <c r="A40" s="87"/>
      <c r="B40" s="87"/>
      <c r="C40" s="138"/>
      <c r="D40" s="138"/>
      <c r="E40" s="87"/>
      <c r="F40" s="87"/>
      <c r="G40" s="87"/>
      <c r="H40" s="87"/>
      <c r="I40" s="87"/>
      <c r="J40" s="87"/>
      <c r="K40" s="87"/>
      <c r="L40" s="87"/>
      <c r="M40" s="87"/>
      <c r="N40" s="87"/>
      <c r="O40" s="87"/>
    </row>
    <row r="41" spans="1:15" s="23" customFormat="1" ht="20.399999999999999" x14ac:dyDescent="0.3">
      <c r="A41" s="87"/>
      <c r="B41" s="87"/>
      <c r="C41" s="138"/>
      <c r="D41" s="138"/>
      <c r="E41" s="87"/>
      <c r="F41" s="87"/>
      <c r="G41" s="87"/>
      <c r="H41" s="87"/>
      <c r="I41" s="87"/>
      <c r="J41" s="87"/>
      <c r="K41" s="87"/>
      <c r="L41" s="87"/>
      <c r="M41" s="87"/>
      <c r="N41" s="87"/>
      <c r="O41" s="87"/>
    </row>
    <row r="42" spans="1:15" s="23" customFormat="1" ht="20.399999999999999" x14ac:dyDescent="0.3">
      <c r="A42" s="87"/>
      <c r="B42" s="87"/>
      <c r="C42" s="138"/>
      <c r="D42" s="138"/>
      <c r="E42" s="87"/>
      <c r="F42" s="87"/>
      <c r="G42" s="87"/>
      <c r="H42" s="87"/>
      <c r="I42" s="87"/>
      <c r="J42" s="87"/>
      <c r="K42" s="87"/>
      <c r="L42" s="87"/>
      <c r="M42" s="87"/>
      <c r="N42" s="87"/>
      <c r="O42" s="87"/>
    </row>
    <row r="43" spans="1:15" s="23" customFormat="1" ht="20.399999999999999" x14ac:dyDescent="0.3">
      <c r="A43" s="87"/>
      <c r="B43" s="87"/>
      <c r="C43" s="138"/>
      <c r="D43" s="138"/>
      <c r="E43" s="87"/>
      <c r="F43" s="87"/>
      <c r="G43" s="87"/>
      <c r="H43" s="87"/>
      <c r="I43" s="87"/>
      <c r="J43" s="87"/>
      <c r="K43" s="87"/>
      <c r="L43" s="87"/>
      <c r="M43" s="87"/>
      <c r="N43" s="87"/>
      <c r="O43" s="87"/>
    </row>
    <row r="44" spans="1:15" s="23" customFormat="1" ht="20.399999999999999" x14ac:dyDescent="0.3">
      <c r="A44" s="87"/>
      <c r="B44" s="87"/>
      <c r="C44" s="138"/>
      <c r="D44" s="138"/>
      <c r="E44" s="87"/>
      <c r="F44" s="87"/>
      <c r="G44" s="87"/>
      <c r="H44" s="87"/>
      <c r="I44" s="87"/>
      <c r="J44" s="87"/>
      <c r="K44" s="87"/>
      <c r="L44" s="87"/>
      <c r="M44" s="87"/>
      <c r="N44" s="87"/>
      <c r="O44" s="87"/>
    </row>
    <row r="45" spans="1:15" s="23" customFormat="1" ht="20.399999999999999" x14ac:dyDescent="0.3">
      <c r="A45" s="87"/>
      <c r="B45" s="87"/>
      <c r="C45" s="138"/>
      <c r="D45" s="138"/>
      <c r="E45" s="87"/>
      <c r="F45" s="87"/>
      <c r="G45" s="87"/>
      <c r="H45" s="87"/>
      <c r="I45" s="87"/>
      <c r="J45" s="87"/>
      <c r="K45" s="87"/>
      <c r="L45" s="87"/>
      <c r="M45" s="87"/>
      <c r="N45" s="87"/>
      <c r="O45" s="87"/>
    </row>
    <row r="46" spans="1:15" s="23" customFormat="1" ht="20.399999999999999" x14ac:dyDescent="0.3">
      <c r="A46" s="87"/>
      <c r="B46" s="87"/>
      <c r="C46" s="138"/>
      <c r="D46" s="138"/>
      <c r="E46" s="87"/>
      <c r="F46" s="87"/>
      <c r="G46" s="87"/>
      <c r="H46" s="87"/>
      <c r="I46" s="87"/>
      <c r="J46" s="87"/>
      <c r="K46" s="87"/>
      <c r="L46" s="87"/>
      <c r="M46" s="87"/>
      <c r="N46" s="87"/>
      <c r="O46" s="87"/>
    </row>
    <row r="47" spans="1:15" s="23" customFormat="1" ht="20.399999999999999" x14ac:dyDescent="0.3">
      <c r="A47" s="87"/>
      <c r="B47" s="87"/>
      <c r="C47" s="138"/>
      <c r="D47" s="138"/>
      <c r="E47" s="87"/>
      <c r="F47" s="87"/>
      <c r="G47" s="87"/>
      <c r="H47" s="87"/>
      <c r="I47" s="87"/>
      <c r="J47" s="87"/>
      <c r="K47" s="87"/>
      <c r="L47" s="87"/>
      <c r="M47" s="87"/>
      <c r="N47" s="87"/>
      <c r="O47" s="87"/>
    </row>
    <row r="48" spans="1:15" s="23" customFormat="1" ht="20.399999999999999" x14ac:dyDescent="0.3">
      <c r="A48" s="87"/>
      <c r="B48" s="87"/>
      <c r="C48" s="138"/>
      <c r="D48" s="138"/>
      <c r="E48" s="87"/>
      <c r="F48" s="87"/>
      <c r="G48" s="87"/>
      <c r="H48" s="87"/>
      <c r="I48" s="87"/>
      <c r="J48" s="87"/>
      <c r="K48" s="87"/>
      <c r="L48" s="87"/>
      <c r="M48" s="87"/>
      <c r="N48" s="87"/>
      <c r="O48" s="87"/>
    </row>
    <row r="49" spans="1:15" s="23" customFormat="1" ht="20.399999999999999" x14ac:dyDescent="0.3">
      <c r="A49" s="87"/>
      <c r="B49" s="87"/>
      <c r="C49" s="138"/>
      <c r="D49" s="138"/>
      <c r="E49" s="87"/>
      <c r="F49" s="87"/>
      <c r="G49" s="87"/>
      <c r="H49" s="87"/>
      <c r="I49" s="87"/>
      <c r="J49" s="87"/>
      <c r="K49" s="87"/>
      <c r="L49" s="87"/>
      <c r="M49" s="87"/>
      <c r="N49" s="87"/>
      <c r="O49" s="87"/>
    </row>
    <row r="50" spans="1:15" s="23" customFormat="1" ht="20.399999999999999" x14ac:dyDescent="0.3">
      <c r="A50" s="87"/>
      <c r="B50" s="87"/>
      <c r="C50" s="138"/>
      <c r="D50" s="138"/>
      <c r="E50" s="87"/>
      <c r="F50" s="87"/>
      <c r="G50" s="87"/>
      <c r="H50" s="87"/>
      <c r="I50" s="87"/>
      <c r="J50" s="87"/>
      <c r="K50" s="87"/>
      <c r="L50" s="87"/>
      <c r="M50" s="87"/>
      <c r="N50" s="87"/>
      <c r="O50" s="87"/>
    </row>
    <row r="51" spans="1:15" s="23" customFormat="1" ht="20.399999999999999" x14ac:dyDescent="0.3">
      <c r="A51" s="87"/>
      <c r="B51" s="87"/>
      <c r="C51" s="138"/>
      <c r="D51" s="138"/>
      <c r="E51" s="87"/>
      <c r="F51" s="87"/>
      <c r="G51" s="87"/>
      <c r="H51" s="87"/>
      <c r="I51" s="87"/>
      <c r="J51" s="87"/>
      <c r="K51" s="87"/>
      <c r="L51" s="87"/>
      <c r="M51" s="87"/>
      <c r="N51" s="87"/>
      <c r="O51" s="87"/>
    </row>
    <row r="52" spans="1:15" s="23" customFormat="1" ht="20.399999999999999" x14ac:dyDescent="0.3">
      <c r="A52" s="87"/>
      <c r="C52" s="140"/>
      <c r="D52" s="140"/>
    </row>
    <row r="53" spans="1:15" s="23" customFormat="1" ht="20.399999999999999" x14ac:dyDescent="0.3">
      <c r="A53" s="87"/>
      <c r="C53" s="140"/>
      <c r="D53" s="140"/>
    </row>
    <row r="54" spans="1:15" s="23" customFormat="1" ht="20.399999999999999" x14ac:dyDescent="0.3">
      <c r="A54" s="87"/>
      <c r="C54" s="140"/>
      <c r="D54" s="140"/>
    </row>
    <row r="55" spans="1:15" s="23" customFormat="1" ht="20.399999999999999" x14ac:dyDescent="0.3">
      <c r="A55" s="87"/>
      <c r="C55" s="140"/>
      <c r="D55" s="140"/>
    </row>
    <row r="56" spans="1:15" s="23" customFormat="1" ht="20.399999999999999" x14ac:dyDescent="0.3">
      <c r="A56" s="87"/>
      <c r="C56" s="140"/>
      <c r="D56" s="140"/>
    </row>
    <row r="57" spans="1:15" s="23" customFormat="1" ht="20.399999999999999" x14ac:dyDescent="0.3">
      <c r="A57" s="87"/>
      <c r="C57" s="140"/>
      <c r="D57" s="140"/>
    </row>
    <row r="58" spans="1:15" s="23" customFormat="1" ht="20.399999999999999" x14ac:dyDescent="0.3">
      <c r="A58" s="87"/>
      <c r="C58" s="140"/>
      <c r="D58" s="140"/>
    </row>
    <row r="59" spans="1:15" s="23" customFormat="1" ht="20.399999999999999" x14ac:dyDescent="0.3">
      <c r="A59" s="87"/>
      <c r="C59" s="140"/>
      <c r="D59" s="140"/>
    </row>
    <row r="60" spans="1:15" s="23" customFormat="1" ht="20.399999999999999" x14ac:dyDescent="0.3">
      <c r="A60" s="87"/>
      <c r="C60" s="140"/>
      <c r="D60" s="140"/>
    </row>
    <row r="61" spans="1:15" s="23" customFormat="1" ht="20.399999999999999" x14ac:dyDescent="0.3">
      <c r="A61" s="87"/>
      <c r="C61" s="140"/>
      <c r="D61" s="140"/>
    </row>
    <row r="62" spans="1:15" s="23" customFormat="1" ht="20.399999999999999" x14ac:dyDescent="0.3">
      <c r="A62" s="87"/>
      <c r="C62" s="140"/>
      <c r="D62" s="140"/>
    </row>
    <row r="63" spans="1:15" s="23" customFormat="1" ht="20.399999999999999" x14ac:dyDescent="0.3">
      <c r="A63" s="87"/>
      <c r="C63" s="140"/>
      <c r="D63" s="140"/>
    </row>
    <row r="64" spans="1:15" s="23" customFormat="1" ht="20.399999999999999" x14ac:dyDescent="0.3">
      <c r="A64" s="87"/>
      <c r="C64" s="140"/>
      <c r="D64" s="140"/>
    </row>
    <row r="65" spans="1:4" s="23" customFormat="1" ht="20.399999999999999" x14ac:dyDescent="0.3">
      <c r="A65" s="87"/>
      <c r="C65" s="140"/>
      <c r="D65" s="140"/>
    </row>
    <row r="66" spans="1:4" s="23" customFormat="1" ht="20.399999999999999" x14ac:dyDescent="0.3">
      <c r="A66" s="87"/>
      <c r="C66" s="140"/>
      <c r="D66" s="140"/>
    </row>
    <row r="67" spans="1:4" s="23" customFormat="1" ht="20.399999999999999" x14ac:dyDescent="0.3">
      <c r="A67" s="87"/>
      <c r="C67" s="140"/>
      <c r="D67" s="140"/>
    </row>
    <row r="68" spans="1:4" s="23" customFormat="1" ht="20.399999999999999" x14ac:dyDescent="0.3">
      <c r="A68" s="87"/>
      <c r="C68" s="140"/>
      <c r="D68" s="140"/>
    </row>
    <row r="69" spans="1:4" s="23" customFormat="1" ht="20.399999999999999" x14ac:dyDescent="0.3">
      <c r="A69" s="87"/>
      <c r="C69" s="140"/>
      <c r="D69" s="140"/>
    </row>
    <row r="70" spans="1:4" s="23" customFormat="1" ht="20.399999999999999" x14ac:dyDescent="0.3">
      <c r="A70" s="87"/>
      <c r="C70" s="140"/>
      <c r="D70" s="140"/>
    </row>
    <row r="71" spans="1:4" s="23" customFormat="1" ht="20.399999999999999" x14ac:dyDescent="0.3">
      <c r="A71" s="87"/>
      <c r="C71" s="140"/>
      <c r="D71" s="140"/>
    </row>
    <row r="72" spans="1:4" s="23" customFormat="1" ht="20.399999999999999" x14ac:dyDescent="0.3">
      <c r="A72" s="87"/>
      <c r="C72" s="140"/>
      <c r="D72" s="140"/>
    </row>
    <row r="73" spans="1:4" s="23" customFormat="1" ht="20.399999999999999" x14ac:dyDescent="0.3">
      <c r="A73" s="87"/>
      <c r="C73" s="140"/>
      <c r="D73" s="140"/>
    </row>
    <row r="74" spans="1:4" s="23" customFormat="1" ht="20.399999999999999" x14ac:dyDescent="0.3">
      <c r="A74" s="87"/>
      <c r="C74" s="140"/>
      <c r="D74" s="140"/>
    </row>
    <row r="75" spans="1:4" s="23" customFormat="1" ht="20.399999999999999" x14ac:dyDescent="0.3">
      <c r="A75" s="87"/>
      <c r="C75" s="140"/>
      <c r="D75" s="140"/>
    </row>
    <row r="76" spans="1:4" s="23" customFormat="1" ht="20.399999999999999" x14ac:dyDescent="0.3">
      <c r="A76" s="87"/>
      <c r="C76" s="140"/>
      <c r="D76" s="140"/>
    </row>
    <row r="77" spans="1:4" s="23" customFormat="1" ht="20.399999999999999" x14ac:dyDescent="0.3">
      <c r="A77" s="87"/>
      <c r="C77" s="140"/>
      <c r="D77" s="140"/>
    </row>
    <row r="78" spans="1:4" s="23" customFormat="1" ht="20.399999999999999" x14ac:dyDescent="0.3">
      <c r="A78" s="87"/>
      <c r="C78" s="140"/>
      <c r="D78" s="140"/>
    </row>
    <row r="79" spans="1:4" s="23" customFormat="1" ht="20.399999999999999" x14ac:dyDescent="0.3">
      <c r="A79" s="87"/>
      <c r="C79" s="140"/>
      <c r="D79" s="140"/>
    </row>
    <row r="80" spans="1:4" s="23" customFormat="1" ht="20.399999999999999" x14ac:dyDescent="0.3">
      <c r="A80" s="87"/>
      <c r="C80" s="140"/>
      <c r="D80" s="140"/>
    </row>
    <row r="81" spans="1:4" s="23" customFormat="1" ht="20.399999999999999" x14ac:dyDescent="0.3">
      <c r="A81" s="87"/>
      <c r="C81" s="140"/>
      <c r="D81" s="140"/>
    </row>
    <row r="82" spans="1:4" s="23" customFormat="1" ht="20.399999999999999" x14ac:dyDescent="0.3">
      <c r="A82" s="87"/>
      <c r="C82" s="140"/>
      <c r="D82" s="140"/>
    </row>
    <row r="83" spans="1:4" s="23" customFormat="1" ht="20.399999999999999" x14ac:dyDescent="0.3">
      <c r="A83" s="87"/>
      <c r="C83" s="140"/>
      <c r="D83" s="140"/>
    </row>
    <row r="84" spans="1:4" s="23" customFormat="1" ht="20.399999999999999" x14ac:dyDescent="0.3">
      <c r="A84" s="87"/>
      <c r="C84" s="140"/>
      <c r="D84" s="140"/>
    </row>
    <row r="85" spans="1:4" s="23" customFormat="1" ht="20.399999999999999" x14ac:dyDescent="0.3">
      <c r="A85" s="87"/>
      <c r="C85" s="140"/>
      <c r="D85" s="140"/>
    </row>
    <row r="86" spans="1:4" s="23" customFormat="1" ht="20.399999999999999" x14ac:dyDescent="0.3">
      <c r="A86" s="87"/>
      <c r="C86" s="140"/>
      <c r="D86" s="140"/>
    </row>
    <row r="87" spans="1:4" s="23" customFormat="1" ht="20.399999999999999" x14ac:dyDescent="0.3">
      <c r="A87" s="87"/>
      <c r="C87" s="140"/>
      <c r="D87" s="140"/>
    </row>
    <row r="88" spans="1:4" s="23" customFormat="1" ht="20.399999999999999" x14ac:dyDescent="0.3">
      <c r="A88" s="87"/>
      <c r="C88" s="140"/>
      <c r="D88" s="140"/>
    </row>
    <row r="89" spans="1:4" s="23" customFormat="1" ht="20.399999999999999" x14ac:dyDescent="0.3">
      <c r="A89" s="87"/>
      <c r="C89" s="140"/>
      <c r="D89" s="140"/>
    </row>
    <row r="90" spans="1:4" s="23" customFormat="1" ht="20.399999999999999" x14ac:dyDescent="0.3">
      <c r="A90" s="87"/>
      <c r="C90" s="140"/>
      <c r="D90" s="140"/>
    </row>
    <row r="91" spans="1:4" s="23" customFormat="1" ht="20.399999999999999" x14ac:dyDescent="0.3">
      <c r="A91" s="87"/>
      <c r="C91" s="140"/>
      <c r="D91" s="140"/>
    </row>
    <row r="92" spans="1:4" s="23" customFormat="1" ht="20.399999999999999" x14ac:dyDescent="0.3">
      <c r="A92" s="87"/>
      <c r="C92" s="140"/>
      <c r="D92" s="140"/>
    </row>
    <row r="93" spans="1:4" s="23" customFormat="1" ht="20.399999999999999" x14ac:dyDescent="0.3">
      <c r="A93" s="87"/>
      <c r="C93" s="140"/>
      <c r="D93" s="140"/>
    </row>
    <row r="94" spans="1:4" s="23" customFormat="1" ht="20.399999999999999" x14ac:dyDescent="0.3">
      <c r="A94" s="87"/>
      <c r="C94" s="140"/>
      <c r="D94" s="140"/>
    </row>
    <row r="95" spans="1:4" s="23" customFormat="1" ht="20.399999999999999" x14ac:dyDescent="0.3">
      <c r="A95" s="87"/>
      <c r="C95" s="140"/>
      <c r="D95" s="140"/>
    </row>
    <row r="96" spans="1:4" s="23" customFormat="1" ht="20.399999999999999" x14ac:dyDescent="0.3">
      <c r="A96" s="87"/>
      <c r="C96" s="140"/>
      <c r="D96" s="140"/>
    </row>
    <row r="97" spans="1:4" s="23" customFormat="1" ht="20.399999999999999" x14ac:dyDescent="0.3">
      <c r="A97" s="87"/>
      <c r="C97" s="140"/>
      <c r="D97" s="140"/>
    </row>
    <row r="98" spans="1:4" s="23" customFormat="1" ht="20.399999999999999" x14ac:dyDescent="0.3">
      <c r="A98" s="87"/>
      <c r="C98" s="140"/>
      <c r="D98" s="140"/>
    </row>
    <row r="99" spans="1:4" s="23" customFormat="1" ht="20.399999999999999" x14ac:dyDescent="0.3">
      <c r="A99" s="87"/>
      <c r="C99" s="140"/>
      <c r="D99" s="140"/>
    </row>
    <row r="100" spans="1:4" s="23" customFormat="1" ht="20.399999999999999" x14ac:dyDescent="0.3">
      <c r="A100" s="87"/>
      <c r="C100" s="140"/>
      <c r="D100" s="140"/>
    </row>
    <row r="101" spans="1:4" s="23" customFormat="1" ht="20.399999999999999" x14ac:dyDescent="0.3">
      <c r="A101" s="87"/>
      <c r="C101" s="140"/>
      <c r="D101" s="140"/>
    </row>
    <row r="102" spans="1:4" s="23" customFormat="1" ht="20.399999999999999" x14ac:dyDescent="0.3">
      <c r="A102" s="87"/>
      <c r="C102" s="140"/>
      <c r="D102" s="140"/>
    </row>
    <row r="103" spans="1:4" s="23" customFormat="1" ht="20.399999999999999" x14ac:dyDescent="0.3">
      <c r="A103" s="87"/>
      <c r="C103" s="140"/>
      <c r="D103" s="140"/>
    </row>
    <row r="104" spans="1:4" s="23" customFormat="1" ht="20.399999999999999" x14ac:dyDescent="0.3">
      <c r="A104" s="87"/>
      <c r="C104" s="140"/>
      <c r="D104" s="140"/>
    </row>
    <row r="105" spans="1:4" s="23" customFormat="1" ht="20.399999999999999" x14ac:dyDescent="0.3">
      <c r="A105" s="87"/>
      <c r="C105" s="140"/>
      <c r="D105" s="140"/>
    </row>
    <row r="106" spans="1:4" s="23" customFormat="1" ht="20.399999999999999" x14ac:dyDescent="0.3">
      <c r="A106" s="87"/>
      <c r="C106" s="140"/>
      <c r="D106" s="140"/>
    </row>
    <row r="107" spans="1:4" s="23" customFormat="1" ht="20.399999999999999" x14ac:dyDescent="0.3">
      <c r="A107" s="87"/>
      <c r="C107" s="140"/>
      <c r="D107" s="140"/>
    </row>
    <row r="108" spans="1:4" s="23" customFormat="1" ht="20.399999999999999" x14ac:dyDescent="0.3">
      <c r="A108" s="87"/>
      <c r="C108" s="140"/>
      <c r="D108" s="140"/>
    </row>
    <row r="109" spans="1:4" s="23" customFormat="1" ht="20.399999999999999" x14ac:dyDescent="0.3">
      <c r="A109" s="87"/>
      <c r="C109" s="140"/>
      <c r="D109" s="140"/>
    </row>
    <row r="110" spans="1:4" s="23" customFormat="1" ht="20.399999999999999" x14ac:dyDescent="0.3">
      <c r="A110" s="87"/>
      <c r="C110" s="140"/>
      <c r="D110" s="140"/>
    </row>
    <row r="111" spans="1:4" s="23" customFormat="1" ht="20.399999999999999" x14ac:dyDescent="0.3">
      <c r="A111" s="87"/>
      <c r="C111" s="140"/>
      <c r="D111" s="140"/>
    </row>
    <row r="112" spans="1:4" s="23" customFormat="1" ht="20.399999999999999" x14ac:dyDescent="0.3">
      <c r="A112" s="87"/>
      <c r="C112" s="140"/>
      <c r="D112" s="140"/>
    </row>
    <row r="113" spans="1:4" s="23" customFormat="1" ht="20.399999999999999" x14ac:dyDescent="0.3">
      <c r="A113" s="87"/>
      <c r="C113" s="140"/>
      <c r="D113" s="140"/>
    </row>
    <row r="114" spans="1:4" s="23" customFormat="1" ht="20.399999999999999" x14ac:dyDescent="0.3">
      <c r="A114" s="87"/>
      <c r="C114" s="140"/>
      <c r="D114" s="140"/>
    </row>
    <row r="115" spans="1:4" s="23" customFormat="1" ht="20.399999999999999" x14ac:dyDescent="0.3">
      <c r="A115" s="87"/>
      <c r="C115" s="140"/>
      <c r="D115" s="140"/>
    </row>
    <row r="116" spans="1:4" s="23" customFormat="1" ht="20.399999999999999" x14ac:dyDescent="0.3">
      <c r="A116" s="87"/>
      <c r="C116" s="140"/>
      <c r="D116" s="140"/>
    </row>
    <row r="117" spans="1:4" s="23" customFormat="1" ht="20.399999999999999" x14ac:dyDescent="0.3">
      <c r="A117" s="87"/>
      <c r="C117" s="140"/>
      <c r="D117" s="140"/>
    </row>
    <row r="118" spans="1:4" s="23" customFormat="1" ht="20.399999999999999" x14ac:dyDescent="0.3">
      <c r="A118" s="87"/>
      <c r="C118" s="140"/>
      <c r="D118" s="140"/>
    </row>
    <row r="119" spans="1:4" s="23" customFormat="1" ht="20.399999999999999" x14ac:dyDescent="0.3">
      <c r="A119" s="87"/>
      <c r="C119" s="140"/>
      <c r="D119" s="140"/>
    </row>
    <row r="120" spans="1:4" s="23" customFormat="1" ht="20.399999999999999" x14ac:dyDescent="0.3">
      <c r="A120" s="87"/>
      <c r="C120" s="140"/>
      <c r="D120" s="140"/>
    </row>
    <row r="121" spans="1:4" s="23" customFormat="1" ht="20.399999999999999" x14ac:dyDescent="0.3">
      <c r="A121" s="87"/>
      <c r="C121" s="140"/>
      <c r="D121" s="140"/>
    </row>
    <row r="122" spans="1:4" s="23" customFormat="1" ht="20.399999999999999" x14ac:dyDescent="0.3">
      <c r="A122" s="87"/>
      <c r="C122" s="140"/>
      <c r="D122" s="140"/>
    </row>
    <row r="123" spans="1:4" s="23" customFormat="1" ht="20.399999999999999" x14ac:dyDescent="0.3">
      <c r="A123" s="87"/>
      <c r="C123" s="140"/>
      <c r="D123" s="140"/>
    </row>
    <row r="124" spans="1:4" s="23" customFormat="1" ht="20.399999999999999" x14ac:dyDescent="0.3">
      <c r="A124" s="87"/>
      <c r="C124" s="140"/>
      <c r="D124" s="140"/>
    </row>
    <row r="125" spans="1:4" s="23" customFormat="1" ht="20.399999999999999" x14ac:dyDescent="0.3">
      <c r="A125" s="87"/>
      <c r="C125" s="140"/>
      <c r="D125" s="140"/>
    </row>
    <row r="126" spans="1:4" s="23" customFormat="1" ht="20.399999999999999" x14ac:dyDescent="0.3">
      <c r="A126" s="87"/>
      <c r="C126" s="140"/>
      <c r="D126" s="140"/>
    </row>
    <row r="127" spans="1:4" s="23" customFormat="1" ht="20.399999999999999" x14ac:dyDescent="0.3">
      <c r="A127" s="87"/>
      <c r="C127" s="140"/>
      <c r="D127" s="140"/>
    </row>
    <row r="128" spans="1:4" s="23" customFormat="1" ht="20.399999999999999" x14ac:dyDescent="0.3">
      <c r="A128" s="87"/>
      <c r="C128" s="140"/>
      <c r="D128" s="140"/>
    </row>
    <row r="129" spans="1:4" s="23" customFormat="1" ht="20.399999999999999" x14ac:dyDescent="0.3">
      <c r="A129" s="87"/>
      <c r="C129" s="140"/>
      <c r="D129" s="140"/>
    </row>
    <row r="130" spans="1:4" s="23" customFormat="1" ht="20.399999999999999" x14ac:dyDescent="0.3">
      <c r="A130" s="87"/>
      <c r="C130" s="140"/>
      <c r="D130" s="140"/>
    </row>
    <row r="131" spans="1:4" s="23" customFormat="1" ht="20.399999999999999" x14ac:dyDescent="0.3">
      <c r="A131" s="87"/>
      <c r="C131" s="140"/>
      <c r="D131" s="140"/>
    </row>
    <row r="132" spans="1:4" s="23" customFormat="1" ht="20.399999999999999" x14ac:dyDescent="0.3">
      <c r="A132" s="87"/>
      <c r="C132" s="140"/>
      <c r="D132" s="140"/>
    </row>
    <row r="133" spans="1:4" s="23" customFormat="1" ht="20.399999999999999" x14ac:dyDescent="0.3">
      <c r="A133" s="87"/>
      <c r="C133" s="140"/>
      <c r="D133" s="140"/>
    </row>
    <row r="134" spans="1:4" s="23" customFormat="1" ht="20.399999999999999" x14ac:dyDescent="0.3">
      <c r="A134" s="87"/>
      <c r="C134" s="140"/>
      <c r="D134" s="140"/>
    </row>
    <row r="135" spans="1:4" s="23" customFormat="1" ht="20.399999999999999" x14ac:dyDescent="0.3">
      <c r="A135" s="87"/>
      <c r="C135" s="140"/>
      <c r="D135" s="140"/>
    </row>
    <row r="136" spans="1:4" s="23" customFormat="1" ht="20.399999999999999" x14ac:dyDescent="0.3">
      <c r="A136" s="87"/>
      <c r="C136" s="140"/>
      <c r="D136" s="140"/>
    </row>
    <row r="137" spans="1:4" s="23" customFormat="1" ht="20.399999999999999" x14ac:dyDescent="0.3">
      <c r="A137" s="87"/>
      <c r="C137" s="140"/>
      <c r="D137" s="140"/>
    </row>
    <row r="138" spans="1:4" s="23" customFormat="1" ht="20.399999999999999" x14ac:dyDescent="0.3">
      <c r="A138" s="87"/>
      <c r="C138" s="140"/>
      <c r="D138" s="140"/>
    </row>
    <row r="139" spans="1:4" s="23" customFormat="1" ht="20.399999999999999" x14ac:dyDescent="0.3">
      <c r="A139" s="87"/>
      <c r="C139" s="140"/>
      <c r="D139" s="140"/>
    </row>
    <row r="140" spans="1:4" s="23" customFormat="1" ht="20.399999999999999" x14ac:dyDescent="0.3">
      <c r="A140" s="87"/>
      <c r="C140" s="140"/>
      <c r="D140" s="140"/>
    </row>
    <row r="141" spans="1:4" s="23" customFormat="1" ht="20.399999999999999" x14ac:dyDescent="0.3">
      <c r="A141" s="87"/>
      <c r="C141" s="140"/>
      <c r="D141" s="140"/>
    </row>
    <row r="142" spans="1:4" s="23" customFormat="1" ht="20.399999999999999" x14ac:dyDescent="0.3">
      <c r="A142" s="87"/>
      <c r="C142" s="140"/>
      <c r="D142" s="140"/>
    </row>
    <row r="143" spans="1:4" s="23" customFormat="1" ht="20.399999999999999" x14ac:dyDescent="0.3">
      <c r="A143" s="87"/>
      <c r="C143" s="140"/>
      <c r="D143" s="140"/>
    </row>
    <row r="144" spans="1:4" s="23" customFormat="1" ht="20.399999999999999" x14ac:dyDescent="0.3">
      <c r="A144" s="87"/>
      <c r="C144" s="140"/>
      <c r="D144" s="140"/>
    </row>
    <row r="145" spans="1:4" s="23" customFormat="1" ht="20.399999999999999" x14ac:dyDescent="0.3">
      <c r="A145" s="87"/>
      <c r="C145" s="140"/>
      <c r="D145" s="140"/>
    </row>
    <row r="146" spans="1:4" s="23" customFormat="1" ht="20.399999999999999" x14ac:dyDescent="0.3">
      <c r="A146" s="87"/>
      <c r="C146" s="140"/>
      <c r="D146" s="140"/>
    </row>
    <row r="147" spans="1:4" s="23" customFormat="1" ht="20.399999999999999" x14ac:dyDescent="0.3">
      <c r="A147" s="87"/>
      <c r="C147" s="140"/>
      <c r="D147" s="140"/>
    </row>
    <row r="148" spans="1:4" s="23" customFormat="1" ht="20.399999999999999" x14ac:dyDescent="0.3">
      <c r="A148" s="87"/>
      <c r="C148" s="140"/>
      <c r="D148" s="140"/>
    </row>
    <row r="149" spans="1:4" s="23" customFormat="1" ht="20.399999999999999" x14ac:dyDescent="0.3">
      <c r="A149" s="87"/>
      <c r="C149" s="140"/>
      <c r="D149" s="140"/>
    </row>
    <row r="150" spans="1:4" s="23" customFormat="1" ht="20.399999999999999" x14ac:dyDescent="0.3">
      <c r="A150" s="87"/>
      <c r="C150" s="140"/>
      <c r="D150" s="140"/>
    </row>
    <row r="151" spans="1:4" s="23" customFormat="1" ht="20.399999999999999" x14ac:dyDescent="0.3">
      <c r="A151" s="87"/>
      <c r="C151" s="140"/>
      <c r="D151" s="140"/>
    </row>
    <row r="152" spans="1:4" s="23" customFormat="1" ht="20.399999999999999" x14ac:dyDescent="0.3">
      <c r="A152" s="87"/>
      <c r="C152" s="140"/>
      <c r="D152" s="140"/>
    </row>
    <row r="153" spans="1:4" s="23" customFormat="1" ht="20.399999999999999" x14ac:dyDescent="0.3">
      <c r="A153" s="87"/>
      <c r="C153" s="140"/>
      <c r="D153" s="140"/>
    </row>
    <row r="154" spans="1:4" s="23" customFormat="1" ht="20.399999999999999" x14ac:dyDescent="0.3">
      <c r="A154" s="87"/>
      <c r="C154" s="140"/>
      <c r="D154" s="140"/>
    </row>
    <row r="155" spans="1:4" s="23" customFormat="1" ht="20.399999999999999" x14ac:dyDescent="0.3">
      <c r="A155" s="87"/>
      <c r="C155" s="140"/>
      <c r="D155" s="140"/>
    </row>
    <row r="156" spans="1:4" s="23" customFormat="1" ht="20.399999999999999" x14ac:dyDescent="0.3">
      <c r="A156" s="87"/>
      <c r="C156" s="140"/>
      <c r="D156" s="140"/>
    </row>
    <row r="157" spans="1:4" s="23" customFormat="1" ht="20.399999999999999" x14ac:dyDescent="0.3">
      <c r="A157" s="87"/>
      <c r="C157" s="140"/>
      <c r="D157" s="140"/>
    </row>
    <row r="158" spans="1:4" s="23" customFormat="1" ht="20.399999999999999" x14ac:dyDescent="0.3">
      <c r="A158" s="87"/>
      <c r="C158" s="140"/>
      <c r="D158" s="140"/>
    </row>
    <row r="159" spans="1:4" s="23" customFormat="1" ht="20.399999999999999" x14ac:dyDescent="0.3">
      <c r="A159" s="87"/>
      <c r="C159" s="140"/>
      <c r="D159" s="140"/>
    </row>
    <row r="160" spans="1:4" s="23" customFormat="1" ht="20.399999999999999" x14ac:dyDescent="0.3">
      <c r="A160" s="87"/>
      <c r="C160" s="140"/>
      <c r="D160" s="140"/>
    </row>
    <row r="161" spans="1:4" s="23" customFormat="1" ht="20.399999999999999" x14ac:dyDescent="0.3">
      <c r="A161" s="87"/>
      <c r="C161" s="140"/>
      <c r="D161" s="140"/>
    </row>
    <row r="162" spans="1:4" s="23" customFormat="1" ht="20.399999999999999" x14ac:dyDescent="0.3">
      <c r="A162" s="87"/>
      <c r="C162" s="140"/>
      <c r="D162" s="140"/>
    </row>
    <row r="163" spans="1:4" s="23" customFormat="1" ht="20.399999999999999" x14ac:dyDescent="0.3">
      <c r="A163" s="87"/>
      <c r="C163" s="140"/>
      <c r="D163" s="140"/>
    </row>
    <row r="164" spans="1:4" s="23" customFormat="1" ht="20.399999999999999" x14ac:dyDescent="0.3">
      <c r="A164" s="87"/>
      <c r="C164" s="140"/>
      <c r="D164" s="140"/>
    </row>
    <row r="165" spans="1:4" s="23" customFormat="1" ht="20.399999999999999" x14ac:dyDescent="0.3">
      <c r="A165" s="87"/>
      <c r="C165" s="140"/>
      <c r="D165" s="140"/>
    </row>
    <row r="166" spans="1:4" s="23" customFormat="1" ht="20.399999999999999" x14ac:dyDescent="0.3">
      <c r="A166" s="87"/>
      <c r="C166" s="140"/>
      <c r="D166" s="140"/>
    </row>
    <row r="167" spans="1:4" s="23" customFormat="1" ht="20.399999999999999" x14ac:dyDescent="0.3">
      <c r="A167" s="87"/>
      <c r="C167" s="140"/>
      <c r="D167" s="140"/>
    </row>
    <row r="168" spans="1:4" s="23" customFormat="1" ht="20.399999999999999" x14ac:dyDescent="0.3">
      <c r="A168" s="87"/>
      <c r="C168" s="140"/>
      <c r="D168" s="140"/>
    </row>
    <row r="169" spans="1:4" s="23" customFormat="1" ht="20.399999999999999" x14ac:dyDescent="0.3">
      <c r="A169" s="87"/>
      <c r="C169" s="140"/>
      <c r="D169" s="140"/>
    </row>
    <row r="170" spans="1:4" s="23" customFormat="1" ht="20.399999999999999" x14ac:dyDescent="0.3">
      <c r="A170" s="87"/>
      <c r="C170" s="140"/>
      <c r="D170" s="140"/>
    </row>
    <row r="171" spans="1:4" s="23" customFormat="1" ht="20.399999999999999" x14ac:dyDescent="0.3">
      <c r="A171" s="87"/>
      <c r="C171" s="140"/>
      <c r="D171" s="140"/>
    </row>
    <row r="172" spans="1:4" s="23" customFormat="1" ht="20.399999999999999" x14ac:dyDescent="0.3">
      <c r="A172" s="87"/>
      <c r="C172" s="140"/>
      <c r="D172" s="140"/>
    </row>
    <row r="173" spans="1:4" s="23" customFormat="1" ht="20.399999999999999" x14ac:dyDescent="0.3">
      <c r="A173" s="87"/>
      <c r="C173" s="140"/>
      <c r="D173" s="140"/>
    </row>
    <row r="174" spans="1:4" s="23" customFormat="1" ht="20.399999999999999" x14ac:dyDescent="0.3">
      <c r="A174" s="87"/>
      <c r="C174" s="140"/>
      <c r="D174" s="140"/>
    </row>
    <row r="175" spans="1:4" s="23" customFormat="1" ht="20.399999999999999" x14ac:dyDescent="0.3">
      <c r="A175" s="87"/>
      <c r="C175" s="140"/>
      <c r="D175" s="140"/>
    </row>
    <row r="176" spans="1:4" s="23" customFormat="1" ht="20.399999999999999" x14ac:dyDescent="0.3">
      <c r="A176" s="87"/>
      <c r="C176" s="140"/>
      <c r="D176" s="140"/>
    </row>
    <row r="177" spans="1:4" s="23" customFormat="1" ht="20.399999999999999" x14ac:dyDescent="0.3">
      <c r="A177" s="87"/>
      <c r="C177" s="140"/>
      <c r="D177" s="140"/>
    </row>
    <row r="178" spans="1:4" s="23" customFormat="1" ht="20.399999999999999" x14ac:dyDescent="0.3">
      <c r="A178" s="87"/>
      <c r="C178" s="140"/>
      <c r="D178" s="140"/>
    </row>
    <row r="179" spans="1:4" s="23" customFormat="1" ht="20.399999999999999" x14ac:dyDescent="0.3">
      <c r="A179" s="87"/>
      <c r="C179" s="140"/>
      <c r="D179" s="140"/>
    </row>
    <row r="180" spans="1:4" s="23" customFormat="1" ht="20.399999999999999" x14ac:dyDescent="0.3">
      <c r="A180" s="87"/>
      <c r="C180" s="140"/>
      <c r="D180" s="140"/>
    </row>
    <row r="181" spans="1:4" s="23" customFormat="1" ht="20.399999999999999" x14ac:dyDescent="0.3">
      <c r="A181" s="87"/>
      <c r="C181" s="140"/>
      <c r="D181" s="140"/>
    </row>
    <row r="182" spans="1:4" s="23" customFormat="1" ht="20.399999999999999" x14ac:dyDescent="0.3">
      <c r="A182" s="87"/>
      <c r="C182" s="140"/>
      <c r="D182" s="140"/>
    </row>
    <row r="183" spans="1:4" s="23" customFormat="1" ht="20.399999999999999" x14ac:dyDescent="0.3">
      <c r="A183" s="87"/>
      <c r="C183" s="140"/>
      <c r="D183" s="140"/>
    </row>
    <row r="184" spans="1:4" s="23" customFormat="1" ht="20.399999999999999" x14ac:dyDescent="0.3">
      <c r="A184" s="87"/>
      <c r="C184" s="140"/>
      <c r="D184" s="140"/>
    </row>
    <row r="185" spans="1:4" s="23" customFormat="1" ht="20.399999999999999" x14ac:dyDescent="0.3">
      <c r="A185" s="87"/>
      <c r="C185" s="140"/>
      <c r="D185" s="140"/>
    </row>
    <row r="186" spans="1:4" s="23" customFormat="1" ht="20.399999999999999" x14ac:dyDescent="0.3">
      <c r="A186" s="87"/>
      <c r="C186" s="140"/>
      <c r="D186" s="140"/>
    </row>
    <row r="187" spans="1:4" s="23" customFormat="1" ht="20.399999999999999" x14ac:dyDescent="0.3">
      <c r="A187" s="87"/>
      <c r="C187" s="140"/>
      <c r="D187" s="140"/>
    </row>
    <row r="188" spans="1:4" s="23" customFormat="1" ht="20.399999999999999" x14ac:dyDescent="0.3">
      <c r="A188" s="87"/>
      <c r="C188" s="140"/>
      <c r="D188" s="140"/>
    </row>
    <row r="189" spans="1:4" s="23" customFormat="1" ht="20.399999999999999" x14ac:dyDescent="0.3">
      <c r="A189" s="87"/>
      <c r="C189" s="140"/>
      <c r="D189" s="140"/>
    </row>
    <row r="190" spans="1:4" s="23" customFormat="1" ht="20.399999999999999" x14ac:dyDescent="0.3">
      <c r="A190" s="87"/>
      <c r="C190" s="140"/>
      <c r="D190" s="140"/>
    </row>
    <row r="191" spans="1:4" s="23" customFormat="1" ht="20.399999999999999" x14ac:dyDescent="0.3">
      <c r="A191" s="87"/>
      <c r="C191" s="140"/>
      <c r="D191" s="140"/>
    </row>
    <row r="192" spans="1:4" s="23" customFormat="1" ht="20.399999999999999" x14ac:dyDescent="0.3">
      <c r="A192" s="87"/>
      <c r="C192" s="140"/>
      <c r="D192" s="140"/>
    </row>
    <row r="193" spans="1:4" s="23" customFormat="1" ht="20.399999999999999" x14ac:dyDescent="0.3">
      <c r="A193" s="87"/>
      <c r="C193" s="140"/>
      <c r="D193" s="140"/>
    </row>
    <row r="194" spans="1:4" s="23" customFormat="1" ht="20.399999999999999" x14ac:dyDescent="0.3">
      <c r="A194" s="87"/>
      <c r="C194" s="140"/>
      <c r="D194" s="140"/>
    </row>
    <row r="195" spans="1:4" s="23" customFormat="1" ht="20.399999999999999" x14ac:dyDescent="0.3">
      <c r="A195" s="87"/>
      <c r="C195" s="140"/>
      <c r="D195" s="140"/>
    </row>
    <row r="196" spans="1:4" s="23" customFormat="1" ht="20.399999999999999" x14ac:dyDescent="0.3">
      <c r="A196" s="87"/>
      <c r="C196" s="140"/>
      <c r="D196" s="140"/>
    </row>
    <row r="197" spans="1:4" s="23" customFormat="1" ht="20.399999999999999" x14ac:dyDescent="0.3">
      <c r="A197" s="87"/>
      <c r="C197" s="140"/>
      <c r="D197" s="140"/>
    </row>
    <row r="198" spans="1:4" s="23" customFormat="1" ht="20.399999999999999" x14ac:dyDescent="0.3">
      <c r="A198" s="87"/>
      <c r="C198" s="140"/>
      <c r="D198" s="140"/>
    </row>
    <row r="199" spans="1:4" s="23" customFormat="1" ht="20.399999999999999" x14ac:dyDescent="0.3">
      <c r="A199" s="87"/>
      <c r="C199" s="140"/>
      <c r="D199" s="140"/>
    </row>
    <row r="200" spans="1:4" s="23" customFormat="1" ht="20.399999999999999" x14ac:dyDescent="0.3">
      <c r="A200" s="87"/>
      <c r="C200" s="140"/>
      <c r="D200" s="140"/>
    </row>
    <row r="201" spans="1:4" s="23" customFormat="1" ht="20.399999999999999" x14ac:dyDescent="0.3">
      <c r="A201" s="87"/>
      <c r="C201" s="140"/>
      <c r="D201" s="140"/>
    </row>
    <row r="202" spans="1:4" s="23" customFormat="1" ht="20.399999999999999" x14ac:dyDescent="0.3">
      <c r="A202" s="87"/>
      <c r="C202" s="140"/>
      <c r="D202" s="140"/>
    </row>
    <row r="203" spans="1:4" s="23" customFormat="1" ht="20.399999999999999" x14ac:dyDescent="0.3">
      <c r="A203" s="87"/>
      <c r="C203" s="140"/>
      <c r="D203" s="140"/>
    </row>
    <row r="204" spans="1:4" s="23" customFormat="1" ht="20.399999999999999" x14ac:dyDescent="0.3">
      <c r="A204" s="87"/>
      <c r="C204" s="140"/>
      <c r="D204" s="140"/>
    </row>
    <row r="205" spans="1:4" s="23" customFormat="1" ht="20.399999999999999" x14ac:dyDescent="0.3">
      <c r="A205" s="87"/>
      <c r="C205" s="140"/>
      <c r="D205" s="140"/>
    </row>
    <row r="206" spans="1:4" s="23" customFormat="1" ht="20.399999999999999" x14ac:dyDescent="0.3">
      <c r="A206" s="87"/>
      <c r="C206" s="140"/>
      <c r="D206" s="140"/>
    </row>
    <row r="207" spans="1:4" s="23" customFormat="1" ht="20.399999999999999" x14ac:dyDescent="0.3">
      <c r="A207" s="87"/>
      <c r="C207" s="140"/>
      <c r="D207" s="140"/>
    </row>
    <row r="208" spans="1:4" s="23" customFormat="1" x14ac:dyDescent="0.3">
      <c r="A208" s="87"/>
    </row>
    <row r="209" spans="1:8" s="23" customFormat="1" ht="20.399999999999999" x14ac:dyDescent="0.3">
      <c r="A209" s="87"/>
      <c r="B209" s="141" t="s">
        <v>85</v>
      </c>
      <c r="C209" s="141" t="s">
        <v>138</v>
      </c>
      <c r="D209" s="142" t="s">
        <v>85</v>
      </c>
      <c r="E209" s="142" t="s">
        <v>138</v>
      </c>
    </row>
    <row r="210" spans="1:8" s="23" customFormat="1" ht="42" x14ac:dyDescent="0.4">
      <c r="A210" s="87"/>
      <c r="B210" s="143" t="s">
        <v>87</v>
      </c>
      <c r="C210" s="143" t="s">
        <v>203</v>
      </c>
      <c r="D210" s="23" t="s">
        <v>87</v>
      </c>
      <c r="F210" s="23" t="str">
        <f>IF(NOT(ISBLANK(D210)),D210,IF(NOT(ISBLANK(E210)),"     "&amp;E210,FALSE))</f>
        <v>Afectación Económica o presupuestal</v>
      </c>
      <c r="G210" s="23" t="s">
        <v>87</v>
      </c>
      <c r="H210" s="23" t="str">
        <f>IF(NOT(ISERROR(MATCH(G210,_xlfn.ANCHORARRAY(B221),0))),F223&amp;"Por favor no seleccionar los criterios de impacto",G210)</f>
        <v>❌Por favor no seleccionar los criterios de impacto</v>
      </c>
    </row>
    <row r="211" spans="1:8" s="23" customFormat="1" ht="42" x14ac:dyDescent="0.4">
      <c r="A211" s="87"/>
      <c r="B211" s="143" t="s">
        <v>87</v>
      </c>
      <c r="C211" s="143" t="s">
        <v>204</v>
      </c>
      <c r="E211" s="23" t="s">
        <v>203</v>
      </c>
      <c r="F211" s="23" t="str">
        <f t="shared" ref="F211:F221" si="0">IF(NOT(ISBLANK(D211)),D211,IF(NOT(ISBLANK(E211)),"     "&amp;E211,FALSE))</f>
        <v xml:space="preserve">     Afectación menor a 200 SMLMV</v>
      </c>
    </row>
    <row r="212" spans="1:8" s="23" customFormat="1" ht="42" x14ac:dyDescent="0.4">
      <c r="A212" s="87"/>
      <c r="B212" s="143" t="s">
        <v>87</v>
      </c>
      <c r="C212" s="143" t="s">
        <v>208</v>
      </c>
      <c r="E212" s="23" t="s">
        <v>204</v>
      </c>
      <c r="F212" s="23" t="str">
        <f t="shared" si="0"/>
        <v xml:space="preserve">     Entre 200 y 1000 SMLMV</v>
      </c>
    </row>
    <row r="213" spans="1:8" s="23" customFormat="1" ht="42" x14ac:dyDescent="0.4">
      <c r="A213" s="87"/>
      <c r="B213" s="143" t="s">
        <v>87</v>
      </c>
      <c r="C213" s="143" t="s">
        <v>209</v>
      </c>
      <c r="E213" s="23" t="s">
        <v>208</v>
      </c>
      <c r="F213" s="23" t="str">
        <f t="shared" si="0"/>
        <v xml:space="preserve">     Entre 1000 y 5000 SMLMV </v>
      </c>
    </row>
    <row r="214" spans="1:8" s="23" customFormat="1" ht="42" x14ac:dyDescent="0.4">
      <c r="A214" s="87"/>
      <c r="B214" s="143" t="s">
        <v>87</v>
      </c>
      <c r="C214" s="143" t="s">
        <v>205</v>
      </c>
      <c r="E214" s="23" t="s">
        <v>209</v>
      </c>
      <c r="F214" s="23" t="str">
        <f t="shared" si="0"/>
        <v xml:space="preserve">     Entre 5000 y 10000 SMLMV</v>
      </c>
    </row>
    <row r="215" spans="1:8" s="23" customFormat="1" ht="21" x14ac:dyDescent="0.4">
      <c r="A215" s="87"/>
      <c r="B215" s="143" t="s">
        <v>56</v>
      </c>
      <c r="C215" s="143" t="s">
        <v>90</v>
      </c>
      <c r="E215" s="23" t="s">
        <v>205</v>
      </c>
      <c r="F215" s="23" t="str">
        <f t="shared" si="0"/>
        <v xml:space="preserve">     Mayor a 10000 SMLMV</v>
      </c>
    </row>
    <row r="216" spans="1:8" s="23" customFormat="1" ht="63" x14ac:dyDescent="0.4">
      <c r="A216" s="87"/>
      <c r="B216" s="143" t="s">
        <v>56</v>
      </c>
      <c r="C216" s="143" t="s">
        <v>91</v>
      </c>
      <c r="D216" s="23" t="s">
        <v>56</v>
      </c>
      <c r="F216" s="23" t="str">
        <f t="shared" si="0"/>
        <v>Pérdida Reputacional</v>
      </c>
    </row>
    <row r="217" spans="1:8" s="23" customFormat="1" ht="42" x14ac:dyDescent="0.4">
      <c r="A217" s="87"/>
      <c r="B217" s="143" t="s">
        <v>56</v>
      </c>
      <c r="C217" s="143" t="s">
        <v>93</v>
      </c>
      <c r="E217" s="23" t="s">
        <v>90</v>
      </c>
      <c r="F217" s="23" t="str">
        <f>IF(NOT(ISBLANK(D217)),D217,IF(NOT(ISBLANK(E217)),"     "&amp;E217,FALSE))</f>
        <v xml:space="preserve">     El riesgo afecta la imagen de alguna área de la organización</v>
      </c>
    </row>
    <row r="218" spans="1:8" s="23" customFormat="1" ht="63" x14ac:dyDescent="0.4">
      <c r="A218" s="87"/>
      <c r="B218" s="143" t="s">
        <v>56</v>
      </c>
      <c r="C218" s="143" t="s">
        <v>92</v>
      </c>
      <c r="E218" s="23" t="s">
        <v>91</v>
      </c>
      <c r="F218" s="23" t="str">
        <f t="shared" si="0"/>
        <v xml:space="preserve">     El riesgo afecta la imagen de la entidad internamente, de conocimiento general, nivel interno, de junta dircetiva y accionistas y/o de provedores</v>
      </c>
    </row>
    <row r="219" spans="1:8" s="23" customFormat="1" ht="42" x14ac:dyDescent="0.4">
      <c r="A219" s="87"/>
      <c r="B219" s="143" t="s">
        <v>56</v>
      </c>
      <c r="C219" s="143" t="s">
        <v>111</v>
      </c>
      <c r="E219" s="23" t="s">
        <v>93</v>
      </c>
      <c r="F219" s="23" t="str">
        <f t="shared" si="0"/>
        <v xml:space="preserve">     El riesgo afecta la imagen de la entidad con algunos usuarios de relevancia frente al logro de los objetivos</v>
      </c>
    </row>
    <row r="220" spans="1:8" s="23" customFormat="1" x14ac:dyDescent="0.3">
      <c r="A220" s="87"/>
      <c r="E220" s="23" t="s">
        <v>92</v>
      </c>
      <c r="F220" s="23" t="str">
        <f t="shared" si="0"/>
        <v xml:space="preserve">     El riesgo afecta la imagen de de la entidad con efecto publicitario sostenido a nivel de sector administrativo, nivel departamental o municipal</v>
      </c>
    </row>
    <row r="221" spans="1:8" s="23" customFormat="1" x14ac:dyDescent="0.3">
      <c r="A221" s="87"/>
      <c r="B221" s="23" t="str" cm="1">
        <f t="array" ref="B221:B223">_xlfn.UNIQUE(Tabla1[[#All],[Criterios]])</f>
        <v>Criterios</v>
      </c>
      <c r="E221" s="23" t="s">
        <v>111</v>
      </c>
      <c r="F221" s="23" t="str">
        <f t="shared" si="0"/>
        <v xml:space="preserve">     El riesgo afecta la imagen de la entidad a nivel nacional, con efecto publicitarios sostenible a nivel país</v>
      </c>
    </row>
    <row r="222" spans="1:8" s="23" customFormat="1" x14ac:dyDescent="0.3">
      <c r="A222" s="87"/>
      <c r="B222" s="23" t="str">
        <v>Afectación Económica o presupuestal</v>
      </c>
    </row>
    <row r="223" spans="1:8" s="23" customFormat="1" x14ac:dyDescent="0.3">
      <c r="B223" s="23" t="str">
        <v>Pérdida Reputacional</v>
      </c>
      <c r="F223" s="144" t="s">
        <v>139</v>
      </c>
    </row>
    <row r="224" spans="1:8" s="23" customFormat="1" x14ac:dyDescent="0.3">
      <c r="F224" s="144" t="s">
        <v>140</v>
      </c>
    </row>
  </sheetData>
  <mergeCells count="1">
    <mergeCell ref="B1:D1"/>
  </mergeCells>
  <dataValidations disablePrompts="1" count="1">
    <dataValidation type="list" allowBlank="1" showInputMessage="1" showErrorMessage="1" sqref="G210" xr:uid="{00000000-0002-0000-0800-000000000000}">
      <formula1>$F$210:$F$221</formula1>
    </dataValidation>
  </dataValidations>
  <pageMargins left="0.7" right="0.7" top="0.75" bottom="0.75" header="0.3" footer="0.3"/>
  <pageSetup orientation="portrait"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Intructivo</vt:lpstr>
      <vt:lpstr>Contexto</vt:lpstr>
      <vt:lpstr>Priorizacion de Causas</vt:lpstr>
      <vt:lpstr>DOFA</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Eduardo Hernandez Huepa</cp:lastModifiedBy>
  <cp:lastPrinted>2020-05-13T01:12:22Z</cp:lastPrinted>
  <dcterms:created xsi:type="dcterms:W3CDTF">2020-03-24T23:12:47Z</dcterms:created>
  <dcterms:modified xsi:type="dcterms:W3CDTF">2024-08-11T23:57:22Z</dcterms:modified>
</cp:coreProperties>
</file>