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hidePivotFieldList="1" defaultThemeVersion="124226"/>
  <mc:AlternateContent xmlns:mc="http://schemas.openxmlformats.org/markup-compatibility/2006">
    <mc:Choice Requires="x15">
      <x15ac:absPath xmlns:x15ac="http://schemas.microsoft.com/office/spreadsheetml/2010/11/ac" url="https://d.docs.live.net/8ed9c3e3b75d16b0/Documentos/SECRETARIA DE PLANEACION MPAL/INFORME DE ACTIVIDADES/REVISION DEPENDENCIAS/MATRIZ/MONITOREO/10-8-24 NUEVA REVISION/08 JUL- DESP GOBIERNO/"/>
    </mc:Choice>
  </mc:AlternateContent>
  <xr:revisionPtr revIDLastSave="0" documentId="13_ncr:20001_{9CA9791A-AAA8-45D5-A944-13571293DA57}" xr6:coauthVersionLast="47" xr6:coauthVersionMax="47" xr10:uidLastSave="{00000000-0000-0000-0000-000000000000}"/>
  <bookViews>
    <workbookView xWindow="-108" yWindow="-108" windowWidth="23256" windowHeight="12456" firstSheet="2" activeTab="7" xr2:uid="{00000000-000D-0000-FFFF-FFFF00000000}"/>
  </bookViews>
  <sheets>
    <sheet name="Intructivo" sheetId="20" r:id="rId1"/>
    <sheet name="CONTEXTO (2)" sheetId="24" r:id="rId2"/>
    <sheet name="PRIORIZACIÓN DE CAUSA" sheetId="25" r:id="rId3"/>
    <sheet name="DOFA" sheetId="26"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calcPr calcId="191029"/>
  <pivotCaches>
    <pivotCache cacheId="47" r:id="rId13"/>
  </pivotCache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 i="1" l="1"/>
  <c r="AE10" i="1"/>
  <c r="AC10" i="1"/>
  <c r="AC11" i="1"/>
  <c r="A1" i="26"/>
  <c r="A6" i="26"/>
  <c r="B1" i="25"/>
  <c r="R11" i="25"/>
  <c r="S11" i="25"/>
  <c r="R12" i="25"/>
  <c r="S12" i="25"/>
  <c r="R13" i="25"/>
  <c r="S13" i="25"/>
  <c r="R14" i="25"/>
  <c r="S14" i="25"/>
  <c r="R15" i="25"/>
  <c r="S15" i="25"/>
  <c r="R16" i="25"/>
  <c r="S16" i="25"/>
  <c r="R17" i="25"/>
  <c r="S17" i="25"/>
  <c r="R18" i="25"/>
  <c r="S18" i="25"/>
  <c r="R19" i="25"/>
  <c r="S19" i="25"/>
  <c r="R20" i="25"/>
  <c r="S20" i="25"/>
  <c r="R21" i="25"/>
  <c r="S21" i="25"/>
  <c r="R22" i="25"/>
  <c r="S22" i="25"/>
  <c r="R23" i="25"/>
  <c r="S23" i="25"/>
  <c r="R24" i="25"/>
  <c r="S24" i="25"/>
  <c r="R25" i="25"/>
  <c r="S25" i="25"/>
  <c r="R26" i="25"/>
  <c r="S26" i="25"/>
  <c r="R27" i="25"/>
  <c r="S27" i="25"/>
  <c r="R28" i="25"/>
  <c r="S28" i="25"/>
  <c r="R29" i="25"/>
  <c r="S29" i="25"/>
  <c r="R35" i="25"/>
  <c r="S35" i="25"/>
  <c r="R36" i="25"/>
  <c r="S36" i="25"/>
  <c r="R37" i="25"/>
  <c r="S37" i="25"/>
  <c r="R38" i="25"/>
  <c r="S38" i="25"/>
  <c r="R39" i="25"/>
  <c r="S39" i="25"/>
  <c r="R40" i="25"/>
  <c r="S40" i="25"/>
  <c r="S41" i="25" l="1"/>
  <c r="S42" i="25" s="1"/>
  <c r="W13" i="1"/>
  <c r="T13" i="1"/>
  <c r="W12" i="1"/>
  <c r="T12" i="1"/>
  <c r="K10" i="1" l="1"/>
  <c r="W11" i="1"/>
  <c r="T11" i="1" l="1"/>
  <c r="F217" i="13"/>
  <c r="W10" i="1" l="1"/>
  <c r="T10" i="1"/>
  <c r="L10" i="1" l="1"/>
  <c r="N13" i="1"/>
  <c r="F221" i="13" l="1"/>
  <c r="F211" i="13"/>
  <c r="F212" i="13"/>
  <c r="F213" i="13"/>
  <c r="F214" i="13"/>
  <c r="F215" i="13"/>
  <c r="F216" i="13"/>
  <c r="F218" i="13"/>
  <c r="F219" i="13"/>
  <c r="F220" i="13"/>
  <c r="F210" i="13"/>
  <c r="N11"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2" i="1" l="1"/>
  <c r="L12" i="1" l="1"/>
  <c r="AA12" i="1" s="1"/>
  <c r="AC12" i="1" l="1"/>
  <c r="AA13" i="1" s="1"/>
  <c r="AB1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13" i="1" l="1"/>
  <c r="AB13" i="1"/>
  <c r="AA10" i="1"/>
  <c r="AB10" i="1" s="1"/>
  <c r="AA11" i="1" l="1"/>
  <c r="AB11" i="1"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2" i="1" l="1"/>
  <c r="O12" i="1" s="1"/>
  <c r="N10" i="1"/>
  <c r="O10" i="1" s="1"/>
  <c r="P38" i="18" l="1"/>
  <c r="J6" i="18"/>
  <c r="V6" i="18"/>
  <c r="J22" i="18"/>
  <c r="V22" i="18"/>
  <c r="AH6" i="18"/>
  <c r="P22" i="18"/>
  <c r="AH22" i="18"/>
  <c r="P6" i="18"/>
  <c r="P10" i="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2" i="1"/>
  <c r="R30" i="18"/>
  <c r="AD38" i="18"/>
  <c r="AD22" i="18"/>
  <c r="P12" i="1"/>
  <c r="AE12" i="1" s="1"/>
  <c r="L30" i="18"/>
  <c r="AJ14" i="18"/>
  <c r="L14" i="18"/>
  <c r="X38" i="18"/>
  <c r="L22" i="18"/>
  <c r="AD30" i="18"/>
  <c r="AJ22" i="18"/>
  <c r="X14" i="18"/>
  <c r="X6" i="18"/>
  <c r="R22" i="18"/>
  <c r="L6" i="18"/>
  <c r="X22" i="18"/>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2" i="1" l="1"/>
  <c r="AF12" i="1" s="1"/>
  <c r="AE13" i="1"/>
  <c r="AD13" i="1" s="1"/>
  <c r="AF13" i="1" s="1"/>
  <c r="AD10" i="1"/>
  <c r="P36" i="19" s="1"/>
  <c r="AB37" i="19" l="1"/>
  <c r="J27" i="19"/>
  <c r="AH47" i="19"/>
  <c r="AB27" i="19"/>
  <c r="J7" i="19"/>
  <c r="J47" i="19"/>
  <c r="AH27" i="19"/>
  <c r="V17" i="19"/>
  <c r="J37" i="19"/>
  <c r="P17" i="19"/>
  <c r="P7" i="19"/>
  <c r="AH7" i="19"/>
  <c r="AB47" i="19"/>
  <c r="AH17" i="19"/>
  <c r="P37" i="19"/>
  <c r="J17" i="19"/>
  <c r="V27" i="19"/>
  <c r="P27" i="19"/>
  <c r="P47" i="19"/>
  <c r="AB17" i="19"/>
  <c r="AB7" i="19"/>
  <c r="V37" i="19"/>
  <c r="V47" i="19"/>
  <c r="AH37" i="19"/>
  <c r="V7" i="19"/>
  <c r="J6" i="19"/>
  <c r="AH6" i="19"/>
  <c r="J36" i="19"/>
  <c r="AB26" i="19"/>
  <c r="AF10" i="1"/>
  <c r="AH26" i="19"/>
  <c r="AH46" i="19"/>
  <c r="P26" i="19"/>
  <c r="P16" i="19"/>
  <c r="P46" i="19"/>
  <c r="V26" i="19"/>
  <c r="AH16" i="19"/>
  <c r="AB6" i="19"/>
  <c r="AB46" i="19"/>
  <c r="V16" i="19"/>
  <c r="J46" i="19"/>
  <c r="J16" i="19"/>
  <c r="AB36" i="19"/>
  <c r="J26" i="19"/>
  <c r="AB16" i="19"/>
  <c r="P6" i="19"/>
  <c r="V36" i="19"/>
  <c r="AH36" i="19"/>
  <c r="V46" i="19"/>
  <c r="V6" i="19"/>
  <c r="AD11"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<sst xmlns="http://schemas.openxmlformats.org/spreadsheetml/2006/main" count="534" uniqueCount="369">
  <si>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</si>
  <si>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</si>
  <si>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</si>
  <si>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</si>
  <si>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</si>
  <si>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</si>
  <si>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</si>
  <si>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</si>
  <si>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</si>
  <si>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</si>
  <si>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</si>
  <si>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</si>
  <si>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</si>
  <si>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</si>
  <si>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</si>
  <si>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</si>
  <si>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</si>
  <si>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</si>
  <si>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</si>
  <si>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</si>
  <si>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</si>
  <si>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</si>
  <si>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</si>
  <si>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</si>
  <si>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</si>
  <si>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</si>
  <si>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</si>
  <si>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</si>
  <si>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</si>
  <si>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</si>
  <si>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</si>
  <si>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</si>
  <si>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</si>
  <si>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</si>
  <si>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</si>
  <si>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</si>
  <si>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</si>
  <si>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</si>
  <si>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</si>
  <si>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</si>
  <si>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</si>
  <si>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</si>
  <si>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</si>
  <si>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</si>
  <si>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</si>
  <si>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</si>
  <si>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</si>
  <si>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</si>
  <si>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</si>
  <si>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</si>
  <si>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</si>
  <si>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</si>
  <si>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</si>
  <si>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</si>
  <si>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</si>
  <si>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</si>
  <si>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</si>
  <si>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</si>
  <si>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</si>
  <si>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</si>
  <si>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</si>
  <si>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</si>
  <si>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</si>
  <si>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</si>
  <si>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</si>
  <si>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</si>
  <si>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</si>
  <si>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</si>
  <si>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</si>
  <si>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</si>
  <si>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</si>
  <si>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</si>
  <si>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</si>
  <si>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</si>
  <si>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</si>
  <si>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</si>
  <si>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</si>
  <si>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</si>
  <si>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</si>
  <si>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</si>
  <si>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</si>
  <si>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</si>
  <si>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</si>
  <si>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</si>
  <si>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</si>
  <si>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</si>
  <si>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</si>
  <si>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</si>
  <si>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</si>
  <si>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</si>
  <si>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</si>
  <si>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</si>
  <si>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</si>
  <si>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</si>
  <si>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</si>
  <si>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</si>
  <si>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</si>
  <si>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</si>
  <si>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</si>
  <si>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</si>
  <si>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</si>
  <si>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</si>
  <si>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</si>
  <si>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</si>
  <si>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</si>
  <si>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</si>
  <si>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</si>
  <si>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</si>
  <si>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</si>
  <si>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</si>
  <si>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</si>
  <si>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</si>
  <si>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</si>
  <si>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</si>
  <si>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</si>
  <si>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</si>
  <si>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</si>
  <si>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</si>
  <si>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</si>
  <si>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</si>
  <si>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</si>
  <si>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</si>
  <si>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</si>
  <si>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</si>
  <si>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</si>
  <si>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</si>
  <si>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</si>
  <si>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</si>
  <si>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</si>
  <si>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</si>
  <si>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</si>
  <si>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</si>
  <si>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</si>
  <si>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</si>
  <si>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</si>
  <si>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</si>
  <si>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</si>
  <si>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</si>
  <si>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</si>
  <si>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</si>
  <si>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</si>
  <si>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</si>
  <si>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</si>
  <si>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</si>
  <si>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</si>
  <si>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</si>
  <si>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</si>
  <si>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</si>
  <si>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</si>
  <si>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</si>
  <si>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</si>
  <si>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</si>
  <si>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</si>
  <si>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</si>
  <si>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</si>
  <si>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</si>
  <si>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</si>
  <si>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</si>
  <si>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</si>
  <si>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</si>
  <si>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</si>
  <si>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</si>
  <si>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</si>
  <si>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</si>
  <si>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</si>
  <si>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</si>
  <si>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</si>
  <si>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</si>
  <si>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</si>
  <si>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</si>
  <si>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</si>
  <si>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</si>
  <si>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</si>
  <si>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</si>
  <si>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</si>
  <si>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</si>
  <si>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</si>
  <si>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</si>
  <si>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</si>
  <si>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</si>
  <si>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</si>
  <si>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</si>
  <si>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</si>
  <si>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</si>
  <si>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</si>
  <si>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</si>
  <si>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</si>
  <si>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</si>
  <si>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</si>
  <si>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</si>
  <si>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</si>
  <si>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</si>
  <si>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</si>
  <si>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</si>
  <si>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</si>
  <si>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</si>
  <si>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</si>
  <si>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</si>
  <si>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</si>
  <si>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</si>
  <si>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</si>
  <si>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</si>
  <si>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</si>
  <si>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</si>
  <si>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</si>
  <si>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</si>
  <si>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</si>
  <si>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</si>
  <si>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</si>
  <si>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</si>
  <si>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</si>
  <si>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</si>
  <si>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</si>
  <si>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PROCESO: </t>
  </si>
  <si>
    <t>FORMATO: CONTEXTO ESTRATEGICO</t>
  </si>
  <si>
    <t xml:space="preserve">CONTEXTO ESTRATEGICO </t>
  </si>
  <si>
    <t>FACTORES EXTERNOS</t>
  </si>
  <si>
    <t>FACTORES INTERNOS</t>
  </si>
  <si>
    <t>FACTORES DEL PROCESO</t>
  </si>
  <si>
    <t>SOCIALES Y CULTURALES</t>
  </si>
  <si>
    <t>POLÍTICOS</t>
  </si>
  <si>
    <t>TECNOLÓGICOS</t>
  </si>
  <si>
    <t>OTROS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</si>
  <si>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</si>
  <si>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</si>
  <si>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</si>
  <si>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</si>
  <si>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</si>
  <si>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</si>
  <si>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</si>
  <si>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</si>
  <si>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</si>
  <si>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</si>
  <si>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</si>
  <si>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</si>
  <si>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</si>
  <si>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</si>
  <si>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</si>
  <si>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</si>
  <si>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</si>
  <si>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</si>
  <si>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</si>
  <si>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</si>
  <si>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</si>
  <si>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</si>
  <si>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</si>
  <si>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</si>
  <si>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</si>
  <si>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</si>
  <si>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</si>
  <si>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</si>
  <si>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</si>
  <si>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</si>
  <si>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</si>
  <si>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</si>
  <si>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</si>
  <si>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</si>
  <si>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FISCAL</t>
  </si>
  <si>
    <t>Gestión</t>
  </si>
  <si>
    <t>Tipo de Riesgo</t>
  </si>
  <si>
    <t>Deficiencia en los planteamientos de las estrategias de comunicación con la ciudadanía y/o grupos de interes</t>
  </si>
  <si>
    <t>Deficiencia en los controles de la gestión de trámites</t>
  </si>
  <si>
    <t>PROCESOS OPERATIVOS</t>
  </si>
  <si>
    <t>Informalidad</t>
  </si>
  <si>
    <t>LEGALES Y REGLAMENTARIOS</t>
  </si>
  <si>
    <t>Dificultad del trabajo en equipo por carencia de unificación de criterios</t>
  </si>
  <si>
    <t>ESTRATÉGICOS</t>
  </si>
  <si>
    <t>Vacios Juridicos en el conocimiento y desarrollo de los procesos policivos y administrativos en zona rural y urbana</t>
  </si>
  <si>
    <t>Dificultad en los flujos de información - comunicación</t>
  </si>
  <si>
    <t>COMMUNICACIÓN INTERNA</t>
  </si>
  <si>
    <t>Actores de presión en el tema regulado por el trámite que puedan incidir en las decisiones institucionales</t>
  </si>
  <si>
    <t>Fallas en el manejo de la comunicación con otros procesos</t>
  </si>
  <si>
    <t>COMUNICACIÓN ENTRE LOS PROCESOS</t>
  </si>
  <si>
    <t>Equipos ofimáticos obsoletos o inexistentes</t>
  </si>
  <si>
    <t>TECNOLOGÍA (integridad de datos, disponibilidad de datos y sistemas, desarrollo, producción, mantenimiento de sistemas de información)</t>
  </si>
  <si>
    <t>Avances Tecnologicos</t>
  </si>
  <si>
    <t>Dificultad de definir y/o acatar lineamientos en los temas relacionados con el proceso</t>
  </si>
  <si>
    <t>INTERACCIÓN CON LOS PROCESOS</t>
  </si>
  <si>
    <t xml:space="preserve">Fallas en la cultura de la probidad </t>
  </si>
  <si>
    <t>PERSONAL DE LA ENTIDAD (Capacidad del personal, políticas de manejo del talento humano, idoneidad)</t>
  </si>
  <si>
    <t>Falta de Responsabilidad Social en acatamiento de las disposiciones legales</t>
  </si>
  <si>
    <t>Falta de compromiso y liderazgo con el proceso</t>
  </si>
  <si>
    <t>RESPONSABLES DEL PROCESO</t>
  </si>
  <si>
    <t>Uso inadecuado de Recursos de Inversión</t>
  </si>
  <si>
    <t>FINANCIEROS</t>
  </si>
  <si>
    <t>Problemas de orden público</t>
  </si>
  <si>
    <t>Manejo de Documentos y Formatos sin aprobación</t>
  </si>
  <si>
    <t>TRANSVERSALIDAD</t>
  </si>
  <si>
    <t>Recursos Financieros Insuficientes</t>
  </si>
  <si>
    <t>Cambios de Gobierno</t>
  </si>
  <si>
    <t>CAUSAS</t>
  </si>
  <si>
    <t xml:space="preserve">OBJETIVO:  FORMULAR, IMPLEMENTAR, ADOPTAR Y HACER SEGUIMIENTO A POLÍTICAS PÚBLICAS, PLANES, PROGRAMAS Y PROYECTOS TERRITORIALES DE SEGURIDAD, JUSTICIA Y ORDEN PÚBLICO, DERECHOS HUMANOS Y CONVIVENCIA PACÍFICA; A TRAVÉS DE ESTRATEGIAS DE PREVENCIÓN, ATENCIÓN, PROMOCIÓN Y PROTECCIÓN, ENCAMINADOS A FORTALECER LA GOBERNABILIDAD DEMOCRÁTICA Y LA RESOLUCIÓN PACÍFICA DE CONFLICTOS EN EL MUNICIPIO.
</t>
  </si>
  <si>
    <t>PROCESO: PROCESO: GESTIÓN DE LA GOBERNABILIDAD, CONVIVENCIA Y SEGURIDAD CIUDADANA</t>
  </si>
  <si>
    <t>Pagina:  2 de 15</t>
  </si>
  <si>
    <t>Fecha: 2020/06/26</t>
  </si>
  <si>
    <t>Versión: 04</t>
  </si>
  <si>
    <t>Codigo:FOR-13-PRO-SIG-04</t>
  </si>
  <si>
    <t>Pagina:  3 de 15</t>
  </si>
  <si>
    <t>8. Deficiencia en los planteamientos de las estrategias de comunicación con la ciudadanía y/o grupos de interes</t>
  </si>
  <si>
    <t>7. Informalidad</t>
  </si>
  <si>
    <t>6. Vacios Juridicos en el conocimiento y desarrollo de los procesos policivos y administrativos en zona rural y urbana</t>
  </si>
  <si>
    <t>5. Actores de presión en el tema regulado por el trámite que puedan incidir en las decisiones institucionales</t>
  </si>
  <si>
    <t>4. Avances Tecnologicos</t>
  </si>
  <si>
    <t>3. Falta de Responsabilidad Social en acatamiento de las disposiciones legales</t>
  </si>
  <si>
    <t>OPA: Otros  procedimientos administrativos</t>
  </si>
  <si>
    <t>F4, A5 Socializar con funcionarios de la alcaldia de Ibagué los servicios en línea y parcialmente en línea con que cuenta la secretaría de gobierno</t>
  </si>
  <si>
    <t>D3 A5, A7. Informar a los entes de control y denunciar según corresponda e iniciar sanciones administrativas y disciplinarias</t>
  </si>
  <si>
    <t>2. Problemas de orden público</t>
  </si>
  <si>
    <t>F2, A7 Realizar una actividad de autocontrol interna bimestral, a cada dirección con el fin de verificar el seguimiento a trámites, procesos y actividades de acuerdo con las listas de chequeo previamente elaboradas por cada dirección.</t>
  </si>
  <si>
    <r>
      <rPr>
        <sz val="12"/>
        <color theme="1"/>
        <rFont val="Arial"/>
        <family val="2"/>
      </rPr>
      <t>D7, D9, A5</t>
    </r>
    <r>
      <rPr>
        <sz val="11"/>
        <color theme="1"/>
        <rFont val="Arial"/>
        <family val="2"/>
      </rPr>
      <t xml:space="preserve"> Elaborar e implementar un Plan de choque  que contenga cronograma y responsables para hacer seguimiento sistematico al cumplimiento de las metas planteadas en el plan de desarrollo</t>
    </r>
  </si>
  <si>
    <t>1.  Cambios de Gobierno</t>
  </si>
  <si>
    <t>5. Posibilidad de relizar cursos virtuales con el DAFP en temas relacionados con transparencia, integridad y buen gobierno.</t>
  </si>
  <si>
    <t xml:space="preserve">D1, D2,D5, O4 Participación activa de la comunidad a través de la rendición de cuentas y mecanismos de control de veeduria por parte de la ciudadanania. </t>
  </si>
  <si>
    <t>4. Participación activa de la ciudadanía en la verificación del cumplimiento de los objetivos misionales del proceso.</t>
  </si>
  <si>
    <t xml:space="preserve">F3, O3 Fomentar la participación en la capacitación desde la virtualidad a través de los diferentes cursos ofertados para fortalecer la articulación del proceso misional con los otros procesos </t>
  </si>
  <si>
    <t>D8,D5, O1, O2, O3 Realizar anualmente jornadas de inducción y reinducción en cabeza del Secretario y los Directores, que permitan fortalecer los conocimientos y habilidades necesarios para mantener los requerimientos de las certificaciones logradas</t>
  </si>
  <si>
    <t xml:space="preserve">3. Oferta ampliada de capacitación desde la  virtualidad por parte de  diferentes instituciones del estado que permiten la actualización  permanente del personal de planta y contratistas </t>
  </si>
  <si>
    <t>D4,  D6, O2,  Capacitación a los diferentes equipos en avances tecnológicos y diferentes temáticas relacionadas con los objetivos del proceso y  con actualización permanente.</t>
  </si>
  <si>
    <t xml:space="preserve">2. Avances Tecnologicos, </t>
  </si>
  <si>
    <t>F2, O1 Conformar equipos interdisciplinarios que aporten en la elaboración, socialización, seguimiento y autocontrol del proceso a cargo; que se reuna de manera mensual a realizar retroalimentación de compromisos adquiridos.</t>
  </si>
  <si>
    <t>D3, O5. Promover que al menos el 80% del personal de planta y contratistas de la secretaria de gobierno, realicen el curso de transparencia</t>
  </si>
  <si>
    <t xml:space="preserve">1. Certificaciones de calidad Icontec, OHSAS que permiten acceder a la obtención de mayores recursos del nivel nacional </t>
  </si>
  <si>
    <t>9. Fallas en el manejo de la comunicación con otros procesos</t>
  </si>
  <si>
    <t>8- Dificultad de definir y/o acatar lineamientos en los temas relacionados con el proceso</t>
  </si>
  <si>
    <t>9- Falta de compromiso y liderazgo con el proceso</t>
  </si>
  <si>
    <t>7. Manejo de Documentos y Formatos sin aprobación</t>
  </si>
  <si>
    <t>6- Dificultad del trabajo en equipo por carencia de unificación de criterios</t>
  </si>
  <si>
    <t>5- Dificultad en los flujos de información - comunicación</t>
  </si>
  <si>
    <t xml:space="preserve">4. Uso de las TIC para agilidad de los trámites y servicios </t>
  </si>
  <si>
    <t>4- Equipos ofimáticos obsoletos o inexistentes</t>
  </si>
  <si>
    <t>3. Articulación entre el proceso misional y los procesos de apoyo que permite la realización de un trabajo coherente que de cumplimiento con los objetivos.</t>
  </si>
  <si>
    <t xml:space="preserve">3- Fallas en la cultura de la probidad </t>
  </si>
  <si>
    <t>2. Contar con equipos interdisciplinarios que garantizan mayor conocimiento de los procesos</t>
  </si>
  <si>
    <t>2- Uso inadecuado de Recursos de Inversión</t>
  </si>
  <si>
    <t>1. Ampliación de la planta de personal que garantiza continuidad y trazabilidad en los procesos</t>
  </si>
  <si>
    <t>1.  Recursos Financieros Insuficientes</t>
  </si>
  <si>
    <t>Pagina:  5 de 15</t>
  </si>
  <si>
    <t>Codigo: FOR-13-PRO-SIG-04</t>
  </si>
  <si>
    <t xml:space="preserve">Investigaciones y/o sanciones por parte de los entes de control </t>
  </si>
  <si>
    <t>Deficiencias en la planeación del proceso</t>
  </si>
  <si>
    <t xml:space="preserve">Dificultades de la transferencia del conocimiento. </t>
  </si>
  <si>
    <t xml:space="preserve">Secretarios, Directores y sus delegados </t>
  </si>
  <si>
    <t>sanciones administrativas, disciplinarias, penales, fiscales por las autoridades pertinentes</t>
  </si>
  <si>
    <t>El secretario, los directores y referentes concertan mesas de trabajo de forma mensual, con el fin de revisar y validar los cambios normativos y posteriormente  socializar y actualizar el normograma,  quedando como evidencia el Acta de Reunión.</t>
  </si>
  <si>
    <t xml:space="preserve">Realizar reporte trimestral, del plan indicativo, plan de accion y normograma. </t>
  </si>
  <si>
    <t xml:space="preserve">Deficiencia en la aplicabilidad de la normatividad </t>
  </si>
  <si>
    <t xml:space="preserve">No existen controles </t>
  </si>
  <si>
    <t>realizar la documentacion y adopcion de procedimientos y/o intructivos , manuales y formatos de acuerdo a la normatividad vigente. Institucionalizar el cumplimiento del diligenciamiento del formato FOR-04-PRO-GPC-03</t>
  </si>
  <si>
    <t xml:space="preserve">incumplimiento de las metas del Plan de Desarrollo del proceso de gestion de la gobernabilidad, convivencia y seguridad ciudadana. </t>
  </si>
  <si>
    <t xml:space="preserve">Posibilidad de perdida economica y reputacional por investigaciones y/o sanciones por parte de los entes de control debido al incumplimiento de las metas del Plan de Desarrollo del proceso de gestion de la gobernabilidad, convivencia y seguridad ciudadana. </t>
  </si>
  <si>
    <t>Planeacion y Seguimiento a las actividades del proceso a través de los Comites Técnicos de cada dependencia de la Secretaria de Gobierno.</t>
  </si>
  <si>
    <t xml:space="preserve">El secretario, directores y referentes se reunen de forma mensual, mediante comites tecnicos, con el fin de validar la planeación y el seguimiento de las actividades plasmadas  en el plan de desarrollo y plan de accion de la secretaria de gobierno, dejando como evidencia actas de comite y planillas de asistencia. . </t>
  </si>
  <si>
    <t xml:space="preserve">GESTION DE LA GOBERNABILIDAD CONVIVENCIA Y SEGURIDAD CIUDADANA </t>
  </si>
  <si>
    <t>Formular, implementar, adoptar y hacer seguimiento a políticas públicas, planes, programas y proyectos territoriales de seguridad, justicia y orden público, derechos humanos y convivencia pacífica; a través de estrategias de prevención, atención, promoción y protección, encaminados a fortalecer la gobernabilidad democrática y la resolución pacífica de conflictos en el municipio.</t>
  </si>
  <si>
    <t>Inicia con la planeación del proceso, formulando planes, programas y proyectos que fortalezcan la paz, la convivencia pacífica y el orden público, la coordinación de las autoridades municipales, mediación en la prevención y atención de problemas relacionados con la seguridad, convivencia ciudadana,  derecho internacional humanitario, hasta la protección de víctimas, atención, promoción, prevención y aplicación del código de policía, la recepción y evaluación de las pruebas, proteger los derechos de los niños, niñas y adolescentes, así como de los adultos mayores, en materia de alimentos y violencia intrafamiliar, además se desarrollan actividades asociadas al control y vigilancia de establecimientos comerciales, propiedad horizontal, matrícula inmobiliaria, verificando el cumplimiento de los derechos del consumidor, controlando y vigilando infracciones urbanísticas, de medio ambiente, protección animal y del espacio público, se implementan mecanismos alternativos de resolución de conflictos y audiencia pública, finaliza con el seguimiento y evaluación del proceso.</t>
  </si>
  <si>
    <t>febrero 29/2024</t>
  </si>
  <si>
    <t xml:space="preserve">deficiencia en la identificación del presunto infractor para el Pago de multas,  o cualquier tipo de sanción </t>
  </si>
  <si>
    <t xml:space="preserve">Posibilidad de afectacion economica por  sanciones administrativas, disciplinarias, penales, fiscales por las autoridades competentes por la deficiencia en la identificación del presunto infractor para el Pago de multas,  o cualquier tipo de sanción </t>
  </si>
  <si>
    <t>Falta de documentación del procedimiento alineado a la normatividad aplicable</t>
  </si>
  <si>
    <t>Momento de la identificación de la infracción</t>
  </si>
  <si>
    <t>Seguimiento</t>
  </si>
  <si>
    <t>Se realizo y se evidencia con el acta 01 del 2 de febrero de 2024  para los planes de accion y plan de desarrollo</t>
  </si>
  <si>
    <t>abril 30/2024</t>
  </si>
  <si>
    <t xml:space="preserve">Se realizo y se evidencia con el acta 02 del 10 de abril  de 2024 para los planes de accion y plan de desarrollo </t>
  </si>
  <si>
    <t xml:space="preserve">No se realizo </t>
  </si>
  <si>
    <t>se realizo mesa de trabajo con capacitacion actualizacion de normograma</t>
  </si>
  <si>
    <t>junio 28/2024</t>
  </si>
  <si>
    <t xml:space="preserve">Se realizo y se evidencia con el acta 04 del 10 de mayo  de 2024 para los planes de accion y plan de desarrollo </t>
  </si>
  <si>
    <t>se realizo mesa de trabajo con capacitacion actualizacion de normograma y se  evidencia con el acta 02 del 29/04/2024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</si>
</sst>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sz val="12"/>
      <color theme="1"/>
      <name val="Arial"/>
      <family val="2"/>
    </font>
    <font>
      <sz val="11"/>
      <color rgb="FFFF0000"/>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5" tint="0.79998168889431442"/>
        <bgColor indexed="64"/>
      </patternFill>
    </fill>
  </fills>
  <borders count="10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0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0" xfId="0" applyFont="1" applyFill="1" applyBorder="1" applyAlignment="1">
      <alignment horizontal="center" vertical="center" wrapText="1" readingOrder="1"/>
    </xf>
    <xf numFmtId="0" fontId="10" fillId="0" borderId="10" xfId="0" applyFont="1" applyBorder="1" applyAlignment="1">
      <alignment horizontal="justify" vertical="center" wrapText="1" readingOrder="1"/>
    </xf>
    <xf numFmtId="9" fontId="10" fillId="0" borderId="10"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1"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22" fillId="13" borderId="18" xfId="0" applyFont="1" applyFill="1" applyBorder="1" applyAlignment="1" applyProtection="1">
      <alignment horizontal="center" wrapText="1" readingOrder="1"/>
      <protection hidden="1"/>
    </xf>
    <xf numFmtId="0" fontId="0" fillId="3" borderId="0" xfId="0" applyFill="1"/>
    <xf numFmtId="0" fontId="40" fillId="3" borderId="50" xfId="2" applyFont="1" applyFill="1" applyBorder="1"/>
    <xf numFmtId="0" fontId="40" fillId="3" borderId="51" xfId="2" applyFont="1" applyFill="1" applyBorder="1"/>
    <xf numFmtId="0" fontId="40" fillId="3" borderId="52"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42" xfId="0" applyNumberFormat="1" applyFont="1" applyFill="1" applyBorder="1" applyAlignment="1">
      <alignment horizontal="center" vertical="center" wrapText="1" readingOrder="1"/>
    </xf>
    <xf numFmtId="0" fontId="29" fillId="3" borderId="32" xfId="0" applyFont="1" applyFill="1" applyBorder="1" applyAlignment="1">
      <alignment horizontal="center" vertical="center" wrapText="1" readingOrder="1"/>
    </xf>
    <xf numFmtId="0" fontId="30" fillId="3" borderId="32" xfId="0" applyFont="1" applyFill="1" applyBorder="1" applyAlignment="1">
      <alignment horizontal="justify" vertical="center" wrapText="1" readingOrder="1"/>
    </xf>
    <xf numFmtId="9" fontId="29" fillId="3" borderId="37" xfId="0" applyNumberFormat="1" applyFont="1" applyFill="1" applyBorder="1" applyAlignment="1">
      <alignment horizontal="center" vertical="center" wrapText="1" readingOrder="1"/>
    </xf>
    <xf numFmtId="0" fontId="30" fillId="3" borderId="37"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30" fillId="3" borderId="39" xfId="0" applyFont="1" applyFill="1" applyBorder="1" applyAlignment="1">
      <alignment horizontal="justify" vertical="center" wrapText="1" readingOrder="1"/>
    </xf>
    <xf numFmtId="0" fontId="30" fillId="3" borderId="40" xfId="0" applyFont="1" applyFill="1" applyBorder="1" applyAlignment="1">
      <alignment horizontal="center" vertical="center" wrapText="1" readingOrder="1"/>
    </xf>
    <xf numFmtId="0" fontId="37" fillId="3" borderId="0" xfId="0" applyFont="1" applyFill="1"/>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3"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4" xfId="2" applyFont="1" applyFill="1" applyBorder="1"/>
    <xf numFmtId="0" fontId="40" fillId="3" borderId="15" xfId="2" applyFont="1" applyFill="1" applyBorder="1"/>
    <xf numFmtId="0" fontId="40" fillId="3" borderId="17" xfId="2" applyFont="1" applyFill="1" applyBorder="1"/>
    <xf numFmtId="0" fontId="40" fillId="3" borderId="16"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3"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4"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14" fontId="1" fillId="0" borderId="2" xfId="0" applyNumberFormat="1" applyFont="1" applyBorder="1" applyAlignment="1" applyProtection="1">
      <alignment horizontal="center"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52" fillId="6" borderId="0" xfId="0" applyFont="1" applyFill="1" applyAlignment="1">
      <alignment horizontal="center" vertical="center" wrapText="1" readingOrder="1"/>
    </xf>
    <xf numFmtId="0" fontId="53" fillId="5" borderId="10" xfId="0" applyFont="1" applyFill="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0"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7" xfId="0" applyFont="1" applyFill="1" applyBorder="1" applyAlignment="1">
      <alignment horizontal="center" vertical="center"/>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7"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2" xfId="0" applyFont="1" applyBorder="1" applyAlignment="1">
      <alignment vertical="center" wrapText="1"/>
    </xf>
    <xf numFmtId="0" fontId="63" fillId="17" borderId="82" xfId="0" applyFont="1" applyFill="1" applyBorder="1" applyAlignment="1">
      <alignment vertical="center"/>
    </xf>
    <xf numFmtId="0" fontId="63" fillId="17" borderId="83" xfId="0" applyFont="1" applyFill="1" applyBorder="1" applyAlignment="1">
      <alignment horizontal="center" vertical="center"/>
    </xf>
    <xf numFmtId="0" fontId="63" fillId="17" borderId="84" xfId="0" applyFont="1" applyFill="1" applyBorder="1" applyAlignment="1">
      <alignment horizontal="center" vertical="center"/>
    </xf>
    <xf numFmtId="0" fontId="61" fillId="18" borderId="76" xfId="0" applyFont="1" applyFill="1" applyBorder="1" applyAlignment="1">
      <alignment vertical="center" wrapText="1"/>
    </xf>
    <xf numFmtId="0" fontId="61" fillId="18" borderId="77" xfId="0" applyFont="1" applyFill="1" applyBorder="1" applyAlignment="1">
      <alignment vertical="center" wrapText="1"/>
    </xf>
    <xf numFmtId="0" fontId="61" fillId="18" borderId="36" xfId="0" applyFont="1" applyFill="1" applyBorder="1" applyAlignment="1">
      <alignment vertical="center" wrapText="1"/>
    </xf>
    <xf numFmtId="0" fontId="61" fillId="18" borderId="32" xfId="0" applyFont="1" applyFill="1" applyBorder="1" applyAlignment="1">
      <alignment vertical="center" wrapText="1"/>
    </xf>
    <xf numFmtId="0" fontId="61" fillId="0" borderId="32" xfId="0" applyFont="1" applyBorder="1" applyAlignment="1">
      <alignment horizontal="left" vertical="center" wrapText="1"/>
    </xf>
    <xf numFmtId="0" fontId="61" fillId="0" borderId="37" xfId="0" applyFont="1" applyBorder="1" applyAlignment="1">
      <alignment horizontal="left" vertical="center" wrapText="1"/>
    </xf>
    <xf numFmtId="0" fontId="65" fillId="0" borderId="32" xfId="0" applyFont="1" applyBorder="1" applyAlignment="1">
      <alignment horizontal="left" vertical="center" wrapText="1"/>
    </xf>
    <xf numFmtId="0" fontId="61" fillId="18" borderId="38" xfId="0" applyFont="1" applyFill="1" applyBorder="1" applyAlignment="1">
      <alignment vertical="center" wrapText="1"/>
    </xf>
    <xf numFmtId="0" fontId="61" fillId="0" borderId="39" xfId="0" applyFont="1" applyBorder="1" applyAlignment="1">
      <alignment horizontal="left" vertical="center" wrapText="1"/>
    </xf>
    <xf numFmtId="0" fontId="61" fillId="18" borderId="39" xfId="0" applyFont="1" applyFill="1" applyBorder="1" applyAlignment="1">
      <alignment vertical="center" wrapText="1"/>
    </xf>
    <xf numFmtId="0" fontId="65" fillId="0" borderId="39" xfId="0" applyFont="1" applyBorder="1" applyAlignment="1">
      <alignment horizontal="left" vertical="center" wrapText="1"/>
    </xf>
    <xf numFmtId="0" fontId="61" fillId="0" borderId="40"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4" xfId="0" applyFont="1" applyBorder="1" applyAlignment="1">
      <alignment horizontal="left" vertical="center" wrapText="1"/>
    </xf>
    <xf numFmtId="0" fontId="61" fillId="0" borderId="14" xfId="0" applyFont="1" applyBorder="1"/>
    <xf numFmtId="0" fontId="61" fillId="0" borderId="17" xfId="0" applyFont="1" applyBorder="1"/>
    <xf numFmtId="0" fontId="61" fillId="0" borderId="16" xfId="0" applyFont="1" applyBorder="1"/>
    <xf numFmtId="0" fontId="61" fillId="3" borderId="0" xfId="0" applyFont="1" applyFill="1" applyAlignment="1">
      <alignment horizontal="left" vertical="center" wrapText="1"/>
    </xf>
    <xf numFmtId="0" fontId="61" fillId="3" borderId="86" xfId="0" applyFont="1" applyFill="1" applyBorder="1" applyAlignment="1">
      <alignment horizontal="left" vertical="center" wrapText="1"/>
    </xf>
    <xf numFmtId="0" fontId="61" fillId="0" borderId="88" xfId="0" applyFont="1" applyBorder="1"/>
    <xf numFmtId="0" fontId="68" fillId="19" borderId="33" xfId="0" applyFont="1" applyFill="1" applyBorder="1" applyAlignment="1">
      <alignment horizontal="center" vertical="center" wrapText="1"/>
    </xf>
    <xf numFmtId="0" fontId="67" fillId="19" borderId="33" xfId="0" applyFont="1" applyFill="1" applyBorder="1" applyAlignment="1">
      <alignment horizontal="center" vertical="center" wrapText="1"/>
    </xf>
    <xf numFmtId="0" fontId="69" fillId="19" borderId="33" xfId="0" applyFont="1" applyFill="1" applyBorder="1" applyAlignment="1">
      <alignment horizontal="center" vertical="center" wrapText="1"/>
    </xf>
    <xf numFmtId="165" fontId="69" fillId="19" borderId="89" xfId="0" applyNumberFormat="1" applyFont="1" applyFill="1" applyBorder="1" applyAlignment="1">
      <alignment horizontal="center" vertical="center" wrapText="1"/>
    </xf>
    <xf numFmtId="0" fontId="70" fillId="19" borderId="90"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2" xfId="0" applyFont="1" applyBorder="1" applyAlignment="1">
      <alignment horizontal="center" vertical="center"/>
    </xf>
    <xf numFmtId="0" fontId="61" fillId="0" borderId="32" xfId="0" applyFont="1" applyBorder="1" applyAlignment="1" applyProtection="1">
      <alignment horizontal="center" vertical="center"/>
      <protection locked="0"/>
    </xf>
    <xf numFmtId="166" fontId="61" fillId="0" borderId="91" xfId="0" applyNumberFormat="1" applyFont="1" applyBorder="1" applyAlignment="1">
      <alignment horizontal="center" vertical="center"/>
    </xf>
    <xf numFmtId="0" fontId="0" fillId="0" borderId="92" xfId="0" applyBorder="1" applyAlignment="1" applyProtection="1">
      <alignment horizontal="center" vertical="top"/>
      <protection locked="0"/>
    </xf>
    <xf numFmtId="0" fontId="0" fillId="0" borderId="93" xfId="0" applyBorder="1" applyAlignment="1" applyProtection="1">
      <alignment vertical="top"/>
      <protection locked="0"/>
    </xf>
    <xf numFmtId="0" fontId="0" fillId="0" borderId="93" xfId="0" applyBorder="1"/>
    <xf numFmtId="165" fontId="61" fillId="0" borderId="91" xfId="0" applyNumberFormat="1" applyFont="1" applyBorder="1" applyAlignment="1">
      <alignment horizontal="center" vertical="center"/>
    </xf>
    <xf numFmtId="0" fontId="61" fillId="0" borderId="94" xfId="0" applyFont="1" applyBorder="1" applyAlignment="1">
      <alignment horizontal="center" vertical="center"/>
    </xf>
    <xf numFmtId="0" fontId="61" fillId="0" borderId="94" xfId="0" applyFont="1" applyBorder="1" applyAlignment="1">
      <alignment horizontal="left" vertical="center" wrapText="1"/>
    </xf>
    <xf numFmtId="0" fontId="61" fillId="0" borderId="94" xfId="0" applyFont="1" applyBorder="1" applyAlignment="1" applyProtection="1">
      <alignment horizontal="center" vertical="center"/>
      <protection locked="0"/>
    </xf>
    <xf numFmtId="165" fontId="61" fillId="0" borderId="95" xfId="0" applyNumberFormat="1" applyFont="1" applyBorder="1" applyAlignment="1">
      <alignment horizontal="center" vertical="center"/>
    </xf>
    <xf numFmtId="0" fontId="0" fillId="0" borderId="96" xfId="0" applyBorder="1"/>
    <xf numFmtId="165" fontId="61" fillId="20" borderId="78" xfId="0" applyNumberFormat="1" applyFont="1" applyFill="1" applyBorder="1" applyAlignment="1">
      <alignment vertical="center"/>
    </xf>
    <xf numFmtId="165" fontId="61" fillId="8" borderId="40"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61" fillId="13" borderId="32" xfId="0" applyFont="1" applyFill="1" applyBorder="1" applyAlignment="1">
      <alignment horizontal="center" vertical="center"/>
    </xf>
    <xf numFmtId="0" fontId="1" fillId="0" borderId="4"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0" xfId="0" applyFont="1" applyAlignment="1">
      <alignment horizontal="center" vertical="center" wrapText="1"/>
    </xf>
    <xf numFmtId="0" fontId="6" fillId="13" borderId="2" xfId="0" applyFont="1" applyFill="1" applyBorder="1" applyAlignment="1" applyProtection="1">
      <alignment horizontal="justify" vertical="top" wrapText="1"/>
      <protection locked="0"/>
    </xf>
    <xf numFmtId="0" fontId="1"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top" wrapText="1"/>
      <protection locked="0"/>
    </xf>
    <xf numFmtId="0" fontId="46" fillId="3" borderId="63" xfId="2" applyFont="1" applyFill="1" applyBorder="1" applyAlignment="1">
      <alignment horizontal="justify" vertical="center" wrapText="1"/>
    </xf>
    <xf numFmtId="0" fontId="46" fillId="3" borderId="64" xfId="2" applyFont="1" applyFill="1" applyBorder="1" applyAlignment="1">
      <alignment horizontal="justify" vertical="center" wrapText="1"/>
    </xf>
    <xf numFmtId="0" fontId="45" fillId="3" borderId="70" xfId="0" applyFont="1" applyFill="1" applyBorder="1" applyAlignment="1">
      <alignment horizontal="left" vertical="center" wrapText="1"/>
    </xf>
    <xf numFmtId="0" fontId="45" fillId="3" borderId="71" xfId="0" applyFont="1" applyFill="1" applyBorder="1" applyAlignment="1">
      <alignment horizontal="left" vertical="center" wrapText="1"/>
    </xf>
    <xf numFmtId="0" fontId="45" fillId="3" borderId="57" xfId="3" applyFont="1" applyFill="1" applyBorder="1" applyAlignment="1">
      <alignment horizontal="left" vertical="top" wrapText="1" readingOrder="1"/>
    </xf>
    <xf numFmtId="0" fontId="45" fillId="3" borderId="58" xfId="3" applyFont="1" applyFill="1" applyBorder="1" applyAlignment="1">
      <alignment horizontal="left" vertical="top" wrapText="1" readingOrder="1"/>
    </xf>
    <xf numFmtId="0" fontId="46" fillId="3" borderId="59" xfId="2" applyFont="1" applyFill="1" applyBorder="1" applyAlignment="1">
      <alignment horizontal="justify" vertical="center" wrapText="1"/>
    </xf>
    <xf numFmtId="0" fontId="46" fillId="3" borderId="60" xfId="2" applyFont="1" applyFill="1" applyBorder="1" applyAlignment="1">
      <alignment horizontal="justify" vertical="center" wrapText="1"/>
    </xf>
    <xf numFmtId="0" fontId="45" fillId="3" borderId="61" xfId="0" applyFont="1" applyFill="1" applyBorder="1" applyAlignment="1">
      <alignment horizontal="left" vertical="center" wrapText="1"/>
    </xf>
    <xf numFmtId="0" fontId="45" fillId="3" borderId="62" xfId="0" applyFont="1" applyFill="1" applyBorder="1" applyAlignment="1">
      <alignment horizontal="left" vertical="center" wrapText="1"/>
    </xf>
    <xf numFmtId="0" fontId="40" fillId="3" borderId="13"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4" xfId="2" applyFont="1" applyFill="1" applyBorder="1" applyAlignment="1">
      <alignment horizontal="left" vertical="top"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6" fillId="3" borderId="65" xfId="0" applyFont="1" applyFill="1" applyBorder="1" applyAlignment="1">
      <alignment horizontal="justify" vertical="center" wrapText="1"/>
    </xf>
    <xf numFmtId="0" fontId="46" fillId="3" borderId="66" xfId="0" applyFont="1" applyFill="1" applyBorder="1" applyAlignment="1">
      <alignment horizontal="justify" vertical="center" wrapText="1"/>
    </xf>
    <xf numFmtId="0" fontId="41" fillId="14" borderId="47" xfId="2" applyFont="1" applyFill="1" applyBorder="1" applyAlignment="1">
      <alignment horizontal="center"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0" fillId="0" borderId="13"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4" xfId="2" quotePrefix="1" applyFont="1" applyBorder="1" applyAlignment="1">
      <alignment horizontal="left" vertical="center" wrapText="1"/>
    </xf>
    <xf numFmtId="0" fontId="40" fillId="0" borderId="67"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2" fillId="3" borderId="50" xfId="2" quotePrefix="1" applyFont="1" applyFill="1" applyBorder="1" applyAlignment="1">
      <alignment horizontal="left" vertical="top" wrapText="1"/>
    </xf>
    <xf numFmtId="0" fontId="43"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0" fillId="0" borderId="13"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4" xfId="2" quotePrefix="1" applyFont="1" applyBorder="1" applyAlignment="1">
      <alignment horizontal="left" vertical="top" wrapText="1"/>
    </xf>
    <xf numFmtId="0" fontId="45" fillId="14" borderId="53" xfId="3" applyFont="1" applyFill="1" applyBorder="1" applyAlignment="1">
      <alignment horizontal="center" vertical="center" wrapText="1"/>
    </xf>
    <xf numFmtId="0" fontId="45" fillId="14" borderId="54" xfId="3" applyFont="1" applyFill="1" applyBorder="1" applyAlignment="1">
      <alignment horizontal="center" vertical="center" wrapText="1"/>
    </xf>
    <xf numFmtId="0" fontId="45" fillId="14" borderId="55" xfId="2" applyFont="1" applyFill="1" applyBorder="1" applyAlignment="1">
      <alignment horizontal="center" vertical="center"/>
    </xf>
    <xf numFmtId="0" fontId="45" fillId="14" borderId="56" xfId="2" applyFont="1" applyFill="1" applyBorder="1" applyAlignment="1">
      <alignment horizontal="center" vertical="center"/>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64" fillId="3" borderId="0" xfId="0" applyFont="1" applyFill="1" applyAlignment="1">
      <alignment horizontal="center" vertical="center" wrapText="1"/>
    </xf>
    <xf numFmtId="0" fontId="59" fillId="0" borderId="79" xfId="0" applyFont="1" applyBorder="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61" fillId="16" borderId="36" xfId="0" applyFont="1" applyFill="1" applyBorder="1" applyAlignment="1">
      <alignment horizontal="left" vertical="center"/>
    </xf>
    <xf numFmtId="0" fontId="61" fillId="16" borderId="32" xfId="0" applyFont="1" applyFill="1" applyBorder="1" applyAlignment="1">
      <alignment horizontal="left" vertical="center"/>
    </xf>
    <xf numFmtId="0" fontId="61" fillId="16" borderId="37" xfId="0" applyFont="1" applyFill="1" applyBorder="1" applyAlignment="1">
      <alignment horizontal="left" vertical="center"/>
    </xf>
    <xf numFmtId="0" fontId="64" fillId="16" borderId="38" xfId="0" applyFont="1" applyFill="1" applyBorder="1" applyAlignment="1">
      <alignment horizontal="left" vertical="top" wrapText="1"/>
    </xf>
    <xf numFmtId="0" fontId="64" fillId="16" borderId="39" xfId="0" applyFont="1" applyFill="1" applyBorder="1" applyAlignment="1">
      <alignment horizontal="left" vertical="top"/>
    </xf>
    <xf numFmtId="0" fontId="64" fillId="16" borderId="40" xfId="0" applyFont="1" applyFill="1" applyBorder="1" applyAlignment="1">
      <alignment horizontal="left" vertical="top"/>
    </xf>
    <xf numFmtId="0" fontId="63" fillId="16" borderId="36" xfId="0" applyFont="1" applyFill="1" applyBorder="1" applyAlignment="1">
      <alignment horizontal="center" vertical="center" wrapText="1"/>
    </xf>
    <xf numFmtId="0" fontId="63" fillId="16" borderId="32" xfId="0" applyFont="1" applyFill="1" applyBorder="1" applyAlignment="1">
      <alignment horizontal="center" vertical="center" wrapText="1"/>
    </xf>
    <xf numFmtId="0" fontId="63" fillId="16" borderId="37" xfId="0" applyFont="1" applyFill="1" applyBorder="1" applyAlignment="1">
      <alignment horizontal="center" vertical="center" wrapText="1"/>
    </xf>
    <xf numFmtId="0" fontId="59" fillId="0" borderId="0" xfId="0" applyFont="1" applyAlignment="1">
      <alignment horizontal="center" vertical="center" wrapText="1"/>
    </xf>
    <xf numFmtId="0" fontId="62" fillId="0" borderId="78" xfId="0" applyFont="1" applyBorder="1" applyAlignment="1">
      <alignment horizontal="center" vertical="center" wrapText="1"/>
    </xf>
    <xf numFmtId="0" fontId="62" fillId="0" borderId="37" xfId="0" applyFont="1" applyBorder="1" applyAlignment="1">
      <alignment horizontal="center" vertical="center" wrapText="1"/>
    </xf>
    <xf numFmtId="0" fontId="59" fillId="0" borderId="76" xfId="0" applyFont="1" applyBorder="1" applyAlignment="1">
      <alignment vertical="center" wrapText="1"/>
    </xf>
    <xf numFmtId="0" fontId="59" fillId="0" borderId="36" xfId="0" applyFont="1" applyBorder="1" applyAlignment="1">
      <alignment vertical="center" wrapText="1"/>
    </xf>
    <xf numFmtId="0" fontId="60" fillId="0" borderId="77" xfId="0" applyFont="1" applyBorder="1" applyAlignment="1">
      <alignment horizontal="center" vertical="center" wrapText="1"/>
    </xf>
    <xf numFmtId="0" fontId="60" fillId="0" borderId="32" xfId="0" applyFont="1" applyBorder="1" applyAlignment="1">
      <alignment horizontal="center" vertical="center" wrapText="1"/>
    </xf>
    <xf numFmtId="0" fontId="60" fillId="0" borderId="0" xfId="0" applyFont="1" applyAlignment="1">
      <alignment horizontal="center" vertical="center" wrapText="1"/>
    </xf>
    <xf numFmtId="0" fontId="60" fillId="0" borderId="86" xfId="0" applyFont="1" applyBorder="1" applyAlignment="1">
      <alignment horizontal="center" vertical="center" wrapText="1"/>
    </xf>
    <xf numFmtId="0" fontId="60" fillId="0" borderId="68" xfId="0" applyFont="1" applyBorder="1" applyAlignment="1">
      <alignment horizontal="center" vertical="center" wrapText="1"/>
    </xf>
    <xf numFmtId="0" fontId="60" fillId="0" borderId="87" xfId="0" applyFont="1" applyBorder="1" applyAlignment="1">
      <alignment horizontal="center" vertical="center" wrapText="1"/>
    </xf>
    <xf numFmtId="0" fontId="60" fillId="0" borderId="18" xfId="0" applyFont="1" applyBorder="1" applyAlignment="1">
      <alignment horizontal="center" vertical="center" wrapText="1"/>
    </xf>
    <xf numFmtId="0" fontId="60" fillId="0" borderId="85" xfId="0" applyFont="1" applyBorder="1" applyAlignment="1">
      <alignment horizontal="center" vertical="center" wrapText="1"/>
    </xf>
    <xf numFmtId="0" fontId="0" fillId="0" borderId="68" xfId="0" applyBorder="1" applyAlignment="1">
      <alignment horizontal="center"/>
    </xf>
    <xf numFmtId="0" fontId="0" fillId="0" borderId="87" xfId="0" applyBorder="1" applyAlignment="1">
      <alignment horizontal="center"/>
    </xf>
    <xf numFmtId="0" fontId="67" fillId="20" borderId="38" xfId="0" applyFont="1" applyFill="1" applyBorder="1" applyAlignment="1">
      <alignment horizontal="right" vertical="center"/>
    </xf>
    <xf numFmtId="0" fontId="67" fillId="20" borderId="39" xfId="0" applyFont="1" applyFill="1" applyBorder="1" applyAlignment="1">
      <alignment horizontal="right" vertical="center"/>
    </xf>
    <xf numFmtId="0" fontId="67" fillId="19" borderId="35" xfId="0" applyFont="1" applyFill="1" applyBorder="1" applyAlignment="1">
      <alignment horizontal="center" vertical="center" wrapText="1"/>
    </xf>
    <xf numFmtId="0" fontId="67" fillId="19" borderId="46" xfId="0" applyFont="1" applyFill="1" applyBorder="1" applyAlignment="1">
      <alignment horizontal="center" vertical="center" wrapText="1"/>
    </xf>
    <xf numFmtId="0" fontId="61" fillId="0" borderId="77" xfId="0" applyFont="1" applyBorder="1" applyAlignment="1">
      <alignment horizontal="left" vertical="center" wrapText="1"/>
    </xf>
    <xf numFmtId="0" fontId="61" fillId="0" borderId="78" xfId="0" applyFont="1" applyBorder="1" applyAlignment="1">
      <alignment horizontal="left" vertical="center" wrapText="1"/>
    </xf>
    <xf numFmtId="0" fontId="61" fillId="0" borderId="32" xfId="0" applyFont="1" applyBorder="1" applyAlignment="1">
      <alignment horizontal="left" vertical="center" wrapText="1"/>
    </xf>
    <xf numFmtId="0" fontId="61" fillId="0" borderId="37" xfId="0" applyFont="1" applyBorder="1" applyAlignment="1">
      <alignment horizontal="left" vertical="center" wrapText="1"/>
    </xf>
    <xf numFmtId="0" fontId="67" fillId="20" borderId="11" xfId="0" applyFont="1" applyFill="1" applyBorder="1" applyAlignment="1">
      <alignment horizontal="right" vertical="center"/>
    </xf>
    <xf numFmtId="0" fontId="67" fillId="20" borderId="18" xfId="0" applyFont="1" applyFill="1" applyBorder="1" applyAlignment="1">
      <alignment horizontal="right" vertical="center"/>
    </xf>
    <xf numFmtId="0" fontId="67" fillId="20" borderId="85" xfId="0" applyFont="1" applyFill="1" applyBorder="1" applyAlignment="1">
      <alignment horizontal="right" vertical="center"/>
    </xf>
    <xf numFmtId="0" fontId="0" fillId="0" borderId="18" xfId="0" applyBorder="1" applyAlignment="1">
      <alignment horizontal="center"/>
    </xf>
    <xf numFmtId="0" fontId="0" fillId="0" borderId="0" xfId="0" applyAlignment="1">
      <alignment horizontal="center"/>
    </xf>
    <xf numFmtId="0" fontId="61" fillId="16" borderId="39" xfId="0" applyFont="1" applyFill="1" applyBorder="1" applyAlignment="1">
      <alignment horizontal="left" vertical="center" wrapText="1"/>
    </xf>
    <xf numFmtId="0" fontId="61" fillId="16" borderId="32" xfId="0" applyFont="1" applyFill="1" applyBorder="1" applyAlignment="1">
      <alignment vertical="center"/>
    </xf>
    <xf numFmtId="0" fontId="38" fillId="3" borderId="91" xfId="0" applyFont="1" applyFill="1" applyBorder="1" applyAlignment="1" applyProtection="1">
      <alignment horizontal="left" vertical="center" wrapText="1"/>
      <protection locked="0"/>
    </xf>
    <xf numFmtId="0" fontId="38" fillId="3" borderId="98" xfId="0" applyFont="1" applyFill="1" applyBorder="1" applyAlignment="1" applyProtection="1">
      <alignment horizontal="left" vertical="center"/>
      <protection locked="0"/>
    </xf>
    <xf numFmtId="0" fontId="38" fillId="3" borderId="32" xfId="0" applyFont="1" applyFill="1" applyBorder="1" applyAlignment="1" applyProtection="1">
      <alignment horizontal="left" vertical="center"/>
      <protection locked="0"/>
    </xf>
    <xf numFmtId="0" fontId="61" fillId="13" borderId="91" xfId="0" applyFont="1" applyFill="1" applyBorder="1" applyAlignment="1">
      <alignment horizontal="center" vertical="center" wrapText="1"/>
    </xf>
    <xf numFmtId="0" fontId="61" fillId="13" borderId="98" xfId="0" applyFont="1" applyFill="1" applyBorder="1" applyAlignment="1">
      <alignment horizontal="center" vertical="center" wrapText="1"/>
    </xf>
    <xf numFmtId="0" fontId="61" fillId="3" borderId="91" xfId="0" applyFont="1" applyFill="1" applyBorder="1" applyAlignment="1">
      <alignment horizontal="center" vertical="center" wrapText="1"/>
    </xf>
    <xf numFmtId="0" fontId="61" fillId="3" borderId="98" xfId="0" applyFont="1" applyFill="1" applyBorder="1" applyAlignment="1">
      <alignment horizontal="center" vertical="center" wrapText="1"/>
    </xf>
    <xf numFmtId="0" fontId="38" fillId="3" borderId="32" xfId="0" applyFont="1" applyFill="1" applyBorder="1" applyAlignment="1" applyProtection="1">
      <alignment horizontal="left" vertical="center" wrapText="1"/>
      <protection locked="0"/>
    </xf>
    <xf numFmtId="0" fontId="38" fillId="3" borderId="91" xfId="0" applyFont="1" applyFill="1" applyBorder="1" applyAlignment="1" applyProtection="1">
      <alignment horizontal="left" vertical="center"/>
      <protection locked="0"/>
    </xf>
    <xf numFmtId="0" fontId="72" fillId="19" borderId="32" xfId="0" applyFont="1" applyFill="1" applyBorder="1" applyAlignment="1">
      <alignment horizontal="center" vertical="center" textRotation="255"/>
    </xf>
    <xf numFmtId="0" fontId="72" fillId="19" borderId="32" xfId="0" applyFont="1" applyFill="1" applyBorder="1" applyAlignment="1">
      <alignment horizontal="center" wrapText="1"/>
    </xf>
    <xf numFmtId="0" fontId="72" fillId="19" borderId="32" xfId="0" applyFont="1" applyFill="1" applyBorder="1" applyAlignment="1">
      <alignment horizontal="center"/>
    </xf>
    <xf numFmtId="0" fontId="72" fillId="19" borderId="32" xfId="0" applyFont="1" applyFill="1" applyBorder="1" applyAlignment="1">
      <alignment horizontal="center" vertical="center"/>
    </xf>
    <xf numFmtId="0" fontId="38" fillId="3" borderId="98" xfId="0" applyFont="1" applyFill="1" applyBorder="1" applyAlignment="1" applyProtection="1">
      <alignment horizontal="left" vertical="center" wrapText="1"/>
      <protection locked="0"/>
    </xf>
    <xf numFmtId="0" fontId="61" fillId="0" borderId="91" xfId="0" applyFont="1" applyBorder="1" applyAlignment="1">
      <alignment horizontal="center" vertical="center" wrapText="1"/>
    </xf>
    <xf numFmtId="0" fontId="61" fillId="0" borderId="98" xfId="0" applyFont="1" applyBorder="1" applyAlignment="1">
      <alignment horizontal="center" vertical="center" wrapText="1"/>
    </xf>
    <xf numFmtId="0" fontId="65" fillId="0" borderId="91"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32" xfId="0" applyFont="1" applyBorder="1" applyAlignment="1">
      <alignment horizontal="center" vertical="center" wrapText="1"/>
    </xf>
    <xf numFmtId="0" fontId="65" fillId="0" borderId="32" xfId="0" applyFont="1" applyBorder="1" applyAlignment="1">
      <alignment horizontal="center" vertical="center"/>
    </xf>
    <xf numFmtId="0" fontId="61" fillId="0" borderId="0" xfId="0" applyFont="1" applyAlignment="1">
      <alignment horizontal="center"/>
    </xf>
    <xf numFmtId="0" fontId="38" fillId="3" borderId="0" xfId="0" applyFont="1" applyFill="1" applyAlignment="1">
      <alignment horizontal="left"/>
    </xf>
    <xf numFmtId="0" fontId="38" fillId="3" borderId="80" xfId="0" applyFont="1" applyFill="1" applyBorder="1" applyAlignment="1" applyProtection="1">
      <alignment horizontal="left" vertical="center"/>
      <protection locked="0"/>
    </xf>
    <xf numFmtId="0" fontId="73" fillId="3" borderId="91" xfId="0" applyFont="1" applyFill="1" applyBorder="1" applyAlignment="1" applyProtection="1">
      <alignment horizontal="left" vertical="center" wrapText="1"/>
      <protection locked="0"/>
    </xf>
    <xf numFmtId="0" fontId="73" fillId="3" borderId="98" xfId="0" applyFont="1" applyFill="1" applyBorder="1" applyAlignment="1" applyProtection="1">
      <alignment horizontal="left" vertical="center" wrapText="1"/>
      <protection locked="0"/>
    </xf>
    <xf numFmtId="0" fontId="61" fillId="3" borderId="80" xfId="0" applyFont="1" applyFill="1" applyBorder="1" applyAlignment="1">
      <alignment horizontal="center" vertical="center" wrapText="1"/>
    </xf>
    <xf numFmtId="0" fontId="65" fillId="3" borderId="32" xfId="0" applyFont="1" applyFill="1" applyBorder="1" applyAlignment="1">
      <alignment horizontal="center" vertical="center" wrapText="1"/>
    </xf>
    <xf numFmtId="0" fontId="38" fillId="3" borderId="80" xfId="0" applyFont="1" applyFill="1" applyBorder="1" applyAlignment="1" applyProtection="1">
      <alignment horizontal="left" vertical="center" wrapText="1"/>
      <protection locked="0"/>
    </xf>
    <xf numFmtId="0" fontId="72" fillId="19" borderId="91" xfId="0" applyFont="1" applyFill="1" applyBorder="1" applyAlignment="1">
      <alignment horizontal="center" vertical="top" wrapText="1"/>
    </xf>
    <xf numFmtId="0" fontId="72" fillId="19" borderId="80" xfId="0" applyFont="1" applyFill="1" applyBorder="1" applyAlignment="1">
      <alignment horizontal="center" vertical="top"/>
    </xf>
    <xf numFmtId="0" fontId="72" fillId="19" borderId="98" xfId="0" applyFont="1" applyFill="1" applyBorder="1" applyAlignment="1">
      <alignment horizontal="center" vertical="top"/>
    </xf>
    <xf numFmtId="0" fontId="38" fillId="3" borderId="91" xfId="0" applyFont="1" applyFill="1" applyBorder="1" applyAlignment="1" applyProtection="1">
      <alignment horizontal="center" vertical="center"/>
      <protection locked="0"/>
    </xf>
    <xf numFmtId="0" fontId="38" fillId="3" borderId="80" xfId="0" applyFont="1" applyFill="1" applyBorder="1" applyAlignment="1" applyProtection="1">
      <alignment horizontal="center" vertical="center"/>
      <protection locked="0"/>
    </xf>
    <xf numFmtId="0" fontId="38" fillId="3" borderId="98" xfId="0" applyFont="1" applyFill="1" applyBorder="1" applyAlignment="1" applyProtection="1">
      <alignment horizontal="center" vertical="center"/>
      <protection locked="0"/>
    </xf>
    <xf numFmtId="0" fontId="38" fillId="3" borderId="94" xfId="0" applyFont="1" applyFill="1" applyBorder="1" applyAlignment="1" applyProtection="1">
      <alignment horizontal="left" vertical="center"/>
      <protection locked="0"/>
    </xf>
    <xf numFmtId="0" fontId="75" fillId="0" borderId="32" xfId="0" applyFont="1" applyBorder="1" applyAlignment="1">
      <alignment horizontal="center" vertical="center" wrapText="1"/>
    </xf>
    <xf numFmtId="0" fontId="38" fillId="0" borderId="32" xfId="0" applyFont="1" applyBorder="1" applyAlignment="1" applyProtection="1">
      <alignment horizontal="left" vertical="center"/>
      <protection locked="0"/>
    </xf>
    <xf numFmtId="0" fontId="72" fillId="19" borderId="32" xfId="0" applyFont="1" applyFill="1" applyBorder="1" applyAlignment="1">
      <alignment horizontal="center" vertical="center" wrapText="1"/>
    </xf>
    <xf numFmtId="0" fontId="72" fillId="19" borderId="91" xfId="0" applyFont="1" applyFill="1" applyBorder="1" applyAlignment="1">
      <alignment horizontal="center" vertical="center" wrapText="1"/>
    </xf>
    <xf numFmtId="0" fontId="72" fillId="19" borderId="80" xfId="0" applyFont="1" applyFill="1" applyBorder="1" applyAlignment="1">
      <alignment horizontal="center" vertical="center"/>
    </xf>
    <xf numFmtId="0" fontId="72" fillId="19" borderId="98" xfId="0" applyFont="1" applyFill="1" applyBorder="1" applyAlignment="1">
      <alignment horizontal="center" vertical="center"/>
    </xf>
    <xf numFmtId="0" fontId="75" fillId="3" borderId="91" xfId="0" applyFont="1" applyFill="1" applyBorder="1" applyAlignment="1">
      <alignment horizontal="center" vertical="center" wrapText="1"/>
    </xf>
    <xf numFmtId="0" fontId="75" fillId="3" borderId="98" xfId="0" applyFont="1" applyFill="1" applyBorder="1" applyAlignment="1">
      <alignment horizontal="center" vertical="center" wrapText="1"/>
    </xf>
    <xf numFmtId="0" fontId="38" fillId="0" borderId="91" xfId="0" applyFont="1" applyBorder="1" applyAlignment="1" applyProtection="1">
      <alignment horizontal="center" vertical="center"/>
      <protection locked="0"/>
    </xf>
    <xf numFmtId="0" fontId="38" fillId="0" borderId="80" xfId="0" applyFont="1" applyBorder="1" applyAlignment="1" applyProtection="1">
      <alignment horizontal="center" vertical="center"/>
      <protection locked="0"/>
    </xf>
    <xf numFmtId="0" fontId="38" fillId="0" borderId="98" xfId="0" applyFont="1" applyBorder="1" applyAlignment="1" applyProtection="1">
      <alignment horizontal="center" vertical="center"/>
      <protection locked="0"/>
    </xf>
    <xf numFmtId="0" fontId="38" fillId="0" borderId="91" xfId="0" applyFont="1" applyBorder="1" applyAlignment="1" applyProtection="1">
      <alignment horizontal="left" vertical="center"/>
      <protection locked="0"/>
    </xf>
    <xf numFmtId="0" fontId="38" fillId="0" borderId="80" xfId="0" applyFont="1" applyBorder="1" applyAlignment="1" applyProtection="1">
      <alignment horizontal="left" vertical="center"/>
      <protection locked="0"/>
    </xf>
    <xf numFmtId="0" fontId="38" fillId="0" borderId="98" xfId="0" applyFont="1" applyBorder="1" applyAlignment="1" applyProtection="1">
      <alignment horizontal="left" vertical="center"/>
      <protection locked="0"/>
    </xf>
    <xf numFmtId="0" fontId="38" fillId="0" borderId="91" xfId="0" applyFont="1" applyBorder="1" applyAlignment="1" applyProtection="1">
      <alignment horizontal="left" vertical="center" wrapText="1"/>
      <protection locked="0"/>
    </xf>
    <xf numFmtId="0" fontId="38" fillId="0" borderId="98" xfId="0" applyFont="1" applyBorder="1" applyAlignment="1" applyProtection="1">
      <alignment horizontal="left" vertical="center" wrapText="1"/>
      <protection locked="0"/>
    </xf>
    <xf numFmtId="0" fontId="61" fillId="0" borderId="80" xfId="0" applyFont="1" applyBorder="1" applyAlignment="1">
      <alignment horizontal="center" vertical="center" wrapText="1"/>
    </xf>
    <xf numFmtId="0" fontId="72" fillId="19" borderId="91" xfId="0" applyFont="1" applyFill="1" applyBorder="1" applyAlignment="1">
      <alignment horizontal="center"/>
    </xf>
    <xf numFmtId="0" fontId="72" fillId="19" borderId="80" xfId="0" applyFont="1" applyFill="1" applyBorder="1" applyAlignment="1">
      <alignment horizontal="center"/>
    </xf>
    <xf numFmtId="0" fontId="72" fillId="19" borderId="98" xfId="0" applyFont="1" applyFill="1" applyBorder="1" applyAlignment="1">
      <alignment horizontal="center"/>
    </xf>
    <xf numFmtId="0" fontId="65" fillId="0" borderId="32" xfId="0" applyFont="1" applyBorder="1" applyAlignment="1" applyProtection="1">
      <alignment horizontal="left" vertical="center" wrapText="1"/>
      <protection locked="0"/>
    </xf>
    <xf numFmtId="0" fontId="38" fillId="0" borderId="32" xfId="0" applyFont="1" applyBorder="1" applyAlignment="1" applyProtection="1">
      <alignment horizontal="left" vertical="center" wrapText="1"/>
      <protection locked="0"/>
    </xf>
    <xf numFmtId="0" fontId="61" fillId="3" borderId="32" xfId="0" applyFont="1" applyFill="1" applyBorder="1" applyAlignment="1">
      <alignment horizontal="center" vertical="center" wrapText="1"/>
    </xf>
    <xf numFmtId="0" fontId="60" fillId="0" borderId="11" xfId="0" applyFont="1" applyBorder="1" applyAlignment="1">
      <alignment horizontal="center" vertical="center" wrapText="1"/>
    </xf>
    <xf numFmtId="0" fontId="60" fillId="0" borderId="13" xfId="0" applyFont="1" applyBorder="1" applyAlignment="1">
      <alignment horizontal="center" vertical="center" wrapText="1"/>
    </xf>
    <xf numFmtId="0" fontId="60" fillId="0" borderId="67" xfId="0" applyFont="1" applyBorder="1" applyAlignment="1">
      <alignment horizontal="center" vertical="center" wrapText="1"/>
    </xf>
    <xf numFmtId="0" fontId="67" fillId="20" borderId="50" xfId="0" applyFont="1" applyFill="1" applyBorder="1" applyAlignment="1">
      <alignment horizontal="left" vertical="center"/>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15" xfId="0" applyFont="1" applyFill="1" applyBorder="1" applyAlignment="1">
      <alignment horizontal="left" vertical="center"/>
    </xf>
    <xf numFmtId="0" fontId="67" fillId="20" borderId="17" xfId="0" applyFont="1" applyFill="1" applyBorder="1" applyAlignment="1">
      <alignment horizontal="left" vertical="center"/>
    </xf>
    <xf numFmtId="0" fontId="67" fillId="20" borderId="16" xfId="0" applyFont="1" applyFill="1" applyBorder="1" applyAlignment="1">
      <alignment horizontal="left" vertical="center"/>
    </xf>
    <xf numFmtId="0" fontId="60" fillId="0" borderId="79"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1" fillId="0" borderId="84" xfId="0" applyFont="1" applyBorder="1" applyAlignment="1">
      <alignment horizontal="center" vertical="center" wrapText="1"/>
    </xf>
    <xf numFmtId="0" fontId="61" fillId="0" borderId="97" xfId="0" applyFont="1" applyBorder="1" applyAlignment="1">
      <alignment horizontal="center" vertical="center" wrapText="1"/>
    </xf>
    <xf numFmtId="0" fontId="61" fillId="0" borderId="42" xfId="0" applyFont="1" applyBorder="1" applyAlignment="1">
      <alignment horizontal="center" vertical="center" wrapText="1"/>
    </xf>
    <xf numFmtId="0" fontId="72" fillId="19" borderId="80" xfId="0" applyFont="1" applyFill="1" applyBorder="1" applyAlignment="1">
      <alignment horizontal="center" vertical="center" wrapText="1"/>
    </xf>
    <xf numFmtId="0" fontId="72" fillId="19" borderId="98" xfId="0" applyFont="1" applyFill="1" applyBorder="1" applyAlignment="1">
      <alignment horizontal="center" vertical="center" wrapText="1"/>
    </xf>
    <xf numFmtId="0" fontId="71" fillId="19" borderId="32" xfId="0" applyFont="1" applyFill="1" applyBorder="1" applyAlignment="1">
      <alignment horizontal="center" vertical="center" wrapText="1"/>
    </xf>
    <xf numFmtId="0" fontId="61" fillId="3" borderId="81" xfId="0" applyFont="1" applyFill="1" applyBorder="1" applyAlignment="1">
      <alignment horizontal="center" vertical="center" wrapText="1"/>
    </xf>
    <xf numFmtId="0" fontId="50" fillId="13" borderId="4" xfId="0" applyFont="1" applyFill="1" applyBorder="1" applyAlignment="1" applyProtection="1">
      <alignment horizontal="center" vertical="top" wrapText="1"/>
      <protection locked="0"/>
    </xf>
    <xf numFmtId="0" fontId="50" fillId="13" borderId="5" xfId="0" applyFont="1" applyFill="1" applyBorder="1" applyAlignment="1" applyProtection="1">
      <alignment horizontal="center" vertical="top" wrapText="1"/>
      <protection locked="0"/>
    </xf>
    <xf numFmtId="0" fontId="27" fillId="0" borderId="4"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14" fontId="27" fillId="0" borderId="4" xfId="0" applyNumberFormat="1" applyFont="1" applyBorder="1" applyAlignment="1" applyProtection="1">
      <alignment horizontal="center" vertical="top"/>
      <protection locked="0"/>
    </xf>
    <xf numFmtId="14" fontId="27" fillId="0" borderId="5" xfId="0" applyNumberFormat="1" applyFont="1" applyBorder="1" applyAlignment="1" applyProtection="1">
      <alignment horizontal="center" vertical="top"/>
      <protection locked="0"/>
    </xf>
    <xf numFmtId="0" fontId="2" fillId="0" borderId="99" xfId="0" applyFont="1" applyBorder="1" applyAlignment="1" applyProtection="1">
      <alignment horizontal="center" vertical="top" wrapText="1"/>
      <protection locked="0"/>
    </xf>
    <xf numFmtId="0" fontId="2" fillId="0" borderId="100" xfId="0" applyFont="1" applyBorder="1" applyAlignment="1" applyProtection="1">
      <alignment horizontal="center" vertical="top" wrapText="1"/>
      <protection locked="0"/>
    </xf>
    <xf numFmtId="0" fontId="1" fillId="13" borderId="4" xfId="0" applyFont="1" applyFill="1" applyBorder="1" applyAlignment="1" applyProtection="1">
      <alignment horizontal="center" vertical="top" wrapText="1"/>
      <protection locked="0"/>
    </xf>
    <xf numFmtId="0" fontId="1" fillId="13" borderId="5" xfId="0" applyFont="1" applyFill="1" applyBorder="1" applyAlignment="1" applyProtection="1">
      <alignment horizontal="center" vertical="top" wrapText="1"/>
      <protection locked="0"/>
    </xf>
    <xf numFmtId="14" fontId="1" fillId="0" borderId="4" xfId="0" applyNumberFormat="1" applyFont="1" applyBorder="1" applyAlignment="1" applyProtection="1">
      <alignment horizontal="center" vertical="top"/>
      <protection locked="0"/>
    </xf>
    <xf numFmtId="14" fontId="1" fillId="0" borderId="5" xfId="0" applyNumberFormat="1"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hidden="1"/>
    </xf>
    <xf numFmtId="9" fontId="1" fillId="0" borderId="7"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7"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7" xfId="0" applyFont="1" applyBorder="1" applyAlignment="1" applyProtection="1">
      <alignment horizontal="center" vertical="top"/>
      <protection hidden="1"/>
    </xf>
    <xf numFmtId="0" fontId="27" fillId="0" borderId="29" xfId="0" applyFont="1" applyBorder="1" applyAlignment="1" applyProtection="1">
      <alignment horizontal="center" vertical="top" wrapText="1"/>
      <protection locked="0"/>
    </xf>
    <xf numFmtId="0" fontId="27" fillId="0" borderId="75"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7"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7" xfId="0" applyFont="1" applyBorder="1" applyAlignment="1" applyProtection="1">
      <alignment horizontal="center" vertical="top" wrapText="1"/>
      <protection hidden="1"/>
    </xf>
    <xf numFmtId="0" fontId="49" fillId="0" borderId="4" xfId="0" applyFont="1" applyBorder="1" applyAlignment="1" applyProtection="1">
      <alignment horizontal="center" vertical="top"/>
      <protection hidden="1"/>
    </xf>
    <xf numFmtId="0" fontId="49" fillId="0" borderId="7" xfId="0" applyFont="1" applyBorder="1" applyAlignment="1" applyProtection="1">
      <alignment horizontal="center" vertical="top"/>
      <protection hidden="1"/>
    </xf>
    <xf numFmtId="0" fontId="27" fillId="3" borderId="74" xfId="0" applyFont="1" applyFill="1" applyBorder="1" applyAlignment="1" applyProtection="1">
      <alignment horizontal="left" vertical="center"/>
      <protection locked="0"/>
    </xf>
    <xf numFmtId="0" fontId="27" fillId="3" borderId="74" xfId="0" applyFont="1" applyFill="1" applyBorder="1" applyAlignment="1" applyProtection="1">
      <alignment horizontal="left" vertical="center" wrapText="1"/>
      <protection locked="0"/>
    </xf>
    <xf numFmtId="0" fontId="24" fillId="2" borderId="27" xfId="0" applyFont="1" applyFill="1" applyBorder="1" applyAlignment="1">
      <alignment horizontal="center" vertical="center"/>
    </xf>
    <xf numFmtId="0" fontId="24" fillId="2" borderId="28"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9" xfId="0" applyFont="1" applyFill="1" applyBorder="1" applyAlignment="1">
      <alignment horizontal="left"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2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2" fillId="0" borderId="74"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29"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7" xfId="0" applyNumberFormat="1" applyFont="1" applyBorder="1" applyAlignment="1" applyProtection="1">
      <alignment horizontal="center" vertical="top" wrapText="1"/>
      <protection locked="0"/>
    </xf>
    <xf numFmtId="0" fontId="50" fillId="0" borderId="99" xfId="0"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9" fontId="27" fillId="0" borderId="4" xfId="0" applyNumberFormat="1" applyFont="1" applyBorder="1" applyAlignment="1" applyProtection="1">
      <alignment horizontal="center" vertical="top" wrapText="1"/>
      <protection hidden="1"/>
    </xf>
    <xf numFmtId="9" fontId="27" fillId="0" borderId="7" xfId="0" applyNumberFormat="1" applyFont="1" applyBorder="1" applyAlignment="1" applyProtection="1">
      <alignment horizontal="center" vertical="top" wrapText="1"/>
      <protection hidden="1"/>
    </xf>
    <xf numFmtId="0" fontId="27" fillId="0" borderId="7" xfId="0" applyFont="1" applyBorder="1" applyAlignment="1" applyProtection="1">
      <alignment horizontal="center" vertical="top" wrapText="1"/>
      <protection locked="0"/>
    </xf>
    <xf numFmtId="0" fontId="27" fillId="0" borderId="27"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50" fillId="0" borderId="74" xfId="0" applyFont="1" applyBorder="1" applyAlignment="1" applyProtection="1">
      <alignment horizontal="center" vertical="top" wrapText="1"/>
      <protection locked="0"/>
    </xf>
    <xf numFmtId="9" fontId="27" fillId="0" borderId="4" xfId="0" applyNumberFormat="1" applyFont="1" applyBorder="1" applyAlignment="1" applyProtection="1">
      <alignment horizontal="center" vertical="top" wrapText="1"/>
      <protection locked="0"/>
    </xf>
    <xf numFmtId="9" fontId="27" fillId="0" borderId="7" xfId="0" applyNumberFormat="1" applyFont="1" applyBorder="1" applyAlignment="1" applyProtection="1">
      <alignment horizontal="center" vertical="top" wrapText="1"/>
      <protection locked="0"/>
    </xf>
    <xf numFmtId="0" fontId="27" fillId="0" borderId="5" xfId="0" applyFont="1" applyBorder="1" applyAlignment="1" applyProtection="1">
      <alignment horizontal="center" vertical="top"/>
      <protection locked="0"/>
    </xf>
    <xf numFmtId="0" fontId="6" fillId="0" borderId="4"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4" xfId="0" applyFont="1" applyFill="1" applyBorder="1" applyAlignment="1">
      <alignment horizontal="center" vertical="center" textRotation="90"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16" fillId="0" borderId="11" xfId="0" applyFont="1" applyBorder="1" applyAlignment="1">
      <alignment horizontal="center"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16"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8" xfId="0" applyFont="1" applyBorder="1" applyAlignment="1">
      <alignment horizontal="center" vertical="center" wrapText="1"/>
    </xf>
    <xf numFmtId="0" fontId="19" fillId="11" borderId="15"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19" xfId="0" applyFont="1" applyFill="1" applyBorder="1" applyAlignment="1">
      <alignment horizontal="center" vertical="center" wrapText="1" readingOrder="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5" fillId="0" borderId="11" xfId="0" applyFont="1" applyBorder="1" applyAlignment="1">
      <alignment horizontal="center" vertical="center" wrapText="1"/>
    </xf>
    <xf numFmtId="0" fontId="35" fillId="0" borderId="18" xfId="0" applyFont="1" applyBorder="1" applyAlignment="1">
      <alignment horizontal="center" vertical="center"/>
    </xf>
    <xf numFmtId="0" fontId="35" fillId="0" borderId="13" xfId="0" applyFont="1" applyBorder="1" applyAlignment="1">
      <alignment horizontal="center" vertical="center" wrapText="1"/>
    </xf>
    <xf numFmtId="0" fontId="35" fillId="0" borderId="0" xfId="0" applyFont="1" applyAlignment="1">
      <alignment horizontal="center" vertical="center"/>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12" borderId="19" xfId="0" applyFont="1" applyFill="1" applyBorder="1" applyAlignment="1">
      <alignment horizontal="center" vertical="center" wrapText="1" readingOrder="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2"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4" fillId="5" borderId="19" xfId="0" applyFont="1" applyFill="1" applyBorder="1" applyAlignment="1">
      <alignment horizontal="center" vertical="center" wrapText="1" readingOrder="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13" borderId="19"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5" fillId="0" borderId="18"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4" xfId="0" applyFont="1" applyFill="1" applyBorder="1" applyAlignment="1">
      <alignment horizontal="center" vertical="center" wrapText="1" readingOrder="1"/>
    </xf>
    <xf numFmtId="0" fontId="32" fillId="15" borderId="35" xfId="0" applyFont="1" applyFill="1" applyBorder="1" applyAlignment="1">
      <alignment horizontal="center" vertical="center" wrapText="1" readingOrder="1"/>
    </xf>
    <xf numFmtId="0" fontId="32" fillId="15" borderId="46"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3" xfId="0" applyFont="1" applyFill="1" applyBorder="1" applyAlignment="1">
      <alignment horizontal="center" vertical="center" wrapText="1" readingOrder="1"/>
    </xf>
    <xf numFmtId="0" fontId="29" fillId="15" borderId="44" xfId="0" applyFont="1" applyFill="1" applyBorder="1" applyAlignment="1">
      <alignment horizontal="center" vertical="center" wrapText="1" readingOrder="1"/>
    </xf>
    <xf numFmtId="0" fontId="29" fillId="3" borderId="41" xfId="0" applyFont="1" applyFill="1" applyBorder="1" applyAlignment="1">
      <alignment horizontal="center" vertical="center" wrapText="1" readingOrder="1"/>
    </xf>
    <xf numFmtId="0" fontId="29" fillId="3" borderId="36"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2"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61" fillId="21" borderId="32" xfId="0" applyFont="1" applyFill="1" applyBorder="1" applyAlignment="1">
      <alignment vertical="center" wrapText="1"/>
    </xf>
    <xf numFmtId="0" fontId="61" fillId="21" borderId="32" xfId="0" applyFont="1" applyFill="1" applyBorder="1" applyAlignment="1">
      <alignment horizontal="left" vertical="center" wrapText="1"/>
    </xf>
    <xf numFmtId="0" fontId="61" fillId="21" borderId="91" xfId="0" applyFont="1" applyFill="1" applyBorder="1" applyAlignment="1">
      <alignment horizontal="left" vertical="center" wrapText="1"/>
    </xf>
    <xf numFmtId="0" fontId="61" fillId="21" borderId="0" xfId="0" applyFont="1" applyFill="1" applyAlignment="1">
      <alignment horizontal="left" vertical="center" wrapText="1"/>
    </xf>
    <xf numFmtId="0" fontId="61" fillId="4" borderId="32" xfId="0" applyFont="1" applyFill="1" applyBorder="1" applyAlignment="1">
      <alignment horizontal="left" vertical="center" wrapText="1"/>
    </xf>
    <xf numFmtId="0" fontId="65" fillId="4" borderId="32" xfId="0" applyFont="1" applyFill="1" applyBorder="1" applyAlignment="1">
      <alignment horizontal="left" vertical="center" wrapText="1"/>
    </xf>
    <xf numFmtId="0" fontId="61" fillId="22" borderId="32" xfId="0" applyFont="1" applyFill="1" applyBorder="1" applyAlignment="1">
      <alignment vertical="center" wrapText="1"/>
    </xf>
    <xf numFmtId="0" fontId="61" fillId="5" borderId="32" xfId="0" applyFont="1" applyFill="1" applyBorder="1" applyAlignment="1">
      <alignment horizontal="left" vertical="center" wrapText="1"/>
    </xf>
    <xf numFmtId="0" fontId="61" fillId="5" borderId="91" xfId="0" applyFont="1" applyFill="1" applyBorder="1" applyAlignment="1">
      <alignment horizontal="center" vertical="center" wrapText="1"/>
    </xf>
    <xf numFmtId="0" fontId="61" fillId="5" borderId="98" xfId="0" applyFont="1" applyFill="1" applyBorder="1" applyAlignment="1">
      <alignment horizontal="center" vertical="center" wrapText="1"/>
    </xf>
    <xf numFmtId="0" fontId="65" fillId="5" borderId="32" xfId="0" applyFont="1" applyFill="1" applyBorder="1" applyAlignment="1">
      <alignment horizontal="left" vertical="center" wrapText="1"/>
    </xf>
    <xf numFmtId="0" fontId="65" fillId="5" borderId="91" xfId="0" applyFont="1" applyFill="1" applyBorder="1" applyAlignment="1">
      <alignment horizontal="center" vertical="center" wrapText="1"/>
    </xf>
    <xf numFmtId="0" fontId="65" fillId="5" borderId="98" xfId="0" applyFont="1" applyFill="1" applyBorder="1" applyAlignment="1">
      <alignment horizontal="center" vertical="center" wrapText="1"/>
    </xf>
    <xf numFmtId="0" fontId="61" fillId="5" borderId="32" xfId="0" applyFont="1" applyFill="1" applyBorder="1" applyAlignment="1">
      <alignment vertical="center" wrapText="1"/>
    </xf>
    <xf numFmtId="0" fontId="61" fillId="5" borderId="81" xfId="0" applyFont="1" applyFill="1" applyBorder="1" applyAlignment="1">
      <alignment horizontal="center" vertical="center" wrapText="1"/>
    </xf>
    <xf numFmtId="0" fontId="61" fillId="5" borderId="37" xfId="0" applyFont="1" applyFill="1" applyBorder="1" applyAlignment="1">
      <alignment horizontal="left" vertical="center" wrapText="1"/>
    </xf>
    <xf numFmtId="0" fontId="61" fillId="13" borderId="32" xfId="0" applyFont="1" applyFill="1" applyBorder="1" applyAlignment="1">
      <alignment vertical="center" wrapText="1"/>
    </xf>
    <xf numFmtId="0" fontId="61" fillId="13" borderId="32" xfId="0" applyFont="1" applyFill="1" applyBorder="1" applyAlignment="1">
      <alignment horizontal="left" vertical="center" wrapText="1"/>
    </xf>
    <xf numFmtId="0" fontId="61" fillId="13" borderId="91" xfId="0" applyFont="1" applyFill="1" applyBorder="1" applyAlignment="1">
      <alignment horizontal="left" vertical="center" wrapText="1"/>
    </xf>
    <xf numFmtId="0" fontId="61" fillId="13" borderId="0" xfId="0" applyFont="1" applyFill="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1">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oneCellAnchor>
    <xdr:from>
      <xdr:col>5</xdr:col>
      <xdr:colOff>733425</xdr:colOff>
      <xdr:row>0</xdr:row>
      <xdr:rowOff>38100</xdr:rowOff>
    </xdr:from>
    <xdr:ext cx="523875" cy="657225"/>
    <xdr:pic>
      <xdr:nvPicPr>
        <xdr:cNvPr id="2" name="1 Imagen" descr="logocapitalmusical">
          <a:extLst>
            <a:ext uri="{FF2B5EF4-FFF2-40B4-BE49-F238E27FC236}">
              <a16:creationId xmlns:a16="http://schemas.microsoft.com/office/drawing/2014/main" id="{A7AFE53A-7F43-4F35-B0A0-C94CB2313B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77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119065</xdr:colOff>
      <xdr:row>0</xdr:row>
      <xdr:rowOff>71437</xdr:rowOff>
    </xdr:from>
    <xdr:ext cx="1726404" cy="666751"/>
    <xdr:pic>
      <xdr:nvPicPr>
        <xdr:cNvPr id="3" name="2 Imagen" descr="logotipo alcaldia version para documentos word">
          <a:extLst>
            <a:ext uri="{FF2B5EF4-FFF2-40B4-BE49-F238E27FC236}">
              <a16:creationId xmlns:a16="http://schemas.microsoft.com/office/drawing/2014/main" id="{F466A486-68F3-4139-BD6B-966EC66C7D28}"/>
            </a:ext>
          </a:extLst>
        </xdr:cNvPr>
        <xdr:cNvPicPr/>
      </xdr:nvPicPr>
      <xdr:blipFill>
        <a:blip xmlns:r="http://schemas.openxmlformats.org/officeDocument/2006/relationships" r:embed="rId2"/>
        <a:srcRect/>
        <a:stretch>
          <a:fillRect/>
        </a:stretch>
      </xdr:blipFill>
      <xdr:spPr bwMode="auto">
        <a:xfrm>
          <a:off x="119065" y="71437"/>
          <a:ext cx="1726404" cy="666751"/>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69056</xdr:rowOff>
    </xdr:from>
    <xdr:ext cx="1645920" cy="606180"/>
    <xdr:pic>
      <xdr:nvPicPr>
        <xdr:cNvPr id="2" name="3 Imagen" descr="logotipo alcaldia version para documentos word">
          <a:extLst>
            <a:ext uri="{FF2B5EF4-FFF2-40B4-BE49-F238E27FC236}">
              <a16:creationId xmlns:a16="http://schemas.microsoft.com/office/drawing/2014/main" id="{684A146C-266F-4E25-B408-CB8B5C9D30D6}"/>
            </a:ext>
          </a:extLst>
        </xdr:cNvPr>
        <xdr:cNvPicPr/>
      </xdr:nvPicPr>
      <xdr:blipFill>
        <a:blip xmlns:r="http://schemas.openxmlformats.org/officeDocument/2006/relationships" r:embed="rId1"/>
        <a:srcRect/>
        <a:stretch>
          <a:fillRect/>
        </a:stretch>
      </xdr:blipFill>
      <xdr:spPr bwMode="auto">
        <a:xfrm>
          <a:off x="0" y="69056"/>
          <a:ext cx="1645920" cy="606180"/>
        </a:xfrm>
        <a:prstGeom prst="rect">
          <a:avLst/>
        </a:prstGeom>
        <a:noFill/>
        <a:ln w="9525">
          <a:noFill/>
          <a:miter lim="800000"/>
          <a:headEnd/>
          <a:tailEnd/>
        </a:ln>
      </xdr:spPr>
    </xdr:pic>
    <xdr:clientData/>
  </xdr:oneCellAnchor>
  <xdr:twoCellAnchor>
    <xdr:from>
      <xdr:col>0</xdr:col>
      <xdr:colOff>0</xdr:colOff>
      <xdr:row>10</xdr:row>
      <xdr:rowOff>429203</xdr:rowOff>
    </xdr:from>
    <xdr:to>
      <xdr:col>0</xdr:col>
      <xdr:colOff>28576</xdr:colOff>
      <xdr:row>23</xdr:row>
      <xdr:rowOff>53110</xdr:rowOff>
    </xdr:to>
    <xdr:sp macro="" textlink="">
      <xdr:nvSpPr>
        <xdr:cNvPr id="3" name="CuadroTexto 2">
          <a:extLst>
            <a:ext uri="{FF2B5EF4-FFF2-40B4-BE49-F238E27FC236}">
              <a16:creationId xmlns:a16="http://schemas.microsoft.com/office/drawing/2014/main" id="{CE9C118D-0D60-4B27-9F35-32370F95878A}"/>
            </a:ext>
          </a:extLst>
        </xdr:cNvPr>
        <xdr:cNvSpPr txBox="1"/>
      </xdr:nvSpPr>
      <xdr:spPr>
        <a:xfrm rot="16200000">
          <a:off x="-1108306" y="3122469"/>
          <a:ext cx="2245187"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E  X  T  E  R  N  O  S</a:t>
          </a:r>
        </a:p>
        <a:p>
          <a:pPr algn="ctr"/>
          <a:r>
            <a:rPr lang="es-CO" sz="1200" b="1">
              <a:latin typeface="Arial" panose="020B0604020202020204" pitchFamily="34" charset="0"/>
              <a:cs typeface="Arial" panose="020B0604020202020204" pitchFamily="34" charset="0"/>
            </a:rPr>
            <a:t>A  M  E  N  A  Z  A  S</a:t>
          </a:r>
        </a:p>
      </xdr:txBody>
    </xdr:sp>
    <xdr:clientData/>
  </xdr:twoCellAnchor>
  <xdr:twoCellAnchor>
    <xdr:from>
      <xdr:col>0</xdr:col>
      <xdr:colOff>0</xdr:colOff>
      <xdr:row>25</xdr:row>
      <xdr:rowOff>288633</xdr:rowOff>
    </xdr:from>
    <xdr:to>
      <xdr:col>0</xdr:col>
      <xdr:colOff>1</xdr:colOff>
      <xdr:row>39</xdr:row>
      <xdr:rowOff>288634</xdr:rowOff>
    </xdr:to>
    <xdr:sp macro="" textlink="">
      <xdr:nvSpPr>
        <xdr:cNvPr id="4" name="CuadroTexto 3">
          <a:extLst>
            <a:ext uri="{FF2B5EF4-FFF2-40B4-BE49-F238E27FC236}">
              <a16:creationId xmlns:a16="http://schemas.microsoft.com/office/drawing/2014/main" id="{2684D2D1-6B4B-46FE-A0CB-EF88D41C158C}"/>
            </a:ext>
          </a:extLst>
        </xdr:cNvPr>
        <xdr:cNvSpPr txBox="1"/>
      </xdr:nvSpPr>
      <xdr:spPr>
        <a:xfrm rot="16200000">
          <a:off x="-1280160" y="6034113"/>
          <a:ext cx="25603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5" name="CuadroTexto 4">
          <a:extLst>
            <a:ext uri="{FF2B5EF4-FFF2-40B4-BE49-F238E27FC236}">
              <a16:creationId xmlns:a16="http://schemas.microsoft.com/office/drawing/2014/main" id="{009D093B-0657-48C1-8E09-CBA8C2DE29DF}"/>
            </a:ext>
          </a:extLst>
        </xdr:cNvPr>
        <xdr:cNvSpPr txBox="1"/>
      </xdr:nvSpPr>
      <xdr:spPr>
        <a:xfrm>
          <a:off x="15694659" y="0"/>
          <a:ext cx="461" cy="7286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oneCellAnchor>
    <xdr:from>
      <xdr:col>18</xdr:col>
      <xdr:colOff>149341</xdr:colOff>
      <xdr:row>0</xdr:row>
      <xdr:rowOff>43584</xdr:rowOff>
    </xdr:from>
    <xdr:ext cx="610754" cy="657386"/>
    <xdr:pic>
      <xdr:nvPicPr>
        <xdr:cNvPr id="6" name="Imagen 5">
          <a:extLst>
            <a:ext uri="{FF2B5EF4-FFF2-40B4-BE49-F238E27FC236}">
              <a16:creationId xmlns:a16="http://schemas.microsoft.com/office/drawing/2014/main" id="{03AB5BBA-6772-4451-B8D6-6DE0E5FE399D}"/>
            </a:ext>
          </a:extLst>
        </xdr:cNvPr>
        <xdr:cNvPicPr>
          <a:picLocks noChangeAspect="1"/>
        </xdr:cNvPicPr>
      </xdr:nvPicPr>
      <xdr:blipFill>
        <a:blip xmlns:r="http://schemas.openxmlformats.org/officeDocument/2006/relationships" r:embed="rId2"/>
        <a:stretch>
          <a:fillRect/>
        </a:stretch>
      </xdr:blipFill>
      <xdr:spPr>
        <a:xfrm>
          <a:off x="14276821" y="43584"/>
          <a:ext cx="610754" cy="657386"/>
        </a:xfrm>
        <a:prstGeom prst="rect">
          <a:avLst/>
        </a:prstGeom>
      </xdr:spPr>
    </xdr:pic>
    <xdr:clientData/>
  </xdr:oneCellAnchor>
  <xdr:twoCellAnchor>
    <xdr:from>
      <xdr:col>0</xdr:col>
      <xdr:colOff>0</xdr:colOff>
      <xdr:row>40</xdr:row>
      <xdr:rowOff>0</xdr:rowOff>
    </xdr:from>
    <xdr:to>
      <xdr:col>0</xdr:col>
      <xdr:colOff>2</xdr:colOff>
      <xdr:row>40</xdr:row>
      <xdr:rowOff>0</xdr:rowOff>
    </xdr:to>
    <xdr:sp macro="" textlink="">
      <xdr:nvSpPr>
        <xdr:cNvPr id="7" name="CuadroTexto 6">
          <a:extLst>
            <a:ext uri="{FF2B5EF4-FFF2-40B4-BE49-F238E27FC236}">
              <a16:creationId xmlns:a16="http://schemas.microsoft.com/office/drawing/2014/main" id="{10C41B09-F726-42C8-A804-5E4DEE6150D8}"/>
            </a:ext>
          </a:extLst>
        </xdr:cNvPr>
        <xdr:cNvSpPr txBox="1"/>
      </xdr:nvSpPr>
      <xdr:spPr>
        <a:xfrm rot="16200000">
          <a:off x="1" y="731519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403860</xdr:colOff>
          <xdr:row>10</xdr:row>
          <xdr:rowOff>38100</xdr:rowOff>
        </xdr:from>
        <xdr:to>
          <xdr:col>19</xdr:col>
          <xdr:colOff>601980</xdr:colOff>
          <xdr:row>10</xdr:row>
          <xdr:rowOff>358140</xdr:rowOff>
        </xdr:to>
        <xdr:sp macro="" textlink="">
          <xdr:nvSpPr>
            <xdr:cNvPr id="14337" name="CheckBox1" hidden="1">
              <a:extLst>
                <a:ext uri="{63B3BB69-23CF-44E3-9099-C40C66FF867C}">
                  <a14:compatExt spid="_x0000_s14337"/>
                </a:ext>
                <a:ext uri="{FF2B5EF4-FFF2-40B4-BE49-F238E27FC236}">
                  <a16:creationId xmlns:a16="http://schemas.microsoft.com/office/drawing/2014/main" id="{9417B987-759F-FC9C-E208-6095D4C8CA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11</xdr:row>
          <xdr:rowOff>106680</xdr:rowOff>
        </xdr:from>
        <xdr:to>
          <xdr:col>19</xdr:col>
          <xdr:colOff>624840</xdr:colOff>
          <xdr:row>11</xdr:row>
          <xdr:rowOff>304800</xdr:rowOff>
        </xdr:to>
        <xdr:sp macro="" textlink="">
          <xdr:nvSpPr>
            <xdr:cNvPr id="14338" name="CheckBox2" hidden="1">
              <a:extLst>
                <a:ext uri="{63B3BB69-23CF-44E3-9099-C40C66FF867C}">
                  <a14:compatExt spid="_x0000_s14338"/>
                </a:ext>
                <a:ext uri="{FF2B5EF4-FFF2-40B4-BE49-F238E27FC236}">
                  <a16:creationId xmlns:a16="http://schemas.microsoft.com/office/drawing/2014/main" id="{0C6CDB1C-FA0D-971A-FD15-52CE1708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12</xdr:row>
          <xdr:rowOff>106680</xdr:rowOff>
        </xdr:from>
        <xdr:to>
          <xdr:col>19</xdr:col>
          <xdr:colOff>624840</xdr:colOff>
          <xdr:row>12</xdr:row>
          <xdr:rowOff>304800</xdr:rowOff>
        </xdr:to>
        <xdr:sp macro="" textlink="">
          <xdr:nvSpPr>
            <xdr:cNvPr id="14339" name="CheckBox3" hidden="1">
              <a:extLst>
                <a:ext uri="{63B3BB69-23CF-44E3-9099-C40C66FF867C}">
                  <a14:compatExt spid="_x0000_s14339"/>
                </a:ext>
                <a:ext uri="{FF2B5EF4-FFF2-40B4-BE49-F238E27FC236}">
                  <a16:creationId xmlns:a16="http://schemas.microsoft.com/office/drawing/2014/main" id="{42F4CACD-756C-17F7-592F-6278E1CCD5B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13</xdr:row>
          <xdr:rowOff>106680</xdr:rowOff>
        </xdr:from>
        <xdr:to>
          <xdr:col>19</xdr:col>
          <xdr:colOff>624840</xdr:colOff>
          <xdr:row>13</xdr:row>
          <xdr:rowOff>304800</xdr:rowOff>
        </xdr:to>
        <xdr:sp macro="" textlink="">
          <xdr:nvSpPr>
            <xdr:cNvPr id="14340" name="CheckBox4" hidden="1">
              <a:extLst>
                <a:ext uri="{63B3BB69-23CF-44E3-9099-C40C66FF867C}">
                  <a14:compatExt spid="_x0000_s14340"/>
                </a:ext>
                <a:ext uri="{FF2B5EF4-FFF2-40B4-BE49-F238E27FC236}">
                  <a16:creationId xmlns:a16="http://schemas.microsoft.com/office/drawing/2014/main" id="{AEEB6B74-9A3B-2CE1-3CE1-417E6F6933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14</xdr:row>
          <xdr:rowOff>106680</xdr:rowOff>
        </xdr:from>
        <xdr:to>
          <xdr:col>19</xdr:col>
          <xdr:colOff>624840</xdr:colOff>
          <xdr:row>14</xdr:row>
          <xdr:rowOff>304800</xdr:rowOff>
        </xdr:to>
        <xdr:sp macro="" textlink="">
          <xdr:nvSpPr>
            <xdr:cNvPr id="14341" name="CheckBox5" hidden="1">
              <a:extLst>
                <a:ext uri="{63B3BB69-23CF-44E3-9099-C40C66FF867C}">
                  <a14:compatExt spid="_x0000_s14341"/>
                </a:ext>
                <a:ext uri="{FF2B5EF4-FFF2-40B4-BE49-F238E27FC236}">
                  <a16:creationId xmlns:a16="http://schemas.microsoft.com/office/drawing/2014/main" id="{8E88CCB0-8517-242A-08B0-D8B9295E6A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15</xdr:row>
          <xdr:rowOff>106680</xdr:rowOff>
        </xdr:from>
        <xdr:to>
          <xdr:col>19</xdr:col>
          <xdr:colOff>624840</xdr:colOff>
          <xdr:row>15</xdr:row>
          <xdr:rowOff>304800</xdr:rowOff>
        </xdr:to>
        <xdr:sp macro="" textlink="">
          <xdr:nvSpPr>
            <xdr:cNvPr id="14342" name="CheckBox6" hidden="1">
              <a:extLst>
                <a:ext uri="{63B3BB69-23CF-44E3-9099-C40C66FF867C}">
                  <a14:compatExt spid="_x0000_s14342"/>
                </a:ext>
                <a:ext uri="{FF2B5EF4-FFF2-40B4-BE49-F238E27FC236}">
                  <a16:creationId xmlns:a16="http://schemas.microsoft.com/office/drawing/2014/main" id="{734F80CA-E1DC-4E37-2042-3D05B34B1F9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16</xdr:row>
          <xdr:rowOff>106680</xdr:rowOff>
        </xdr:from>
        <xdr:to>
          <xdr:col>19</xdr:col>
          <xdr:colOff>624840</xdr:colOff>
          <xdr:row>16</xdr:row>
          <xdr:rowOff>304800</xdr:rowOff>
        </xdr:to>
        <xdr:sp macro="" textlink="">
          <xdr:nvSpPr>
            <xdr:cNvPr id="14343" name="CheckBox7" hidden="1">
              <a:extLst>
                <a:ext uri="{63B3BB69-23CF-44E3-9099-C40C66FF867C}">
                  <a14:compatExt spid="_x0000_s14343"/>
                </a:ext>
                <a:ext uri="{FF2B5EF4-FFF2-40B4-BE49-F238E27FC236}">
                  <a16:creationId xmlns:a16="http://schemas.microsoft.com/office/drawing/2014/main" id="{27429345-1494-6CA0-5012-6B5B9B21F5F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17</xdr:row>
          <xdr:rowOff>106680</xdr:rowOff>
        </xdr:from>
        <xdr:to>
          <xdr:col>19</xdr:col>
          <xdr:colOff>624840</xdr:colOff>
          <xdr:row>17</xdr:row>
          <xdr:rowOff>304800</xdr:rowOff>
        </xdr:to>
        <xdr:sp macro="" textlink="">
          <xdr:nvSpPr>
            <xdr:cNvPr id="14344" name="CheckBox8" hidden="1">
              <a:extLst>
                <a:ext uri="{63B3BB69-23CF-44E3-9099-C40C66FF867C}">
                  <a14:compatExt spid="_x0000_s14344"/>
                </a:ext>
                <a:ext uri="{FF2B5EF4-FFF2-40B4-BE49-F238E27FC236}">
                  <a16:creationId xmlns:a16="http://schemas.microsoft.com/office/drawing/2014/main" id="{6F58B153-B5C0-9CCE-369E-2A08EE4ECD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18</xdr:row>
          <xdr:rowOff>106680</xdr:rowOff>
        </xdr:from>
        <xdr:to>
          <xdr:col>19</xdr:col>
          <xdr:colOff>624840</xdr:colOff>
          <xdr:row>18</xdr:row>
          <xdr:rowOff>304800</xdr:rowOff>
        </xdr:to>
        <xdr:sp macro="" textlink="">
          <xdr:nvSpPr>
            <xdr:cNvPr id="14345" name="CheckBox9" hidden="1">
              <a:extLst>
                <a:ext uri="{63B3BB69-23CF-44E3-9099-C40C66FF867C}">
                  <a14:compatExt spid="_x0000_s14345"/>
                </a:ext>
                <a:ext uri="{FF2B5EF4-FFF2-40B4-BE49-F238E27FC236}">
                  <a16:creationId xmlns:a16="http://schemas.microsoft.com/office/drawing/2014/main" id="{874AFEFD-67B8-69B4-182A-689E52F1F9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19</xdr:row>
          <xdr:rowOff>106680</xdr:rowOff>
        </xdr:from>
        <xdr:to>
          <xdr:col>19</xdr:col>
          <xdr:colOff>624840</xdr:colOff>
          <xdr:row>19</xdr:row>
          <xdr:rowOff>304800</xdr:rowOff>
        </xdr:to>
        <xdr:sp macro="" textlink="">
          <xdr:nvSpPr>
            <xdr:cNvPr id="14346" name="CheckBox10" hidden="1">
              <a:extLst>
                <a:ext uri="{63B3BB69-23CF-44E3-9099-C40C66FF867C}">
                  <a14:compatExt spid="_x0000_s14346"/>
                </a:ext>
                <a:ext uri="{FF2B5EF4-FFF2-40B4-BE49-F238E27FC236}">
                  <a16:creationId xmlns:a16="http://schemas.microsoft.com/office/drawing/2014/main" id="{A4AE04EF-FE73-6441-170B-C391C0E82F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20</xdr:row>
          <xdr:rowOff>106680</xdr:rowOff>
        </xdr:from>
        <xdr:to>
          <xdr:col>19</xdr:col>
          <xdr:colOff>624840</xdr:colOff>
          <xdr:row>20</xdr:row>
          <xdr:rowOff>304800</xdr:rowOff>
        </xdr:to>
        <xdr:sp macro="" textlink="">
          <xdr:nvSpPr>
            <xdr:cNvPr id="14347" name="CheckBox11" hidden="1">
              <a:extLst>
                <a:ext uri="{63B3BB69-23CF-44E3-9099-C40C66FF867C}">
                  <a14:compatExt spid="_x0000_s14347"/>
                </a:ext>
                <a:ext uri="{FF2B5EF4-FFF2-40B4-BE49-F238E27FC236}">
                  <a16:creationId xmlns:a16="http://schemas.microsoft.com/office/drawing/2014/main" id="{6F59671D-998E-6704-6FBC-E96A50CFF9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21</xdr:row>
          <xdr:rowOff>106680</xdr:rowOff>
        </xdr:from>
        <xdr:to>
          <xdr:col>19</xdr:col>
          <xdr:colOff>624840</xdr:colOff>
          <xdr:row>21</xdr:row>
          <xdr:rowOff>304800</xdr:rowOff>
        </xdr:to>
        <xdr:sp macro="" textlink="">
          <xdr:nvSpPr>
            <xdr:cNvPr id="14348" name="CheckBox12" hidden="1">
              <a:extLst>
                <a:ext uri="{63B3BB69-23CF-44E3-9099-C40C66FF867C}">
                  <a14:compatExt spid="_x0000_s14348"/>
                </a:ext>
                <a:ext uri="{FF2B5EF4-FFF2-40B4-BE49-F238E27FC236}">
                  <a16:creationId xmlns:a16="http://schemas.microsoft.com/office/drawing/2014/main" id="{A46F074B-F1C3-EBC1-E95E-922532DA8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22</xdr:row>
          <xdr:rowOff>106680</xdr:rowOff>
        </xdr:from>
        <xdr:to>
          <xdr:col>19</xdr:col>
          <xdr:colOff>624840</xdr:colOff>
          <xdr:row>22</xdr:row>
          <xdr:rowOff>304800</xdr:rowOff>
        </xdr:to>
        <xdr:sp macro="" textlink="">
          <xdr:nvSpPr>
            <xdr:cNvPr id="14349" name="CheckBox13" hidden="1">
              <a:extLst>
                <a:ext uri="{63B3BB69-23CF-44E3-9099-C40C66FF867C}">
                  <a14:compatExt spid="_x0000_s14349"/>
                </a:ext>
                <a:ext uri="{FF2B5EF4-FFF2-40B4-BE49-F238E27FC236}">
                  <a16:creationId xmlns:a16="http://schemas.microsoft.com/office/drawing/2014/main" id="{B74135C0-A284-6365-926A-567C5021CE2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23</xdr:row>
          <xdr:rowOff>106680</xdr:rowOff>
        </xdr:from>
        <xdr:to>
          <xdr:col>19</xdr:col>
          <xdr:colOff>624840</xdr:colOff>
          <xdr:row>23</xdr:row>
          <xdr:rowOff>304800</xdr:rowOff>
        </xdr:to>
        <xdr:sp macro="" textlink="">
          <xdr:nvSpPr>
            <xdr:cNvPr id="14350" name="CheckBox14" hidden="1">
              <a:extLst>
                <a:ext uri="{63B3BB69-23CF-44E3-9099-C40C66FF867C}">
                  <a14:compatExt spid="_x0000_s14350"/>
                </a:ext>
                <a:ext uri="{FF2B5EF4-FFF2-40B4-BE49-F238E27FC236}">
                  <a16:creationId xmlns:a16="http://schemas.microsoft.com/office/drawing/2014/main" id="{64D5F7B0-D0EC-5551-FB0A-21F8D2DA19B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24</xdr:row>
          <xdr:rowOff>106680</xdr:rowOff>
        </xdr:from>
        <xdr:to>
          <xdr:col>19</xdr:col>
          <xdr:colOff>624840</xdr:colOff>
          <xdr:row>24</xdr:row>
          <xdr:rowOff>304800</xdr:rowOff>
        </xdr:to>
        <xdr:sp macro="" textlink="">
          <xdr:nvSpPr>
            <xdr:cNvPr id="14351" name="CheckBox15" hidden="1">
              <a:extLst>
                <a:ext uri="{63B3BB69-23CF-44E3-9099-C40C66FF867C}">
                  <a14:compatExt spid="_x0000_s14351"/>
                </a:ext>
                <a:ext uri="{FF2B5EF4-FFF2-40B4-BE49-F238E27FC236}">
                  <a16:creationId xmlns:a16="http://schemas.microsoft.com/office/drawing/2014/main" id="{7D3D4430-D7A6-839A-7283-AB9D571E07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25</xdr:row>
          <xdr:rowOff>106680</xdr:rowOff>
        </xdr:from>
        <xdr:to>
          <xdr:col>19</xdr:col>
          <xdr:colOff>624840</xdr:colOff>
          <xdr:row>25</xdr:row>
          <xdr:rowOff>304800</xdr:rowOff>
        </xdr:to>
        <xdr:sp macro="" textlink="">
          <xdr:nvSpPr>
            <xdr:cNvPr id="14352" name="CheckBox16" hidden="1">
              <a:extLst>
                <a:ext uri="{63B3BB69-23CF-44E3-9099-C40C66FF867C}">
                  <a14:compatExt spid="_x0000_s14352"/>
                </a:ext>
                <a:ext uri="{FF2B5EF4-FFF2-40B4-BE49-F238E27FC236}">
                  <a16:creationId xmlns:a16="http://schemas.microsoft.com/office/drawing/2014/main" id="{6EEE4F6C-9500-2DAA-10F7-DDC858FAA5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26</xdr:row>
          <xdr:rowOff>106680</xdr:rowOff>
        </xdr:from>
        <xdr:to>
          <xdr:col>19</xdr:col>
          <xdr:colOff>624840</xdr:colOff>
          <xdr:row>26</xdr:row>
          <xdr:rowOff>304800</xdr:rowOff>
        </xdr:to>
        <xdr:sp macro="" textlink="">
          <xdr:nvSpPr>
            <xdr:cNvPr id="14353" name="CheckBox17" hidden="1">
              <a:extLst>
                <a:ext uri="{63B3BB69-23CF-44E3-9099-C40C66FF867C}">
                  <a14:compatExt spid="_x0000_s14353"/>
                </a:ext>
                <a:ext uri="{FF2B5EF4-FFF2-40B4-BE49-F238E27FC236}">
                  <a16:creationId xmlns:a16="http://schemas.microsoft.com/office/drawing/2014/main" id="{89EE1D6A-EFAD-30F4-4094-CA2E726F20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27</xdr:row>
          <xdr:rowOff>106680</xdr:rowOff>
        </xdr:from>
        <xdr:to>
          <xdr:col>19</xdr:col>
          <xdr:colOff>624840</xdr:colOff>
          <xdr:row>27</xdr:row>
          <xdr:rowOff>304800</xdr:rowOff>
        </xdr:to>
        <xdr:sp macro="" textlink="">
          <xdr:nvSpPr>
            <xdr:cNvPr id="14354" name="CheckBox18" hidden="1">
              <a:extLst>
                <a:ext uri="{63B3BB69-23CF-44E3-9099-C40C66FF867C}">
                  <a14:compatExt spid="_x0000_s14354"/>
                </a:ext>
                <a:ext uri="{FF2B5EF4-FFF2-40B4-BE49-F238E27FC236}">
                  <a16:creationId xmlns:a16="http://schemas.microsoft.com/office/drawing/2014/main" id="{346FC14A-CBEF-8175-EFAC-186B4AD5FE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28</xdr:row>
          <xdr:rowOff>106680</xdr:rowOff>
        </xdr:from>
        <xdr:to>
          <xdr:col>19</xdr:col>
          <xdr:colOff>624840</xdr:colOff>
          <xdr:row>28</xdr:row>
          <xdr:rowOff>304800</xdr:rowOff>
        </xdr:to>
        <xdr:sp macro="" textlink="">
          <xdr:nvSpPr>
            <xdr:cNvPr id="14355" name="CheckBox19" hidden="1">
              <a:extLst>
                <a:ext uri="{63B3BB69-23CF-44E3-9099-C40C66FF867C}">
                  <a14:compatExt spid="_x0000_s14355"/>
                </a:ext>
                <a:ext uri="{FF2B5EF4-FFF2-40B4-BE49-F238E27FC236}">
                  <a16:creationId xmlns:a16="http://schemas.microsoft.com/office/drawing/2014/main" id="{9305A729-AA52-EAD7-1251-40219D5D9FB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29</xdr:row>
          <xdr:rowOff>106680</xdr:rowOff>
        </xdr:from>
        <xdr:to>
          <xdr:col>19</xdr:col>
          <xdr:colOff>624840</xdr:colOff>
          <xdr:row>29</xdr:row>
          <xdr:rowOff>304800</xdr:rowOff>
        </xdr:to>
        <xdr:sp macro="" textlink="">
          <xdr:nvSpPr>
            <xdr:cNvPr id="14356" name="CheckBox20" hidden="1">
              <a:extLst>
                <a:ext uri="{63B3BB69-23CF-44E3-9099-C40C66FF867C}">
                  <a14:compatExt spid="_x0000_s14356"/>
                </a:ext>
                <a:ext uri="{FF2B5EF4-FFF2-40B4-BE49-F238E27FC236}">
                  <a16:creationId xmlns:a16="http://schemas.microsoft.com/office/drawing/2014/main" id="{BC802765-8D8C-5A9B-5711-129FEF969F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30</xdr:row>
          <xdr:rowOff>106680</xdr:rowOff>
        </xdr:from>
        <xdr:to>
          <xdr:col>19</xdr:col>
          <xdr:colOff>624840</xdr:colOff>
          <xdr:row>30</xdr:row>
          <xdr:rowOff>304800</xdr:rowOff>
        </xdr:to>
        <xdr:sp macro="" textlink="">
          <xdr:nvSpPr>
            <xdr:cNvPr id="14357" name="CheckBox21" hidden="1">
              <a:extLst>
                <a:ext uri="{63B3BB69-23CF-44E3-9099-C40C66FF867C}">
                  <a14:compatExt spid="_x0000_s14357"/>
                </a:ext>
                <a:ext uri="{FF2B5EF4-FFF2-40B4-BE49-F238E27FC236}">
                  <a16:creationId xmlns:a16="http://schemas.microsoft.com/office/drawing/2014/main" id="{BB785FCD-3716-98CF-4390-A70BD406E3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31</xdr:row>
          <xdr:rowOff>106680</xdr:rowOff>
        </xdr:from>
        <xdr:to>
          <xdr:col>19</xdr:col>
          <xdr:colOff>624840</xdr:colOff>
          <xdr:row>31</xdr:row>
          <xdr:rowOff>304800</xdr:rowOff>
        </xdr:to>
        <xdr:sp macro="" textlink="">
          <xdr:nvSpPr>
            <xdr:cNvPr id="14358" name="CheckBox22" hidden="1">
              <a:extLst>
                <a:ext uri="{63B3BB69-23CF-44E3-9099-C40C66FF867C}">
                  <a14:compatExt spid="_x0000_s14358"/>
                </a:ext>
                <a:ext uri="{FF2B5EF4-FFF2-40B4-BE49-F238E27FC236}">
                  <a16:creationId xmlns:a16="http://schemas.microsoft.com/office/drawing/2014/main" id="{0DBA4142-7CA6-3E8D-A43C-210F073DD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32</xdr:row>
          <xdr:rowOff>106680</xdr:rowOff>
        </xdr:from>
        <xdr:to>
          <xdr:col>19</xdr:col>
          <xdr:colOff>624840</xdr:colOff>
          <xdr:row>32</xdr:row>
          <xdr:rowOff>304800</xdr:rowOff>
        </xdr:to>
        <xdr:sp macro="" textlink="">
          <xdr:nvSpPr>
            <xdr:cNvPr id="14359" name="CheckBox23" hidden="1">
              <a:extLst>
                <a:ext uri="{63B3BB69-23CF-44E3-9099-C40C66FF867C}">
                  <a14:compatExt spid="_x0000_s14359"/>
                </a:ext>
                <a:ext uri="{FF2B5EF4-FFF2-40B4-BE49-F238E27FC236}">
                  <a16:creationId xmlns:a16="http://schemas.microsoft.com/office/drawing/2014/main" id="{B620A8D7-D557-8E78-FD58-175EA341EE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33</xdr:row>
          <xdr:rowOff>106680</xdr:rowOff>
        </xdr:from>
        <xdr:to>
          <xdr:col>19</xdr:col>
          <xdr:colOff>624840</xdr:colOff>
          <xdr:row>33</xdr:row>
          <xdr:rowOff>304800</xdr:rowOff>
        </xdr:to>
        <xdr:sp macro="" textlink="">
          <xdr:nvSpPr>
            <xdr:cNvPr id="14360" name="CheckBox24" hidden="1">
              <a:extLst>
                <a:ext uri="{63B3BB69-23CF-44E3-9099-C40C66FF867C}">
                  <a14:compatExt spid="_x0000_s14360"/>
                </a:ext>
                <a:ext uri="{FF2B5EF4-FFF2-40B4-BE49-F238E27FC236}">
                  <a16:creationId xmlns:a16="http://schemas.microsoft.com/office/drawing/2014/main" id="{4DB8F77F-23BA-E0B0-F4B8-B94FAC7F16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34</xdr:row>
          <xdr:rowOff>106680</xdr:rowOff>
        </xdr:from>
        <xdr:to>
          <xdr:col>19</xdr:col>
          <xdr:colOff>624840</xdr:colOff>
          <xdr:row>34</xdr:row>
          <xdr:rowOff>304800</xdr:rowOff>
        </xdr:to>
        <xdr:sp macro="" textlink="">
          <xdr:nvSpPr>
            <xdr:cNvPr id="14361" name="CheckBox25" hidden="1">
              <a:extLst>
                <a:ext uri="{63B3BB69-23CF-44E3-9099-C40C66FF867C}">
                  <a14:compatExt spid="_x0000_s14361"/>
                </a:ext>
                <a:ext uri="{FF2B5EF4-FFF2-40B4-BE49-F238E27FC236}">
                  <a16:creationId xmlns:a16="http://schemas.microsoft.com/office/drawing/2014/main" id="{077631F7-102B-145F-7027-64577ECCCE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35</xdr:row>
          <xdr:rowOff>106680</xdr:rowOff>
        </xdr:from>
        <xdr:to>
          <xdr:col>19</xdr:col>
          <xdr:colOff>624840</xdr:colOff>
          <xdr:row>35</xdr:row>
          <xdr:rowOff>304800</xdr:rowOff>
        </xdr:to>
        <xdr:sp macro="" textlink="">
          <xdr:nvSpPr>
            <xdr:cNvPr id="14362" name="CheckBox26" hidden="1">
              <a:extLst>
                <a:ext uri="{63B3BB69-23CF-44E3-9099-C40C66FF867C}">
                  <a14:compatExt spid="_x0000_s14362"/>
                </a:ext>
                <a:ext uri="{FF2B5EF4-FFF2-40B4-BE49-F238E27FC236}">
                  <a16:creationId xmlns:a16="http://schemas.microsoft.com/office/drawing/2014/main" id="{A1A7FBE3-368D-8933-28DD-337630B60DD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36</xdr:row>
          <xdr:rowOff>106680</xdr:rowOff>
        </xdr:from>
        <xdr:to>
          <xdr:col>19</xdr:col>
          <xdr:colOff>624840</xdr:colOff>
          <xdr:row>36</xdr:row>
          <xdr:rowOff>304800</xdr:rowOff>
        </xdr:to>
        <xdr:sp macro="" textlink="">
          <xdr:nvSpPr>
            <xdr:cNvPr id="14363" name="CheckBox27" hidden="1">
              <a:extLst>
                <a:ext uri="{63B3BB69-23CF-44E3-9099-C40C66FF867C}">
                  <a14:compatExt spid="_x0000_s14363"/>
                </a:ext>
                <a:ext uri="{FF2B5EF4-FFF2-40B4-BE49-F238E27FC236}">
                  <a16:creationId xmlns:a16="http://schemas.microsoft.com/office/drawing/2014/main" id="{7076FFC7-3577-BF65-526A-FA0989FDE9D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37</xdr:row>
          <xdr:rowOff>106680</xdr:rowOff>
        </xdr:from>
        <xdr:to>
          <xdr:col>19</xdr:col>
          <xdr:colOff>624840</xdr:colOff>
          <xdr:row>37</xdr:row>
          <xdr:rowOff>304800</xdr:rowOff>
        </xdr:to>
        <xdr:sp macro="" textlink="">
          <xdr:nvSpPr>
            <xdr:cNvPr id="14364" name="CheckBox28" hidden="1">
              <a:extLst>
                <a:ext uri="{63B3BB69-23CF-44E3-9099-C40C66FF867C}">
                  <a14:compatExt spid="_x0000_s14364"/>
                </a:ext>
                <a:ext uri="{FF2B5EF4-FFF2-40B4-BE49-F238E27FC236}">
                  <a16:creationId xmlns:a16="http://schemas.microsoft.com/office/drawing/2014/main" id="{A0D463B2-B937-469B-4862-87A4C1BF74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38</xdr:row>
          <xdr:rowOff>106680</xdr:rowOff>
        </xdr:from>
        <xdr:to>
          <xdr:col>19</xdr:col>
          <xdr:colOff>624840</xdr:colOff>
          <xdr:row>38</xdr:row>
          <xdr:rowOff>304800</xdr:rowOff>
        </xdr:to>
        <xdr:sp macro="" textlink="">
          <xdr:nvSpPr>
            <xdr:cNvPr id="14365" name="CheckBox29" hidden="1">
              <a:extLst>
                <a:ext uri="{63B3BB69-23CF-44E3-9099-C40C66FF867C}">
                  <a14:compatExt spid="_x0000_s14365"/>
                </a:ext>
                <a:ext uri="{FF2B5EF4-FFF2-40B4-BE49-F238E27FC236}">
                  <a16:creationId xmlns:a16="http://schemas.microsoft.com/office/drawing/2014/main" id="{9EB541E2-C15C-F048-B249-F4795DEA0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39</xdr:row>
          <xdr:rowOff>106680</xdr:rowOff>
        </xdr:from>
        <xdr:to>
          <xdr:col>19</xdr:col>
          <xdr:colOff>624840</xdr:colOff>
          <xdr:row>39</xdr:row>
          <xdr:rowOff>304800</xdr:rowOff>
        </xdr:to>
        <xdr:sp macro="" textlink="">
          <xdr:nvSpPr>
            <xdr:cNvPr id="14366" name="CheckBox30" hidden="1">
              <a:extLst>
                <a:ext uri="{63B3BB69-23CF-44E3-9099-C40C66FF867C}">
                  <a14:compatExt spid="_x0000_s14366"/>
                </a:ext>
                <a:ext uri="{FF2B5EF4-FFF2-40B4-BE49-F238E27FC236}">
                  <a16:creationId xmlns:a16="http://schemas.microsoft.com/office/drawing/2014/main" id="{E834D579-B2D7-7F43-E6DD-21C8637BFD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67" name="CheckBox31" hidden="1">
              <a:extLst>
                <a:ext uri="{63B3BB69-23CF-44E3-9099-C40C66FF867C}">
                  <a14:compatExt spid="_x0000_s14367"/>
                </a:ext>
                <a:ext uri="{FF2B5EF4-FFF2-40B4-BE49-F238E27FC236}">
                  <a16:creationId xmlns:a16="http://schemas.microsoft.com/office/drawing/2014/main" id="{2C4B5646-58DC-9E6E-4B16-1C9A8FDF556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68" name="CheckBox32" hidden="1">
              <a:extLst>
                <a:ext uri="{63B3BB69-23CF-44E3-9099-C40C66FF867C}">
                  <a14:compatExt spid="_x0000_s14368"/>
                </a:ext>
                <a:ext uri="{FF2B5EF4-FFF2-40B4-BE49-F238E27FC236}">
                  <a16:creationId xmlns:a16="http://schemas.microsoft.com/office/drawing/2014/main" id="{66EE25F5-42BA-42B3-2AD4-E32FA522EA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69" name="CheckBox33" hidden="1">
              <a:extLst>
                <a:ext uri="{63B3BB69-23CF-44E3-9099-C40C66FF867C}">
                  <a14:compatExt spid="_x0000_s14369"/>
                </a:ext>
                <a:ext uri="{FF2B5EF4-FFF2-40B4-BE49-F238E27FC236}">
                  <a16:creationId xmlns:a16="http://schemas.microsoft.com/office/drawing/2014/main" id="{D7B8EFC1-FCF9-4BB6-A8DF-6A44FA6CDAD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70" name="CheckBox34" hidden="1">
              <a:extLst>
                <a:ext uri="{63B3BB69-23CF-44E3-9099-C40C66FF867C}">
                  <a14:compatExt spid="_x0000_s14370"/>
                </a:ext>
                <a:ext uri="{FF2B5EF4-FFF2-40B4-BE49-F238E27FC236}">
                  <a16:creationId xmlns:a16="http://schemas.microsoft.com/office/drawing/2014/main" id="{656DAA5F-8CED-9216-1991-04F340E395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71" name="CheckBox35" hidden="1">
              <a:extLst>
                <a:ext uri="{63B3BB69-23CF-44E3-9099-C40C66FF867C}">
                  <a14:compatExt spid="_x0000_s14371"/>
                </a:ext>
                <a:ext uri="{FF2B5EF4-FFF2-40B4-BE49-F238E27FC236}">
                  <a16:creationId xmlns:a16="http://schemas.microsoft.com/office/drawing/2014/main" id="{9765CFB2-7BF6-3136-6D6E-DBA6818666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72" name="CheckBox36" hidden="1">
              <a:extLst>
                <a:ext uri="{63B3BB69-23CF-44E3-9099-C40C66FF867C}">
                  <a14:compatExt spid="_x0000_s14372"/>
                </a:ext>
                <a:ext uri="{FF2B5EF4-FFF2-40B4-BE49-F238E27FC236}">
                  <a16:creationId xmlns:a16="http://schemas.microsoft.com/office/drawing/2014/main" id="{0660A85B-BCCA-383A-56F2-FE257BA4C74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73" name="CheckBox38" hidden="1">
              <a:extLst>
                <a:ext uri="{63B3BB69-23CF-44E3-9099-C40C66FF867C}">
                  <a14:compatExt spid="_x0000_s14373"/>
                </a:ext>
                <a:ext uri="{FF2B5EF4-FFF2-40B4-BE49-F238E27FC236}">
                  <a16:creationId xmlns:a16="http://schemas.microsoft.com/office/drawing/2014/main" id="{A1CC37CF-D867-88F2-B9CD-84D62414DA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74" name="CheckBox39" hidden="1">
              <a:extLst>
                <a:ext uri="{63B3BB69-23CF-44E3-9099-C40C66FF867C}">
                  <a14:compatExt spid="_x0000_s14374"/>
                </a:ext>
                <a:ext uri="{FF2B5EF4-FFF2-40B4-BE49-F238E27FC236}">
                  <a16:creationId xmlns:a16="http://schemas.microsoft.com/office/drawing/2014/main" id="{E9174065-6515-1142-3831-C1AB561122A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75" name="CheckBox40" hidden="1">
              <a:extLst>
                <a:ext uri="{63B3BB69-23CF-44E3-9099-C40C66FF867C}">
                  <a14:compatExt spid="_x0000_s14375"/>
                </a:ext>
                <a:ext uri="{FF2B5EF4-FFF2-40B4-BE49-F238E27FC236}">
                  <a16:creationId xmlns:a16="http://schemas.microsoft.com/office/drawing/2014/main" id="{F9826AD4-D063-77A8-EE68-E17BCDEC861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76" name="CheckBox41" hidden="1">
              <a:extLst>
                <a:ext uri="{63B3BB69-23CF-44E3-9099-C40C66FF867C}">
                  <a14:compatExt spid="_x0000_s14376"/>
                </a:ext>
                <a:ext uri="{FF2B5EF4-FFF2-40B4-BE49-F238E27FC236}">
                  <a16:creationId xmlns:a16="http://schemas.microsoft.com/office/drawing/2014/main" id="{9A6F140C-D0D4-C812-1671-FCD793727A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77" name="CheckBox42" hidden="1">
              <a:extLst>
                <a:ext uri="{63B3BB69-23CF-44E3-9099-C40C66FF867C}">
                  <a14:compatExt spid="_x0000_s14377"/>
                </a:ext>
                <a:ext uri="{FF2B5EF4-FFF2-40B4-BE49-F238E27FC236}">
                  <a16:creationId xmlns:a16="http://schemas.microsoft.com/office/drawing/2014/main" id="{BA1EE1A3-0E7A-B124-D916-F531271365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78" name="CheckBox43" hidden="1">
              <a:extLst>
                <a:ext uri="{63B3BB69-23CF-44E3-9099-C40C66FF867C}">
                  <a14:compatExt spid="_x0000_s14378"/>
                </a:ext>
                <a:ext uri="{FF2B5EF4-FFF2-40B4-BE49-F238E27FC236}">
                  <a16:creationId xmlns:a16="http://schemas.microsoft.com/office/drawing/2014/main" id="{ED0EF437-9010-6250-2941-5792F72B0C5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79" name="CheckBox44" hidden="1">
              <a:extLst>
                <a:ext uri="{63B3BB69-23CF-44E3-9099-C40C66FF867C}">
                  <a14:compatExt spid="_x0000_s14379"/>
                </a:ext>
                <a:ext uri="{FF2B5EF4-FFF2-40B4-BE49-F238E27FC236}">
                  <a16:creationId xmlns:a16="http://schemas.microsoft.com/office/drawing/2014/main" id="{D4A0F79E-6747-4C61-9FA1-F3B5D28179C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80" name="CheckBox45" hidden="1">
              <a:extLst>
                <a:ext uri="{63B3BB69-23CF-44E3-9099-C40C66FF867C}">
                  <a14:compatExt spid="_x0000_s14380"/>
                </a:ext>
                <a:ext uri="{FF2B5EF4-FFF2-40B4-BE49-F238E27FC236}">
                  <a16:creationId xmlns:a16="http://schemas.microsoft.com/office/drawing/2014/main" id="{282D40D9-255A-3CFF-1AD4-8EF32B8DA3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396240</xdr:colOff>
          <xdr:row>40</xdr:row>
          <xdr:rowOff>0</xdr:rowOff>
        </xdr:from>
        <xdr:to>
          <xdr:col>19</xdr:col>
          <xdr:colOff>624840</xdr:colOff>
          <xdr:row>40</xdr:row>
          <xdr:rowOff>205740</xdr:rowOff>
        </xdr:to>
        <xdr:sp macro="" textlink="">
          <xdr:nvSpPr>
            <xdr:cNvPr id="14381" name="CheckBox46" hidden="1">
              <a:extLst>
                <a:ext uri="{63B3BB69-23CF-44E3-9099-C40C66FF867C}">
                  <a14:compatExt spid="_x0000_s14381"/>
                </a:ext>
                <a:ext uri="{FF2B5EF4-FFF2-40B4-BE49-F238E27FC236}">
                  <a16:creationId xmlns:a16="http://schemas.microsoft.com/office/drawing/2014/main" id="{1B23F9B4-C8CE-F76B-8278-CCAE454C8FE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9</xdr:col>
      <xdr:colOff>219574</xdr:colOff>
      <xdr:row>0</xdr:row>
      <xdr:rowOff>67862</xdr:rowOff>
    </xdr:from>
    <xdr:ext cx="523875" cy="669925"/>
    <xdr:pic>
      <xdr:nvPicPr>
        <xdr:cNvPr id="2" name="1 Imagen" descr="logocapitalmusical">
          <a:extLst>
            <a:ext uri="{FF2B5EF4-FFF2-40B4-BE49-F238E27FC236}">
              <a16:creationId xmlns:a16="http://schemas.microsoft.com/office/drawing/2014/main" id="{1BAF9C2F-B3CF-43B8-92A2-D11C1E89E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3314" y="67862"/>
          <a:ext cx="523875" cy="66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111331</xdr:colOff>
      <xdr:row>0</xdr:row>
      <xdr:rowOff>77931</xdr:rowOff>
    </xdr:from>
    <xdr:ext cx="2037993" cy="619919"/>
    <xdr:pic>
      <xdr:nvPicPr>
        <xdr:cNvPr id="3" name="2 Imagen" descr="logotipo alcaldia version para documentos word">
          <a:extLst>
            <a:ext uri="{FF2B5EF4-FFF2-40B4-BE49-F238E27FC236}">
              <a16:creationId xmlns:a16="http://schemas.microsoft.com/office/drawing/2014/main" id="{C265618F-921E-4DA2-9BE2-40A8FF7DCE4F}"/>
            </a:ext>
          </a:extLst>
        </xdr:cNvPr>
        <xdr:cNvPicPr/>
      </xdr:nvPicPr>
      <xdr:blipFill>
        <a:blip xmlns:r="http://schemas.openxmlformats.org/officeDocument/2006/relationships" r:embed="rId2"/>
        <a:srcRect/>
        <a:stretch>
          <a:fillRect/>
        </a:stretch>
      </xdr:blipFill>
      <xdr:spPr bwMode="auto">
        <a:xfrm>
          <a:off x="111331" y="77931"/>
          <a:ext cx="2037993" cy="619919"/>
        </a:xfrm>
        <a:prstGeom prst="rect">
          <a:avLst/>
        </a:prstGeom>
        <a:noFill/>
        <a:ln w="9525">
          <a:noFill/>
          <a:miter lim="800000"/>
          <a:headEnd/>
          <a:tailEnd/>
        </a:ln>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4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0">
      <pivotArea type="all" dataOnly="0" outline="0" fieldPosition="0"/>
    </format>
    <format dxfId="29">
      <pivotArea field="0" type="button" dataOnly="0" labelOnly="1" outline="0" axis="axisRow" fieldPosition="0"/>
    </format>
    <format dxfId="28">
      <pivotArea field="1" type="button" dataOnly="0" labelOnly="1" outline="0" axis="axisRow" fieldPosition="1"/>
    </format>
    <format dxfId="27">
      <pivotArea dataOnly="0" labelOnly="1" outline="0" fieldPosition="0">
        <references count="1">
          <reference field="0" count="0"/>
        </references>
      </pivotArea>
    </format>
    <format dxfId="26">
      <pivotArea dataOnly="0" labelOnly="1" outline="0" fieldPosition="0">
        <references count="2">
          <reference field="0" count="1" selected="0">
            <x v="0"/>
          </reference>
          <reference field="1" count="5">
            <x v="0"/>
            <x v="6"/>
            <x v="7"/>
            <x v="8"/>
            <x v="9"/>
          </reference>
        </references>
      </pivotArea>
    </format>
    <format dxfId="25">
      <pivotArea dataOnly="0" labelOnly="1" outline="0" fieldPosition="0">
        <references count="2">
          <reference field="0" count="1" selected="0">
            <x v="1"/>
          </reference>
          <reference field="1" count="5">
            <x v="1"/>
            <x v="2"/>
            <x v="3"/>
            <x v="4"/>
            <x v="5"/>
          </reference>
        </references>
      </pivotArea>
    </format>
    <format dxfId="24">
      <pivotArea type="all" dataOnly="0" outline="0" fieldPosition="0"/>
    </format>
    <format dxfId="23">
      <pivotArea field="0" type="button" dataOnly="0" labelOnly="1" outline="0" axis="axisRow" fieldPosition="0"/>
    </format>
    <format dxfId="22">
      <pivotArea field="1" type="button" dataOnly="0" labelOnly="1" outline="0" axis="axisRow" fieldPosition="1"/>
    </format>
    <format dxfId="21">
      <pivotArea dataOnly="0" labelOnly="1" outline="0" fieldPosition="0">
        <references count="1">
          <reference field="0" count="0"/>
        </references>
      </pivotArea>
    </format>
    <format dxfId="20">
      <pivotArea dataOnly="0" labelOnly="1" outline="0" fieldPosition="0">
        <references count="2">
          <reference field="0" count="1" selected="0">
            <x v="0"/>
          </reference>
          <reference field="1" count="5">
            <x v="10"/>
            <x v="11"/>
            <x v="12"/>
            <x v="13"/>
            <x v="14"/>
          </reference>
        </references>
      </pivotArea>
    </format>
    <format dxfId="19">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8" dataDxfId="17">
  <autoFilter ref="B209:C219" xr:uid="{00000000-0009-0000-0100-000001000000}"/>
  <tableColumns count="2">
    <tableColumn id="1" xr3:uid="{00000000-0010-0000-0000-000001000000}" name="Criterios" dataDxfId="16"/>
    <tableColumn id="2" xr3:uid="{00000000-0010-0000-0000-000002000000}" name="Subcriterios" dataDxfId="1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8.xml"/><Relationship Id="rId18" Type="http://schemas.openxmlformats.org/officeDocument/2006/relationships/control" Target="../activeX/activeX12.xml"/><Relationship Id="rId26" Type="http://schemas.openxmlformats.org/officeDocument/2006/relationships/control" Target="../activeX/activeX20.xml"/><Relationship Id="rId39" Type="http://schemas.openxmlformats.org/officeDocument/2006/relationships/control" Target="../activeX/activeX32.xml"/><Relationship Id="rId21" Type="http://schemas.openxmlformats.org/officeDocument/2006/relationships/control" Target="../activeX/activeX15.xml"/><Relationship Id="rId34" Type="http://schemas.openxmlformats.org/officeDocument/2006/relationships/control" Target="../activeX/activeX28.xml"/><Relationship Id="rId42" Type="http://schemas.openxmlformats.org/officeDocument/2006/relationships/control" Target="../activeX/activeX35.xml"/><Relationship Id="rId47" Type="http://schemas.openxmlformats.org/officeDocument/2006/relationships/control" Target="../activeX/activeX40.xml"/><Relationship Id="rId50" Type="http://schemas.openxmlformats.org/officeDocument/2006/relationships/control" Target="../activeX/activeX43.xml"/><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image" Target="../media/image5.emf"/><Relationship Id="rId29" Type="http://schemas.openxmlformats.org/officeDocument/2006/relationships/control" Target="../activeX/activeX23.xml"/><Relationship Id="rId11" Type="http://schemas.openxmlformats.org/officeDocument/2006/relationships/control" Target="../activeX/activeX6.xml"/><Relationship Id="rId24" Type="http://schemas.openxmlformats.org/officeDocument/2006/relationships/control" Target="../activeX/activeX18.xml"/><Relationship Id="rId32" Type="http://schemas.openxmlformats.org/officeDocument/2006/relationships/control" Target="../activeX/activeX26.xml"/><Relationship Id="rId37" Type="http://schemas.openxmlformats.org/officeDocument/2006/relationships/control" Target="../activeX/activeX31.xml"/><Relationship Id="rId40" Type="http://schemas.openxmlformats.org/officeDocument/2006/relationships/control" Target="../activeX/activeX33.xml"/><Relationship Id="rId45" Type="http://schemas.openxmlformats.org/officeDocument/2006/relationships/control" Target="../activeX/activeX38.xml"/><Relationship Id="rId53" Type="http://schemas.openxmlformats.org/officeDocument/2006/relationships/image" Target="../media/image7.emf"/><Relationship Id="rId5" Type="http://schemas.openxmlformats.org/officeDocument/2006/relationships/image" Target="../media/image3.emf"/><Relationship Id="rId10" Type="http://schemas.openxmlformats.org/officeDocument/2006/relationships/control" Target="../activeX/activeX5.xml"/><Relationship Id="rId19" Type="http://schemas.openxmlformats.org/officeDocument/2006/relationships/control" Target="../activeX/activeX13.xml"/><Relationship Id="rId31" Type="http://schemas.openxmlformats.org/officeDocument/2006/relationships/control" Target="../activeX/activeX25.xml"/><Relationship Id="rId44" Type="http://schemas.openxmlformats.org/officeDocument/2006/relationships/control" Target="../activeX/activeX37.xml"/><Relationship Id="rId52" Type="http://schemas.openxmlformats.org/officeDocument/2006/relationships/control" Target="../activeX/activeX4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6.xml"/><Relationship Id="rId27" Type="http://schemas.openxmlformats.org/officeDocument/2006/relationships/control" Target="../activeX/activeX21.xml"/><Relationship Id="rId30" Type="http://schemas.openxmlformats.org/officeDocument/2006/relationships/control" Target="../activeX/activeX24.xml"/><Relationship Id="rId35" Type="http://schemas.openxmlformats.org/officeDocument/2006/relationships/control" Target="../activeX/activeX29.xml"/><Relationship Id="rId43" Type="http://schemas.openxmlformats.org/officeDocument/2006/relationships/control" Target="../activeX/activeX36.xml"/><Relationship Id="rId48" Type="http://schemas.openxmlformats.org/officeDocument/2006/relationships/control" Target="../activeX/activeX41.xml"/><Relationship Id="rId8" Type="http://schemas.openxmlformats.org/officeDocument/2006/relationships/control" Target="../activeX/activeX3.xml"/><Relationship Id="rId51" Type="http://schemas.openxmlformats.org/officeDocument/2006/relationships/control" Target="../activeX/activeX44.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ontrol" Target="../activeX/activeX11.xml"/><Relationship Id="rId25" Type="http://schemas.openxmlformats.org/officeDocument/2006/relationships/control" Target="../activeX/activeX19.xml"/><Relationship Id="rId33" Type="http://schemas.openxmlformats.org/officeDocument/2006/relationships/control" Target="../activeX/activeX27.xml"/><Relationship Id="rId38" Type="http://schemas.openxmlformats.org/officeDocument/2006/relationships/image" Target="../media/image6.emf"/><Relationship Id="rId46" Type="http://schemas.openxmlformats.org/officeDocument/2006/relationships/control" Target="../activeX/activeX39.xml"/><Relationship Id="rId20" Type="http://schemas.openxmlformats.org/officeDocument/2006/relationships/control" Target="../activeX/activeX14.xml"/><Relationship Id="rId41" Type="http://schemas.openxmlformats.org/officeDocument/2006/relationships/control" Target="../activeX/activeX34.xml"/><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control" Target="../activeX/activeX10.xml"/><Relationship Id="rId23" Type="http://schemas.openxmlformats.org/officeDocument/2006/relationships/control" Target="../activeX/activeX17.xml"/><Relationship Id="rId28" Type="http://schemas.openxmlformats.org/officeDocument/2006/relationships/control" Target="../activeX/activeX22.xml"/><Relationship Id="rId36" Type="http://schemas.openxmlformats.org/officeDocument/2006/relationships/control" Target="../activeX/activeX30.xml"/><Relationship Id="rId49" Type="http://schemas.openxmlformats.org/officeDocument/2006/relationships/control" Target="../activeX/activeX4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16" t="s">
        <v>153</v>
      </c>
      <c r="C2" s="217"/>
      <c r="D2" s="217"/>
      <c r="E2" s="217"/>
      <c r="F2" s="217"/>
      <c r="G2" s="217"/>
      <c r="H2" s="218"/>
    </row>
    <row r="3" spans="2:8" x14ac:dyDescent="0.3">
      <c r="B3" s="68"/>
      <c r="C3" s="69"/>
      <c r="D3" s="69"/>
      <c r="E3" s="69"/>
      <c r="F3" s="69"/>
      <c r="G3" s="69"/>
      <c r="H3" s="70"/>
    </row>
    <row r="4" spans="2:8" ht="63" customHeight="1" x14ac:dyDescent="0.3">
      <c r="B4" s="219" t="s">
        <v>196</v>
      </c>
      <c r="C4" s="220"/>
      <c r="D4" s="220"/>
      <c r="E4" s="220"/>
      <c r="F4" s="220"/>
      <c r="G4" s="220"/>
      <c r="H4" s="221"/>
    </row>
    <row r="5" spans="2:8" ht="63" customHeight="1" x14ac:dyDescent="0.3">
      <c r="B5" s="222"/>
      <c r="C5" s="223"/>
      <c r="D5" s="223"/>
      <c r="E5" s="223"/>
      <c r="F5" s="223"/>
      <c r="G5" s="223"/>
      <c r="H5" s="224"/>
    </row>
    <row r="6" spans="2:8" x14ac:dyDescent="0.3">
      <c r="B6" s="225" t="s">
        <v>151</v>
      </c>
      <c r="C6" s="226"/>
      <c r="D6" s="226"/>
      <c r="E6" s="226"/>
      <c r="F6" s="226"/>
      <c r="G6" s="226"/>
      <c r="H6" s="227"/>
    </row>
    <row r="7" spans="2:8" ht="95.25" customHeight="1" x14ac:dyDescent="0.3">
      <c r="B7" s="235" t="s">
        <v>156</v>
      </c>
      <c r="C7" s="236"/>
      <c r="D7" s="236"/>
      <c r="E7" s="236"/>
      <c r="F7" s="236"/>
      <c r="G7" s="236"/>
      <c r="H7" s="237"/>
    </row>
    <row r="8" spans="2:8" x14ac:dyDescent="0.3">
      <c r="B8" s="102"/>
      <c r="C8" s="103"/>
      <c r="D8" s="103"/>
      <c r="E8" s="103"/>
      <c r="F8" s="103"/>
      <c r="G8" s="103"/>
      <c r="H8" s="104"/>
    </row>
    <row r="9" spans="2:8" ht="16.5" customHeight="1" x14ac:dyDescent="0.3">
      <c r="B9" s="228" t="s">
        <v>189</v>
      </c>
      <c r="C9" s="229"/>
      <c r="D9" s="229"/>
      <c r="E9" s="229"/>
      <c r="F9" s="229"/>
      <c r="G9" s="229"/>
      <c r="H9" s="230"/>
    </row>
    <row r="10" spans="2:8" ht="44.25" customHeight="1" x14ac:dyDescent="0.3">
      <c r="B10" s="228"/>
      <c r="C10" s="229"/>
      <c r="D10" s="229"/>
      <c r="E10" s="229"/>
      <c r="F10" s="229"/>
      <c r="G10" s="229"/>
      <c r="H10" s="230"/>
    </row>
    <row r="11" spans="2:8" ht="15" thickBot="1" x14ac:dyDescent="0.35">
      <c r="B11" s="91"/>
      <c r="C11" s="94"/>
      <c r="D11" s="99"/>
      <c r="E11" s="100"/>
      <c r="F11" s="100"/>
      <c r="G11" s="101"/>
      <c r="H11" s="95"/>
    </row>
    <row r="12" spans="2:8" ht="15" thickTop="1" x14ac:dyDescent="0.3">
      <c r="B12" s="91"/>
      <c r="C12" s="231" t="s">
        <v>152</v>
      </c>
      <c r="D12" s="232"/>
      <c r="E12" s="233" t="s">
        <v>190</v>
      </c>
      <c r="F12" s="234"/>
      <c r="G12" s="94"/>
      <c r="H12" s="95"/>
    </row>
    <row r="13" spans="2:8" ht="35.25" customHeight="1" x14ac:dyDescent="0.3">
      <c r="B13" s="91"/>
      <c r="C13" s="203" t="s">
        <v>183</v>
      </c>
      <c r="D13" s="204"/>
      <c r="E13" s="205" t="s">
        <v>188</v>
      </c>
      <c r="F13" s="206"/>
      <c r="G13" s="94"/>
      <c r="H13" s="95"/>
    </row>
    <row r="14" spans="2:8" ht="17.25" customHeight="1" x14ac:dyDescent="0.3">
      <c r="B14" s="91"/>
      <c r="C14" s="203" t="s">
        <v>184</v>
      </c>
      <c r="D14" s="204"/>
      <c r="E14" s="205" t="s">
        <v>186</v>
      </c>
      <c r="F14" s="206"/>
      <c r="G14" s="94"/>
      <c r="H14" s="95"/>
    </row>
    <row r="15" spans="2:8" ht="19.5" customHeight="1" x14ac:dyDescent="0.3">
      <c r="B15" s="91"/>
      <c r="C15" s="203" t="s">
        <v>185</v>
      </c>
      <c r="D15" s="204"/>
      <c r="E15" s="205" t="s">
        <v>187</v>
      </c>
      <c r="F15" s="206"/>
      <c r="G15" s="94"/>
      <c r="H15" s="95"/>
    </row>
    <row r="16" spans="2:8" ht="69.75" customHeight="1" x14ac:dyDescent="0.3">
      <c r="B16" s="91"/>
      <c r="C16" s="203" t="s">
        <v>154</v>
      </c>
      <c r="D16" s="204"/>
      <c r="E16" s="205" t="s">
        <v>155</v>
      </c>
      <c r="F16" s="206"/>
      <c r="G16" s="94"/>
      <c r="H16" s="95"/>
    </row>
    <row r="17" spans="2:8" ht="34.5" customHeight="1" x14ac:dyDescent="0.3">
      <c r="B17" s="91"/>
      <c r="C17" s="207" t="s">
        <v>2</v>
      </c>
      <c r="D17" s="208"/>
      <c r="E17" s="199" t="s">
        <v>197</v>
      </c>
      <c r="F17" s="200"/>
      <c r="G17" s="94"/>
      <c r="H17" s="95"/>
    </row>
    <row r="18" spans="2:8" ht="27.75" customHeight="1" x14ac:dyDescent="0.3">
      <c r="B18" s="91"/>
      <c r="C18" s="207" t="s">
        <v>3</v>
      </c>
      <c r="D18" s="208"/>
      <c r="E18" s="199" t="s">
        <v>198</v>
      </c>
      <c r="F18" s="200"/>
      <c r="G18" s="94"/>
      <c r="H18" s="95"/>
    </row>
    <row r="19" spans="2:8" ht="28.5" customHeight="1" x14ac:dyDescent="0.3">
      <c r="B19" s="91"/>
      <c r="C19" s="207" t="s">
        <v>41</v>
      </c>
      <c r="D19" s="208"/>
      <c r="E19" s="199" t="s">
        <v>199</v>
      </c>
      <c r="F19" s="200"/>
      <c r="G19" s="94"/>
      <c r="H19" s="95"/>
    </row>
    <row r="20" spans="2:8" ht="72.75" customHeight="1" x14ac:dyDescent="0.3">
      <c r="B20" s="91"/>
      <c r="C20" s="207" t="s">
        <v>1</v>
      </c>
      <c r="D20" s="208"/>
      <c r="E20" s="199" t="s">
        <v>200</v>
      </c>
      <c r="F20" s="200"/>
      <c r="G20" s="94"/>
      <c r="H20" s="95"/>
    </row>
    <row r="21" spans="2:8" ht="64.5" customHeight="1" x14ac:dyDescent="0.3">
      <c r="B21" s="91"/>
      <c r="C21" s="207" t="s">
        <v>49</v>
      </c>
      <c r="D21" s="208"/>
      <c r="E21" s="199" t="s">
        <v>158</v>
      </c>
      <c r="F21" s="200"/>
      <c r="G21" s="94"/>
      <c r="H21" s="95"/>
    </row>
    <row r="22" spans="2:8" ht="71.25" customHeight="1" x14ac:dyDescent="0.3">
      <c r="B22" s="91"/>
      <c r="C22" s="207" t="s">
        <v>157</v>
      </c>
      <c r="D22" s="208"/>
      <c r="E22" s="199" t="s">
        <v>159</v>
      </c>
      <c r="F22" s="200"/>
      <c r="G22" s="94"/>
      <c r="H22" s="95"/>
    </row>
    <row r="23" spans="2:8" ht="55.5" customHeight="1" x14ac:dyDescent="0.3">
      <c r="B23" s="91"/>
      <c r="C23" s="201" t="s">
        <v>160</v>
      </c>
      <c r="D23" s="202"/>
      <c r="E23" s="199" t="s">
        <v>161</v>
      </c>
      <c r="F23" s="200"/>
      <c r="G23" s="94"/>
      <c r="H23" s="95"/>
    </row>
    <row r="24" spans="2:8" ht="42" customHeight="1" x14ac:dyDescent="0.3">
      <c r="B24" s="91"/>
      <c r="C24" s="201" t="s">
        <v>47</v>
      </c>
      <c r="D24" s="202"/>
      <c r="E24" s="199" t="s">
        <v>162</v>
      </c>
      <c r="F24" s="200"/>
      <c r="G24" s="94"/>
      <c r="H24" s="95"/>
    </row>
    <row r="25" spans="2:8" ht="59.25" customHeight="1" x14ac:dyDescent="0.3">
      <c r="B25" s="91"/>
      <c r="C25" s="201" t="s">
        <v>150</v>
      </c>
      <c r="D25" s="202"/>
      <c r="E25" s="199" t="s">
        <v>163</v>
      </c>
      <c r="F25" s="200"/>
      <c r="G25" s="94"/>
      <c r="H25" s="95"/>
    </row>
    <row r="26" spans="2:8" ht="23.25" customHeight="1" x14ac:dyDescent="0.3">
      <c r="B26" s="91"/>
      <c r="C26" s="201" t="s">
        <v>12</v>
      </c>
      <c r="D26" s="202"/>
      <c r="E26" s="199" t="s">
        <v>164</v>
      </c>
      <c r="F26" s="200"/>
      <c r="G26" s="94"/>
      <c r="H26" s="95"/>
    </row>
    <row r="27" spans="2:8" ht="30.75" customHeight="1" x14ac:dyDescent="0.3">
      <c r="B27" s="91"/>
      <c r="C27" s="201" t="s">
        <v>168</v>
      </c>
      <c r="D27" s="202"/>
      <c r="E27" s="199" t="s">
        <v>165</v>
      </c>
      <c r="F27" s="200"/>
      <c r="G27" s="94"/>
      <c r="H27" s="95"/>
    </row>
    <row r="28" spans="2:8" ht="35.25" customHeight="1" x14ac:dyDescent="0.3">
      <c r="B28" s="91"/>
      <c r="C28" s="201" t="s">
        <v>169</v>
      </c>
      <c r="D28" s="202"/>
      <c r="E28" s="199" t="s">
        <v>166</v>
      </c>
      <c r="F28" s="200"/>
      <c r="G28" s="94"/>
      <c r="H28" s="95"/>
    </row>
    <row r="29" spans="2:8" ht="33" customHeight="1" x14ac:dyDescent="0.3">
      <c r="B29" s="91"/>
      <c r="C29" s="201" t="s">
        <v>169</v>
      </c>
      <c r="D29" s="202"/>
      <c r="E29" s="199" t="s">
        <v>166</v>
      </c>
      <c r="F29" s="200"/>
      <c r="G29" s="94"/>
      <c r="H29" s="95"/>
    </row>
    <row r="30" spans="2:8" ht="30" customHeight="1" x14ac:dyDescent="0.3">
      <c r="B30" s="91"/>
      <c r="C30" s="201" t="s">
        <v>170</v>
      </c>
      <c r="D30" s="202"/>
      <c r="E30" s="199" t="s">
        <v>167</v>
      </c>
      <c r="F30" s="200"/>
      <c r="G30" s="94"/>
      <c r="H30" s="95"/>
    </row>
    <row r="31" spans="2:8" ht="35.25" customHeight="1" x14ac:dyDescent="0.3">
      <c r="B31" s="91"/>
      <c r="C31" s="201" t="s">
        <v>171</v>
      </c>
      <c r="D31" s="202"/>
      <c r="E31" s="199" t="s">
        <v>172</v>
      </c>
      <c r="F31" s="200"/>
      <c r="G31" s="94"/>
      <c r="H31" s="95"/>
    </row>
    <row r="32" spans="2:8" ht="31.5" customHeight="1" x14ac:dyDescent="0.3">
      <c r="B32" s="91"/>
      <c r="C32" s="201" t="s">
        <v>173</v>
      </c>
      <c r="D32" s="202"/>
      <c r="E32" s="199" t="s">
        <v>174</v>
      </c>
      <c r="F32" s="200"/>
      <c r="G32" s="94"/>
      <c r="H32" s="95"/>
    </row>
    <row r="33" spans="2:8" ht="35.25" customHeight="1" x14ac:dyDescent="0.3">
      <c r="B33" s="91"/>
      <c r="C33" s="201" t="s">
        <v>175</v>
      </c>
      <c r="D33" s="202"/>
      <c r="E33" s="199" t="s">
        <v>176</v>
      </c>
      <c r="F33" s="200"/>
      <c r="G33" s="94"/>
      <c r="H33" s="95"/>
    </row>
    <row r="34" spans="2:8" ht="59.25" customHeight="1" x14ac:dyDescent="0.3">
      <c r="B34" s="91"/>
      <c r="C34" s="201" t="s">
        <v>177</v>
      </c>
      <c r="D34" s="202"/>
      <c r="E34" s="199" t="s">
        <v>178</v>
      </c>
      <c r="F34" s="200"/>
      <c r="G34" s="94"/>
      <c r="H34" s="95"/>
    </row>
    <row r="35" spans="2:8" ht="29.25" customHeight="1" x14ac:dyDescent="0.3">
      <c r="B35" s="91"/>
      <c r="C35" s="201" t="s">
        <v>29</v>
      </c>
      <c r="D35" s="202"/>
      <c r="E35" s="199" t="s">
        <v>179</v>
      </c>
      <c r="F35" s="200"/>
      <c r="G35" s="94"/>
      <c r="H35" s="95"/>
    </row>
    <row r="36" spans="2:8" ht="82.5" customHeight="1" x14ac:dyDescent="0.3">
      <c r="B36" s="91"/>
      <c r="C36" s="201" t="s">
        <v>181</v>
      </c>
      <c r="D36" s="202"/>
      <c r="E36" s="199" t="s">
        <v>180</v>
      </c>
      <c r="F36" s="200"/>
      <c r="G36" s="94"/>
      <c r="H36" s="95"/>
    </row>
    <row r="37" spans="2:8" ht="46.5" customHeight="1" x14ac:dyDescent="0.3">
      <c r="B37" s="91"/>
      <c r="C37" s="201" t="s">
        <v>38</v>
      </c>
      <c r="D37" s="202"/>
      <c r="E37" s="199" t="s">
        <v>182</v>
      </c>
      <c r="F37" s="200"/>
      <c r="G37" s="94"/>
      <c r="H37" s="95"/>
    </row>
    <row r="38" spans="2:8" ht="6.75" customHeight="1" thickBot="1" x14ac:dyDescent="0.35">
      <c r="B38" s="91"/>
      <c r="C38" s="212"/>
      <c r="D38" s="213"/>
      <c r="E38" s="214"/>
      <c r="F38" s="215"/>
      <c r="G38" s="94"/>
      <c r="H38" s="95"/>
    </row>
    <row r="39" spans="2:8" ht="15" thickTop="1" x14ac:dyDescent="0.3">
      <c r="B39" s="91"/>
      <c r="C39" s="92"/>
      <c r="D39" s="92"/>
      <c r="E39" s="93"/>
      <c r="F39" s="93"/>
      <c r="G39" s="94"/>
      <c r="H39" s="95"/>
    </row>
    <row r="40" spans="2:8" ht="21" customHeight="1" x14ac:dyDescent="0.3">
      <c r="B40" s="209" t="s">
        <v>191</v>
      </c>
      <c r="C40" s="210"/>
      <c r="D40" s="210"/>
      <c r="E40" s="210"/>
      <c r="F40" s="210"/>
      <c r="G40" s="210"/>
      <c r="H40" s="211"/>
    </row>
    <row r="41" spans="2:8" ht="20.25" customHeight="1" x14ac:dyDescent="0.3">
      <c r="B41" s="209" t="s">
        <v>192</v>
      </c>
      <c r="C41" s="210"/>
      <c r="D41" s="210"/>
      <c r="E41" s="210"/>
      <c r="F41" s="210"/>
      <c r="G41" s="210"/>
      <c r="H41" s="211"/>
    </row>
    <row r="42" spans="2:8" ht="20.25" customHeight="1" x14ac:dyDescent="0.3">
      <c r="B42" s="209" t="s">
        <v>193</v>
      </c>
      <c r="C42" s="210"/>
      <c r="D42" s="210"/>
      <c r="E42" s="210"/>
      <c r="F42" s="210"/>
      <c r="G42" s="210"/>
      <c r="H42" s="211"/>
    </row>
    <row r="43" spans="2:8" ht="20.25" customHeight="1" x14ac:dyDescent="0.3">
      <c r="B43" s="209" t="s">
        <v>194</v>
      </c>
      <c r="C43" s="210"/>
      <c r="D43" s="210"/>
      <c r="E43" s="210"/>
      <c r="F43" s="210"/>
      <c r="G43" s="210"/>
      <c r="H43" s="211"/>
    </row>
    <row r="44" spans="2:8" x14ac:dyDescent="0.3">
      <c r="B44" s="209" t="s">
        <v>195</v>
      </c>
      <c r="C44" s="210"/>
      <c r="D44" s="210"/>
      <c r="E44" s="210"/>
      <c r="F44" s="210"/>
      <c r="G44" s="210"/>
      <c r="H44" s="211"/>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576" t="s">
        <v>76</v>
      </c>
      <c r="C1" s="577"/>
      <c r="D1" s="577"/>
      <c r="E1" s="577"/>
      <c r="F1" s="578"/>
    </row>
    <row r="2" spans="2:6" ht="16.2" thickBot="1" x14ac:dyDescent="0.35">
      <c r="B2" s="73"/>
      <c r="C2" s="73"/>
      <c r="D2" s="73"/>
      <c r="E2" s="73"/>
      <c r="F2" s="73"/>
    </row>
    <row r="3" spans="2:6" ht="16.2" thickBot="1" x14ac:dyDescent="0.35">
      <c r="B3" s="580" t="s">
        <v>62</v>
      </c>
      <c r="C3" s="581"/>
      <c r="D3" s="581"/>
      <c r="E3" s="85" t="s">
        <v>63</v>
      </c>
      <c r="F3" s="86" t="s">
        <v>64</v>
      </c>
    </row>
    <row r="4" spans="2:6" ht="31.2" x14ac:dyDescent="0.3">
      <c r="B4" s="582" t="s">
        <v>65</v>
      </c>
      <c r="C4" s="584" t="s">
        <v>13</v>
      </c>
      <c r="D4" s="74" t="s">
        <v>14</v>
      </c>
      <c r="E4" s="75" t="s">
        <v>66</v>
      </c>
      <c r="F4" s="76">
        <v>0.25</v>
      </c>
    </row>
    <row r="5" spans="2:6" ht="46.8" x14ac:dyDescent="0.3">
      <c r="B5" s="583"/>
      <c r="C5" s="585"/>
      <c r="D5" s="77" t="s">
        <v>15</v>
      </c>
      <c r="E5" s="78" t="s">
        <v>67</v>
      </c>
      <c r="F5" s="79">
        <v>0.15</v>
      </c>
    </row>
    <row r="6" spans="2:6" ht="46.8" x14ac:dyDescent="0.3">
      <c r="B6" s="583"/>
      <c r="C6" s="585"/>
      <c r="D6" s="77" t="s">
        <v>16</v>
      </c>
      <c r="E6" s="78" t="s">
        <v>68</v>
      </c>
      <c r="F6" s="79">
        <v>0.1</v>
      </c>
    </row>
    <row r="7" spans="2:6" ht="62.4" x14ac:dyDescent="0.3">
      <c r="B7" s="583"/>
      <c r="C7" s="585" t="s">
        <v>17</v>
      </c>
      <c r="D7" s="77" t="s">
        <v>10</v>
      </c>
      <c r="E7" s="78" t="s">
        <v>69</v>
      </c>
      <c r="F7" s="79">
        <v>0.25</v>
      </c>
    </row>
    <row r="8" spans="2:6" ht="31.2" x14ac:dyDescent="0.3">
      <c r="B8" s="583"/>
      <c r="C8" s="585"/>
      <c r="D8" s="77" t="s">
        <v>9</v>
      </c>
      <c r="E8" s="78" t="s">
        <v>70</v>
      </c>
      <c r="F8" s="79">
        <v>0.15</v>
      </c>
    </row>
    <row r="9" spans="2:6" ht="46.8" x14ac:dyDescent="0.3">
      <c r="B9" s="583" t="s">
        <v>149</v>
      </c>
      <c r="C9" s="585" t="s">
        <v>18</v>
      </c>
      <c r="D9" s="77" t="s">
        <v>19</v>
      </c>
      <c r="E9" s="78" t="s">
        <v>71</v>
      </c>
      <c r="F9" s="80" t="s">
        <v>72</v>
      </c>
    </row>
    <row r="10" spans="2:6" ht="46.8" x14ac:dyDescent="0.3">
      <c r="B10" s="583"/>
      <c r="C10" s="585"/>
      <c r="D10" s="77" t="s">
        <v>20</v>
      </c>
      <c r="E10" s="78" t="s">
        <v>73</v>
      </c>
      <c r="F10" s="80" t="s">
        <v>72</v>
      </c>
    </row>
    <row r="11" spans="2:6" ht="46.8" x14ac:dyDescent="0.3">
      <c r="B11" s="583"/>
      <c r="C11" s="585" t="s">
        <v>21</v>
      </c>
      <c r="D11" s="77" t="s">
        <v>22</v>
      </c>
      <c r="E11" s="78" t="s">
        <v>74</v>
      </c>
      <c r="F11" s="80" t="s">
        <v>72</v>
      </c>
    </row>
    <row r="12" spans="2:6" ht="46.8" x14ac:dyDescent="0.3">
      <c r="B12" s="583"/>
      <c r="C12" s="585"/>
      <c r="D12" s="77" t="s">
        <v>23</v>
      </c>
      <c r="E12" s="78" t="s">
        <v>75</v>
      </c>
      <c r="F12" s="80" t="s">
        <v>72</v>
      </c>
    </row>
    <row r="13" spans="2:6" ht="31.2" x14ac:dyDescent="0.3">
      <c r="B13" s="583"/>
      <c r="C13" s="585" t="s">
        <v>24</v>
      </c>
      <c r="D13" s="77" t="s">
        <v>113</v>
      </c>
      <c r="E13" s="78" t="s">
        <v>116</v>
      </c>
      <c r="F13" s="80" t="s">
        <v>72</v>
      </c>
    </row>
    <row r="14" spans="2:6" ht="16.2" thickBot="1" x14ac:dyDescent="0.35">
      <c r="B14" s="586"/>
      <c r="C14" s="587"/>
      <c r="D14" s="81" t="s">
        <v>114</v>
      </c>
      <c r="E14" s="82" t="s">
        <v>115</v>
      </c>
      <c r="F14" s="83" t="s">
        <v>72</v>
      </c>
    </row>
    <row r="15" spans="2:6" ht="49.5" customHeight="1" x14ac:dyDescent="0.3">
      <c r="B15" s="579" t="s">
        <v>146</v>
      </c>
      <c r="C15" s="579"/>
      <c r="D15" s="579"/>
      <c r="E15" s="579"/>
      <c r="F15" s="579"/>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J53"/>
  <sheetViews>
    <sheetView topLeftCell="A14" zoomScale="85" zoomScaleNormal="85" workbookViewId="0">
      <selection activeCell="B19" sqref="B19"/>
    </sheetView>
  </sheetViews>
  <sheetFormatPr baseColWidth="10" defaultColWidth="11.44140625" defaultRowHeight="13.8" x14ac:dyDescent="0.25"/>
  <cols>
    <col min="1" max="1" width="29.44140625" style="136" customWidth="1"/>
    <col min="2" max="2" width="29.109375" style="136" customWidth="1"/>
    <col min="3" max="3" width="30.33203125" style="136" customWidth="1"/>
    <col min="4" max="4" width="31.88671875" style="136" customWidth="1"/>
    <col min="5" max="5" width="32.5546875" style="136" customWidth="1"/>
    <col min="6" max="6" width="32" style="136" customWidth="1"/>
    <col min="7" max="16384" width="11.44140625" style="136"/>
  </cols>
  <sheetData>
    <row r="1" spans="1:10" ht="15" customHeight="1" x14ac:dyDescent="0.25">
      <c r="A1" s="254"/>
      <c r="B1" s="256" t="s">
        <v>213</v>
      </c>
      <c r="C1" s="256"/>
      <c r="D1" s="256"/>
      <c r="E1" s="134" t="s">
        <v>296</v>
      </c>
      <c r="F1" s="252"/>
      <c r="G1" s="135"/>
      <c r="J1" s="251"/>
    </row>
    <row r="2" spans="1:10" ht="15" customHeight="1" x14ac:dyDescent="0.25">
      <c r="A2" s="255"/>
      <c r="B2" s="257"/>
      <c r="C2" s="257"/>
      <c r="D2" s="257"/>
      <c r="E2" s="138" t="s">
        <v>295</v>
      </c>
      <c r="F2" s="253"/>
      <c r="G2" s="135"/>
      <c r="J2" s="251"/>
    </row>
    <row r="3" spans="1:10" ht="15" customHeight="1" x14ac:dyDescent="0.25">
      <c r="A3" s="255"/>
      <c r="B3" s="257" t="s">
        <v>214</v>
      </c>
      <c r="C3" s="257"/>
      <c r="D3" s="257"/>
      <c r="E3" s="138" t="s">
        <v>294</v>
      </c>
      <c r="F3" s="253"/>
      <c r="G3" s="135"/>
      <c r="J3" s="251"/>
    </row>
    <row r="4" spans="1:10" ht="15.75" customHeight="1" x14ac:dyDescent="0.25">
      <c r="A4" s="255"/>
      <c r="B4" s="257"/>
      <c r="C4" s="257"/>
      <c r="D4" s="257"/>
      <c r="E4" s="138" t="s">
        <v>293</v>
      </c>
      <c r="F4" s="253"/>
      <c r="G4" s="135"/>
      <c r="J4" s="251"/>
    </row>
    <row r="5" spans="1:10" ht="15.75" customHeight="1" x14ac:dyDescent="0.25">
      <c r="A5" s="239"/>
      <c r="B5" s="240"/>
      <c r="C5" s="240"/>
      <c r="D5" s="240"/>
      <c r="E5" s="240"/>
      <c r="F5" s="241"/>
      <c r="G5" s="135"/>
      <c r="J5" s="137"/>
    </row>
    <row r="6" spans="1:10" ht="15" customHeight="1" x14ac:dyDescent="0.25">
      <c r="A6" s="248" t="s">
        <v>215</v>
      </c>
      <c r="B6" s="249"/>
      <c r="C6" s="249"/>
      <c r="D6" s="249"/>
      <c r="E6" s="249"/>
      <c r="F6" s="250"/>
    </row>
    <row r="7" spans="1:10" ht="15.75" customHeight="1" x14ac:dyDescent="0.25">
      <c r="A7" s="248"/>
      <c r="B7" s="249"/>
      <c r="C7" s="249"/>
      <c r="D7" s="249"/>
      <c r="E7" s="249"/>
      <c r="F7" s="250"/>
    </row>
    <row r="8" spans="1:10" ht="27" customHeight="1" x14ac:dyDescent="0.25">
      <c r="A8" s="242" t="s">
        <v>292</v>
      </c>
      <c r="B8" s="243"/>
      <c r="C8" s="243"/>
      <c r="D8" s="243"/>
      <c r="E8" s="243"/>
      <c r="F8" s="244"/>
    </row>
    <row r="9" spans="1:10" ht="77.25" customHeight="1" thickBot="1" x14ac:dyDescent="0.3">
      <c r="A9" s="245" t="s">
        <v>291</v>
      </c>
      <c r="B9" s="246"/>
      <c r="C9" s="246"/>
      <c r="D9" s="246"/>
      <c r="E9" s="246"/>
      <c r="F9" s="247"/>
    </row>
    <row r="10" spans="1:10" ht="18.75" customHeight="1" thickBot="1" x14ac:dyDescent="0.3">
      <c r="A10" s="238"/>
      <c r="B10" s="238"/>
      <c r="C10" s="238"/>
      <c r="D10" s="238"/>
      <c r="E10" s="238"/>
      <c r="F10" s="238"/>
    </row>
    <row r="11" spans="1:10" ht="22.5" customHeight="1" thickBot="1" x14ac:dyDescent="0.3">
      <c r="A11" s="139" t="s">
        <v>216</v>
      </c>
      <c r="B11" s="140" t="s">
        <v>290</v>
      </c>
      <c r="C11" s="140" t="s">
        <v>217</v>
      </c>
      <c r="D11" s="140" t="s">
        <v>290</v>
      </c>
      <c r="E11" s="140" t="s">
        <v>218</v>
      </c>
      <c r="F11" s="141" t="s">
        <v>290</v>
      </c>
    </row>
    <row r="12" spans="1:10" ht="75" customHeight="1" x14ac:dyDescent="0.25">
      <c r="A12" s="142" t="s">
        <v>220</v>
      </c>
      <c r="B12" s="604" t="s">
        <v>289</v>
      </c>
      <c r="C12" s="143" t="s">
        <v>284</v>
      </c>
      <c r="D12" s="595" t="s">
        <v>288</v>
      </c>
      <c r="E12" s="143" t="s">
        <v>287</v>
      </c>
      <c r="F12" s="601" t="s">
        <v>286</v>
      </c>
    </row>
    <row r="13" spans="1:10" ht="60" customHeight="1" x14ac:dyDescent="0.25">
      <c r="A13" s="144" t="s">
        <v>219</v>
      </c>
      <c r="B13" s="605" t="s">
        <v>285</v>
      </c>
      <c r="C13" s="145" t="s">
        <v>284</v>
      </c>
      <c r="D13" s="595" t="s">
        <v>283</v>
      </c>
      <c r="E13" s="145" t="s">
        <v>282</v>
      </c>
      <c r="F13" s="601" t="s">
        <v>281</v>
      </c>
    </row>
    <row r="14" spans="1:10" ht="82.5" customHeight="1" x14ac:dyDescent="0.25">
      <c r="A14" s="144" t="s">
        <v>219</v>
      </c>
      <c r="B14" s="606" t="s">
        <v>280</v>
      </c>
      <c r="C14" s="145" t="s">
        <v>279</v>
      </c>
      <c r="D14" s="595" t="s">
        <v>278</v>
      </c>
      <c r="E14" s="145" t="s">
        <v>277</v>
      </c>
      <c r="F14" s="603" t="s">
        <v>276</v>
      </c>
    </row>
    <row r="15" spans="1:10" ht="73.5" customHeight="1" x14ac:dyDescent="0.25">
      <c r="A15" s="144" t="s">
        <v>221</v>
      </c>
      <c r="B15" s="606" t="s">
        <v>275</v>
      </c>
      <c r="C15" s="145" t="s">
        <v>274</v>
      </c>
      <c r="D15" s="595" t="s">
        <v>273</v>
      </c>
      <c r="E15" s="145" t="s">
        <v>272</v>
      </c>
      <c r="F15" s="603" t="s">
        <v>271</v>
      </c>
    </row>
    <row r="16" spans="1:10" ht="59.25" customHeight="1" x14ac:dyDescent="0.25">
      <c r="A16" s="144" t="s">
        <v>219</v>
      </c>
      <c r="B16" s="606" t="s">
        <v>270</v>
      </c>
      <c r="C16" s="145" t="s">
        <v>269</v>
      </c>
      <c r="D16" s="598" t="s">
        <v>268</v>
      </c>
      <c r="E16" s="145"/>
      <c r="F16" s="147"/>
    </row>
    <row r="17" spans="1:6" ht="69.75" customHeight="1" x14ac:dyDescent="0.25">
      <c r="A17" s="144" t="s">
        <v>264</v>
      </c>
      <c r="B17" s="607" t="s">
        <v>267</v>
      </c>
      <c r="C17" s="145" t="s">
        <v>266</v>
      </c>
      <c r="D17" s="595" t="s">
        <v>265</v>
      </c>
      <c r="E17" s="145"/>
      <c r="F17" s="147"/>
    </row>
    <row r="18" spans="1:6" ht="66.75" customHeight="1" x14ac:dyDescent="0.25">
      <c r="A18" s="144" t="s">
        <v>264</v>
      </c>
      <c r="B18" s="605" t="s">
        <v>263</v>
      </c>
      <c r="C18" s="145" t="s">
        <v>262</v>
      </c>
      <c r="D18" s="592" t="s">
        <v>261</v>
      </c>
      <c r="E18" s="145"/>
      <c r="F18" s="147"/>
    </row>
    <row r="19" spans="1:6" ht="73.5" customHeight="1" x14ac:dyDescent="0.25">
      <c r="A19" s="144" t="s">
        <v>222</v>
      </c>
      <c r="B19" s="605" t="s">
        <v>260</v>
      </c>
      <c r="C19" s="145"/>
      <c r="D19" s="148"/>
      <c r="E19" s="145"/>
      <c r="F19" s="147"/>
    </row>
    <row r="20" spans="1:6" ht="65.25" customHeight="1" x14ac:dyDescent="0.25">
      <c r="A20" s="144"/>
      <c r="B20" s="146"/>
      <c r="C20" s="145"/>
      <c r="D20" s="148"/>
      <c r="E20" s="145"/>
      <c r="F20" s="147"/>
    </row>
    <row r="21" spans="1:6" ht="66.75" customHeight="1" x14ac:dyDescent="0.25">
      <c r="A21" s="144"/>
      <c r="B21" s="146"/>
      <c r="C21" s="145"/>
      <c r="D21" s="148"/>
      <c r="E21" s="145"/>
      <c r="F21" s="147"/>
    </row>
    <row r="22" spans="1:6" ht="69" customHeight="1" x14ac:dyDescent="0.25">
      <c r="A22" s="144"/>
      <c r="B22" s="146"/>
      <c r="C22" s="145"/>
      <c r="D22" s="148"/>
      <c r="E22" s="145"/>
      <c r="F22" s="147"/>
    </row>
    <row r="23" spans="1:6" ht="61.5" customHeight="1" x14ac:dyDescent="0.25">
      <c r="A23" s="144"/>
      <c r="B23" s="146"/>
      <c r="C23" s="145"/>
      <c r="D23" s="148"/>
      <c r="E23" s="145"/>
      <c r="F23" s="147"/>
    </row>
    <row r="24" spans="1:6" ht="57.75" customHeight="1" x14ac:dyDescent="0.25">
      <c r="A24" s="144"/>
      <c r="B24" s="146"/>
      <c r="C24" s="145"/>
      <c r="D24" s="148"/>
      <c r="E24" s="145"/>
      <c r="F24" s="147"/>
    </row>
    <row r="25" spans="1:6" ht="62.25" customHeight="1" x14ac:dyDescent="0.25">
      <c r="A25" s="144"/>
      <c r="B25" s="146"/>
      <c r="C25" s="145"/>
      <c r="D25" s="148"/>
      <c r="E25" s="145"/>
      <c r="F25" s="147"/>
    </row>
    <row r="26" spans="1:6" ht="56.25" customHeight="1" thickBot="1" x14ac:dyDescent="0.3">
      <c r="A26" s="149"/>
      <c r="B26" s="150"/>
      <c r="C26" s="151"/>
      <c r="D26" s="152"/>
      <c r="E26" s="151"/>
      <c r="F26" s="153"/>
    </row>
    <row r="27" spans="1:6" ht="65.25" customHeight="1" x14ac:dyDescent="0.25">
      <c r="A27" s="154"/>
      <c r="B27" s="155"/>
      <c r="C27" s="154"/>
      <c r="D27" s="156"/>
      <c r="E27" s="154"/>
      <c r="F27" s="156"/>
    </row>
    <row r="28" spans="1:6" ht="62.25" customHeight="1" x14ac:dyDescent="0.25">
      <c r="A28" s="154"/>
      <c r="B28" s="155"/>
      <c r="C28" s="154"/>
      <c r="D28" s="156"/>
      <c r="E28" s="154"/>
      <c r="F28" s="156"/>
    </row>
    <row r="29" spans="1:6" ht="63" customHeight="1" x14ac:dyDescent="0.25">
      <c r="A29" s="154"/>
      <c r="B29" s="155"/>
      <c r="C29" s="154"/>
      <c r="D29" s="156"/>
      <c r="E29" s="154"/>
      <c r="F29" s="155"/>
    </row>
    <row r="30" spans="1:6" ht="51.75" customHeight="1" x14ac:dyDescent="0.25">
      <c r="A30" s="154"/>
      <c r="B30" s="155"/>
      <c r="C30" s="154"/>
      <c r="D30" s="156"/>
      <c r="E30" s="154"/>
      <c r="F30" s="155"/>
    </row>
    <row r="31" spans="1:6" ht="52.5" customHeight="1" x14ac:dyDescent="0.25">
      <c r="A31" s="154"/>
      <c r="B31" s="156"/>
      <c r="C31" s="154"/>
      <c r="D31" s="156"/>
      <c r="E31" s="154"/>
      <c r="F31" s="156"/>
    </row>
    <row r="32" spans="1:6" ht="63.75" customHeight="1" x14ac:dyDescent="0.25">
      <c r="A32" s="154"/>
      <c r="B32" s="156"/>
      <c r="C32" s="154"/>
      <c r="D32" s="156"/>
      <c r="E32" s="154"/>
      <c r="F32" s="156"/>
    </row>
    <row r="33" spans="1:6" ht="66" customHeight="1" x14ac:dyDescent="0.25">
      <c r="A33" s="154"/>
      <c r="B33" s="157"/>
      <c r="C33" s="154"/>
      <c r="D33" s="158"/>
      <c r="E33" s="154"/>
      <c r="F33" s="157"/>
    </row>
    <row r="34" spans="1:6" ht="55.5" customHeight="1" x14ac:dyDescent="0.25">
      <c r="A34" s="154"/>
      <c r="B34" s="157"/>
      <c r="C34" s="154"/>
      <c r="D34" s="158"/>
      <c r="E34" s="154"/>
      <c r="F34" s="159"/>
    </row>
    <row r="35" spans="1:6" ht="51.75" customHeight="1" x14ac:dyDescent="0.25">
      <c r="A35" s="154"/>
      <c r="B35" s="159"/>
      <c r="C35" s="154"/>
      <c r="D35" s="160"/>
      <c r="E35" s="154"/>
      <c r="F35" s="159"/>
    </row>
    <row r="36" spans="1:6" ht="55.5" customHeight="1" x14ac:dyDescent="0.25">
      <c r="A36" s="154"/>
      <c r="B36" s="159"/>
      <c r="C36" s="154"/>
      <c r="D36" s="159"/>
      <c r="E36" s="154"/>
      <c r="F36" s="159"/>
    </row>
    <row r="37" spans="1:6" ht="55.5" customHeight="1" x14ac:dyDescent="0.25">
      <c r="A37" s="154"/>
      <c r="B37" s="159"/>
      <c r="C37" s="154"/>
      <c r="D37" s="159"/>
      <c r="E37" s="154"/>
      <c r="F37" s="159"/>
    </row>
    <row r="38" spans="1:6" ht="54.75" customHeight="1" x14ac:dyDescent="0.25">
      <c r="A38" s="154"/>
      <c r="B38" s="159"/>
      <c r="C38" s="154"/>
      <c r="D38" s="159"/>
      <c r="E38" s="154"/>
      <c r="F38" s="159"/>
    </row>
    <row r="39" spans="1:6" ht="56.25" customHeight="1" x14ac:dyDescent="0.25">
      <c r="A39" s="154"/>
      <c r="B39" s="159"/>
      <c r="C39" s="154"/>
      <c r="D39" s="159"/>
      <c r="E39" s="154"/>
      <c r="F39" s="159"/>
    </row>
    <row r="40" spans="1:6" ht="54.75" customHeight="1" x14ac:dyDescent="0.25">
      <c r="A40" s="154"/>
      <c r="B40" s="157"/>
      <c r="C40" s="154"/>
      <c r="D40" s="158"/>
      <c r="E40" s="154"/>
      <c r="F40" s="157"/>
    </row>
    <row r="41" spans="1:6" ht="55.5" customHeight="1" x14ac:dyDescent="0.25">
      <c r="A41" s="154"/>
      <c r="B41" s="157"/>
      <c r="C41" s="154"/>
      <c r="D41" s="158"/>
      <c r="E41" s="154"/>
      <c r="F41" s="159"/>
    </row>
    <row r="42" spans="1:6" ht="54.75" customHeight="1" x14ac:dyDescent="0.25">
      <c r="A42" s="154"/>
      <c r="B42" s="159"/>
      <c r="C42" s="154"/>
      <c r="D42" s="160"/>
      <c r="E42" s="154"/>
      <c r="F42" s="159"/>
    </row>
    <row r="43" spans="1:6" ht="55.5" customHeight="1" x14ac:dyDescent="0.25">
      <c r="A43" s="154"/>
      <c r="B43" s="159"/>
      <c r="C43" s="154"/>
      <c r="D43" s="159"/>
      <c r="E43" s="154"/>
      <c r="F43" s="159"/>
    </row>
    <row r="44" spans="1:6" ht="56.25" customHeight="1" x14ac:dyDescent="0.25">
      <c r="A44" s="154"/>
      <c r="B44" s="159"/>
      <c r="C44" s="154"/>
      <c r="D44" s="159"/>
      <c r="E44" s="154"/>
      <c r="F44" s="159"/>
    </row>
    <row r="45" spans="1:6" ht="59.25" customHeight="1" x14ac:dyDescent="0.25">
      <c r="A45" s="154"/>
      <c r="B45" s="159"/>
      <c r="C45" s="154"/>
      <c r="D45" s="159"/>
      <c r="E45" s="154"/>
      <c r="F45" s="159"/>
    </row>
    <row r="46" spans="1:6" ht="55.5" customHeight="1" x14ac:dyDescent="0.25">
      <c r="A46" s="154"/>
      <c r="B46" s="159"/>
      <c r="C46" s="154"/>
      <c r="D46" s="159"/>
      <c r="E46" s="154"/>
      <c r="F46" s="159"/>
    </row>
    <row r="47" spans="1:6" ht="55.5" customHeight="1" x14ac:dyDescent="0.25">
      <c r="A47" s="154"/>
      <c r="B47" s="157"/>
      <c r="C47" s="154"/>
      <c r="D47" s="158"/>
      <c r="E47" s="154"/>
      <c r="F47" s="157"/>
    </row>
    <row r="48" spans="1:6" ht="56.25" customHeight="1" x14ac:dyDescent="0.25">
      <c r="A48" s="154"/>
      <c r="B48" s="157"/>
      <c r="C48" s="154"/>
      <c r="D48" s="158"/>
      <c r="E48" s="154"/>
      <c r="F48" s="159"/>
    </row>
    <row r="49" spans="1:6" ht="54" customHeight="1" x14ac:dyDescent="0.25">
      <c r="A49" s="154"/>
      <c r="B49" s="159"/>
      <c r="C49" s="154"/>
      <c r="D49" s="160"/>
      <c r="E49" s="154"/>
      <c r="F49" s="159"/>
    </row>
    <row r="50" spans="1:6" ht="56.25" customHeight="1" x14ac:dyDescent="0.25">
      <c r="A50" s="154"/>
      <c r="B50" s="159"/>
      <c r="C50" s="154"/>
      <c r="D50" s="159"/>
      <c r="E50" s="154"/>
      <c r="F50" s="159"/>
    </row>
    <row r="51" spans="1:6" ht="59.25" customHeight="1" x14ac:dyDescent="0.25">
      <c r="A51" s="154"/>
      <c r="B51" s="159"/>
      <c r="C51" s="154"/>
      <c r="D51" s="159"/>
      <c r="E51" s="154"/>
      <c r="F51" s="159"/>
    </row>
    <row r="52" spans="1:6" ht="54.75" customHeight="1" x14ac:dyDescent="0.25">
      <c r="A52" s="154"/>
      <c r="B52" s="159"/>
      <c r="C52" s="154"/>
      <c r="D52" s="159"/>
      <c r="E52" s="154"/>
      <c r="F52" s="159"/>
    </row>
    <row r="53" spans="1:6" ht="55.5" customHeight="1" x14ac:dyDescent="0.25">
      <c r="A53" s="154"/>
      <c r="B53" s="159"/>
      <c r="C53" s="154"/>
      <c r="D53" s="159"/>
      <c r="E53" s="154"/>
      <c r="F53" s="159"/>
    </row>
  </sheetData>
  <mergeCells count="10">
    <mergeCell ref="J1:J4"/>
    <mergeCell ref="F1:F4"/>
    <mergeCell ref="A1:A4"/>
    <mergeCell ref="B1:D2"/>
    <mergeCell ref="B3:D4"/>
    <mergeCell ref="A10:F10"/>
    <mergeCell ref="A5:F5"/>
    <mergeCell ref="A8:F8"/>
    <mergeCell ref="A9:F9"/>
    <mergeCell ref="A6:F7"/>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rgb="FFFFC000"/>
  </sheetPr>
  <dimension ref="A1:X42"/>
  <sheetViews>
    <sheetView topLeftCell="A19" workbookViewId="0">
      <selection activeCell="X9" sqref="X9"/>
    </sheetView>
  </sheetViews>
  <sheetFormatPr baseColWidth="10" defaultColWidth="11.44140625" defaultRowHeight="14.4" x14ac:dyDescent="0.3"/>
  <cols>
    <col min="1" max="1" width="5.109375" style="188" customWidth="1"/>
    <col min="2" max="2" width="40.44140625" style="189" customWidth="1"/>
    <col min="3" max="17" width="6.44140625" style="189" customWidth="1"/>
    <col min="18" max="18" width="8.109375" style="189" customWidth="1"/>
    <col min="19" max="19" width="13" style="190" customWidth="1"/>
    <col min="20" max="20" width="19.6640625" customWidth="1"/>
    <col min="21" max="23" width="11.44140625" hidden="1" customWidth="1"/>
  </cols>
  <sheetData>
    <row r="1" spans="1:24" ht="30.75" customHeight="1" x14ac:dyDescent="0.3">
      <c r="A1" s="277"/>
      <c r="B1" s="262" t="str">
        <f>'CONTEXTO (2)'!B1</f>
        <v xml:space="preserve">PROCESO: </v>
      </c>
      <c r="C1" s="262"/>
      <c r="D1" s="262"/>
      <c r="E1" s="262"/>
      <c r="F1" s="262"/>
      <c r="G1" s="262"/>
      <c r="H1" s="262"/>
      <c r="I1" s="262"/>
      <c r="J1" s="262"/>
      <c r="K1" s="262"/>
      <c r="L1" s="262"/>
      <c r="M1" s="262"/>
      <c r="N1" s="262"/>
      <c r="O1" s="262"/>
      <c r="P1" s="262"/>
      <c r="Q1" s="262"/>
      <c r="R1" s="262"/>
      <c r="S1" s="263"/>
      <c r="T1" s="270" t="s">
        <v>296</v>
      </c>
      <c r="U1" s="270"/>
      <c r="V1" s="270"/>
      <c r="W1" s="271"/>
    </row>
    <row r="2" spans="1:24" ht="25.5" customHeight="1" x14ac:dyDescent="0.3">
      <c r="A2" s="278"/>
      <c r="B2" s="258"/>
      <c r="C2" s="258"/>
      <c r="D2" s="258"/>
      <c r="E2" s="258"/>
      <c r="F2" s="258"/>
      <c r="G2" s="258"/>
      <c r="H2" s="258"/>
      <c r="I2" s="258"/>
      <c r="J2" s="258"/>
      <c r="K2" s="258"/>
      <c r="L2" s="258"/>
      <c r="M2" s="258"/>
      <c r="N2" s="258"/>
      <c r="O2" s="258"/>
      <c r="P2" s="258"/>
      <c r="Q2" s="258"/>
      <c r="R2" s="258"/>
      <c r="S2" s="259"/>
      <c r="T2" s="272" t="s">
        <v>295</v>
      </c>
      <c r="U2" s="272"/>
      <c r="V2" s="272"/>
      <c r="W2" s="273"/>
    </row>
    <row r="3" spans="1:24" ht="15" customHeight="1" x14ac:dyDescent="0.3">
      <c r="A3" s="278"/>
      <c r="B3" s="258" t="s">
        <v>223</v>
      </c>
      <c r="C3" s="258"/>
      <c r="D3" s="258"/>
      <c r="E3" s="258"/>
      <c r="F3" s="258"/>
      <c r="G3" s="258"/>
      <c r="H3" s="258"/>
      <c r="I3" s="258"/>
      <c r="J3" s="258"/>
      <c r="K3" s="258"/>
      <c r="L3" s="258"/>
      <c r="M3" s="258"/>
      <c r="N3" s="258"/>
      <c r="O3" s="258"/>
      <c r="P3" s="258"/>
      <c r="Q3" s="258"/>
      <c r="R3" s="258"/>
      <c r="S3" s="259"/>
      <c r="T3" s="272" t="s">
        <v>294</v>
      </c>
      <c r="U3" s="272"/>
      <c r="V3" s="272"/>
      <c r="W3" s="273"/>
    </row>
    <row r="4" spans="1:24" ht="15.75" customHeight="1" x14ac:dyDescent="0.3">
      <c r="A4" s="264"/>
      <c r="B4" s="260"/>
      <c r="C4" s="260"/>
      <c r="D4" s="260"/>
      <c r="E4" s="260"/>
      <c r="F4" s="260"/>
      <c r="G4" s="260"/>
      <c r="H4" s="260"/>
      <c r="I4" s="260"/>
      <c r="J4" s="260"/>
      <c r="K4" s="260"/>
      <c r="L4" s="260"/>
      <c r="M4" s="260"/>
      <c r="N4" s="260"/>
      <c r="O4" s="260"/>
      <c r="P4" s="260"/>
      <c r="Q4" s="260"/>
      <c r="R4" s="260"/>
      <c r="S4" s="261"/>
      <c r="T4" s="272" t="s">
        <v>297</v>
      </c>
      <c r="U4" s="272"/>
      <c r="V4" s="272"/>
      <c r="W4" s="273"/>
    </row>
    <row r="5" spans="1:24" ht="15.75" customHeight="1" x14ac:dyDescent="0.3">
      <c r="A5" s="264"/>
      <c r="B5" s="264"/>
      <c r="C5" s="264"/>
      <c r="D5" s="264"/>
      <c r="E5" s="264"/>
      <c r="F5" s="264"/>
      <c r="G5" s="264"/>
      <c r="H5" s="264"/>
      <c r="I5" s="264"/>
      <c r="J5" s="264"/>
      <c r="K5" s="264"/>
      <c r="L5" s="264"/>
      <c r="M5" s="264"/>
      <c r="N5" s="264"/>
      <c r="O5" s="264"/>
      <c r="P5" s="264"/>
      <c r="Q5" s="264"/>
      <c r="R5" s="264"/>
      <c r="S5" s="264"/>
      <c r="T5" s="265"/>
      <c r="U5" s="155"/>
      <c r="V5" s="155"/>
      <c r="W5" s="161"/>
    </row>
    <row r="6" spans="1:24" s="136" customFormat="1" ht="27" customHeight="1" x14ac:dyDescent="0.25">
      <c r="A6" s="280"/>
      <c r="B6" s="280"/>
      <c r="C6" s="280"/>
      <c r="D6" s="280"/>
      <c r="E6" s="280"/>
      <c r="F6" s="280"/>
      <c r="G6" s="280"/>
      <c r="H6" s="280"/>
      <c r="I6" s="280"/>
      <c r="J6" s="280"/>
      <c r="K6" s="280"/>
      <c r="L6" s="280"/>
      <c r="M6" s="280"/>
      <c r="N6" s="280"/>
      <c r="O6" s="280"/>
      <c r="P6" s="280"/>
      <c r="Q6" s="280"/>
      <c r="R6" s="280"/>
      <c r="S6" s="280"/>
      <c r="T6" s="280"/>
      <c r="W6" s="162"/>
    </row>
    <row r="7" spans="1:24" s="136" customFormat="1" ht="81" customHeight="1" thickBot="1" x14ac:dyDescent="0.3">
      <c r="A7" s="279"/>
      <c r="B7" s="279"/>
      <c r="C7" s="279"/>
      <c r="D7" s="279"/>
      <c r="E7" s="279"/>
      <c r="F7" s="279"/>
      <c r="G7" s="279"/>
      <c r="H7" s="279"/>
      <c r="I7" s="279"/>
      <c r="J7" s="279"/>
      <c r="K7" s="279"/>
      <c r="L7" s="279"/>
      <c r="M7" s="279"/>
      <c r="N7" s="279"/>
      <c r="O7" s="279"/>
      <c r="P7" s="279"/>
      <c r="Q7" s="279"/>
      <c r="R7" s="279"/>
      <c r="S7" s="279"/>
      <c r="T7" s="279"/>
      <c r="U7" s="163"/>
      <c r="V7" s="163"/>
      <c r="W7" s="164"/>
    </row>
    <row r="8" spans="1:24" s="136" customFormat="1" ht="26.25" customHeight="1" thickBot="1" x14ac:dyDescent="0.3">
      <c r="A8" s="165"/>
      <c r="B8" s="165"/>
      <c r="C8" s="165"/>
      <c r="D8" s="165"/>
      <c r="E8" s="165"/>
      <c r="F8" s="165"/>
      <c r="G8" s="165"/>
      <c r="H8" s="165"/>
      <c r="I8" s="165"/>
      <c r="J8" s="165"/>
      <c r="K8" s="165"/>
      <c r="L8" s="165"/>
      <c r="M8" s="165"/>
      <c r="N8" s="165"/>
      <c r="O8" s="165"/>
      <c r="P8" s="165"/>
      <c r="Q8" s="165"/>
      <c r="R8" s="165"/>
      <c r="S8" s="165"/>
      <c r="T8" s="166"/>
      <c r="X8" s="167"/>
    </row>
    <row r="9" spans="1:24" s="136" customFormat="1" ht="39.75" customHeight="1" thickBot="1" x14ac:dyDescent="0.3">
      <c r="A9" s="268"/>
      <c r="B9" s="268"/>
      <c r="C9" s="268" t="b">
        <v>0</v>
      </c>
      <c r="D9" s="268"/>
      <c r="E9" s="268"/>
      <c r="F9" s="268"/>
      <c r="G9" s="268"/>
      <c r="H9" s="268"/>
      <c r="I9" s="268"/>
      <c r="J9" s="268"/>
      <c r="K9" s="268"/>
      <c r="L9" s="268"/>
      <c r="M9" s="268"/>
      <c r="N9" s="268"/>
      <c r="O9" s="268"/>
      <c r="P9" s="268"/>
      <c r="Q9" s="268"/>
      <c r="R9" s="268"/>
      <c r="S9" s="268"/>
      <c r="T9" s="269"/>
    </row>
    <row r="10" spans="1:24" s="173" customFormat="1" ht="32.25" customHeight="1" thickBot="1" x14ac:dyDescent="0.35">
      <c r="A10" s="168" t="s">
        <v>224</v>
      </c>
      <c r="B10" s="169" t="s">
        <v>225</v>
      </c>
      <c r="C10" s="169" t="s">
        <v>226</v>
      </c>
      <c r="D10" s="169" t="s">
        <v>227</v>
      </c>
      <c r="E10" s="169" t="s">
        <v>228</v>
      </c>
      <c r="F10" s="169" t="s">
        <v>229</v>
      </c>
      <c r="G10" s="169" t="s">
        <v>230</v>
      </c>
      <c r="H10" s="169" t="s">
        <v>231</v>
      </c>
      <c r="I10" s="169" t="s">
        <v>232</v>
      </c>
      <c r="J10" s="169" t="s">
        <v>233</v>
      </c>
      <c r="K10" s="169" t="s">
        <v>234</v>
      </c>
      <c r="L10" s="169" t="s">
        <v>235</v>
      </c>
      <c r="M10" s="169" t="s">
        <v>236</v>
      </c>
      <c r="N10" s="169" t="s">
        <v>237</v>
      </c>
      <c r="O10" s="169" t="s">
        <v>238</v>
      </c>
      <c r="P10" s="169" t="s">
        <v>239</v>
      </c>
      <c r="Q10" s="169" t="s">
        <v>240</v>
      </c>
      <c r="R10" s="170" t="s">
        <v>241</v>
      </c>
      <c r="S10" s="171" t="s">
        <v>242</v>
      </c>
      <c r="T10" s="172" t="s">
        <v>243</v>
      </c>
    </row>
    <row r="11" spans="1:24" ht="39.75" customHeight="1" x14ac:dyDescent="0.3">
      <c r="A11" s="174">
        <v>1</v>
      </c>
      <c r="B11" s="588" t="s">
        <v>289</v>
      </c>
      <c r="C11" s="175">
        <v>4</v>
      </c>
      <c r="D11" s="175">
        <v>3</v>
      </c>
      <c r="E11" s="175">
        <v>3</v>
      </c>
      <c r="F11" s="175">
        <v>4</v>
      </c>
      <c r="G11" s="175">
        <v>3</v>
      </c>
      <c r="H11" s="175">
        <v>4</v>
      </c>
      <c r="I11" s="175"/>
      <c r="J11" s="175"/>
      <c r="K11" s="175"/>
      <c r="L11" s="175"/>
      <c r="M11" s="175"/>
      <c r="N11" s="175"/>
      <c r="O11" s="175"/>
      <c r="P11" s="175"/>
      <c r="Q11" s="175"/>
      <c r="R11" s="192">
        <f t="shared" ref="R11:R29" si="0">SUM(C11:Q11)</f>
        <v>21</v>
      </c>
      <c r="S11" s="176">
        <f t="shared" ref="S11:S29" si="1">IF(ISERROR(AVERAGE(C11:Q11)),0,AVERAGE(C11:Q11))</f>
        <v>3.5</v>
      </c>
      <c r="T11" s="177"/>
    </row>
    <row r="12" spans="1:24" ht="45.75" customHeight="1" x14ac:dyDescent="0.3">
      <c r="A12" s="174">
        <v>2</v>
      </c>
      <c r="B12" s="589" t="s">
        <v>285</v>
      </c>
      <c r="C12" s="175">
        <v>2</v>
      </c>
      <c r="D12" s="175">
        <v>2</v>
      </c>
      <c r="E12" s="175">
        <v>2</v>
      </c>
      <c r="F12" s="175">
        <v>1</v>
      </c>
      <c r="G12" s="175">
        <v>1</v>
      </c>
      <c r="H12" s="175">
        <v>1</v>
      </c>
      <c r="I12" s="175"/>
      <c r="J12" s="175"/>
      <c r="K12" s="175"/>
      <c r="L12" s="175"/>
      <c r="M12" s="175"/>
      <c r="N12" s="175"/>
      <c r="O12" s="175"/>
      <c r="P12" s="175"/>
      <c r="Q12" s="175"/>
      <c r="R12" s="174">
        <f t="shared" si="0"/>
        <v>9</v>
      </c>
      <c r="S12" s="176">
        <f t="shared" si="1"/>
        <v>1.5</v>
      </c>
      <c r="T12" s="178"/>
    </row>
    <row r="13" spans="1:24" ht="65.25" customHeight="1" x14ac:dyDescent="0.3">
      <c r="A13" s="174">
        <v>3</v>
      </c>
      <c r="B13" s="590" t="s">
        <v>280</v>
      </c>
      <c r="C13" s="175">
        <v>2</v>
      </c>
      <c r="D13" s="175">
        <v>2</v>
      </c>
      <c r="E13" s="175">
        <v>2</v>
      </c>
      <c r="F13" s="175">
        <v>2</v>
      </c>
      <c r="G13" s="175">
        <v>3</v>
      </c>
      <c r="H13" s="175">
        <v>3</v>
      </c>
      <c r="I13" s="175"/>
      <c r="J13" s="175"/>
      <c r="K13" s="175"/>
      <c r="L13" s="175"/>
      <c r="M13" s="175"/>
      <c r="N13" s="175"/>
      <c r="O13" s="175"/>
      <c r="P13" s="175"/>
      <c r="Q13" s="175"/>
      <c r="R13" s="174">
        <f t="shared" si="0"/>
        <v>14</v>
      </c>
      <c r="S13" s="176">
        <f t="shared" si="1"/>
        <v>2.3333333333333335</v>
      </c>
      <c r="T13" s="179"/>
    </row>
    <row r="14" spans="1:24" ht="39.75" customHeight="1" x14ac:dyDescent="0.3">
      <c r="A14" s="174">
        <v>4</v>
      </c>
      <c r="B14" s="590" t="s">
        <v>275</v>
      </c>
      <c r="C14" s="175">
        <v>3</v>
      </c>
      <c r="D14" s="175">
        <v>3</v>
      </c>
      <c r="E14" s="175">
        <v>2</v>
      </c>
      <c r="F14" s="175">
        <v>3</v>
      </c>
      <c r="G14" s="175">
        <v>3</v>
      </c>
      <c r="H14" s="175">
        <v>3</v>
      </c>
      <c r="I14" s="175"/>
      <c r="J14" s="175"/>
      <c r="K14" s="175"/>
      <c r="L14" s="175"/>
      <c r="M14" s="175"/>
      <c r="N14" s="175"/>
      <c r="O14" s="175"/>
      <c r="P14" s="175"/>
      <c r="Q14" s="175"/>
      <c r="R14" s="192">
        <f t="shared" si="0"/>
        <v>17</v>
      </c>
      <c r="S14" s="176">
        <f t="shared" si="1"/>
        <v>2.8333333333333335</v>
      </c>
      <c r="T14" s="179"/>
    </row>
    <row r="15" spans="1:24" ht="39.75" customHeight="1" x14ac:dyDescent="0.3">
      <c r="A15" s="174">
        <v>5</v>
      </c>
      <c r="B15" s="590" t="s">
        <v>270</v>
      </c>
      <c r="C15" s="175">
        <v>3</v>
      </c>
      <c r="D15" s="175">
        <v>4</v>
      </c>
      <c r="E15" s="175">
        <v>4</v>
      </c>
      <c r="F15" s="175">
        <v>4</v>
      </c>
      <c r="G15" s="175">
        <v>4</v>
      </c>
      <c r="H15" s="175">
        <v>5</v>
      </c>
      <c r="I15" s="175"/>
      <c r="J15" s="175"/>
      <c r="K15" s="175"/>
      <c r="L15" s="175"/>
      <c r="M15" s="175"/>
      <c r="N15" s="175"/>
      <c r="O15" s="175"/>
      <c r="P15" s="175"/>
      <c r="Q15" s="175"/>
      <c r="R15" s="192">
        <f t="shared" si="0"/>
        <v>24</v>
      </c>
      <c r="S15" s="176">
        <f t="shared" si="1"/>
        <v>4</v>
      </c>
      <c r="T15" s="179"/>
    </row>
    <row r="16" spans="1:24" ht="51.75" customHeight="1" x14ac:dyDescent="0.3">
      <c r="A16" s="174">
        <v>6</v>
      </c>
      <c r="B16" s="591" t="s">
        <v>267</v>
      </c>
      <c r="C16" s="175">
        <v>4</v>
      </c>
      <c r="D16" s="175">
        <v>2</v>
      </c>
      <c r="E16" s="175">
        <v>2</v>
      </c>
      <c r="F16" s="175">
        <v>2</v>
      </c>
      <c r="G16" s="175">
        <v>2</v>
      </c>
      <c r="H16" s="175">
        <v>2</v>
      </c>
      <c r="I16" s="175"/>
      <c r="J16" s="175"/>
      <c r="K16" s="175"/>
      <c r="L16" s="175"/>
      <c r="M16" s="175"/>
      <c r="N16" s="175"/>
      <c r="O16" s="175"/>
      <c r="P16" s="175"/>
      <c r="Q16" s="175"/>
      <c r="R16" s="174">
        <f t="shared" si="0"/>
        <v>14</v>
      </c>
      <c r="S16" s="176">
        <f t="shared" si="1"/>
        <v>2.3333333333333335</v>
      </c>
      <c r="T16" s="179"/>
    </row>
    <row r="17" spans="1:20" ht="39.75" customHeight="1" x14ac:dyDescent="0.3">
      <c r="A17" s="174">
        <v>7</v>
      </c>
      <c r="B17" s="590" t="s">
        <v>263</v>
      </c>
      <c r="C17" s="175">
        <v>3</v>
      </c>
      <c r="D17" s="175">
        <v>3</v>
      </c>
      <c r="E17" s="175">
        <v>3</v>
      </c>
      <c r="F17" s="175">
        <v>2</v>
      </c>
      <c r="G17" s="175">
        <v>2</v>
      </c>
      <c r="H17" s="175">
        <v>2</v>
      </c>
      <c r="I17" s="175"/>
      <c r="J17" s="175"/>
      <c r="K17" s="175"/>
      <c r="L17" s="175"/>
      <c r="M17" s="175"/>
      <c r="N17" s="175"/>
      <c r="O17" s="175"/>
      <c r="P17" s="175"/>
      <c r="Q17" s="175"/>
      <c r="R17" s="174">
        <f t="shared" si="0"/>
        <v>15</v>
      </c>
      <c r="S17" s="176">
        <f t="shared" si="1"/>
        <v>2.5</v>
      </c>
      <c r="T17" s="179"/>
    </row>
    <row r="18" spans="1:20" ht="46.5" customHeight="1" x14ac:dyDescent="0.3">
      <c r="A18" s="174">
        <v>8</v>
      </c>
      <c r="B18" s="589" t="s">
        <v>260</v>
      </c>
      <c r="C18" s="175">
        <v>2</v>
      </c>
      <c r="D18" s="175">
        <v>2</v>
      </c>
      <c r="E18" s="175">
        <v>2</v>
      </c>
      <c r="F18" s="175">
        <v>2</v>
      </c>
      <c r="G18" s="175">
        <v>2</v>
      </c>
      <c r="H18" s="175">
        <v>4</v>
      </c>
      <c r="I18" s="175"/>
      <c r="J18" s="175"/>
      <c r="K18" s="175"/>
      <c r="L18" s="175"/>
      <c r="M18" s="175"/>
      <c r="N18" s="175"/>
      <c r="O18" s="175"/>
      <c r="P18" s="175"/>
      <c r="Q18" s="175"/>
      <c r="R18" s="174">
        <f t="shared" si="0"/>
        <v>14</v>
      </c>
      <c r="S18" s="176">
        <f t="shared" si="1"/>
        <v>2.3333333333333335</v>
      </c>
      <c r="T18" s="179"/>
    </row>
    <row r="19" spans="1:20" ht="47.25" customHeight="1" x14ac:dyDescent="0.3">
      <c r="A19" s="174">
        <v>9</v>
      </c>
      <c r="B19" s="592" t="s">
        <v>288</v>
      </c>
      <c r="C19" s="175">
        <v>3</v>
      </c>
      <c r="D19" s="175">
        <v>4</v>
      </c>
      <c r="E19" s="175">
        <v>4</v>
      </c>
      <c r="F19" s="175">
        <v>4</v>
      </c>
      <c r="G19" s="175">
        <v>3</v>
      </c>
      <c r="H19" s="175">
        <v>4</v>
      </c>
      <c r="I19" s="175"/>
      <c r="J19" s="175"/>
      <c r="K19" s="175"/>
      <c r="L19" s="175"/>
      <c r="M19" s="175"/>
      <c r="N19" s="175"/>
      <c r="O19" s="175"/>
      <c r="P19" s="175"/>
      <c r="Q19" s="175"/>
      <c r="R19" s="192">
        <f t="shared" si="0"/>
        <v>22</v>
      </c>
      <c r="S19" s="176">
        <f t="shared" si="1"/>
        <v>3.6666666666666665</v>
      </c>
      <c r="T19" s="179"/>
    </row>
    <row r="20" spans="1:20" ht="39.75" customHeight="1" x14ac:dyDescent="0.3">
      <c r="A20" s="174">
        <v>10</v>
      </c>
      <c r="B20" s="592" t="s">
        <v>283</v>
      </c>
      <c r="C20" s="175">
        <v>4</v>
      </c>
      <c r="D20" s="175">
        <v>4</v>
      </c>
      <c r="E20" s="175">
        <v>4</v>
      </c>
      <c r="F20" s="175">
        <v>4</v>
      </c>
      <c r="G20" s="175">
        <v>4</v>
      </c>
      <c r="H20" s="175">
        <v>4</v>
      </c>
      <c r="I20" s="175"/>
      <c r="J20" s="175"/>
      <c r="K20" s="175"/>
      <c r="L20" s="175"/>
      <c r="M20" s="175"/>
      <c r="N20" s="175"/>
      <c r="O20" s="175"/>
      <c r="P20" s="175"/>
      <c r="Q20" s="175"/>
      <c r="R20" s="192">
        <f t="shared" si="0"/>
        <v>24</v>
      </c>
      <c r="S20" s="176">
        <f t="shared" si="1"/>
        <v>4</v>
      </c>
      <c r="T20" s="179"/>
    </row>
    <row r="21" spans="1:20" ht="39.75" customHeight="1" x14ac:dyDescent="0.3">
      <c r="A21" s="174">
        <v>11</v>
      </c>
      <c r="B21" s="592" t="s">
        <v>278</v>
      </c>
      <c r="C21" s="175">
        <v>4</v>
      </c>
      <c r="D21" s="175">
        <v>3</v>
      </c>
      <c r="E21" s="175">
        <v>4</v>
      </c>
      <c r="F21" s="175">
        <v>3</v>
      </c>
      <c r="G21" s="175">
        <v>4</v>
      </c>
      <c r="H21" s="175">
        <v>4</v>
      </c>
      <c r="I21" s="175"/>
      <c r="J21" s="175"/>
      <c r="K21" s="175"/>
      <c r="L21" s="175"/>
      <c r="M21" s="175"/>
      <c r="N21" s="175"/>
      <c r="O21" s="175"/>
      <c r="P21" s="175"/>
      <c r="Q21" s="175"/>
      <c r="R21" s="192">
        <f t="shared" si="0"/>
        <v>22</v>
      </c>
      <c r="S21" s="176">
        <f t="shared" si="1"/>
        <v>3.6666666666666665</v>
      </c>
      <c r="T21" s="179"/>
    </row>
    <row r="22" spans="1:20" ht="45.75" customHeight="1" x14ac:dyDescent="0.3">
      <c r="A22" s="174">
        <v>12</v>
      </c>
      <c r="B22" s="592" t="s">
        <v>273</v>
      </c>
      <c r="C22" s="175">
        <v>4</v>
      </c>
      <c r="D22" s="175">
        <v>4</v>
      </c>
      <c r="E22" s="175">
        <v>4</v>
      </c>
      <c r="F22" s="175">
        <v>4</v>
      </c>
      <c r="G22" s="175">
        <v>4</v>
      </c>
      <c r="H22" s="175">
        <v>4</v>
      </c>
      <c r="I22" s="175"/>
      <c r="J22" s="175"/>
      <c r="K22" s="175"/>
      <c r="L22" s="175"/>
      <c r="M22" s="175"/>
      <c r="N22" s="175"/>
      <c r="O22" s="175"/>
      <c r="P22" s="175"/>
      <c r="Q22" s="175"/>
      <c r="R22" s="192">
        <f t="shared" si="0"/>
        <v>24</v>
      </c>
      <c r="S22" s="176">
        <f t="shared" si="1"/>
        <v>4</v>
      </c>
      <c r="T22" s="179"/>
    </row>
    <row r="23" spans="1:20" ht="49.5" customHeight="1" x14ac:dyDescent="0.3">
      <c r="A23" s="174">
        <v>13</v>
      </c>
      <c r="B23" s="593" t="s">
        <v>268</v>
      </c>
      <c r="C23" s="175">
        <v>4</v>
      </c>
      <c r="D23" s="175">
        <v>5</v>
      </c>
      <c r="E23" s="175">
        <v>5</v>
      </c>
      <c r="F23" s="175">
        <v>4</v>
      </c>
      <c r="G23" s="175">
        <v>4</v>
      </c>
      <c r="H23" s="175">
        <v>2</v>
      </c>
      <c r="I23" s="175"/>
      <c r="J23" s="175"/>
      <c r="K23" s="175"/>
      <c r="L23" s="175"/>
      <c r="M23" s="175"/>
      <c r="N23" s="175"/>
      <c r="O23" s="175"/>
      <c r="P23" s="175"/>
      <c r="Q23" s="175"/>
      <c r="R23" s="192">
        <f t="shared" si="0"/>
        <v>24</v>
      </c>
      <c r="S23" s="176">
        <f t="shared" si="1"/>
        <v>4</v>
      </c>
      <c r="T23" s="179"/>
    </row>
    <row r="24" spans="1:20" ht="39.75" customHeight="1" x14ac:dyDescent="0.3">
      <c r="A24" s="174">
        <v>14</v>
      </c>
      <c r="B24" s="592" t="s">
        <v>265</v>
      </c>
      <c r="C24" s="175">
        <v>3</v>
      </c>
      <c r="D24" s="175">
        <v>3</v>
      </c>
      <c r="E24" s="175">
        <v>3</v>
      </c>
      <c r="F24" s="175">
        <v>4</v>
      </c>
      <c r="G24" s="175">
        <v>3</v>
      </c>
      <c r="H24" s="175">
        <v>2</v>
      </c>
      <c r="I24" s="175"/>
      <c r="J24" s="175"/>
      <c r="K24" s="175"/>
      <c r="L24" s="175"/>
      <c r="M24" s="175"/>
      <c r="N24" s="175"/>
      <c r="O24" s="175"/>
      <c r="P24" s="175"/>
      <c r="Q24" s="175"/>
      <c r="R24" s="192">
        <f t="shared" si="0"/>
        <v>18</v>
      </c>
      <c r="S24" s="176">
        <f t="shared" si="1"/>
        <v>3</v>
      </c>
      <c r="T24" s="179"/>
    </row>
    <row r="25" spans="1:20" ht="39.75" customHeight="1" x14ac:dyDescent="0.3">
      <c r="A25" s="174">
        <v>15</v>
      </c>
      <c r="B25" s="592" t="s">
        <v>261</v>
      </c>
      <c r="C25" s="175">
        <v>1</v>
      </c>
      <c r="D25" s="175">
        <v>3</v>
      </c>
      <c r="E25" s="175">
        <v>3</v>
      </c>
      <c r="F25" s="175">
        <v>2</v>
      </c>
      <c r="G25" s="175">
        <v>2</v>
      </c>
      <c r="H25" s="175">
        <v>2</v>
      </c>
      <c r="I25" s="175"/>
      <c r="J25" s="175"/>
      <c r="K25" s="175"/>
      <c r="L25" s="175"/>
      <c r="M25" s="175"/>
      <c r="N25" s="175"/>
      <c r="O25" s="175"/>
      <c r="P25" s="175"/>
      <c r="Q25" s="175"/>
      <c r="R25" s="174">
        <f t="shared" si="0"/>
        <v>13</v>
      </c>
      <c r="S25" s="176">
        <f t="shared" si="1"/>
        <v>2.1666666666666665</v>
      </c>
      <c r="T25" s="179"/>
    </row>
    <row r="26" spans="1:20" ht="48.75" customHeight="1" x14ac:dyDescent="0.3">
      <c r="A26" s="174">
        <v>16</v>
      </c>
      <c r="B26" s="594" t="s">
        <v>286</v>
      </c>
      <c r="C26" s="175">
        <v>2</v>
      </c>
      <c r="D26" s="175">
        <v>2</v>
      </c>
      <c r="E26" s="175">
        <v>2</v>
      </c>
      <c r="F26" s="175">
        <v>2</v>
      </c>
      <c r="G26" s="175">
        <v>3</v>
      </c>
      <c r="H26" s="175">
        <v>2</v>
      </c>
      <c r="I26" s="175"/>
      <c r="J26" s="175"/>
      <c r="K26" s="175"/>
      <c r="L26" s="175"/>
      <c r="M26" s="175"/>
      <c r="N26" s="175"/>
      <c r="O26" s="175"/>
      <c r="P26" s="175"/>
      <c r="Q26" s="175"/>
      <c r="R26" s="174">
        <f t="shared" si="0"/>
        <v>13</v>
      </c>
      <c r="S26" s="180">
        <f t="shared" si="1"/>
        <v>2.1666666666666665</v>
      </c>
      <c r="T26" s="179"/>
    </row>
    <row r="27" spans="1:20" ht="39.75" customHeight="1" x14ac:dyDescent="0.3">
      <c r="A27" s="174">
        <v>17</v>
      </c>
      <c r="B27" s="594" t="s">
        <v>281</v>
      </c>
      <c r="C27" s="175">
        <v>4</v>
      </c>
      <c r="D27" s="175">
        <v>3</v>
      </c>
      <c r="E27" s="175">
        <v>2</v>
      </c>
      <c r="F27" s="175">
        <v>4</v>
      </c>
      <c r="G27" s="175">
        <v>2</v>
      </c>
      <c r="H27" s="175">
        <v>2</v>
      </c>
      <c r="I27" s="175"/>
      <c r="J27" s="175"/>
      <c r="K27" s="175"/>
      <c r="L27" s="175"/>
      <c r="M27" s="175"/>
      <c r="N27" s="175"/>
      <c r="O27" s="175"/>
      <c r="P27" s="175"/>
      <c r="Q27" s="175"/>
      <c r="R27" s="192">
        <f t="shared" si="0"/>
        <v>17</v>
      </c>
      <c r="S27" s="180">
        <f t="shared" si="1"/>
        <v>2.8333333333333335</v>
      </c>
      <c r="T27" s="179"/>
    </row>
    <row r="28" spans="1:20" ht="39.75" customHeight="1" x14ac:dyDescent="0.3">
      <c r="A28" s="174">
        <v>18</v>
      </c>
      <c r="B28" s="594" t="s">
        <v>276</v>
      </c>
      <c r="C28" s="175">
        <v>3</v>
      </c>
      <c r="D28" s="175">
        <v>2</v>
      </c>
      <c r="E28" s="175">
        <v>2</v>
      </c>
      <c r="F28" s="175">
        <v>2</v>
      </c>
      <c r="G28" s="175">
        <v>3</v>
      </c>
      <c r="H28" s="175">
        <v>2</v>
      </c>
      <c r="I28" s="175"/>
      <c r="J28" s="175"/>
      <c r="K28" s="175"/>
      <c r="L28" s="175"/>
      <c r="M28" s="175"/>
      <c r="N28" s="175"/>
      <c r="O28" s="175"/>
      <c r="P28" s="175"/>
      <c r="Q28" s="175"/>
      <c r="R28" s="174">
        <f t="shared" si="0"/>
        <v>14</v>
      </c>
      <c r="S28" s="180">
        <f t="shared" si="1"/>
        <v>2.3333333333333335</v>
      </c>
      <c r="T28" s="179"/>
    </row>
    <row r="29" spans="1:20" ht="48" customHeight="1" x14ac:dyDescent="0.3">
      <c r="A29" s="174">
        <v>19</v>
      </c>
      <c r="B29" s="594" t="s">
        <v>271</v>
      </c>
      <c r="C29" s="175">
        <v>4</v>
      </c>
      <c r="D29" s="175">
        <v>4</v>
      </c>
      <c r="E29" s="175">
        <v>4</v>
      </c>
      <c r="F29" s="175">
        <v>3</v>
      </c>
      <c r="G29" s="175">
        <v>2</v>
      </c>
      <c r="H29" s="175">
        <v>2</v>
      </c>
      <c r="I29" s="175"/>
      <c r="J29" s="175"/>
      <c r="K29" s="175"/>
      <c r="L29" s="175"/>
      <c r="M29" s="175"/>
      <c r="N29" s="175"/>
      <c r="O29" s="175"/>
      <c r="P29" s="175"/>
      <c r="Q29" s="175"/>
      <c r="R29" s="192">
        <f t="shared" si="0"/>
        <v>19</v>
      </c>
      <c r="S29" s="180">
        <f t="shared" si="1"/>
        <v>3.1666666666666665</v>
      </c>
      <c r="T29" s="179"/>
    </row>
    <row r="30" spans="1:20" ht="39.75" customHeight="1" x14ac:dyDescent="0.3">
      <c r="A30" s="174">
        <v>20</v>
      </c>
      <c r="B30" s="146"/>
      <c r="C30" s="175"/>
      <c r="D30" s="175"/>
      <c r="E30" s="175"/>
      <c r="F30" s="175"/>
      <c r="G30" s="175"/>
      <c r="H30" s="175"/>
      <c r="I30" s="175"/>
      <c r="J30" s="175"/>
      <c r="K30" s="175"/>
      <c r="L30" s="175"/>
      <c r="M30" s="175"/>
      <c r="N30" s="175"/>
      <c r="O30" s="175"/>
      <c r="P30" s="175"/>
      <c r="Q30" s="175"/>
      <c r="R30" s="174"/>
      <c r="S30" s="176"/>
      <c r="T30" s="179"/>
    </row>
    <row r="31" spans="1:20" ht="49.5" customHeight="1" x14ac:dyDescent="0.3">
      <c r="A31" s="174">
        <v>21</v>
      </c>
      <c r="B31" s="146"/>
      <c r="C31" s="175"/>
      <c r="D31" s="175"/>
      <c r="E31" s="175"/>
      <c r="F31" s="175"/>
      <c r="G31" s="175"/>
      <c r="H31" s="175"/>
      <c r="I31" s="175"/>
      <c r="J31" s="175"/>
      <c r="K31" s="175"/>
      <c r="L31" s="175"/>
      <c r="M31" s="175"/>
      <c r="N31" s="175"/>
      <c r="O31" s="175"/>
      <c r="P31" s="175"/>
      <c r="Q31" s="175"/>
      <c r="R31" s="174"/>
      <c r="S31" s="176"/>
      <c r="T31" s="179"/>
    </row>
    <row r="32" spans="1:20" ht="42" customHeight="1" x14ac:dyDescent="0.3">
      <c r="A32" s="174">
        <v>22</v>
      </c>
      <c r="B32" s="146"/>
      <c r="C32" s="175"/>
      <c r="D32" s="175"/>
      <c r="E32" s="175"/>
      <c r="F32" s="175"/>
      <c r="G32" s="175"/>
      <c r="H32" s="175"/>
      <c r="I32" s="175"/>
      <c r="J32" s="175"/>
      <c r="K32" s="175"/>
      <c r="L32" s="175"/>
      <c r="M32" s="175"/>
      <c r="N32" s="175"/>
      <c r="O32" s="175"/>
      <c r="P32" s="175"/>
      <c r="Q32" s="175"/>
      <c r="R32" s="174"/>
      <c r="S32" s="180"/>
      <c r="T32" s="179"/>
    </row>
    <row r="33" spans="1:20" ht="48" customHeight="1" x14ac:dyDescent="0.3">
      <c r="A33" s="174">
        <v>23</v>
      </c>
      <c r="B33" s="146"/>
      <c r="C33" s="175"/>
      <c r="D33" s="175"/>
      <c r="E33" s="175"/>
      <c r="F33" s="175"/>
      <c r="G33" s="175"/>
      <c r="H33" s="175"/>
      <c r="I33" s="175"/>
      <c r="J33" s="175"/>
      <c r="K33" s="175"/>
      <c r="L33" s="175"/>
      <c r="M33" s="175"/>
      <c r="N33" s="175"/>
      <c r="O33" s="175"/>
      <c r="P33" s="175"/>
      <c r="Q33" s="175"/>
      <c r="R33" s="174"/>
      <c r="S33" s="180"/>
      <c r="T33" s="179"/>
    </row>
    <row r="34" spans="1:20" ht="46.5" customHeight="1" x14ac:dyDescent="0.3">
      <c r="A34" s="174">
        <v>24</v>
      </c>
      <c r="B34" s="146"/>
      <c r="C34" s="175"/>
      <c r="D34" s="175"/>
      <c r="E34" s="175"/>
      <c r="F34" s="175"/>
      <c r="G34" s="175"/>
      <c r="H34" s="175"/>
      <c r="I34" s="175"/>
      <c r="J34" s="175"/>
      <c r="K34" s="175"/>
      <c r="L34" s="175"/>
      <c r="M34" s="175"/>
      <c r="N34" s="175"/>
      <c r="O34" s="175"/>
      <c r="P34" s="175"/>
      <c r="Q34" s="175"/>
      <c r="R34" s="174"/>
      <c r="S34" s="180"/>
      <c r="T34" s="179"/>
    </row>
    <row r="35" spans="1:20" ht="44.25" customHeight="1" x14ac:dyDescent="0.3">
      <c r="A35" s="174">
        <v>25</v>
      </c>
      <c r="B35" s="146"/>
      <c r="C35" s="175"/>
      <c r="D35" s="175"/>
      <c r="E35" s="175"/>
      <c r="F35" s="175"/>
      <c r="G35" s="175"/>
      <c r="H35" s="175"/>
      <c r="I35" s="175"/>
      <c r="J35" s="175"/>
      <c r="K35" s="175"/>
      <c r="L35" s="175"/>
      <c r="M35" s="175"/>
      <c r="N35" s="175"/>
      <c r="O35" s="175"/>
      <c r="P35" s="175"/>
      <c r="Q35" s="175"/>
      <c r="R35" s="174">
        <f t="shared" ref="R35:R40" si="2">SUM(C35:Q35)</f>
        <v>0</v>
      </c>
      <c r="S35" s="180">
        <f t="shared" ref="S35:S40" si="3">IF(ISERROR(AVERAGE(C35:Q35)),0,AVERAGE(C35:Q35))</f>
        <v>0</v>
      </c>
      <c r="T35" s="179"/>
    </row>
    <row r="36" spans="1:20" ht="42.75" customHeight="1" x14ac:dyDescent="0.3">
      <c r="A36" s="174">
        <v>26</v>
      </c>
      <c r="B36" s="146"/>
      <c r="C36" s="175"/>
      <c r="D36" s="175"/>
      <c r="E36" s="175"/>
      <c r="F36" s="175"/>
      <c r="G36" s="175"/>
      <c r="H36" s="175"/>
      <c r="I36" s="175"/>
      <c r="J36" s="175"/>
      <c r="K36" s="175"/>
      <c r="L36" s="175"/>
      <c r="M36" s="175"/>
      <c r="N36" s="175"/>
      <c r="O36" s="175"/>
      <c r="P36" s="175"/>
      <c r="Q36" s="175"/>
      <c r="R36" s="174">
        <f t="shared" si="2"/>
        <v>0</v>
      </c>
      <c r="S36" s="180">
        <f t="shared" si="3"/>
        <v>0</v>
      </c>
      <c r="T36" s="179"/>
    </row>
    <row r="37" spans="1:20" ht="42" customHeight="1" x14ac:dyDescent="0.3">
      <c r="A37" s="174">
        <v>27</v>
      </c>
      <c r="B37" s="146"/>
      <c r="C37" s="175"/>
      <c r="D37" s="175"/>
      <c r="E37" s="175"/>
      <c r="F37" s="175"/>
      <c r="G37" s="175"/>
      <c r="H37" s="175"/>
      <c r="I37" s="175"/>
      <c r="J37" s="175"/>
      <c r="K37" s="175"/>
      <c r="L37" s="175"/>
      <c r="M37" s="175"/>
      <c r="N37" s="175"/>
      <c r="O37" s="175"/>
      <c r="P37" s="175"/>
      <c r="Q37" s="175"/>
      <c r="R37" s="174">
        <f t="shared" si="2"/>
        <v>0</v>
      </c>
      <c r="S37" s="180">
        <f t="shared" si="3"/>
        <v>0</v>
      </c>
      <c r="T37" s="179"/>
    </row>
    <row r="38" spans="1:20" ht="42.75" customHeight="1" x14ac:dyDescent="0.3">
      <c r="A38" s="174">
        <v>28</v>
      </c>
      <c r="B38" s="146"/>
      <c r="C38" s="175"/>
      <c r="D38" s="175"/>
      <c r="E38" s="175"/>
      <c r="F38" s="175"/>
      <c r="G38" s="175"/>
      <c r="H38" s="175"/>
      <c r="I38" s="175"/>
      <c r="J38" s="175"/>
      <c r="K38" s="175"/>
      <c r="L38" s="175"/>
      <c r="M38" s="175"/>
      <c r="N38" s="175"/>
      <c r="O38" s="175"/>
      <c r="P38" s="175"/>
      <c r="Q38" s="175"/>
      <c r="R38" s="174">
        <f t="shared" si="2"/>
        <v>0</v>
      </c>
      <c r="S38" s="180">
        <f t="shared" si="3"/>
        <v>0</v>
      </c>
      <c r="T38" s="179"/>
    </row>
    <row r="39" spans="1:20" ht="47.25" customHeight="1" x14ac:dyDescent="0.3">
      <c r="A39" s="174">
        <v>29</v>
      </c>
      <c r="B39" s="146"/>
      <c r="C39" s="175"/>
      <c r="D39" s="175"/>
      <c r="E39" s="175"/>
      <c r="F39" s="175"/>
      <c r="G39" s="175"/>
      <c r="H39" s="175"/>
      <c r="I39" s="175"/>
      <c r="J39" s="175"/>
      <c r="K39" s="175"/>
      <c r="L39" s="175"/>
      <c r="M39" s="175"/>
      <c r="N39" s="175"/>
      <c r="O39" s="175"/>
      <c r="P39" s="175"/>
      <c r="Q39" s="175"/>
      <c r="R39" s="174">
        <f t="shared" si="2"/>
        <v>0</v>
      </c>
      <c r="S39" s="180">
        <f t="shared" si="3"/>
        <v>0</v>
      </c>
      <c r="T39" s="179"/>
    </row>
    <row r="40" spans="1:20" ht="50.25" customHeight="1" thickBot="1" x14ac:dyDescent="0.35">
      <c r="A40" s="181">
        <v>30</v>
      </c>
      <c r="B40" s="182"/>
      <c r="C40" s="183"/>
      <c r="D40" s="183"/>
      <c r="E40" s="183"/>
      <c r="F40" s="183"/>
      <c r="G40" s="183"/>
      <c r="H40" s="183"/>
      <c r="I40" s="183"/>
      <c r="J40" s="183"/>
      <c r="K40" s="183"/>
      <c r="L40" s="183"/>
      <c r="M40" s="183"/>
      <c r="N40" s="183"/>
      <c r="O40" s="183"/>
      <c r="P40" s="183"/>
      <c r="Q40" s="183"/>
      <c r="R40" s="181">
        <f t="shared" si="2"/>
        <v>0</v>
      </c>
      <c r="S40" s="184">
        <f t="shared" si="3"/>
        <v>0</v>
      </c>
      <c r="T40" s="185"/>
    </row>
    <row r="41" spans="1:20" ht="24" customHeight="1" x14ac:dyDescent="0.3">
      <c r="A41" s="274" t="s">
        <v>244</v>
      </c>
      <c r="B41" s="275"/>
      <c r="C41" s="275"/>
      <c r="D41" s="275"/>
      <c r="E41" s="275"/>
      <c r="F41" s="275"/>
      <c r="G41" s="275"/>
      <c r="H41" s="275"/>
      <c r="I41" s="275"/>
      <c r="J41" s="275"/>
      <c r="K41" s="275"/>
      <c r="L41" s="275"/>
      <c r="M41" s="275"/>
      <c r="N41" s="275"/>
      <c r="O41" s="275"/>
      <c r="P41" s="275"/>
      <c r="Q41" s="275"/>
      <c r="R41" s="276"/>
      <c r="S41" s="186">
        <f>SUM(S11:S40)</f>
        <v>56.333333333333329</v>
      </c>
    </row>
    <row r="42" spans="1:20" ht="28.5" customHeight="1" thickBot="1" x14ac:dyDescent="0.35">
      <c r="A42" s="266" t="s">
        <v>242</v>
      </c>
      <c r="B42" s="267"/>
      <c r="C42" s="267"/>
      <c r="D42" s="267"/>
      <c r="E42" s="267"/>
      <c r="F42" s="267"/>
      <c r="G42" s="267"/>
      <c r="H42" s="267"/>
      <c r="I42" s="267"/>
      <c r="J42" s="267"/>
      <c r="K42" s="267"/>
      <c r="L42" s="267"/>
      <c r="M42" s="267"/>
      <c r="N42" s="267"/>
      <c r="O42" s="267"/>
      <c r="P42" s="267"/>
      <c r="Q42" s="267"/>
      <c r="R42" s="267"/>
      <c r="S42" s="187">
        <f>S41/A40</f>
        <v>1.8777777777777775</v>
      </c>
    </row>
  </sheetData>
  <sheetProtection selectLockedCells="1"/>
  <mergeCells count="13">
    <mergeCell ref="B3:S4"/>
    <mergeCell ref="B1:S2"/>
    <mergeCell ref="A5:T5"/>
    <mergeCell ref="A42:R42"/>
    <mergeCell ref="A9:T9"/>
    <mergeCell ref="T1:W1"/>
    <mergeCell ref="T2:W2"/>
    <mergeCell ref="T3:W3"/>
    <mergeCell ref="T4:W4"/>
    <mergeCell ref="A41:R41"/>
    <mergeCell ref="A1:A4"/>
    <mergeCell ref="A7:T7"/>
    <mergeCell ref="A6:T6"/>
  </mergeCells>
  <conditionalFormatting sqref="Z14">
    <cfRule type="dataBar" priority="1">
      <dataBar>
        <cfvo type="min"/>
        <cfvo type="max"/>
        <color rgb="FFFFB628"/>
      </dataBar>
      <extLst>
        <ext xmlns:x14="http://schemas.microsoft.com/office/spreadsheetml/2009/9/main" uri="{B025F937-C7B1-47D3-B67F-A62EFF666E3E}">
          <x14:id>{17458887-1B84-4814-B362-C53BF079596C}</x14:id>
        </ext>
      </extLst>
    </cfRule>
  </conditionalFormatting>
  <dataValidations count="1">
    <dataValidation type="whole" showErrorMessage="1" error="DATO INVÁLIDO_x000a_Tenga en cuenta que la escala de calificación va de 1 a 5" sqref="C11:Q40" xr:uid="{00000000-0002-0000-0200-000000000000}">
      <formula1>1</formula1>
      <formula2>5</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14337" r:id="rId4" name="CheckBox1">
          <controlPr defaultSize="0" autoLine="0" r:id="rId5">
            <anchor moveWithCells="1">
              <from>
                <xdr:col>19</xdr:col>
                <xdr:colOff>403860</xdr:colOff>
                <xdr:row>10</xdr:row>
                <xdr:rowOff>38100</xdr:rowOff>
              </from>
              <to>
                <xdr:col>19</xdr:col>
                <xdr:colOff>647700</xdr:colOff>
                <xdr:row>10</xdr:row>
                <xdr:rowOff>441960</xdr:rowOff>
              </to>
            </anchor>
          </controlPr>
        </control>
      </mc:Choice>
      <mc:Fallback>
        <control shapeId="14337" r:id="rId4" name="CheckBox1"/>
      </mc:Fallback>
    </mc:AlternateContent>
    <mc:AlternateContent xmlns:mc="http://schemas.openxmlformats.org/markup-compatibility/2006">
      <mc:Choice Requires="x14">
        <control shapeId="14338" r:id="rId6" name="CheckBox2">
          <controlPr defaultSize="0" autoLine="0" r:id="rId7">
            <anchor moveWithCells="1">
              <from>
                <xdr:col>19</xdr:col>
                <xdr:colOff>396240</xdr:colOff>
                <xdr:row>11</xdr:row>
                <xdr:rowOff>106680</xdr:rowOff>
              </from>
              <to>
                <xdr:col>19</xdr:col>
                <xdr:colOff>685800</xdr:colOff>
                <xdr:row>11</xdr:row>
                <xdr:rowOff>350520</xdr:rowOff>
              </to>
            </anchor>
          </controlPr>
        </control>
      </mc:Choice>
      <mc:Fallback>
        <control shapeId="14338" r:id="rId6" name="CheckBox2"/>
      </mc:Fallback>
    </mc:AlternateContent>
    <mc:AlternateContent xmlns:mc="http://schemas.openxmlformats.org/markup-compatibility/2006">
      <mc:Choice Requires="x14">
        <control shapeId="14339" r:id="rId8" name="CheckBox3">
          <controlPr defaultSize="0" autoLine="0" r:id="rId7">
            <anchor moveWithCells="1">
              <from>
                <xdr:col>19</xdr:col>
                <xdr:colOff>396240</xdr:colOff>
                <xdr:row>12</xdr:row>
                <xdr:rowOff>106680</xdr:rowOff>
              </from>
              <to>
                <xdr:col>19</xdr:col>
                <xdr:colOff>685800</xdr:colOff>
                <xdr:row>12</xdr:row>
                <xdr:rowOff>350520</xdr:rowOff>
              </to>
            </anchor>
          </controlPr>
        </control>
      </mc:Choice>
      <mc:Fallback>
        <control shapeId="14339" r:id="rId8" name="CheckBox3"/>
      </mc:Fallback>
    </mc:AlternateContent>
    <mc:AlternateContent xmlns:mc="http://schemas.openxmlformats.org/markup-compatibility/2006">
      <mc:Choice Requires="x14">
        <control shapeId="14340" r:id="rId9" name="CheckBox4">
          <controlPr defaultSize="0" autoLine="0" r:id="rId7">
            <anchor moveWithCells="1">
              <from>
                <xdr:col>19</xdr:col>
                <xdr:colOff>396240</xdr:colOff>
                <xdr:row>13</xdr:row>
                <xdr:rowOff>106680</xdr:rowOff>
              </from>
              <to>
                <xdr:col>19</xdr:col>
                <xdr:colOff>685800</xdr:colOff>
                <xdr:row>13</xdr:row>
                <xdr:rowOff>350520</xdr:rowOff>
              </to>
            </anchor>
          </controlPr>
        </control>
      </mc:Choice>
      <mc:Fallback>
        <control shapeId="14340" r:id="rId9" name="CheckBox4"/>
      </mc:Fallback>
    </mc:AlternateContent>
    <mc:AlternateContent xmlns:mc="http://schemas.openxmlformats.org/markup-compatibility/2006">
      <mc:Choice Requires="x14">
        <control shapeId="14341" r:id="rId10" name="CheckBox5">
          <controlPr defaultSize="0" autoLine="0" r:id="rId7">
            <anchor moveWithCells="1">
              <from>
                <xdr:col>19</xdr:col>
                <xdr:colOff>396240</xdr:colOff>
                <xdr:row>14</xdr:row>
                <xdr:rowOff>106680</xdr:rowOff>
              </from>
              <to>
                <xdr:col>19</xdr:col>
                <xdr:colOff>685800</xdr:colOff>
                <xdr:row>14</xdr:row>
                <xdr:rowOff>350520</xdr:rowOff>
              </to>
            </anchor>
          </controlPr>
        </control>
      </mc:Choice>
      <mc:Fallback>
        <control shapeId="14341" r:id="rId10" name="CheckBox5"/>
      </mc:Fallback>
    </mc:AlternateContent>
    <mc:AlternateContent xmlns:mc="http://schemas.openxmlformats.org/markup-compatibility/2006">
      <mc:Choice Requires="x14">
        <control shapeId="14342" r:id="rId11" name="CheckBox6">
          <controlPr defaultSize="0" autoLine="0" r:id="rId7">
            <anchor moveWithCells="1">
              <from>
                <xdr:col>19</xdr:col>
                <xdr:colOff>396240</xdr:colOff>
                <xdr:row>15</xdr:row>
                <xdr:rowOff>106680</xdr:rowOff>
              </from>
              <to>
                <xdr:col>19</xdr:col>
                <xdr:colOff>685800</xdr:colOff>
                <xdr:row>15</xdr:row>
                <xdr:rowOff>350520</xdr:rowOff>
              </to>
            </anchor>
          </controlPr>
        </control>
      </mc:Choice>
      <mc:Fallback>
        <control shapeId="14342" r:id="rId11" name="CheckBox6"/>
      </mc:Fallback>
    </mc:AlternateContent>
    <mc:AlternateContent xmlns:mc="http://schemas.openxmlformats.org/markup-compatibility/2006">
      <mc:Choice Requires="x14">
        <control shapeId="14343" r:id="rId12" name="CheckBox7">
          <controlPr defaultSize="0" autoLine="0" r:id="rId7">
            <anchor moveWithCells="1">
              <from>
                <xdr:col>19</xdr:col>
                <xdr:colOff>396240</xdr:colOff>
                <xdr:row>16</xdr:row>
                <xdr:rowOff>106680</xdr:rowOff>
              </from>
              <to>
                <xdr:col>19</xdr:col>
                <xdr:colOff>685800</xdr:colOff>
                <xdr:row>16</xdr:row>
                <xdr:rowOff>350520</xdr:rowOff>
              </to>
            </anchor>
          </controlPr>
        </control>
      </mc:Choice>
      <mc:Fallback>
        <control shapeId="14343" r:id="rId12" name="CheckBox7"/>
      </mc:Fallback>
    </mc:AlternateContent>
    <mc:AlternateContent xmlns:mc="http://schemas.openxmlformats.org/markup-compatibility/2006">
      <mc:Choice Requires="x14">
        <control shapeId="14344" r:id="rId13" name="CheckBox8">
          <controlPr defaultSize="0" autoLine="0" r:id="rId7">
            <anchor moveWithCells="1">
              <from>
                <xdr:col>19</xdr:col>
                <xdr:colOff>396240</xdr:colOff>
                <xdr:row>17</xdr:row>
                <xdr:rowOff>106680</xdr:rowOff>
              </from>
              <to>
                <xdr:col>19</xdr:col>
                <xdr:colOff>685800</xdr:colOff>
                <xdr:row>17</xdr:row>
                <xdr:rowOff>350520</xdr:rowOff>
              </to>
            </anchor>
          </controlPr>
        </control>
      </mc:Choice>
      <mc:Fallback>
        <control shapeId="14344" r:id="rId13" name="CheckBox8"/>
      </mc:Fallback>
    </mc:AlternateContent>
    <mc:AlternateContent xmlns:mc="http://schemas.openxmlformats.org/markup-compatibility/2006">
      <mc:Choice Requires="x14">
        <control shapeId="14345" r:id="rId14" name="CheckBox9">
          <controlPr defaultSize="0" autoLine="0" r:id="rId7">
            <anchor moveWithCells="1">
              <from>
                <xdr:col>19</xdr:col>
                <xdr:colOff>396240</xdr:colOff>
                <xdr:row>18</xdr:row>
                <xdr:rowOff>106680</xdr:rowOff>
              </from>
              <to>
                <xdr:col>19</xdr:col>
                <xdr:colOff>685800</xdr:colOff>
                <xdr:row>18</xdr:row>
                <xdr:rowOff>350520</xdr:rowOff>
              </to>
            </anchor>
          </controlPr>
        </control>
      </mc:Choice>
      <mc:Fallback>
        <control shapeId="14345" r:id="rId14" name="CheckBox9"/>
      </mc:Fallback>
    </mc:AlternateContent>
    <mc:AlternateContent xmlns:mc="http://schemas.openxmlformats.org/markup-compatibility/2006">
      <mc:Choice Requires="x14">
        <control shapeId="14346" r:id="rId15" name="CheckBox10">
          <controlPr defaultSize="0" autoLine="0" r:id="rId16">
            <anchor moveWithCells="1">
              <from>
                <xdr:col>19</xdr:col>
                <xdr:colOff>396240</xdr:colOff>
                <xdr:row>19</xdr:row>
                <xdr:rowOff>106680</xdr:rowOff>
              </from>
              <to>
                <xdr:col>19</xdr:col>
                <xdr:colOff>685800</xdr:colOff>
                <xdr:row>19</xdr:row>
                <xdr:rowOff>350520</xdr:rowOff>
              </to>
            </anchor>
          </controlPr>
        </control>
      </mc:Choice>
      <mc:Fallback>
        <control shapeId="14346" r:id="rId15" name="CheckBox10"/>
      </mc:Fallback>
    </mc:AlternateContent>
    <mc:AlternateContent xmlns:mc="http://schemas.openxmlformats.org/markup-compatibility/2006">
      <mc:Choice Requires="x14">
        <control shapeId="14347" r:id="rId17" name="CheckBox11">
          <controlPr defaultSize="0" autoLine="0" r:id="rId7">
            <anchor moveWithCells="1">
              <from>
                <xdr:col>19</xdr:col>
                <xdr:colOff>396240</xdr:colOff>
                <xdr:row>20</xdr:row>
                <xdr:rowOff>106680</xdr:rowOff>
              </from>
              <to>
                <xdr:col>19</xdr:col>
                <xdr:colOff>685800</xdr:colOff>
                <xdr:row>20</xdr:row>
                <xdr:rowOff>350520</xdr:rowOff>
              </to>
            </anchor>
          </controlPr>
        </control>
      </mc:Choice>
      <mc:Fallback>
        <control shapeId="14347" r:id="rId17" name="CheckBox11"/>
      </mc:Fallback>
    </mc:AlternateContent>
    <mc:AlternateContent xmlns:mc="http://schemas.openxmlformats.org/markup-compatibility/2006">
      <mc:Choice Requires="x14">
        <control shapeId="14348" r:id="rId18" name="CheckBox12">
          <controlPr defaultSize="0" autoLine="0" r:id="rId16">
            <anchor moveWithCells="1">
              <from>
                <xdr:col>19</xdr:col>
                <xdr:colOff>396240</xdr:colOff>
                <xdr:row>21</xdr:row>
                <xdr:rowOff>106680</xdr:rowOff>
              </from>
              <to>
                <xdr:col>19</xdr:col>
                <xdr:colOff>685800</xdr:colOff>
                <xdr:row>21</xdr:row>
                <xdr:rowOff>350520</xdr:rowOff>
              </to>
            </anchor>
          </controlPr>
        </control>
      </mc:Choice>
      <mc:Fallback>
        <control shapeId="14348" r:id="rId18" name="CheckBox12"/>
      </mc:Fallback>
    </mc:AlternateContent>
    <mc:AlternateContent xmlns:mc="http://schemas.openxmlformats.org/markup-compatibility/2006">
      <mc:Choice Requires="x14">
        <control shapeId="14349" r:id="rId19" name="CheckBox13">
          <controlPr defaultSize="0" autoLine="0" r:id="rId16">
            <anchor moveWithCells="1">
              <from>
                <xdr:col>19</xdr:col>
                <xdr:colOff>396240</xdr:colOff>
                <xdr:row>22</xdr:row>
                <xdr:rowOff>106680</xdr:rowOff>
              </from>
              <to>
                <xdr:col>19</xdr:col>
                <xdr:colOff>685800</xdr:colOff>
                <xdr:row>22</xdr:row>
                <xdr:rowOff>350520</xdr:rowOff>
              </to>
            </anchor>
          </controlPr>
        </control>
      </mc:Choice>
      <mc:Fallback>
        <control shapeId="14349" r:id="rId19" name="CheckBox13"/>
      </mc:Fallback>
    </mc:AlternateContent>
    <mc:AlternateContent xmlns:mc="http://schemas.openxmlformats.org/markup-compatibility/2006">
      <mc:Choice Requires="x14">
        <control shapeId="14350" r:id="rId20" name="CheckBox14">
          <controlPr defaultSize="0" autoLine="0" r:id="rId16">
            <anchor moveWithCells="1">
              <from>
                <xdr:col>19</xdr:col>
                <xdr:colOff>396240</xdr:colOff>
                <xdr:row>23</xdr:row>
                <xdr:rowOff>106680</xdr:rowOff>
              </from>
              <to>
                <xdr:col>19</xdr:col>
                <xdr:colOff>685800</xdr:colOff>
                <xdr:row>23</xdr:row>
                <xdr:rowOff>350520</xdr:rowOff>
              </to>
            </anchor>
          </controlPr>
        </control>
      </mc:Choice>
      <mc:Fallback>
        <control shapeId="14350" r:id="rId20" name="CheckBox14"/>
      </mc:Fallback>
    </mc:AlternateContent>
    <mc:AlternateContent xmlns:mc="http://schemas.openxmlformats.org/markup-compatibility/2006">
      <mc:Choice Requires="x14">
        <control shapeId="14351" r:id="rId21" name="CheckBox15">
          <controlPr defaultSize="0" autoLine="0" r:id="rId16">
            <anchor moveWithCells="1">
              <from>
                <xdr:col>19</xdr:col>
                <xdr:colOff>396240</xdr:colOff>
                <xdr:row>24</xdr:row>
                <xdr:rowOff>106680</xdr:rowOff>
              </from>
              <to>
                <xdr:col>19</xdr:col>
                <xdr:colOff>685800</xdr:colOff>
                <xdr:row>24</xdr:row>
                <xdr:rowOff>350520</xdr:rowOff>
              </to>
            </anchor>
          </controlPr>
        </control>
      </mc:Choice>
      <mc:Fallback>
        <control shapeId="14351" r:id="rId21" name="CheckBox15"/>
      </mc:Fallback>
    </mc:AlternateContent>
    <mc:AlternateContent xmlns:mc="http://schemas.openxmlformats.org/markup-compatibility/2006">
      <mc:Choice Requires="x14">
        <control shapeId="14352" r:id="rId22" name="CheckBox16">
          <controlPr defaultSize="0" autoLine="0" r:id="rId16">
            <anchor moveWithCells="1">
              <from>
                <xdr:col>19</xdr:col>
                <xdr:colOff>396240</xdr:colOff>
                <xdr:row>25</xdr:row>
                <xdr:rowOff>106680</xdr:rowOff>
              </from>
              <to>
                <xdr:col>19</xdr:col>
                <xdr:colOff>685800</xdr:colOff>
                <xdr:row>25</xdr:row>
                <xdr:rowOff>350520</xdr:rowOff>
              </to>
            </anchor>
          </controlPr>
        </control>
      </mc:Choice>
      <mc:Fallback>
        <control shapeId="14352" r:id="rId22" name="CheckBox16"/>
      </mc:Fallback>
    </mc:AlternateContent>
    <mc:AlternateContent xmlns:mc="http://schemas.openxmlformats.org/markup-compatibility/2006">
      <mc:Choice Requires="x14">
        <control shapeId="14353" r:id="rId23" name="CheckBox17">
          <controlPr defaultSize="0" autoLine="0" r:id="rId7">
            <anchor moveWithCells="1">
              <from>
                <xdr:col>19</xdr:col>
                <xdr:colOff>396240</xdr:colOff>
                <xdr:row>26</xdr:row>
                <xdr:rowOff>106680</xdr:rowOff>
              </from>
              <to>
                <xdr:col>19</xdr:col>
                <xdr:colOff>685800</xdr:colOff>
                <xdr:row>26</xdr:row>
                <xdr:rowOff>350520</xdr:rowOff>
              </to>
            </anchor>
          </controlPr>
        </control>
      </mc:Choice>
      <mc:Fallback>
        <control shapeId="14353" r:id="rId23" name="CheckBox17"/>
      </mc:Fallback>
    </mc:AlternateContent>
    <mc:AlternateContent xmlns:mc="http://schemas.openxmlformats.org/markup-compatibility/2006">
      <mc:Choice Requires="x14">
        <control shapeId="14354" r:id="rId24" name="CheckBox18">
          <controlPr defaultSize="0" autoLine="0" r:id="rId7">
            <anchor moveWithCells="1">
              <from>
                <xdr:col>19</xdr:col>
                <xdr:colOff>396240</xdr:colOff>
                <xdr:row>27</xdr:row>
                <xdr:rowOff>106680</xdr:rowOff>
              </from>
              <to>
                <xdr:col>19</xdr:col>
                <xdr:colOff>685800</xdr:colOff>
                <xdr:row>27</xdr:row>
                <xdr:rowOff>350520</xdr:rowOff>
              </to>
            </anchor>
          </controlPr>
        </control>
      </mc:Choice>
      <mc:Fallback>
        <control shapeId="14354" r:id="rId24" name="CheckBox18"/>
      </mc:Fallback>
    </mc:AlternateContent>
    <mc:AlternateContent xmlns:mc="http://schemas.openxmlformats.org/markup-compatibility/2006">
      <mc:Choice Requires="x14">
        <control shapeId="14355" r:id="rId25" name="CheckBox19">
          <controlPr defaultSize="0" autoLine="0" r:id="rId16">
            <anchor moveWithCells="1">
              <from>
                <xdr:col>19</xdr:col>
                <xdr:colOff>396240</xdr:colOff>
                <xdr:row>28</xdr:row>
                <xdr:rowOff>106680</xdr:rowOff>
              </from>
              <to>
                <xdr:col>19</xdr:col>
                <xdr:colOff>685800</xdr:colOff>
                <xdr:row>28</xdr:row>
                <xdr:rowOff>350520</xdr:rowOff>
              </to>
            </anchor>
          </controlPr>
        </control>
      </mc:Choice>
      <mc:Fallback>
        <control shapeId="14355" r:id="rId25" name="CheckBox19"/>
      </mc:Fallback>
    </mc:AlternateContent>
    <mc:AlternateContent xmlns:mc="http://schemas.openxmlformats.org/markup-compatibility/2006">
      <mc:Choice Requires="x14">
        <control shapeId="14356" r:id="rId26" name="CheckBox20">
          <controlPr defaultSize="0" autoLine="0" r:id="rId16">
            <anchor moveWithCells="1">
              <from>
                <xdr:col>19</xdr:col>
                <xdr:colOff>396240</xdr:colOff>
                <xdr:row>29</xdr:row>
                <xdr:rowOff>106680</xdr:rowOff>
              </from>
              <to>
                <xdr:col>19</xdr:col>
                <xdr:colOff>685800</xdr:colOff>
                <xdr:row>29</xdr:row>
                <xdr:rowOff>350520</xdr:rowOff>
              </to>
            </anchor>
          </controlPr>
        </control>
      </mc:Choice>
      <mc:Fallback>
        <control shapeId="14356" r:id="rId26" name="CheckBox20"/>
      </mc:Fallback>
    </mc:AlternateContent>
    <mc:AlternateContent xmlns:mc="http://schemas.openxmlformats.org/markup-compatibility/2006">
      <mc:Choice Requires="x14">
        <control shapeId="14357" r:id="rId27" name="CheckBox21">
          <controlPr defaultSize="0" autoLine="0" r:id="rId16">
            <anchor moveWithCells="1">
              <from>
                <xdr:col>19</xdr:col>
                <xdr:colOff>396240</xdr:colOff>
                <xdr:row>30</xdr:row>
                <xdr:rowOff>106680</xdr:rowOff>
              </from>
              <to>
                <xdr:col>19</xdr:col>
                <xdr:colOff>685800</xdr:colOff>
                <xdr:row>30</xdr:row>
                <xdr:rowOff>350520</xdr:rowOff>
              </to>
            </anchor>
          </controlPr>
        </control>
      </mc:Choice>
      <mc:Fallback>
        <control shapeId="14357" r:id="rId27" name="CheckBox21"/>
      </mc:Fallback>
    </mc:AlternateContent>
    <mc:AlternateContent xmlns:mc="http://schemas.openxmlformats.org/markup-compatibility/2006">
      <mc:Choice Requires="x14">
        <control shapeId="14358" r:id="rId28" name="CheckBox22">
          <controlPr defaultSize="0" autoLine="0" r:id="rId16">
            <anchor moveWithCells="1">
              <from>
                <xdr:col>19</xdr:col>
                <xdr:colOff>396240</xdr:colOff>
                <xdr:row>31</xdr:row>
                <xdr:rowOff>106680</xdr:rowOff>
              </from>
              <to>
                <xdr:col>19</xdr:col>
                <xdr:colOff>685800</xdr:colOff>
                <xdr:row>31</xdr:row>
                <xdr:rowOff>350520</xdr:rowOff>
              </to>
            </anchor>
          </controlPr>
        </control>
      </mc:Choice>
      <mc:Fallback>
        <control shapeId="14358" r:id="rId28" name="CheckBox22"/>
      </mc:Fallback>
    </mc:AlternateContent>
    <mc:AlternateContent xmlns:mc="http://schemas.openxmlformats.org/markup-compatibility/2006">
      <mc:Choice Requires="x14">
        <control shapeId="14359" r:id="rId29" name="CheckBox23">
          <controlPr defaultSize="0" autoLine="0" r:id="rId16">
            <anchor moveWithCells="1">
              <from>
                <xdr:col>19</xdr:col>
                <xdr:colOff>396240</xdr:colOff>
                <xdr:row>32</xdr:row>
                <xdr:rowOff>106680</xdr:rowOff>
              </from>
              <to>
                <xdr:col>19</xdr:col>
                <xdr:colOff>685800</xdr:colOff>
                <xdr:row>32</xdr:row>
                <xdr:rowOff>350520</xdr:rowOff>
              </to>
            </anchor>
          </controlPr>
        </control>
      </mc:Choice>
      <mc:Fallback>
        <control shapeId="14359" r:id="rId29" name="CheckBox23"/>
      </mc:Fallback>
    </mc:AlternateContent>
    <mc:AlternateContent xmlns:mc="http://schemas.openxmlformats.org/markup-compatibility/2006">
      <mc:Choice Requires="x14">
        <control shapeId="14360" r:id="rId30" name="CheckBox24">
          <controlPr defaultSize="0" autoLine="0" r:id="rId16">
            <anchor moveWithCells="1">
              <from>
                <xdr:col>19</xdr:col>
                <xdr:colOff>396240</xdr:colOff>
                <xdr:row>33</xdr:row>
                <xdr:rowOff>106680</xdr:rowOff>
              </from>
              <to>
                <xdr:col>19</xdr:col>
                <xdr:colOff>685800</xdr:colOff>
                <xdr:row>33</xdr:row>
                <xdr:rowOff>350520</xdr:rowOff>
              </to>
            </anchor>
          </controlPr>
        </control>
      </mc:Choice>
      <mc:Fallback>
        <control shapeId="14360" r:id="rId30" name="CheckBox24"/>
      </mc:Fallback>
    </mc:AlternateContent>
    <mc:AlternateContent xmlns:mc="http://schemas.openxmlformats.org/markup-compatibility/2006">
      <mc:Choice Requires="x14">
        <control shapeId="14361" r:id="rId31" name="CheckBox25">
          <controlPr defaultSize="0" autoLine="0" r:id="rId16">
            <anchor moveWithCells="1">
              <from>
                <xdr:col>19</xdr:col>
                <xdr:colOff>396240</xdr:colOff>
                <xdr:row>34</xdr:row>
                <xdr:rowOff>106680</xdr:rowOff>
              </from>
              <to>
                <xdr:col>19</xdr:col>
                <xdr:colOff>685800</xdr:colOff>
                <xdr:row>34</xdr:row>
                <xdr:rowOff>350520</xdr:rowOff>
              </to>
            </anchor>
          </controlPr>
        </control>
      </mc:Choice>
      <mc:Fallback>
        <control shapeId="14361" r:id="rId31" name="CheckBox25"/>
      </mc:Fallback>
    </mc:AlternateContent>
    <mc:AlternateContent xmlns:mc="http://schemas.openxmlformats.org/markup-compatibility/2006">
      <mc:Choice Requires="x14">
        <control shapeId="14362" r:id="rId32" name="CheckBox26">
          <controlPr defaultSize="0" autoLine="0" r:id="rId16">
            <anchor moveWithCells="1">
              <from>
                <xdr:col>19</xdr:col>
                <xdr:colOff>396240</xdr:colOff>
                <xdr:row>35</xdr:row>
                <xdr:rowOff>106680</xdr:rowOff>
              </from>
              <to>
                <xdr:col>19</xdr:col>
                <xdr:colOff>685800</xdr:colOff>
                <xdr:row>35</xdr:row>
                <xdr:rowOff>350520</xdr:rowOff>
              </to>
            </anchor>
          </controlPr>
        </control>
      </mc:Choice>
      <mc:Fallback>
        <control shapeId="14362" r:id="rId32" name="CheckBox26"/>
      </mc:Fallback>
    </mc:AlternateContent>
    <mc:AlternateContent xmlns:mc="http://schemas.openxmlformats.org/markup-compatibility/2006">
      <mc:Choice Requires="x14">
        <control shapeId="14363" r:id="rId33" name="CheckBox27">
          <controlPr defaultSize="0" autoLine="0" r:id="rId16">
            <anchor moveWithCells="1">
              <from>
                <xdr:col>19</xdr:col>
                <xdr:colOff>396240</xdr:colOff>
                <xdr:row>36</xdr:row>
                <xdr:rowOff>106680</xdr:rowOff>
              </from>
              <to>
                <xdr:col>19</xdr:col>
                <xdr:colOff>685800</xdr:colOff>
                <xdr:row>36</xdr:row>
                <xdr:rowOff>350520</xdr:rowOff>
              </to>
            </anchor>
          </controlPr>
        </control>
      </mc:Choice>
      <mc:Fallback>
        <control shapeId="14363" r:id="rId33" name="CheckBox27"/>
      </mc:Fallback>
    </mc:AlternateContent>
    <mc:AlternateContent xmlns:mc="http://schemas.openxmlformats.org/markup-compatibility/2006">
      <mc:Choice Requires="x14">
        <control shapeId="14364" r:id="rId34" name="CheckBox28">
          <controlPr defaultSize="0" autoLine="0" r:id="rId16">
            <anchor moveWithCells="1">
              <from>
                <xdr:col>19</xdr:col>
                <xdr:colOff>396240</xdr:colOff>
                <xdr:row>37</xdr:row>
                <xdr:rowOff>106680</xdr:rowOff>
              </from>
              <to>
                <xdr:col>19</xdr:col>
                <xdr:colOff>685800</xdr:colOff>
                <xdr:row>37</xdr:row>
                <xdr:rowOff>350520</xdr:rowOff>
              </to>
            </anchor>
          </controlPr>
        </control>
      </mc:Choice>
      <mc:Fallback>
        <control shapeId="14364" r:id="rId34" name="CheckBox28"/>
      </mc:Fallback>
    </mc:AlternateContent>
    <mc:AlternateContent xmlns:mc="http://schemas.openxmlformats.org/markup-compatibility/2006">
      <mc:Choice Requires="x14">
        <control shapeId="14365" r:id="rId35" name="CheckBox29">
          <controlPr defaultSize="0" autoLine="0" r:id="rId16">
            <anchor moveWithCells="1">
              <from>
                <xdr:col>19</xdr:col>
                <xdr:colOff>396240</xdr:colOff>
                <xdr:row>38</xdr:row>
                <xdr:rowOff>106680</xdr:rowOff>
              </from>
              <to>
                <xdr:col>19</xdr:col>
                <xdr:colOff>685800</xdr:colOff>
                <xdr:row>38</xdr:row>
                <xdr:rowOff>350520</xdr:rowOff>
              </to>
            </anchor>
          </controlPr>
        </control>
      </mc:Choice>
      <mc:Fallback>
        <control shapeId="14365" r:id="rId35" name="CheckBox29"/>
      </mc:Fallback>
    </mc:AlternateContent>
    <mc:AlternateContent xmlns:mc="http://schemas.openxmlformats.org/markup-compatibility/2006">
      <mc:Choice Requires="x14">
        <control shapeId="14366" r:id="rId36" name="CheckBox30">
          <controlPr defaultSize="0" autoLine="0" r:id="rId16">
            <anchor moveWithCells="1">
              <from>
                <xdr:col>19</xdr:col>
                <xdr:colOff>396240</xdr:colOff>
                <xdr:row>39</xdr:row>
                <xdr:rowOff>106680</xdr:rowOff>
              </from>
              <to>
                <xdr:col>19</xdr:col>
                <xdr:colOff>685800</xdr:colOff>
                <xdr:row>39</xdr:row>
                <xdr:rowOff>350520</xdr:rowOff>
              </to>
            </anchor>
          </controlPr>
        </control>
      </mc:Choice>
      <mc:Fallback>
        <control shapeId="14366" r:id="rId36" name="CheckBox30"/>
      </mc:Fallback>
    </mc:AlternateContent>
    <mc:AlternateContent xmlns:mc="http://schemas.openxmlformats.org/markup-compatibility/2006">
      <mc:Choice Requires="x14">
        <control shapeId="14367" r:id="rId37" name="CheckBox31">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67" r:id="rId37" name="CheckBox31"/>
      </mc:Fallback>
    </mc:AlternateContent>
    <mc:AlternateContent xmlns:mc="http://schemas.openxmlformats.org/markup-compatibility/2006">
      <mc:Choice Requires="x14">
        <control shapeId="14368" r:id="rId39" name="CheckBox32">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68" r:id="rId39" name="CheckBox32"/>
      </mc:Fallback>
    </mc:AlternateContent>
    <mc:AlternateContent xmlns:mc="http://schemas.openxmlformats.org/markup-compatibility/2006">
      <mc:Choice Requires="x14">
        <control shapeId="14369" r:id="rId40" name="CheckBox33">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69" r:id="rId40" name="CheckBox33"/>
      </mc:Fallback>
    </mc:AlternateContent>
    <mc:AlternateContent xmlns:mc="http://schemas.openxmlformats.org/markup-compatibility/2006">
      <mc:Choice Requires="x14">
        <control shapeId="14370" r:id="rId41" name="CheckBox34">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70" r:id="rId41" name="CheckBox34"/>
      </mc:Fallback>
    </mc:AlternateContent>
    <mc:AlternateContent xmlns:mc="http://schemas.openxmlformats.org/markup-compatibility/2006">
      <mc:Choice Requires="x14">
        <control shapeId="14371" r:id="rId42" name="CheckBox35">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71" r:id="rId42" name="CheckBox35"/>
      </mc:Fallback>
    </mc:AlternateContent>
    <mc:AlternateContent xmlns:mc="http://schemas.openxmlformats.org/markup-compatibility/2006">
      <mc:Choice Requires="x14">
        <control shapeId="14372" r:id="rId43" name="CheckBox36">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72" r:id="rId43" name="CheckBox36"/>
      </mc:Fallback>
    </mc:AlternateContent>
    <mc:AlternateContent xmlns:mc="http://schemas.openxmlformats.org/markup-compatibility/2006">
      <mc:Choice Requires="x14">
        <control shapeId="14373" r:id="rId44" name="CheckBox38">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73" r:id="rId44" name="CheckBox38"/>
      </mc:Fallback>
    </mc:AlternateContent>
    <mc:AlternateContent xmlns:mc="http://schemas.openxmlformats.org/markup-compatibility/2006">
      <mc:Choice Requires="x14">
        <control shapeId="14374" r:id="rId45" name="CheckBox39">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74" r:id="rId45" name="CheckBox39"/>
      </mc:Fallback>
    </mc:AlternateContent>
    <mc:AlternateContent xmlns:mc="http://schemas.openxmlformats.org/markup-compatibility/2006">
      <mc:Choice Requires="x14">
        <control shapeId="14375" r:id="rId46" name="CheckBox40">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75" r:id="rId46" name="CheckBox40"/>
      </mc:Fallback>
    </mc:AlternateContent>
    <mc:AlternateContent xmlns:mc="http://schemas.openxmlformats.org/markup-compatibility/2006">
      <mc:Choice Requires="x14">
        <control shapeId="14376" r:id="rId47" name="CheckBox41">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76" r:id="rId47" name="CheckBox41"/>
      </mc:Fallback>
    </mc:AlternateContent>
    <mc:AlternateContent xmlns:mc="http://schemas.openxmlformats.org/markup-compatibility/2006">
      <mc:Choice Requires="x14">
        <control shapeId="14377" r:id="rId48" name="CheckBox42">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77" r:id="rId48" name="CheckBox42"/>
      </mc:Fallback>
    </mc:AlternateContent>
    <mc:AlternateContent xmlns:mc="http://schemas.openxmlformats.org/markup-compatibility/2006">
      <mc:Choice Requires="x14">
        <control shapeId="14378" r:id="rId49" name="CheckBox43">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78" r:id="rId49" name="CheckBox43"/>
      </mc:Fallback>
    </mc:AlternateContent>
    <mc:AlternateContent xmlns:mc="http://schemas.openxmlformats.org/markup-compatibility/2006">
      <mc:Choice Requires="x14">
        <control shapeId="14379" r:id="rId50" name="CheckBox44">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79" r:id="rId50" name="CheckBox44"/>
      </mc:Fallback>
    </mc:AlternateContent>
    <mc:AlternateContent xmlns:mc="http://schemas.openxmlformats.org/markup-compatibility/2006">
      <mc:Choice Requires="x14">
        <control shapeId="14380" r:id="rId51" name="CheckBox45">
          <controlPr defaultSize="0" autoLine="0" r:id="rId38">
            <anchor moveWithCells="1">
              <from>
                <xdr:col>19</xdr:col>
                <xdr:colOff>396240</xdr:colOff>
                <xdr:row>40</xdr:row>
                <xdr:rowOff>0</xdr:rowOff>
              </from>
              <to>
                <xdr:col>19</xdr:col>
                <xdr:colOff>685800</xdr:colOff>
                <xdr:row>40</xdr:row>
                <xdr:rowOff>259080</xdr:rowOff>
              </to>
            </anchor>
          </controlPr>
        </control>
      </mc:Choice>
      <mc:Fallback>
        <control shapeId="14380" r:id="rId51" name="CheckBox45"/>
      </mc:Fallback>
    </mc:AlternateContent>
    <mc:AlternateContent xmlns:mc="http://schemas.openxmlformats.org/markup-compatibility/2006">
      <mc:Choice Requires="x14">
        <control shapeId="14381" r:id="rId52" name="CheckBox46">
          <controlPr defaultSize="0" autoLine="0" r:id="rId53">
            <anchor moveWithCells="1">
              <from>
                <xdr:col>19</xdr:col>
                <xdr:colOff>396240</xdr:colOff>
                <xdr:row>40</xdr:row>
                <xdr:rowOff>0</xdr:rowOff>
              </from>
              <to>
                <xdr:col>19</xdr:col>
                <xdr:colOff>685800</xdr:colOff>
                <xdr:row>40</xdr:row>
                <xdr:rowOff>259080</xdr:rowOff>
              </to>
            </anchor>
          </controlPr>
        </control>
      </mc:Choice>
      <mc:Fallback>
        <control shapeId="14381" r:id="rId52" name="CheckBox46"/>
      </mc:Fallback>
    </mc:AlternateContent>
  </controls>
  <extLst>
    <ext xmlns:x14="http://schemas.microsoft.com/office/spreadsheetml/2009/9/main" uri="{78C0D931-6437-407d-A8EE-F0AAD7539E65}">
      <x14:conditionalFormattings>
        <x14:conditionalFormatting xmlns:xm="http://schemas.microsoft.com/office/excel/2006/main">
          <x14:cfRule type="dataBar" id="{17458887-1B84-4814-B362-C53BF079596C}">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132"/>
  <sheetViews>
    <sheetView zoomScale="90" zoomScaleNormal="90" workbookViewId="0">
      <selection activeCell="G15" sqref="G15:J15"/>
    </sheetView>
  </sheetViews>
  <sheetFormatPr baseColWidth="10" defaultColWidth="11.44140625" defaultRowHeight="13.8" x14ac:dyDescent="0.25"/>
  <cols>
    <col min="1" max="2" width="6.5546875" style="136" customWidth="1"/>
    <col min="3" max="3" width="32.6640625" style="136" customWidth="1"/>
    <col min="4" max="4" width="27.5546875" style="136" customWidth="1"/>
    <col min="5" max="5" width="38" style="136" customWidth="1"/>
    <col min="6" max="6" width="30.33203125" style="136" customWidth="1"/>
    <col min="7" max="7" width="18.33203125" style="136" customWidth="1"/>
    <col min="8" max="8" width="15.5546875" style="136" customWidth="1"/>
    <col min="9" max="9" width="19.33203125" style="136" customWidth="1"/>
    <col min="10" max="10" width="14.5546875" style="136" customWidth="1"/>
    <col min="11" max="16384" width="11.44140625" style="136"/>
  </cols>
  <sheetData>
    <row r="1" spans="1:14" ht="15" customHeight="1" x14ac:dyDescent="0.25">
      <c r="A1" s="339" t="str">
        <f>'CONTEXTO (2)'!B1</f>
        <v xml:space="preserve">PROCESO: </v>
      </c>
      <c r="B1" s="262"/>
      <c r="C1" s="262"/>
      <c r="D1" s="262"/>
      <c r="E1" s="262"/>
      <c r="F1" s="262"/>
      <c r="G1" s="263"/>
      <c r="H1" s="270" t="s">
        <v>337</v>
      </c>
      <c r="I1" s="270"/>
      <c r="J1" s="351"/>
      <c r="K1" s="135"/>
      <c r="N1" s="251"/>
    </row>
    <row r="2" spans="1:14" ht="15" customHeight="1" x14ac:dyDescent="0.25">
      <c r="A2" s="340"/>
      <c r="B2" s="258"/>
      <c r="C2" s="258"/>
      <c r="D2" s="258"/>
      <c r="E2" s="258"/>
      <c r="F2" s="258"/>
      <c r="G2" s="259"/>
      <c r="H2" s="272" t="s">
        <v>295</v>
      </c>
      <c r="I2" s="272"/>
      <c r="J2" s="352"/>
      <c r="K2" s="135"/>
      <c r="N2" s="251"/>
    </row>
    <row r="3" spans="1:14" ht="15" customHeight="1" x14ac:dyDescent="0.25">
      <c r="A3" s="340" t="s">
        <v>245</v>
      </c>
      <c r="B3" s="258"/>
      <c r="C3" s="258"/>
      <c r="D3" s="258"/>
      <c r="E3" s="258"/>
      <c r="F3" s="258"/>
      <c r="G3" s="259"/>
      <c r="H3" s="272" t="s">
        <v>294</v>
      </c>
      <c r="I3" s="272"/>
      <c r="J3" s="352"/>
      <c r="K3" s="135"/>
      <c r="N3" s="251"/>
    </row>
    <row r="4" spans="1:14" ht="15.75" customHeight="1" x14ac:dyDescent="0.25">
      <c r="A4" s="341"/>
      <c r="B4" s="260"/>
      <c r="C4" s="260"/>
      <c r="D4" s="260"/>
      <c r="E4" s="260"/>
      <c r="F4" s="260"/>
      <c r="G4" s="261"/>
      <c r="H4" s="272" t="s">
        <v>336</v>
      </c>
      <c r="I4" s="272"/>
      <c r="J4" s="353"/>
      <c r="K4" s="135"/>
      <c r="N4" s="251"/>
    </row>
    <row r="5" spans="1:14" ht="15.75" customHeight="1" x14ac:dyDescent="0.25">
      <c r="A5" s="348"/>
      <c r="B5" s="349"/>
      <c r="C5" s="349"/>
      <c r="D5" s="349"/>
      <c r="E5" s="349"/>
      <c r="F5" s="349"/>
      <c r="G5" s="349"/>
      <c r="H5" s="349"/>
      <c r="I5" s="349"/>
      <c r="J5" s="350"/>
      <c r="K5" s="135"/>
      <c r="N5" s="137"/>
    </row>
    <row r="6" spans="1:14" ht="15" customHeight="1" x14ac:dyDescent="0.25">
      <c r="A6" s="342" t="str">
        <f>'CONTEXTO (2)'!A8</f>
        <v>PROCESO: PROCESO: GESTIÓN DE LA GOBERNABILIDAD, CONVIVENCIA Y SEGURIDAD CIUDADANA</v>
      </c>
      <c r="B6" s="343"/>
      <c r="C6" s="343"/>
      <c r="D6" s="343"/>
      <c r="E6" s="343"/>
      <c r="F6" s="343"/>
      <c r="G6" s="343"/>
      <c r="H6" s="343"/>
      <c r="I6" s="343"/>
      <c r="J6" s="344"/>
    </row>
    <row r="7" spans="1:14" ht="32.25" customHeight="1" thickBot="1" x14ac:dyDescent="0.3">
      <c r="A7" s="345"/>
      <c r="B7" s="346"/>
      <c r="C7" s="346"/>
      <c r="D7" s="346"/>
      <c r="E7" s="346"/>
      <c r="F7" s="346"/>
      <c r="G7" s="346"/>
      <c r="H7" s="346"/>
      <c r="I7" s="346"/>
      <c r="J7" s="347"/>
    </row>
    <row r="8" spans="1:14" ht="23.25" customHeight="1" x14ac:dyDescent="0.25">
      <c r="A8" s="356" t="s">
        <v>246</v>
      </c>
      <c r="B8" s="356"/>
      <c r="C8" s="356"/>
      <c r="D8" s="356"/>
      <c r="E8" s="319" t="s">
        <v>217</v>
      </c>
      <c r="F8" s="354"/>
      <c r="G8" s="354"/>
      <c r="H8" s="354"/>
      <c r="I8" s="354"/>
      <c r="J8" s="355"/>
    </row>
    <row r="9" spans="1:14" ht="23.25" customHeight="1" x14ac:dyDescent="0.25">
      <c r="A9" s="356"/>
      <c r="B9" s="356"/>
      <c r="C9" s="356"/>
      <c r="D9" s="356"/>
      <c r="E9" s="318" t="s">
        <v>247</v>
      </c>
      <c r="F9" s="318"/>
      <c r="G9" s="318" t="s">
        <v>248</v>
      </c>
      <c r="H9" s="318"/>
      <c r="I9" s="318"/>
      <c r="J9" s="318"/>
    </row>
    <row r="10" spans="1:14" ht="23.25" customHeight="1" x14ac:dyDescent="0.3">
      <c r="A10" s="356"/>
      <c r="B10" s="356"/>
      <c r="C10" s="356"/>
      <c r="D10" s="356"/>
      <c r="E10" s="293" t="s">
        <v>249</v>
      </c>
      <c r="F10" s="293"/>
      <c r="G10" s="333" t="s">
        <v>250</v>
      </c>
      <c r="H10" s="334"/>
      <c r="I10" s="334"/>
      <c r="J10" s="335"/>
    </row>
    <row r="11" spans="1:14" ht="43.5" customHeight="1" x14ac:dyDescent="0.25">
      <c r="A11" s="356"/>
      <c r="B11" s="356"/>
      <c r="C11" s="356"/>
      <c r="D11" s="356"/>
      <c r="E11" s="596" t="s">
        <v>335</v>
      </c>
      <c r="F11" s="597"/>
      <c r="G11" s="338" t="s">
        <v>334</v>
      </c>
      <c r="H11" s="338"/>
      <c r="I11" s="338"/>
      <c r="J11" s="338"/>
    </row>
    <row r="12" spans="1:14" ht="43.5" customHeight="1" x14ac:dyDescent="0.25">
      <c r="A12" s="356"/>
      <c r="B12" s="356"/>
      <c r="C12" s="356"/>
      <c r="D12" s="356"/>
      <c r="E12" s="596" t="s">
        <v>333</v>
      </c>
      <c r="F12" s="597"/>
      <c r="G12" s="338" t="s">
        <v>332</v>
      </c>
      <c r="H12" s="338"/>
      <c r="I12" s="338"/>
      <c r="J12" s="338"/>
    </row>
    <row r="13" spans="1:14" ht="43.5" customHeight="1" x14ac:dyDescent="0.25">
      <c r="A13" s="356"/>
      <c r="B13" s="356"/>
      <c r="C13" s="356"/>
      <c r="D13" s="356"/>
      <c r="E13" s="596" t="s">
        <v>331</v>
      </c>
      <c r="F13" s="597"/>
      <c r="G13" s="299" t="s">
        <v>330</v>
      </c>
      <c r="H13" s="299"/>
      <c r="I13" s="299"/>
      <c r="J13" s="299"/>
    </row>
    <row r="14" spans="1:14" ht="43.5" customHeight="1" x14ac:dyDescent="0.25">
      <c r="A14" s="356"/>
      <c r="B14" s="356"/>
      <c r="C14" s="356"/>
      <c r="D14" s="356"/>
      <c r="E14" s="596" t="s">
        <v>329</v>
      </c>
      <c r="F14" s="597"/>
      <c r="G14" s="336" t="s">
        <v>328</v>
      </c>
      <c r="H14" s="336"/>
      <c r="I14" s="336"/>
      <c r="J14" s="336"/>
    </row>
    <row r="15" spans="1:14" ht="49.5" customHeight="1" x14ac:dyDescent="0.25">
      <c r="A15" s="356"/>
      <c r="B15" s="356"/>
      <c r="C15" s="356"/>
      <c r="D15" s="356"/>
      <c r="E15" s="599" t="s">
        <v>327</v>
      </c>
      <c r="F15" s="600"/>
      <c r="G15" s="337"/>
      <c r="H15" s="337"/>
      <c r="I15" s="337"/>
      <c r="J15" s="337"/>
    </row>
    <row r="16" spans="1:14" ht="49.5" customHeight="1" x14ac:dyDescent="0.25">
      <c r="A16" s="356"/>
      <c r="B16" s="356"/>
      <c r="C16" s="356"/>
      <c r="D16" s="356"/>
      <c r="E16" s="596" t="s">
        <v>326</v>
      </c>
      <c r="F16" s="597"/>
      <c r="G16" s="337"/>
      <c r="H16" s="337"/>
      <c r="I16" s="337"/>
      <c r="J16" s="337"/>
    </row>
    <row r="17" spans="1:10" ht="54.75" customHeight="1" x14ac:dyDescent="0.25">
      <c r="A17" s="356"/>
      <c r="B17" s="356"/>
      <c r="C17" s="356"/>
      <c r="D17" s="356"/>
      <c r="E17" s="596" t="s">
        <v>325</v>
      </c>
      <c r="F17" s="597"/>
      <c r="G17" s="317"/>
      <c r="H17" s="317"/>
      <c r="I17" s="317"/>
      <c r="J17" s="317"/>
    </row>
    <row r="18" spans="1:10" ht="48.75" customHeight="1" x14ac:dyDescent="0.25">
      <c r="A18" s="356"/>
      <c r="B18" s="356"/>
      <c r="C18" s="356"/>
      <c r="D18" s="356"/>
      <c r="E18" s="596" t="s">
        <v>324</v>
      </c>
      <c r="F18" s="597"/>
      <c r="G18" s="317"/>
      <c r="H18" s="317"/>
      <c r="I18" s="317"/>
      <c r="J18" s="317"/>
    </row>
    <row r="19" spans="1:10" ht="54.75" customHeight="1" x14ac:dyDescent="0.25">
      <c r="A19" s="356"/>
      <c r="B19" s="356"/>
      <c r="C19" s="356"/>
      <c r="D19" s="356"/>
      <c r="E19" s="596" t="s">
        <v>323</v>
      </c>
      <c r="F19" s="602"/>
      <c r="G19" s="317"/>
      <c r="H19" s="317"/>
      <c r="I19" s="317"/>
      <c r="J19" s="317"/>
    </row>
    <row r="20" spans="1:10" ht="59.25" customHeight="1" x14ac:dyDescent="0.25">
      <c r="A20" s="356"/>
      <c r="B20" s="356"/>
      <c r="C20" s="356"/>
      <c r="D20" s="356"/>
      <c r="E20" s="596" t="s">
        <v>322</v>
      </c>
      <c r="F20" s="602"/>
      <c r="G20" s="317"/>
      <c r="H20" s="317"/>
      <c r="I20" s="317"/>
      <c r="J20" s="317"/>
    </row>
    <row r="21" spans="1:10" ht="49.5" customHeight="1" x14ac:dyDescent="0.25">
      <c r="A21" s="356"/>
      <c r="B21" s="356"/>
      <c r="C21" s="356"/>
      <c r="D21" s="356"/>
      <c r="E21" s="286"/>
      <c r="F21" s="357"/>
      <c r="G21" s="324"/>
      <c r="H21" s="325"/>
      <c r="I21" s="325"/>
      <c r="J21" s="326"/>
    </row>
    <row r="22" spans="1:10" ht="49.5" customHeight="1" x14ac:dyDescent="0.25">
      <c r="A22" s="356"/>
      <c r="B22" s="356"/>
      <c r="C22" s="356"/>
      <c r="D22" s="356"/>
      <c r="E22" s="330"/>
      <c r="F22" s="331"/>
      <c r="G22" s="327"/>
      <c r="H22" s="328"/>
      <c r="I22" s="328"/>
      <c r="J22" s="329"/>
    </row>
    <row r="23" spans="1:10" ht="49.5" customHeight="1" x14ac:dyDescent="0.25">
      <c r="A23" s="356"/>
      <c r="B23" s="356"/>
      <c r="C23" s="356"/>
      <c r="D23" s="356"/>
      <c r="E23" s="330"/>
      <c r="F23" s="331"/>
      <c r="G23" s="327"/>
      <c r="H23" s="328"/>
      <c r="I23" s="328"/>
      <c r="J23" s="329"/>
    </row>
    <row r="24" spans="1:10" ht="49.5" customHeight="1" x14ac:dyDescent="0.25">
      <c r="A24" s="356"/>
      <c r="B24" s="356"/>
      <c r="C24" s="356"/>
      <c r="D24" s="356"/>
      <c r="E24" s="330"/>
      <c r="F24" s="331"/>
      <c r="G24" s="327"/>
      <c r="H24" s="328"/>
      <c r="I24" s="328"/>
      <c r="J24" s="329"/>
    </row>
    <row r="25" spans="1:10" ht="49.5" customHeight="1" x14ac:dyDescent="0.25">
      <c r="A25" s="356"/>
      <c r="B25" s="356"/>
      <c r="C25" s="356"/>
      <c r="D25" s="356"/>
      <c r="E25" s="330"/>
      <c r="F25" s="331"/>
      <c r="G25" s="324"/>
      <c r="H25" s="325"/>
      <c r="I25" s="325"/>
      <c r="J25" s="326"/>
    </row>
    <row r="26" spans="1:10" ht="51.75" customHeight="1" x14ac:dyDescent="0.25">
      <c r="A26" s="290" t="s">
        <v>216</v>
      </c>
      <c r="B26" s="290" t="s">
        <v>248</v>
      </c>
      <c r="C26" s="293" t="s">
        <v>251</v>
      </c>
      <c r="D26" s="293"/>
      <c r="E26" s="318" t="s">
        <v>252</v>
      </c>
      <c r="F26" s="293"/>
      <c r="G26" s="319" t="s">
        <v>253</v>
      </c>
      <c r="H26" s="320"/>
      <c r="I26" s="320"/>
      <c r="J26" s="321"/>
    </row>
    <row r="27" spans="1:10" ht="79.5" customHeight="1" x14ac:dyDescent="0.25">
      <c r="A27" s="290"/>
      <c r="B27" s="290"/>
      <c r="C27" s="297" t="s">
        <v>321</v>
      </c>
      <c r="D27" s="298"/>
      <c r="E27" s="322" t="s">
        <v>320</v>
      </c>
      <c r="F27" s="323"/>
      <c r="G27" s="286" t="s">
        <v>319</v>
      </c>
      <c r="H27" s="306"/>
      <c r="I27" s="306"/>
      <c r="J27" s="287"/>
    </row>
    <row r="28" spans="1:10" ht="88.5" customHeight="1" x14ac:dyDescent="0.25">
      <c r="A28" s="290"/>
      <c r="B28" s="290"/>
      <c r="C28" s="297" t="s">
        <v>318</v>
      </c>
      <c r="D28" s="298"/>
      <c r="E28" s="286" t="s">
        <v>317</v>
      </c>
      <c r="F28" s="287"/>
      <c r="G28" s="286"/>
      <c r="H28" s="306"/>
      <c r="I28" s="306"/>
      <c r="J28" s="287"/>
    </row>
    <row r="29" spans="1:10" ht="77.25" customHeight="1" x14ac:dyDescent="0.25">
      <c r="A29" s="290"/>
      <c r="B29" s="290"/>
      <c r="C29" s="299" t="s">
        <v>316</v>
      </c>
      <c r="D29" s="300"/>
      <c r="E29" s="286" t="s">
        <v>315</v>
      </c>
      <c r="F29" s="287"/>
      <c r="G29" s="295" t="s">
        <v>314</v>
      </c>
      <c r="H29" s="332"/>
      <c r="I29" s="332"/>
      <c r="J29" s="296"/>
    </row>
    <row r="30" spans="1:10" ht="79.5" customHeight="1" x14ac:dyDescent="0.25">
      <c r="A30" s="290"/>
      <c r="B30" s="290"/>
      <c r="C30" s="299" t="s">
        <v>313</v>
      </c>
      <c r="D30" s="299"/>
      <c r="E30" s="286" t="s">
        <v>312</v>
      </c>
      <c r="F30" s="287"/>
      <c r="G30" s="316"/>
      <c r="H30" s="316"/>
      <c r="I30" s="316"/>
      <c r="J30" s="316"/>
    </row>
    <row r="31" spans="1:10" ht="51" customHeight="1" x14ac:dyDescent="0.25">
      <c r="A31" s="290"/>
      <c r="B31" s="290"/>
      <c r="C31" s="281" t="s">
        <v>311</v>
      </c>
      <c r="D31" s="282"/>
      <c r="E31" s="281"/>
      <c r="F31" s="294"/>
      <c r="G31" s="283"/>
      <c r="H31" s="303"/>
      <c r="I31" s="303"/>
      <c r="J31" s="282"/>
    </row>
    <row r="32" spans="1:10" ht="52.5" customHeight="1" x14ac:dyDescent="0.25">
      <c r="A32" s="290"/>
      <c r="B32" s="290"/>
      <c r="C32" s="283"/>
      <c r="D32" s="283"/>
      <c r="E32" s="281"/>
      <c r="F32" s="294"/>
      <c r="G32" s="283"/>
      <c r="H32" s="283"/>
      <c r="I32" s="283"/>
      <c r="J32" s="283"/>
    </row>
    <row r="33" spans="1:11" ht="47.25" customHeight="1" x14ac:dyDescent="0.25">
      <c r="A33" s="290"/>
      <c r="B33" s="290"/>
      <c r="C33" s="283"/>
      <c r="D33" s="283"/>
      <c r="E33" s="304"/>
      <c r="F33" s="305"/>
      <c r="G33" s="289"/>
      <c r="H33" s="303"/>
      <c r="I33" s="303"/>
      <c r="J33" s="282"/>
    </row>
    <row r="34" spans="1:11" ht="51" customHeight="1" x14ac:dyDescent="0.25">
      <c r="A34" s="290"/>
      <c r="B34" s="290"/>
      <c r="C34" s="283"/>
      <c r="D34" s="283"/>
      <c r="E34" s="288"/>
      <c r="F34" s="288"/>
      <c r="G34" s="283"/>
      <c r="H34" s="283"/>
      <c r="I34" s="283"/>
      <c r="J34" s="283"/>
    </row>
    <row r="35" spans="1:11" ht="51" customHeight="1" x14ac:dyDescent="0.25">
      <c r="A35" s="290"/>
      <c r="B35" s="290"/>
      <c r="C35" s="288"/>
      <c r="D35" s="288"/>
      <c r="E35" s="283"/>
      <c r="F35" s="283"/>
      <c r="G35" s="283"/>
      <c r="H35" s="283"/>
      <c r="I35" s="283"/>
      <c r="J35" s="283"/>
    </row>
    <row r="36" spans="1:11" ht="51" customHeight="1" x14ac:dyDescent="0.25">
      <c r="A36" s="290"/>
      <c r="B36" s="290"/>
      <c r="C36" s="281"/>
      <c r="D36" s="294"/>
      <c r="E36" s="289"/>
      <c r="F36" s="282"/>
      <c r="G36" s="289"/>
      <c r="H36" s="303"/>
      <c r="I36" s="303"/>
      <c r="J36" s="282"/>
    </row>
    <row r="37" spans="1:11" ht="45.75" customHeight="1" x14ac:dyDescent="0.25">
      <c r="A37" s="290"/>
      <c r="B37" s="290"/>
      <c r="C37" s="281"/>
      <c r="D37" s="294"/>
      <c r="E37" s="289"/>
      <c r="F37" s="282"/>
      <c r="G37" s="289"/>
      <c r="H37" s="303"/>
      <c r="I37" s="303"/>
      <c r="J37" s="282"/>
    </row>
    <row r="38" spans="1:11" ht="41.25" customHeight="1" x14ac:dyDescent="0.25">
      <c r="A38" s="290"/>
      <c r="B38" s="290"/>
      <c r="C38" s="283"/>
      <c r="D38" s="283"/>
      <c r="E38" s="315"/>
      <c r="F38" s="315"/>
      <c r="G38" s="315"/>
      <c r="H38" s="315"/>
      <c r="I38" s="315"/>
      <c r="J38" s="315"/>
    </row>
    <row r="39" spans="1:11" ht="73.5" customHeight="1" x14ac:dyDescent="0.3">
      <c r="A39" s="290"/>
      <c r="B39" s="290" t="s">
        <v>247</v>
      </c>
      <c r="C39" s="293" t="s">
        <v>254</v>
      </c>
      <c r="D39" s="293"/>
      <c r="E39" s="291" t="s">
        <v>255</v>
      </c>
      <c r="F39" s="292"/>
      <c r="G39" s="309" t="s">
        <v>256</v>
      </c>
      <c r="H39" s="310"/>
      <c r="I39" s="310"/>
      <c r="J39" s="311"/>
    </row>
    <row r="40" spans="1:11" ht="78.75" customHeight="1" x14ac:dyDescent="0.25">
      <c r="A40" s="290"/>
      <c r="B40" s="290"/>
      <c r="C40" s="284" t="s">
        <v>310</v>
      </c>
      <c r="D40" s="285"/>
      <c r="E40" s="286" t="s">
        <v>309</v>
      </c>
      <c r="F40" s="287"/>
      <c r="G40" s="286" t="s">
        <v>308</v>
      </c>
      <c r="H40" s="306"/>
      <c r="I40" s="306"/>
      <c r="J40" s="287"/>
    </row>
    <row r="41" spans="1:11" ht="81.75" customHeight="1" x14ac:dyDescent="0.25">
      <c r="A41" s="290"/>
      <c r="B41" s="290"/>
      <c r="C41" s="284" t="s">
        <v>307</v>
      </c>
      <c r="D41" s="285"/>
      <c r="E41" s="307" t="s">
        <v>306</v>
      </c>
      <c r="F41" s="307"/>
      <c r="G41" s="286" t="s">
        <v>305</v>
      </c>
      <c r="H41" s="306"/>
      <c r="I41" s="306"/>
      <c r="J41" s="287"/>
      <c r="K41" s="136" t="s">
        <v>304</v>
      </c>
    </row>
    <row r="42" spans="1:11" ht="49.5" customHeight="1" x14ac:dyDescent="0.25">
      <c r="A42" s="290"/>
      <c r="B42" s="290"/>
      <c r="C42" s="284" t="s">
        <v>303</v>
      </c>
      <c r="D42" s="285"/>
      <c r="E42" s="288"/>
      <c r="F42" s="288"/>
      <c r="G42" s="281"/>
      <c r="H42" s="308"/>
      <c r="I42" s="308"/>
      <c r="J42" s="294"/>
    </row>
    <row r="43" spans="1:11" ht="48" customHeight="1" x14ac:dyDescent="0.25">
      <c r="A43" s="290"/>
      <c r="B43" s="290"/>
      <c r="C43" s="284" t="s">
        <v>302</v>
      </c>
      <c r="D43" s="285"/>
      <c r="E43" s="288"/>
      <c r="F43" s="288"/>
      <c r="G43" s="283"/>
      <c r="H43" s="283"/>
      <c r="I43" s="283"/>
      <c r="J43" s="283"/>
    </row>
    <row r="44" spans="1:11" ht="45.75" customHeight="1" x14ac:dyDescent="0.25">
      <c r="A44" s="290"/>
      <c r="B44" s="290"/>
      <c r="C44" s="284" t="s">
        <v>301</v>
      </c>
      <c r="D44" s="285"/>
      <c r="E44" s="283"/>
      <c r="F44" s="283"/>
      <c r="G44" s="283"/>
      <c r="H44" s="283"/>
      <c r="I44" s="283"/>
      <c r="J44" s="283"/>
    </row>
    <row r="45" spans="1:11" ht="45.75" customHeight="1" x14ac:dyDescent="0.25">
      <c r="A45" s="290"/>
      <c r="B45" s="290"/>
      <c r="C45" s="284" t="s">
        <v>300</v>
      </c>
      <c r="D45" s="285"/>
      <c r="E45" s="283"/>
      <c r="F45" s="283"/>
      <c r="G45" s="283"/>
      <c r="H45" s="283"/>
      <c r="I45" s="283"/>
      <c r="J45" s="283"/>
    </row>
    <row r="46" spans="1:11" ht="45" customHeight="1" x14ac:dyDescent="0.25">
      <c r="A46" s="290"/>
      <c r="B46" s="290"/>
      <c r="C46" s="284" t="s">
        <v>299</v>
      </c>
      <c r="D46" s="285"/>
      <c r="E46" s="289"/>
      <c r="F46" s="282"/>
      <c r="G46" s="289"/>
      <c r="H46" s="303"/>
      <c r="I46" s="303"/>
      <c r="J46" s="282"/>
    </row>
    <row r="47" spans="1:11" ht="50.25" customHeight="1" x14ac:dyDescent="0.25">
      <c r="A47" s="290"/>
      <c r="B47" s="290"/>
      <c r="C47" s="284" t="s">
        <v>298</v>
      </c>
      <c r="D47" s="285"/>
      <c r="E47" s="289"/>
      <c r="F47" s="282"/>
      <c r="G47" s="289"/>
      <c r="H47" s="303"/>
      <c r="I47" s="303"/>
      <c r="J47" s="282"/>
    </row>
    <row r="48" spans="1:11" ht="52.5" customHeight="1" x14ac:dyDescent="0.25">
      <c r="A48" s="290"/>
      <c r="B48" s="290"/>
      <c r="C48" s="289"/>
      <c r="D48" s="282"/>
      <c r="E48" s="312"/>
      <c r="F48" s="314"/>
      <c r="G48" s="312"/>
      <c r="H48" s="313"/>
      <c r="I48" s="313"/>
      <c r="J48" s="314"/>
    </row>
    <row r="49" spans="1:10" ht="48" customHeight="1" x14ac:dyDescent="0.25">
      <c r="A49" s="290"/>
      <c r="B49" s="290"/>
      <c r="C49" s="289"/>
      <c r="D49" s="282"/>
      <c r="E49" s="289"/>
      <c r="F49" s="282"/>
      <c r="G49" s="289"/>
      <c r="H49" s="303"/>
      <c r="I49" s="303"/>
      <c r="J49" s="282"/>
    </row>
    <row r="50" spans="1:10" ht="46.5" customHeight="1" x14ac:dyDescent="0.25">
      <c r="A50" s="290"/>
      <c r="B50" s="290"/>
      <c r="C50" s="289"/>
      <c r="D50" s="282"/>
      <c r="E50" s="312"/>
      <c r="F50" s="314"/>
      <c r="G50" s="312"/>
      <c r="H50" s="313"/>
      <c r="I50" s="313"/>
      <c r="J50" s="314"/>
    </row>
    <row r="51" spans="1:10" ht="48" customHeight="1" x14ac:dyDescent="0.25">
      <c r="A51" s="290"/>
      <c r="B51" s="290"/>
      <c r="C51" s="289"/>
      <c r="D51" s="282"/>
      <c r="E51" s="289"/>
      <c r="F51" s="282"/>
      <c r="G51" s="289"/>
      <c r="H51" s="303"/>
      <c r="I51" s="303"/>
      <c r="J51" s="282"/>
    </row>
    <row r="52" spans="1:10" ht="53.25" customHeight="1" x14ac:dyDescent="0.25">
      <c r="A52" s="290"/>
      <c r="B52" s="290"/>
      <c r="C52" s="289"/>
      <c r="D52" s="282"/>
      <c r="E52" s="289"/>
      <c r="F52" s="282"/>
      <c r="G52" s="289"/>
      <c r="H52" s="303"/>
      <c r="I52" s="303"/>
      <c r="J52" s="282"/>
    </row>
    <row r="53" spans="1:10" ht="43.5" customHeight="1" x14ac:dyDescent="0.25">
      <c r="A53" s="290"/>
      <c r="B53" s="290"/>
      <c r="C53" s="283"/>
      <c r="D53" s="283"/>
      <c r="E53" s="283"/>
      <c r="F53" s="283"/>
      <c r="G53" s="283"/>
      <c r="H53" s="283"/>
      <c r="I53" s="283"/>
      <c r="J53" s="283"/>
    </row>
    <row r="54" spans="1:10" ht="48.75" customHeight="1" x14ac:dyDescent="0.25">
      <c r="A54" s="290"/>
      <c r="B54" s="290"/>
      <c r="C54" s="283"/>
      <c r="D54" s="283"/>
      <c r="E54" s="283"/>
      <c r="F54" s="283"/>
      <c r="G54" s="283"/>
      <c r="H54" s="283"/>
      <c r="I54" s="283"/>
      <c r="J54" s="283"/>
    </row>
    <row r="55" spans="1:10" x14ac:dyDescent="0.25">
      <c r="C55" s="191"/>
      <c r="D55" s="191"/>
      <c r="E55" s="302"/>
      <c r="F55" s="302"/>
      <c r="G55" s="302"/>
      <c r="H55" s="302"/>
      <c r="I55" s="302"/>
      <c r="J55" s="302"/>
    </row>
    <row r="56" spans="1:10" x14ac:dyDescent="0.25">
      <c r="C56" s="191"/>
      <c r="D56" s="191"/>
      <c r="E56" s="302"/>
      <c r="F56" s="302"/>
      <c r="G56" s="302"/>
      <c r="H56" s="302"/>
      <c r="I56" s="302"/>
      <c r="J56" s="302"/>
    </row>
    <row r="57" spans="1:10" x14ac:dyDescent="0.25">
      <c r="E57" s="301"/>
      <c r="F57" s="301"/>
      <c r="G57" s="301"/>
      <c r="H57" s="301"/>
      <c r="I57" s="301"/>
      <c r="J57" s="301"/>
    </row>
    <row r="58" spans="1:10" x14ac:dyDescent="0.25">
      <c r="E58" s="301"/>
      <c r="F58" s="301"/>
      <c r="G58" s="301"/>
      <c r="H58" s="301"/>
      <c r="I58" s="301"/>
      <c r="J58" s="301"/>
    </row>
    <row r="59" spans="1:10" x14ac:dyDescent="0.25">
      <c r="E59" s="301"/>
      <c r="F59" s="301"/>
      <c r="G59" s="301"/>
      <c r="H59" s="301"/>
      <c r="I59" s="301"/>
      <c r="J59" s="301"/>
    </row>
    <row r="60" spans="1:10" x14ac:dyDescent="0.25">
      <c r="E60" s="301"/>
      <c r="F60" s="301"/>
      <c r="G60" s="301"/>
      <c r="H60" s="301"/>
      <c r="I60" s="301"/>
      <c r="J60" s="301"/>
    </row>
    <row r="61" spans="1:10" x14ac:dyDescent="0.25">
      <c r="E61" s="301"/>
      <c r="F61" s="301"/>
      <c r="G61" s="301"/>
      <c r="H61" s="301"/>
      <c r="I61" s="301"/>
      <c r="J61" s="301"/>
    </row>
    <row r="62" spans="1:10" x14ac:dyDescent="0.25">
      <c r="E62" s="301"/>
      <c r="F62" s="301"/>
      <c r="G62" s="301"/>
      <c r="H62" s="301"/>
      <c r="I62" s="301"/>
      <c r="J62" s="301"/>
    </row>
    <row r="63" spans="1:10" x14ac:dyDescent="0.25">
      <c r="E63" s="301"/>
      <c r="F63" s="301"/>
      <c r="G63" s="301"/>
      <c r="H63" s="301"/>
      <c r="I63" s="301"/>
      <c r="J63" s="301"/>
    </row>
    <row r="64" spans="1:10" x14ac:dyDescent="0.25">
      <c r="E64" s="301"/>
      <c r="F64" s="301"/>
      <c r="G64" s="301"/>
      <c r="H64" s="301"/>
      <c r="I64" s="301"/>
      <c r="J64" s="301"/>
    </row>
    <row r="65" spans="5:10" x14ac:dyDescent="0.25">
      <c r="E65" s="301"/>
      <c r="F65" s="301"/>
      <c r="G65" s="301"/>
      <c r="H65" s="301"/>
      <c r="I65" s="301"/>
      <c r="J65" s="301"/>
    </row>
    <row r="66" spans="5:10" x14ac:dyDescent="0.25">
      <c r="E66" s="301"/>
      <c r="F66" s="301"/>
      <c r="G66" s="301"/>
      <c r="H66" s="301"/>
      <c r="I66" s="301"/>
      <c r="J66" s="301"/>
    </row>
    <row r="67" spans="5:10" x14ac:dyDescent="0.25">
      <c r="E67" s="301"/>
      <c r="F67" s="301"/>
      <c r="G67" s="301"/>
      <c r="H67" s="301"/>
      <c r="I67" s="301"/>
      <c r="J67" s="301"/>
    </row>
    <row r="68" spans="5:10" x14ac:dyDescent="0.25">
      <c r="E68" s="301"/>
      <c r="F68" s="301"/>
      <c r="G68" s="301"/>
      <c r="H68" s="301"/>
      <c r="I68" s="301"/>
      <c r="J68" s="301"/>
    </row>
    <row r="69" spans="5:10" x14ac:dyDescent="0.25">
      <c r="E69" s="301"/>
      <c r="F69" s="301"/>
      <c r="G69" s="301"/>
      <c r="H69" s="301"/>
      <c r="I69" s="301"/>
      <c r="J69" s="301"/>
    </row>
    <row r="70" spans="5:10" x14ac:dyDescent="0.25">
      <c r="E70" s="301"/>
      <c r="F70" s="301"/>
      <c r="G70" s="301"/>
      <c r="H70" s="301"/>
      <c r="I70" s="301"/>
      <c r="J70" s="301"/>
    </row>
    <row r="71" spans="5:10" x14ac:dyDescent="0.25">
      <c r="E71" s="301"/>
      <c r="F71" s="301"/>
      <c r="G71" s="301"/>
      <c r="H71" s="301"/>
      <c r="I71" s="301"/>
      <c r="J71" s="301"/>
    </row>
    <row r="72" spans="5:10" x14ac:dyDescent="0.25">
      <c r="E72" s="301"/>
      <c r="F72" s="301"/>
      <c r="G72" s="301"/>
      <c r="H72" s="301"/>
      <c r="I72" s="301"/>
      <c r="J72" s="301"/>
    </row>
    <row r="73" spans="5:10" x14ac:dyDescent="0.25">
      <c r="E73" s="301"/>
      <c r="F73" s="301"/>
      <c r="G73" s="301"/>
      <c r="H73" s="301"/>
      <c r="I73" s="301"/>
      <c r="J73" s="301"/>
    </row>
    <row r="74" spans="5:10" x14ac:dyDescent="0.25">
      <c r="E74" s="301"/>
      <c r="F74" s="301"/>
      <c r="G74" s="301"/>
      <c r="H74" s="301"/>
      <c r="I74" s="301"/>
      <c r="J74" s="301"/>
    </row>
    <row r="75" spans="5:10" x14ac:dyDescent="0.25">
      <c r="E75" s="301"/>
      <c r="F75" s="301"/>
      <c r="G75" s="301"/>
      <c r="H75" s="301"/>
      <c r="I75" s="301"/>
      <c r="J75" s="301"/>
    </row>
    <row r="76" spans="5:10" x14ac:dyDescent="0.25">
      <c r="E76" s="301"/>
      <c r="F76" s="301"/>
      <c r="G76" s="301"/>
      <c r="H76" s="301"/>
      <c r="I76" s="301"/>
      <c r="J76" s="301"/>
    </row>
    <row r="77" spans="5:10" x14ac:dyDescent="0.25">
      <c r="E77" s="301"/>
      <c r="F77" s="301"/>
      <c r="G77" s="301"/>
      <c r="H77" s="301"/>
      <c r="I77" s="301"/>
      <c r="J77" s="301"/>
    </row>
    <row r="78" spans="5:10" x14ac:dyDescent="0.25">
      <c r="E78" s="301"/>
      <c r="F78" s="301"/>
      <c r="G78" s="301"/>
      <c r="H78" s="301"/>
      <c r="I78" s="301"/>
      <c r="J78" s="301"/>
    </row>
    <row r="79" spans="5:10" x14ac:dyDescent="0.25">
      <c r="E79" s="301"/>
      <c r="F79" s="301"/>
      <c r="G79" s="301"/>
      <c r="H79" s="301"/>
      <c r="I79" s="301"/>
      <c r="J79" s="301"/>
    </row>
    <row r="80" spans="5:10" x14ac:dyDescent="0.25">
      <c r="E80" s="301"/>
      <c r="F80" s="301"/>
      <c r="G80" s="301"/>
      <c r="H80" s="301"/>
      <c r="I80" s="301"/>
      <c r="J80" s="301"/>
    </row>
    <row r="81" spans="5:10" x14ac:dyDescent="0.25">
      <c r="E81" s="301"/>
      <c r="F81" s="301"/>
      <c r="G81" s="301"/>
      <c r="H81" s="301"/>
      <c r="I81" s="301"/>
      <c r="J81" s="301"/>
    </row>
    <row r="82" spans="5:10" x14ac:dyDescent="0.25">
      <c r="E82" s="301"/>
      <c r="F82" s="301"/>
      <c r="G82" s="301"/>
      <c r="H82" s="301"/>
      <c r="I82" s="301"/>
      <c r="J82" s="301"/>
    </row>
    <row r="83" spans="5:10" x14ac:dyDescent="0.25">
      <c r="E83" s="301"/>
      <c r="F83" s="301"/>
      <c r="G83" s="301"/>
      <c r="H83" s="301"/>
      <c r="I83" s="301"/>
      <c r="J83" s="301"/>
    </row>
    <row r="84" spans="5:10" x14ac:dyDescent="0.25">
      <c r="E84" s="301"/>
      <c r="F84" s="301"/>
      <c r="G84" s="301"/>
      <c r="H84" s="301"/>
      <c r="I84" s="301"/>
      <c r="J84" s="301"/>
    </row>
    <row r="85" spans="5:10" x14ac:dyDescent="0.25">
      <c r="E85" s="301"/>
      <c r="F85" s="301"/>
      <c r="G85" s="301"/>
      <c r="H85" s="301"/>
      <c r="I85" s="301"/>
      <c r="J85" s="301"/>
    </row>
    <row r="86" spans="5:10" x14ac:dyDescent="0.25">
      <c r="E86" s="301"/>
      <c r="F86" s="301"/>
      <c r="G86" s="301"/>
      <c r="H86" s="301"/>
      <c r="I86" s="301"/>
      <c r="J86" s="301"/>
    </row>
    <row r="87" spans="5:10" x14ac:dyDescent="0.25">
      <c r="E87" s="301"/>
      <c r="F87" s="301"/>
      <c r="G87" s="301"/>
      <c r="H87" s="301"/>
      <c r="I87" s="301"/>
      <c r="J87" s="301"/>
    </row>
    <row r="88" spans="5:10" x14ac:dyDescent="0.25">
      <c r="E88" s="301"/>
      <c r="F88" s="301"/>
      <c r="G88" s="301"/>
      <c r="H88" s="301"/>
      <c r="I88" s="301"/>
      <c r="J88" s="301"/>
    </row>
    <row r="89" spans="5:10" x14ac:dyDescent="0.25">
      <c r="E89" s="301"/>
      <c r="F89" s="301"/>
      <c r="G89" s="301"/>
      <c r="H89" s="301"/>
      <c r="I89" s="301"/>
      <c r="J89" s="301"/>
    </row>
    <row r="90" spans="5:10" x14ac:dyDescent="0.25">
      <c r="E90" s="301"/>
      <c r="F90" s="301"/>
      <c r="G90" s="301"/>
      <c r="H90" s="301"/>
      <c r="I90" s="301"/>
      <c r="J90" s="301"/>
    </row>
    <row r="91" spans="5:10" x14ac:dyDescent="0.25">
      <c r="E91" s="301"/>
      <c r="F91" s="301"/>
      <c r="G91" s="301"/>
      <c r="H91" s="301"/>
      <c r="I91" s="301"/>
      <c r="J91" s="301"/>
    </row>
    <row r="92" spans="5:10" x14ac:dyDescent="0.25">
      <c r="E92" s="301"/>
      <c r="F92" s="301"/>
      <c r="G92" s="301"/>
      <c r="H92" s="301"/>
      <c r="I92" s="301"/>
      <c r="J92" s="301"/>
    </row>
    <row r="93" spans="5:10" x14ac:dyDescent="0.25">
      <c r="E93" s="301"/>
      <c r="F93" s="301"/>
      <c r="G93" s="301"/>
      <c r="H93" s="301"/>
      <c r="I93" s="301"/>
      <c r="J93" s="301"/>
    </row>
    <row r="94" spans="5:10" x14ac:dyDescent="0.25">
      <c r="E94" s="301"/>
      <c r="F94" s="301"/>
      <c r="G94" s="301"/>
      <c r="H94" s="301"/>
      <c r="I94" s="301"/>
      <c r="J94" s="301"/>
    </row>
    <row r="95" spans="5:10" x14ac:dyDescent="0.25">
      <c r="E95" s="301"/>
      <c r="F95" s="301"/>
      <c r="G95" s="301"/>
      <c r="H95" s="301"/>
      <c r="I95" s="301"/>
      <c r="J95" s="301"/>
    </row>
    <row r="96" spans="5:10" x14ac:dyDescent="0.25">
      <c r="E96" s="301"/>
      <c r="F96" s="301"/>
      <c r="G96" s="301"/>
      <c r="H96" s="301"/>
      <c r="I96" s="301"/>
      <c r="J96" s="301"/>
    </row>
    <row r="97" spans="5:10" x14ac:dyDescent="0.25">
      <c r="E97" s="301"/>
      <c r="F97" s="301"/>
      <c r="G97" s="301"/>
      <c r="H97" s="301"/>
      <c r="I97" s="301"/>
      <c r="J97" s="301"/>
    </row>
    <row r="98" spans="5:10" x14ac:dyDescent="0.25">
      <c r="E98" s="301"/>
      <c r="F98" s="301"/>
      <c r="G98" s="301"/>
      <c r="H98" s="301"/>
      <c r="I98" s="301"/>
      <c r="J98" s="301"/>
    </row>
    <row r="99" spans="5:10" x14ac:dyDescent="0.25">
      <c r="E99" s="301"/>
      <c r="F99" s="301"/>
      <c r="G99" s="301"/>
      <c r="H99" s="301"/>
      <c r="I99" s="301"/>
      <c r="J99" s="301"/>
    </row>
    <row r="100" spans="5:10" x14ac:dyDescent="0.25">
      <c r="E100" s="301"/>
      <c r="F100" s="301"/>
      <c r="G100" s="301"/>
      <c r="H100" s="301"/>
      <c r="I100" s="301"/>
      <c r="J100" s="301"/>
    </row>
    <row r="101" spans="5:10" x14ac:dyDescent="0.25">
      <c r="E101" s="301"/>
      <c r="F101" s="301"/>
      <c r="G101" s="301"/>
      <c r="H101" s="301"/>
      <c r="I101" s="301"/>
      <c r="J101" s="301"/>
    </row>
    <row r="102" spans="5:10" x14ac:dyDescent="0.25">
      <c r="E102" s="301"/>
      <c r="F102" s="301"/>
      <c r="G102" s="301"/>
      <c r="H102" s="301"/>
      <c r="I102" s="301"/>
      <c r="J102" s="301"/>
    </row>
    <row r="103" spans="5:10" x14ac:dyDescent="0.25">
      <c r="E103" s="301"/>
      <c r="F103" s="301"/>
      <c r="G103" s="301"/>
      <c r="H103" s="301"/>
      <c r="I103" s="301"/>
      <c r="J103" s="301"/>
    </row>
    <row r="104" spans="5:10" x14ac:dyDescent="0.25">
      <c r="E104" s="301"/>
      <c r="F104" s="301"/>
      <c r="G104" s="301"/>
      <c r="H104" s="301"/>
      <c r="I104" s="301"/>
      <c r="J104" s="301"/>
    </row>
    <row r="105" spans="5:10" x14ac:dyDescent="0.25">
      <c r="E105" s="301"/>
      <c r="F105" s="301"/>
      <c r="G105" s="301"/>
      <c r="H105" s="301"/>
      <c r="I105" s="301"/>
      <c r="J105" s="301"/>
    </row>
    <row r="106" spans="5:10" x14ac:dyDescent="0.25">
      <c r="E106" s="301"/>
      <c r="F106" s="301"/>
      <c r="G106" s="301"/>
      <c r="H106" s="301"/>
      <c r="I106" s="301"/>
      <c r="J106" s="301"/>
    </row>
    <row r="107" spans="5:10" x14ac:dyDescent="0.25">
      <c r="E107" s="301"/>
      <c r="F107" s="301"/>
      <c r="G107" s="301"/>
      <c r="H107" s="301"/>
      <c r="I107" s="301"/>
      <c r="J107" s="301"/>
    </row>
    <row r="108" spans="5:10" x14ac:dyDescent="0.25">
      <c r="E108" s="301"/>
      <c r="F108" s="301"/>
      <c r="G108" s="301"/>
      <c r="H108" s="301"/>
      <c r="I108" s="301"/>
      <c r="J108" s="301"/>
    </row>
    <row r="109" spans="5:10" x14ac:dyDescent="0.25">
      <c r="E109" s="301"/>
      <c r="F109" s="301"/>
      <c r="G109" s="301"/>
      <c r="H109" s="301"/>
      <c r="I109" s="301"/>
      <c r="J109" s="301"/>
    </row>
    <row r="110" spans="5:10" x14ac:dyDescent="0.25">
      <c r="E110" s="301"/>
      <c r="F110" s="301"/>
      <c r="G110" s="301"/>
      <c r="H110" s="301"/>
      <c r="I110" s="301"/>
      <c r="J110" s="301"/>
    </row>
    <row r="111" spans="5:10" x14ac:dyDescent="0.25">
      <c r="E111" s="301"/>
      <c r="F111" s="301"/>
      <c r="G111" s="301"/>
      <c r="H111" s="301"/>
      <c r="I111" s="301"/>
      <c r="J111" s="301"/>
    </row>
    <row r="112" spans="5:10" x14ac:dyDescent="0.25">
      <c r="E112" s="301"/>
      <c r="F112" s="301"/>
      <c r="G112" s="301"/>
      <c r="H112" s="301"/>
      <c r="I112" s="301"/>
      <c r="J112" s="301"/>
    </row>
    <row r="113" spans="5:10" x14ac:dyDescent="0.25">
      <c r="E113" s="301"/>
      <c r="F113" s="301"/>
      <c r="G113" s="301"/>
      <c r="H113" s="301"/>
      <c r="I113" s="301"/>
      <c r="J113" s="301"/>
    </row>
    <row r="114" spans="5:10" x14ac:dyDescent="0.25">
      <c r="E114" s="301"/>
      <c r="F114" s="301"/>
      <c r="G114" s="301"/>
      <c r="H114" s="301"/>
      <c r="I114" s="301"/>
      <c r="J114" s="301"/>
    </row>
    <row r="115" spans="5:10" x14ac:dyDescent="0.25">
      <c r="E115" s="301"/>
      <c r="F115" s="301"/>
      <c r="G115" s="301"/>
      <c r="H115" s="301"/>
      <c r="I115" s="301"/>
      <c r="J115" s="301"/>
    </row>
    <row r="116" spans="5:10" x14ac:dyDescent="0.25">
      <c r="E116" s="301"/>
      <c r="F116" s="301"/>
      <c r="G116" s="301"/>
      <c r="H116" s="301"/>
      <c r="I116" s="301"/>
      <c r="J116" s="301"/>
    </row>
    <row r="117" spans="5:10" x14ac:dyDescent="0.25">
      <c r="E117" s="301"/>
      <c r="F117" s="301"/>
      <c r="G117" s="301"/>
      <c r="H117" s="301"/>
      <c r="I117" s="301"/>
      <c r="J117" s="301"/>
    </row>
    <row r="118" spans="5:10" x14ac:dyDescent="0.25">
      <c r="E118" s="301"/>
      <c r="F118" s="301"/>
      <c r="G118" s="301"/>
      <c r="H118" s="301"/>
      <c r="I118" s="301"/>
      <c r="J118" s="301"/>
    </row>
    <row r="119" spans="5:10" x14ac:dyDescent="0.25">
      <c r="E119" s="301"/>
      <c r="F119" s="301"/>
      <c r="G119" s="301"/>
      <c r="H119" s="301"/>
      <c r="I119" s="301"/>
      <c r="J119" s="301"/>
    </row>
    <row r="120" spans="5:10" x14ac:dyDescent="0.25">
      <c r="E120" s="301"/>
      <c r="F120" s="301"/>
      <c r="G120" s="301"/>
      <c r="H120" s="301"/>
      <c r="I120" s="301"/>
      <c r="J120" s="301"/>
    </row>
    <row r="121" spans="5:10" x14ac:dyDescent="0.25">
      <c r="E121" s="301"/>
      <c r="F121" s="301"/>
      <c r="G121" s="301"/>
      <c r="H121" s="301"/>
      <c r="I121" s="301"/>
      <c r="J121" s="301"/>
    </row>
    <row r="122" spans="5:10" x14ac:dyDescent="0.25">
      <c r="E122" s="301"/>
      <c r="F122" s="301"/>
      <c r="G122" s="301"/>
      <c r="H122" s="301"/>
      <c r="I122" s="301"/>
      <c r="J122" s="301"/>
    </row>
    <row r="123" spans="5:10" x14ac:dyDescent="0.25">
      <c r="E123" s="301"/>
      <c r="F123" s="301"/>
      <c r="G123" s="301"/>
      <c r="H123" s="301"/>
      <c r="I123" s="301"/>
      <c r="J123" s="301"/>
    </row>
    <row r="124" spans="5:10" x14ac:dyDescent="0.25">
      <c r="E124" s="301"/>
      <c r="F124" s="301"/>
      <c r="G124" s="301"/>
      <c r="H124" s="301"/>
      <c r="I124" s="301"/>
      <c r="J124" s="301"/>
    </row>
    <row r="125" spans="5:10" x14ac:dyDescent="0.25">
      <c r="E125" s="301"/>
      <c r="F125" s="301"/>
      <c r="G125" s="301"/>
      <c r="H125" s="301"/>
      <c r="I125" s="301"/>
      <c r="J125" s="301"/>
    </row>
    <row r="126" spans="5:10" x14ac:dyDescent="0.25">
      <c r="E126" s="301"/>
      <c r="F126" s="301"/>
      <c r="G126" s="301"/>
      <c r="H126" s="301"/>
      <c r="I126" s="301"/>
      <c r="J126" s="301"/>
    </row>
    <row r="127" spans="5:10" x14ac:dyDescent="0.25">
      <c r="E127" s="301"/>
      <c r="F127" s="301"/>
      <c r="G127" s="301"/>
      <c r="H127" s="301"/>
      <c r="I127" s="301"/>
      <c r="J127" s="301"/>
    </row>
    <row r="128" spans="5:10" x14ac:dyDescent="0.25">
      <c r="E128" s="301"/>
      <c r="F128" s="301"/>
      <c r="G128" s="301"/>
      <c r="H128" s="301"/>
      <c r="I128" s="301"/>
      <c r="J128" s="301"/>
    </row>
    <row r="129" spans="5:10" x14ac:dyDescent="0.25">
      <c r="E129" s="301"/>
      <c r="F129" s="301"/>
      <c r="G129" s="301"/>
      <c r="H129" s="301"/>
      <c r="I129" s="301"/>
      <c r="J129" s="301"/>
    </row>
    <row r="130" spans="5:10" x14ac:dyDescent="0.25">
      <c r="E130" s="301"/>
      <c r="F130" s="301"/>
      <c r="G130" s="301"/>
      <c r="H130" s="301"/>
      <c r="I130" s="301"/>
      <c r="J130" s="301"/>
    </row>
    <row r="131" spans="5:10" x14ac:dyDescent="0.25">
      <c r="E131" s="301"/>
      <c r="F131" s="301"/>
      <c r="G131" s="301"/>
      <c r="H131" s="301"/>
      <c r="I131" s="301"/>
      <c r="J131" s="301"/>
    </row>
    <row r="132" spans="5:10" x14ac:dyDescent="0.25">
      <c r="E132" s="301"/>
      <c r="F132" s="301"/>
      <c r="G132" s="301"/>
      <c r="H132" s="301"/>
      <c r="I132" s="301"/>
      <c r="J132" s="301"/>
    </row>
  </sheetData>
  <sheetProtection selectLockedCells="1"/>
  <mergeCells count="292">
    <mergeCell ref="N1:N4"/>
    <mergeCell ref="H1:I1"/>
    <mergeCell ref="H2:I2"/>
    <mergeCell ref="H3:I3"/>
    <mergeCell ref="H4:I4"/>
    <mergeCell ref="E11:F11"/>
    <mergeCell ref="G11:J11"/>
    <mergeCell ref="A1:G2"/>
    <mergeCell ref="A3:G4"/>
    <mergeCell ref="A6:J7"/>
    <mergeCell ref="A5:J5"/>
    <mergeCell ref="J1:J4"/>
    <mergeCell ref="E8:J8"/>
    <mergeCell ref="A8:D25"/>
    <mergeCell ref="E13:F13"/>
    <mergeCell ref="G13:J13"/>
    <mergeCell ref="E17:F17"/>
    <mergeCell ref="G17:J17"/>
    <mergeCell ref="E21:F21"/>
    <mergeCell ref="E25:F25"/>
    <mergeCell ref="E12:F12"/>
    <mergeCell ref="G12:J12"/>
    <mergeCell ref="E9:F9"/>
    <mergeCell ref="E10:F10"/>
    <mergeCell ref="G9:J9"/>
    <mergeCell ref="G10:J10"/>
    <mergeCell ref="E18:F18"/>
    <mergeCell ref="G18:J18"/>
    <mergeCell ref="E19:F19"/>
    <mergeCell ref="G19:J19"/>
    <mergeCell ref="E14:F14"/>
    <mergeCell ref="G14:J14"/>
    <mergeCell ref="E15:F15"/>
    <mergeCell ref="G15:J15"/>
    <mergeCell ref="E16:F16"/>
    <mergeCell ref="G16:J16"/>
    <mergeCell ref="G30:J30"/>
    <mergeCell ref="E20:F20"/>
    <mergeCell ref="G20:J20"/>
    <mergeCell ref="E26:F26"/>
    <mergeCell ref="G26:J26"/>
    <mergeCell ref="E27:F27"/>
    <mergeCell ref="G27:J27"/>
    <mergeCell ref="G21:J21"/>
    <mergeCell ref="G25:J25"/>
    <mergeCell ref="G22:J22"/>
    <mergeCell ref="G23:J23"/>
    <mergeCell ref="G24:J24"/>
    <mergeCell ref="E28:F28"/>
    <mergeCell ref="G28:J28"/>
    <mergeCell ref="E29:F29"/>
    <mergeCell ref="E22:F22"/>
    <mergeCell ref="E23:F23"/>
    <mergeCell ref="E24:F24"/>
    <mergeCell ref="G29:J29"/>
    <mergeCell ref="G31:J31"/>
    <mergeCell ref="E32:F32"/>
    <mergeCell ref="G49:J49"/>
    <mergeCell ref="E42:F42"/>
    <mergeCell ref="G42:J42"/>
    <mergeCell ref="G39:J39"/>
    <mergeCell ref="G48:J48"/>
    <mergeCell ref="E50:F50"/>
    <mergeCell ref="G50:J50"/>
    <mergeCell ref="E36:F36"/>
    <mergeCell ref="G46:J46"/>
    <mergeCell ref="G47:J47"/>
    <mergeCell ref="G36:J36"/>
    <mergeCell ref="G37:J37"/>
    <mergeCell ref="E43:F43"/>
    <mergeCell ref="G43:J43"/>
    <mergeCell ref="E34:F34"/>
    <mergeCell ref="G34:J34"/>
    <mergeCell ref="E35:F35"/>
    <mergeCell ref="G35:J35"/>
    <mergeCell ref="E38:F38"/>
    <mergeCell ref="G38:J38"/>
    <mergeCell ref="E48:F48"/>
    <mergeCell ref="G44:J44"/>
    <mergeCell ref="G45:J45"/>
    <mergeCell ref="E53:F53"/>
    <mergeCell ref="G53:J53"/>
    <mergeCell ref="G51:J51"/>
    <mergeCell ref="G32:J32"/>
    <mergeCell ref="G33:J33"/>
    <mergeCell ref="E33:F33"/>
    <mergeCell ref="E40:F40"/>
    <mergeCell ref="G40:J40"/>
    <mergeCell ref="E41:F41"/>
    <mergeCell ref="G41:J41"/>
    <mergeCell ref="E46:F46"/>
    <mergeCell ref="E47:F47"/>
    <mergeCell ref="G52:J52"/>
    <mergeCell ref="E52:F52"/>
    <mergeCell ref="E37:F37"/>
    <mergeCell ref="E62:F62"/>
    <mergeCell ref="G62:J62"/>
    <mergeCell ref="E63:F63"/>
    <mergeCell ref="G63:J63"/>
    <mergeCell ref="E64:F64"/>
    <mergeCell ref="E56:F56"/>
    <mergeCell ref="G56:J56"/>
    <mergeCell ref="E57:F57"/>
    <mergeCell ref="E49:F49"/>
    <mergeCell ref="G59:J59"/>
    <mergeCell ref="E60:F60"/>
    <mergeCell ref="G60:J60"/>
    <mergeCell ref="E59:F59"/>
    <mergeCell ref="E51:F51"/>
    <mergeCell ref="E54:F54"/>
    <mergeCell ref="G54:J54"/>
    <mergeCell ref="E55:F55"/>
    <mergeCell ref="G55:J55"/>
    <mergeCell ref="G57:J57"/>
    <mergeCell ref="G61:J61"/>
    <mergeCell ref="G58:J58"/>
    <mergeCell ref="G64:J64"/>
    <mergeCell ref="E61:F61"/>
    <mergeCell ref="E58:F58"/>
    <mergeCell ref="G65:J65"/>
    <mergeCell ref="E66:F66"/>
    <mergeCell ref="G66:J66"/>
    <mergeCell ref="E67:F67"/>
    <mergeCell ref="G67:J67"/>
    <mergeCell ref="G75:J75"/>
    <mergeCell ref="E76:F76"/>
    <mergeCell ref="G76:J76"/>
    <mergeCell ref="G83:J83"/>
    <mergeCell ref="E65:F65"/>
    <mergeCell ref="G71:J71"/>
    <mergeCell ref="E72:F72"/>
    <mergeCell ref="G72:J72"/>
    <mergeCell ref="E73:F73"/>
    <mergeCell ref="G73:J73"/>
    <mergeCell ref="E68:F68"/>
    <mergeCell ref="G68:J68"/>
    <mergeCell ref="E69:F69"/>
    <mergeCell ref="G69:J69"/>
    <mergeCell ref="E70:F70"/>
    <mergeCell ref="G70:J70"/>
    <mergeCell ref="G77:J77"/>
    <mergeCell ref="E78:F78"/>
    <mergeCell ref="G78:J78"/>
    <mergeCell ref="E79:F79"/>
    <mergeCell ref="G79:J79"/>
    <mergeCell ref="E74:F74"/>
    <mergeCell ref="G74:J74"/>
    <mergeCell ref="E75:F75"/>
    <mergeCell ref="E77:F77"/>
    <mergeCell ref="E71:F71"/>
    <mergeCell ref="E93:F93"/>
    <mergeCell ref="G93:J93"/>
    <mergeCell ref="G86:J86"/>
    <mergeCell ref="E87:F87"/>
    <mergeCell ref="G87:J87"/>
    <mergeCell ref="E88:F88"/>
    <mergeCell ref="E85:F85"/>
    <mergeCell ref="G85:J85"/>
    <mergeCell ref="E80:F80"/>
    <mergeCell ref="G80:J80"/>
    <mergeCell ref="E81:F81"/>
    <mergeCell ref="G81:J81"/>
    <mergeCell ref="E82:F82"/>
    <mergeCell ref="G82:J82"/>
    <mergeCell ref="G88:J88"/>
    <mergeCell ref="E83:F83"/>
    <mergeCell ref="E86:F86"/>
    <mergeCell ref="E84:F84"/>
    <mergeCell ref="G84:J84"/>
    <mergeCell ref="E98:F98"/>
    <mergeCell ref="G98:J98"/>
    <mergeCell ref="E99:F99"/>
    <mergeCell ref="G99:J99"/>
    <mergeCell ref="E100:F100"/>
    <mergeCell ref="G100:J100"/>
    <mergeCell ref="E116:F116"/>
    <mergeCell ref="G116:J116"/>
    <mergeCell ref="G89:J89"/>
    <mergeCell ref="E90:F90"/>
    <mergeCell ref="G90:J90"/>
    <mergeCell ref="E91:F91"/>
    <mergeCell ref="G91:J91"/>
    <mergeCell ref="G94:J94"/>
    <mergeCell ref="G101:J101"/>
    <mergeCell ref="E102:F102"/>
    <mergeCell ref="G102:J102"/>
    <mergeCell ref="G95:J95"/>
    <mergeCell ref="E96:F96"/>
    <mergeCell ref="G96:J96"/>
    <mergeCell ref="E97:F97"/>
    <mergeCell ref="G97:J97"/>
    <mergeCell ref="G124:J124"/>
    <mergeCell ref="E92:F92"/>
    <mergeCell ref="G92:J92"/>
    <mergeCell ref="E110:F110"/>
    <mergeCell ref="G110:J110"/>
    <mergeCell ref="E111:F111"/>
    <mergeCell ref="G113:J113"/>
    <mergeCell ref="E114:F114"/>
    <mergeCell ref="G114:J114"/>
    <mergeCell ref="E115:F115"/>
    <mergeCell ref="E103:F103"/>
    <mergeCell ref="G103:J103"/>
    <mergeCell ref="G115:J115"/>
    <mergeCell ref="E112:F112"/>
    <mergeCell ref="G112:J112"/>
    <mergeCell ref="E95:F95"/>
    <mergeCell ref="E132:F132"/>
    <mergeCell ref="G132:J132"/>
    <mergeCell ref="G131:J131"/>
    <mergeCell ref="E113:F113"/>
    <mergeCell ref="E107:F107"/>
    <mergeCell ref="E101:F101"/>
    <mergeCell ref="E130:F130"/>
    <mergeCell ref="E122:F122"/>
    <mergeCell ref="E118:F118"/>
    <mergeCell ref="E128:F128"/>
    <mergeCell ref="G128:J128"/>
    <mergeCell ref="E129:F129"/>
    <mergeCell ref="G129:J129"/>
    <mergeCell ref="E125:F125"/>
    <mergeCell ref="G125:J125"/>
    <mergeCell ref="E126:F126"/>
    <mergeCell ref="G126:J126"/>
    <mergeCell ref="E127:F127"/>
    <mergeCell ref="E119:F119"/>
    <mergeCell ref="G119:J119"/>
    <mergeCell ref="E120:F120"/>
    <mergeCell ref="G120:J120"/>
    <mergeCell ref="E121:F121"/>
    <mergeCell ref="G121:J121"/>
    <mergeCell ref="E89:F89"/>
    <mergeCell ref="E94:F94"/>
    <mergeCell ref="E131:F131"/>
    <mergeCell ref="E104:F104"/>
    <mergeCell ref="G104:J104"/>
    <mergeCell ref="E105:F105"/>
    <mergeCell ref="G105:J105"/>
    <mergeCell ref="E106:F106"/>
    <mergeCell ref="G106:J106"/>
    <mergeCell ref="G111:J111"/>
    <mergeCell ref="G107:J107"/>
    <mergeCell ref="E108:F108"/>
    <mergeCell ref="G108:J108"/>
    <mergeCell ref="E109:F109"/>
    <mergeCell ref="G109:J109"/>
    <mergeCell ref="G127:J127"/>
    <mergeCell ref="E117:F117"/>
    <mergeCell ref="G117:J117"/>
    <mergeCell ref="G130:J130"/>
    <mergeCell ref="G118:J118"/>
    <mergeCell ref="G122:J122"/>
    <mergeCell ref="E123:F123"/>
    <mergeCell ref="G123:J123"/>
    <mergeCell ref="E124:F124"/>
    <mergeCell ref="A26:A54"/>
    <mergeCell ref="E39:F39"/>
    <mergeCell ref="B39:B54"/>
    <mergeCell ref="C39:D39"/>
    <mergeCell ref="C26:D26"/>
    <mergeCell ref="C36:D36"/>
    <mergeCell ref="C37:D37"/>
    <mergeCell ref="C46:D46"/>
    <mergeCell ref="C47:D47"/>
    <mergeCell ref="C49:D49"/>
    <mergeCell ref="C52:D52"/>
    <mergeCell ref="C51:D51"/>
    <mergeCell ref="C32:D32"/>
    <mergeCell ref="E44:F44"/>
    <mergeCell ref="E31:F31"/>
    <mergeCell ref="E30:F30"/>
    <mergeCell ref="C54:D54"/>
    <mergeCell ref="B26:B38"/>
    <mergeCell ref="C27:D27"/>
    <mergeCell ref="C28:D28"/>
    <mergeCell ref="C42:D42"/>
    <mergeCell ref="E45:F45"/>
    <mergeCell ref="C29:D29"/>
    <mergeCell ref="C30:D30"/>
    <mergeCell ref="C31:D31"/>
    <mergeCell ref="C53:D53"/>
    <mergeCell ref="C43:D43"/>
    <mergeCell ref="C44:D44"/>
    <mergeCell ref="C45:D45"/>
    <mergeCell ref="C33:D33"/>
    <mergeCell ref="C34:D34"/>
    <mergeCell ref="C35:D35"/>
    <mergeCell ref="C38:D38"/>
    <mergeCell ref="C40:D40"/>
    <mergeCell ref="C41:D41"/>
    <mergeCell ref="C48:D48"/>
    <mergeCell ref="C50:D50"/>
  </mergeCells>
  <pageMargins left="0.25" right="0.25" top="0.75" bottom="0.75" header="0.3" footer="0.3"/>
  <pageSetup paperSize="25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N16"/>
  <sheetViews>
    <sheetView topLeftCell="S3" zoomScale="85" zoomScaleNormal="85" workbookViewId="0">
      <selection activeCell="AC11" sqref="AC11"/>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3" style="1" customWidth="1"/>
    <col min="35" max="35" width="18.88671875" style="1" customWidth="1"/>
    <col min="36" max="36" width="16.88671875" style="1" customWidth="1"/>
    <col min="37" max="37" width="14.88671875" style="1" customWidth="1"/>
    <col min="38" max="38" width="15.88671875" style="1" customWidth="1"/>
    <col min="39" max="39" width="12" style="1" customWidth="1"/>
    <col min="40" max="40" width="11.44140625" style="1"/>
    <col min="41" max="41" width="15.5546875" style="1" customWidth="1"/>
    <col min="42" max="42" width="11.44140625" style="1"/>
    <col min="43" max="43" width="12.6640625" style="1" customWidth="1"/>
    <col min="44" max="44" width="14.5546875" style="1" customWidth="1"/>
    <col min="45" max="16384" width="11.44140625" style="1"/>
  </cols>
  <sheetData>
    <row r="1" spans="1:66" ht="16.5" customHeight="1" x14ac:dyDescent="0.25">
      <c r="A1" s="386"/>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row>
    <row r="2" spans="1:66" ht="24" customHeight="1" x14ac:dyDescent="0.25">
      <c r="A2" s="388"/>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row>
    <row r="3" spans="1:66"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row>
    <row r="4" spans="1:66" ht="26.25" customHeight="1" x14ac:dyDescent="0.25">
      <c r="A4" s="395" t="s">
        <v>42</v>
      </c>
      <c r="B4" s="396"/>
      <c r="C4" s="384" t="s">
        <v>352</v>
      </c>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row>
    <row r="5" spans="1:66" ht="30" customHeight="1" x14ac:dyDescent="0.25">
      <c r="A5" s="395" t="s">
        <v>124</v>
      </c>
      <c r="B5" s="396"/>
      <c r="C5" s="384" t="s">
        <v>353</v>
      </c>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row>
    <row r="6" spans="1:66" ht="49.5" customHeight="1" x14ac:dyDescent="0.25">
      <c r="A6" s="395" t="s">
        <v>43</v>
      </c>
      <c r="B6" s="396"/>
      <c r="C6" s="385" t="s">
        <v>354</v>
      </c>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x14ac:dyDescent="0.25">
      <c r="A7" s="390" t="s">
        <v>133</v>
      </c>
      <c r="B7" s="391"/>
      <c r="C7" s="392"/>
      <c r="D7" s="392"/>
      <c r="E7" s="392"/>
      <c r="F7" s="392"/>
      <c r="G7" s="392"/>
      <c r="H7" s="392"/>
      <c r="I7" s="392"/>
      <c r="J7" s="393"/>
      <c r="K7" s="394" t="s">
        <v>134</v>
      </c>
      <c r="L7" s="392"/>
      <c r="M7" s="392"/>
      <c r="N7" s="392"/>
      <c r="O7" s="392"/>
      <c r="P7" s="392"/>
      <c r="Q7" s="393"/>
      <c r="R7" s="394" t="s">
        <v>135</v>
      </c>
      <c r="S7" s="392"/>
      <c r="T7" s="392"/>
      <c r="U7" s="392"/>
      <c r="V7" s="392"/>
      <c r="W7" s="392"/>
      <c r="X7" s="392"/>
      <c r="Y7" s="392"/>
      <c r="Z7" s="393"/>
      <c r="AA7" s="394" t="s">
        <v>136</v>
      </c>
      <c r="AB7" s="392"/>
      <c r="AC7" s="392"/>
      <c r="AD7" s="392"/>
      <c r="AE7" s="392"/>
      <c r="AF7" s="392"/>
      <c r="AG7" s="393"/>
      <c r="AH7" s="394" t="s">
        <v>34</v>
      </c>
      <c r="AI7" s="392"/>
      <c r="AJ7" s="392"/>
      <c r="AK7" s="392"/>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row>
    <row r="8" spans="1:66" ht="16.5" customHeight="1" x14ac:dyDescent="0.25">
      <c r="A8" s="415" t="s">
        <v>0</v>
      </c>
      <c r="B8" s="424" t="s">
        <v>2</v>
      </c>
      <c r="C8" s="418" t="s">
        <v>3</v>
      </c>
      <c r="D8" s="418" t="s">
        <v>41</v>
      </c>
      <c r="E8" s="417" t="s">
        <v>201</v>
      </c>
      <c r="F8" s="419" t="s">
        <v>1</v>
      </c>
      <c r="G8" s="126"/>
      <c r="H8" s="126"/>
      <c r="I8" s="417" t="s">
        <v>49</v>
      </c>
      <c r="J8" s="418" t="s">
        <v>129</v>
      </c>
      <c r="K8" s="425" t="s">
        <v>33</v>
      </c>
      <c r="L8" s="426" t="s">
        <v>5</v>
      </c>
      <c r="M8" s="417" t="s">
        <v>85</v>
      </c>
      <c r="N8" s="417" t="s">
        <v>90</v>
      </c>
      <c r="O8" s="427" t="s">
        <v>44</v>
      </c>
      <c r="P8" s="426" t="s">
        <v>5</v>
      </c>
      <c r="Q8" s="418" t="s">
        <v>47</v>
      </c>
      <c r="R8" s="421" t="s">
        <v>11</v>
      </c>
      <c r="S8" s="414" t="s">
        <v>150</v>
      </c>
      <c r="T8" s="417" t="s">
        <v>12</v>
      </c>
      <c r="U8" s="414" t="s">
        <v>8</v>
      </c>
      <c r="V8" s="414"/>
      <c r="W8" s="414"/>
      <c r="X8" s="414"/>
      <c r="Y8" s="414"/>
      <c r="Z8" s="414"/>
      <c r="AA8" s="423" t="s">
        <v>132</v>
      </c>
      <c r="AB8" s="423" t="s">
        <v>45</v>
      </c>
      <c r="AC8" s="423" t="s">
        <v>5</v>
      </c>
      <c r="AD8" s="423" t="s">
        <v>46</v>
      </c>
      <c r="AE8" s="423" t="s">
        <v>5</v>
      </c>
      <c r="AF8" s="423" t="s">
        <v>48</v>
      </c>
      <c r="AG8" s="421" t="s">
        <v>29</v>
      </c>
      <c r="AH8" s="414" t="s">
        <v>34</v>
      </c>
      <c r="AI8" s="414" t="s">
        <v>35</v>
      </c>
      <c r="AJ8" s="414" t="s">
        <v>36</v>
      </c>
      <c r="AK8" s="414" t="s">
        <v>37</v>
      </c>
      <c r="AL8" s="414" t="s">
        <v>360</v>
      </c>
      <c r="AM8" s="414" t="s">
        <v>38</v>
      </c>
      <c r="AN8" s="414" t="s">
        <v>37</v>
      </c>
      <c r="AO8" s="414" t="s">
        <v>360</v>
      </c>
      <c r="AP8" s="414" t="s">
        <v>38</v>
      </c>
      <c r="AQ8" s="414" t="s">
        <v>37</v>
      </c>
      <c r="AR8" s="414" t="s">
        <v>360</v>
      </c>
      <c r="AS8" s="414" t="s">
        <v>38</v>
      </c>
      <c r="AT8" s="8"/>
      <c r="AU8" s="8"/>
      <c r="AV8" s="8"/>
      <c r="AW8" s="8"/>
      <c r="AX8" s="8"/>
      <c r="AY8" s="8"/>
      <c r="AZ8" s="8"/>
      <c r="BA8" s="8"/>
      <c r="BB8" s="8"/>
      <c r="BC8" s="8"/>
      <c r="BD8" s="8"/>
      <c r="BE8" s="8"/>
      <c r="BF8" s="8"/>
      <c r="BG8" s="8"/>
      <c r="BH8" s="8"/>
      <c r="BI8" s="8"/>
      <c r="BJ8" s="8"/>
      <c r="BK8" s="8"/>
      <c r="BL8" s="8"/>
      <c r="BM8" s="8"/>
      <c r="BN8" s="8"/>
    </row>
    <row r="9" spans="1:66" s="4" customFormat="1" ht="94.5" customHeight="1" x14ac:dyDescent="0.3">
      <c r="A9" s="416"/>
      <c r="B9" s="424"/>
      <c r="C9" s="414"/>
      <c r="D9" s="414"/>
      <c r="E9" s="425"/>
      <c r="F9" s="420"/>
      <c r="G9" s="126" t="s">
        <v>259</v>
      </c>
      <c r="H9" s="126" t="s">
        <v>202</v>
      </c>
      <c r="I9" s="418"/>
      <c r="J9" s="414"/>
      <c r="K9" s="418"/>
      <c r="L9" s="394"/>
      <c r="M9" s="418"/>
      <c r="N9" s="418"/>
      <c r="O9" s="394"/>
      <c r="P9" s="394"/>
      <c r="Q9" s="414"/>
      <c r="R9" s="422"/>
      <c r="S9" s="414"/>
      <c r="T9" s="418"/>
      <c r="U9" s="7" t="s">
        <v>13</v>
      </c>
      <c r="V9" s="7" t="s">
        <v>17</v>
      </c>
      <c r="W9" s="7" t="s">
        <v>28</v>
      </c>
      <c r="X9" s="7" t="s">
        <v>18</v>
      </c>
      <c r="Y9" s="7" t="s">
        <v>21</v>
      </c>
      <c r="Z9" s="7" t="s">
        <v>24</v>
      </c>
      <c r="AA9" s="423"/>
      <c r="AB9" s="423"/>
      <c r="AC9" s="423"/>
      <c r="AD9" s="423"/>
      <c r="AE9" s="423"/>
      <c r="AF9" s="423"/>
      <c r="AG9" s="422"/>
      <c r="AH9" s="414"/>
      <c r="AI9" s="414"/>
      <c r="AJ9" s="414"/>
      <c r="AK9" s="414"/>
      <c r="AL9" s="414"/>
      <c r="AM9" s="414"/>
      <c r="AN9" s="414"/>
      <c r="AO9" s="414"/>
      <c r="AP9" s="414"/>
      <c r="AQ9" s="414"/>
      <c r="AR9" s="414"/>
      <c r="AS9" s="414"/>
      <c r="AT9" s="25"/>
      <c r="AU9" s="25"/>
      <c r="AV9" s="25"/>
      <c r="AW9" s="25"/>
      <c r="AX9" s="25"/>
      <c r="AY9" s="25"/>
      <c r="AZ9" s="25"/>
      <c r="BA9" s="25"/>
      <c r="BB9" s="25"/>
      <c r="BC9" s="25"/>
      <c r="BD9" s="25"/>
      <c r="BE9" s="25"/>
      <c r="BF9" s="25"/>
      <c r="BG9" s="25"/>
      <c r="BH9" s="25"/>
      <c r="BI9" s="25"/>
      <c r="BJ9" s="25"/>
      <c r="BK9" s="25"/>
      <c r="BL9" s="25"/>
      <c r="BM9" s="25"/>
      <c r="BN9" s="25"/>
    </row>
    <row r="10" spans="1:66" s="3" customFormat="1" ht="75.599999999999994" customHeight="1" x14ac:dyDescent="0.3">
      <c r="A10" s="397">
        <v>1</v>
      </c>
      <c r="B10" s="360" t="s">
        <v>128</v>
      </c>
      <c r="C10" s="360" t="s">
        <v>338</v>
      </c>
      <c r="D10" s="431" t="s">
        <v>348</v>
      </c>
      <c r="E10" s="193" t="s">
        <v>339</v>
      </c>
      <c r="F10" s="433" t="s">
        <v>349</v>
      </c>
      <c r="G10" s="412" t="s">
        <v>258</v>
      </c>
      <c r="H10" s="433" t="s">
        <v>350</v>
      </c>
      <c r="I10" s="376" t="s">
        <v>117</v>
      </c>
      <c r="J10" s="378">
        <v>36</v>
      </c>
      <c r="K10" s="380" t="str">
        <f>IF(J10&lt;=0,"",IF(J10&lt;=2,"Muy Baja",IF(J10&lt;=24,"Baja",IF(J10&lt;=500,"Media",IF(J10&lt;=5000,"Alta","Muy Alta")))))</f>
        <v>Media</v>
      </c>
      <c r="L10" s="428">
        <f>IF(K10="","",IF(K10="Muy Baja",0.2,IF(K10="Baja",0.4,IF(K10="Media",0.6,IF(K10="Alta",0.8,IF(K10="Muy Alta",1,))))))</f>
        <v>0.6</v>
      </c>
      <c r="M10" s="434" t="s">
        <v>143</v>
      </c>
      <c r="N10" s="428"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380" t="str">
        <f>IF(OR(N10='Tabla Impacto'!$C$11,N10='Tabla Impacto'!$D$11),"Leve",IF(OR(N10='Tabla Impacto'!$C$12,N10='Tabla Impacto'!$D$12),"Menor",IF(OR(N10='Tabla Impacto'!$C$13,N10='Tabla Impacto'!$D$13),"Moderado",IF(OR(N10='Tabla Impacto'!$C$14,N10='Tabla Impacto'!$D$14),"Mayor",IF(OR(N10='Tabla Impacto'!$C$15,N10='Tabla Impacto'!$D$15),"Catastrófico","")))))</f>
        <v>Moderado</v>
      </c>
      <c r="P10" s="428">
        <f>IF(O10="","",IF(O10="Leve",0.2,IF(O10="Menor",0.4,IF(O10="Moderado",0.6,IF(O10="Mayor",0.8,IF(O10="Catastrófico",1,))))))</f>
        <v>0.6</v>
      </c>
      <c r="Q10" s="382"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05">
        <v>1</v>
      </c>
      <c r="S10" s="196" t="s">
        <v>351</v>
      </c>
      <c r="T10" s="107" t="str">
        <f t="shared" ref="T10:T13" si="0">IF(OR(U10="Preventivo",U10="Detectivo"),"Probabilidad",IF(U10="Correctivo","Impacto",""))</f>
        <v>Probabilidad</v>
      </c>
      <c r="U10" s="110" t="s">
        <v>15</v>
      </c>
      <c r="V10" s="110" t="s">
        <v>9</v>
      </c>
      <c r="W10" s="111" t="str">
        <f>IF(AND(U10="Preventivo",V10="Automático"),"50%",IF(AND(U10="Preventivo",V10="Manual"),"40%",IF(AND(U10="Detectivo",V10="Automático"),"40%",IF(AND(U10="Detectivo",V10="Manual"),"30%",IF(AND(U10="Correctivo",V10="Automático"),"35%",IF(AND(U10="Correctivo",V10="Manual"),"25%",""))))))</f>
        <v>30%</v>
      </c>
      <c r="X10" s="110" t="s">
        <v>19</v>
      </c>
      <c r="Y10" s="110" t="s">
        <v>22</v>
      </c>
      <c r="Z10" s="110" t="s">
        <v>113</v>
      </c>
      <c r="AA10" s="108">
        <f>IFERROR(IF(T10="Probabilidad",(L10-(+L10*W10)),IF(T10="Impacto",L10,"")),"")</f>
        <v>0.42</v>
      </c>
      <c r="AB10" s="112" t="str">
        <f>IFERROR(IF(AA10="","",IF(AA10&lt;=0.2,"Muy Baja",IF(AA10&lt;=0.4,"Baja",IF(AA10&lt;=0.6,"Media",IF(AA10&lt;=0.8,"Alta","Muy Alta"))))),"")</f>
        <v>Media</v>
      </c>
      <c r="AC10" s="113">
        <f>+AA10</f>
        <v>0.42</v>
      </c>
      <c r="AD10" s="112" t="str">
        <f>IFERROR(IF(AE10="","",IF(AE10&lt;=0.2,"Leve",IF(AE10&lt;=0.4,"Menor",IF(AE10&lt;=0.6,"Moderado",IF(AE10&lt;=0.8,"Mayor","Catastrófico"))))),"")</f>
        <v>Moderado</v>
      </c>
      <c r="AE10" s="113">
        <f>IFERROR(IF(T10="Impacto",(P10-(+P10*W10)),IF(T10="Probabilidad",P10,"")),"")</f>
        <v>0.6</v>
      </c>
      <c r="AF10" s="114"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15" t="s">
        <v>130</v>
      </c>
      <c r="AH10" s="358" t="s">
        <v>344</v>
      </c>
      <c r="AI10" s="360" t="s">
        <v>341</v>
      </c>
      <c r="AJ10" s="362">
        <v>45292</v>
      </c>
      <c r="AK10" s="362" t="s">
        <v>355</v>
      </c>
      <c r="AL10" s="360" t="s">
        <v>361</v>
      </c>
      <c r="AM10" s="378" t="s">
        <v>40</v>
      </c>
      <c r="AN10" s="362" t="s">
        <v>362</v>
      </c>
      <c r="AO10" s="437" t="s">
        <v>363</v>
      </c>
      <c r="AP10" s="378" t="s">
        <v>40</v>
      </c>
      <c r="AQ10" s="362" t="s">
        <v>366</v>
      </c>
      <c r="AR10" s="437" t="s">
        <v>367</v>
      </c>
      <c r="AS10" s="378" t="s">
        <v>40</v>
      </c>
      <c r="AT10" s="26"/>
      <c r="AU10" s="26"/>
      <c r="AV10" s="26"/>
      <c r="AW10" s="26"/>
      <c r="AX10" s="26"/>
      <c r="AY10" s="26"/>
      <c r="AZ10" s="26"/>
      <c r="BA10" s="26"/>
      <c r="BB10" s="26"/>
      <c r="BC10" s="26"/>
      <c r="BD10" s="26"/>
      <c r="BE10" s="26"/>
      <c r="BF10" s="26"/>
      <c r="BG10" s="26"/>
      <c r="BH10" s="26"/>
      <c r="BI10" s="26"/>
      <c r="BJ10" s="26"/>
      <c r="BK10" s="26"/>
      <c r="BL10" s="26"/>
      <c r="BM10" s="26"/>
      <c r="BN10" s="26"/>
    </row>
    <row r="11" spans="1:66" ht="94.95" customHeight="1" x14ac:dyDescent="0.25">
      <c r="A11" s="398"/>
      <c r="B11" s="430"/>
      <c r="C11" s="430"/>
      <c r="D11" s="432"/>
      <c r="E11" s="194" t="s">
        <v>340</v>
      </c>
      <c r="F11" s="433"/>
      <c r="G11" s="413"/>
      <c r="H11" s="433"/>
      <c r="I11" s="377"/>
      <c r="J11" s="379"/>
      <c r="K11" s="381"/>
      <c r="L11" s="429"/>
      <c r="M11" s="435"/>
      <c r="N11" s="429">
        <f>IF(NOT(ISERROR(MATCH(M11,_xlfn.ANCHORARRAY(#REF!),0))),#REF!&amp;"Por favor no seleccionar los criterios de impacto",M11)</f>
        <v>0</v>
      </c>
      <c r="O11" s="381"/>
      <c r="P11" s="429"/>
      <c r="Q11" s="383"/>
      <c r="R11" s="105">
        <v>2</v>
      </c>
      <c r="S11" s="196" t="s">
        <v>343</v>
      </c>
      <c r="T11" s="107" t="str">
        <f t="shared" si="0"/>
        <v>Probabilidad</v>
      </c>
      <c r="U11" s="110" t="s">
        <v>14</v>
      </c>
      <c r="V11" s="110" t="s">
        <v>9</v>
      </c>
      <c r="W11" s="111" t="str">
        <f t="shared" ref="W11" si="1">IF(AND(U11="Preventivo",V11="Automático"),"50%",IF(AND(U11="Preventivo",V11="Manual"),"40%",IF(AND(U11="Detectivo",V11="Automático"),"40%",IF(AND(U11="Detectivo",V11="Manual"),"30%",IF(AND(U11="Correctivo",V11="Automático"),"35%",IF(AND(U11="Correctivo",V11="Manual"),"25%",""))))))</f>
        <v>40%</v>
      </c>
      <c r="X11" s="110" t="s">
        <v>19</v>
      </c>
      <c r="Y11" s="110" t="s">
        <v>22</v>
      </c>
      <c r="Z11" s="110" t="s">
        <v>113</v>
      </c>
      <c r="AA11" s="108">
        <f>IFERROR(IF(AND(T10="Probabilidad",T11="Probabilidad"),(AC10-(+AC10*W11)),IF(AND(T10="Impacto",T11="Probabilidad"),(L10-(+L10*W11)),IF(T11="Impacto",AC10,""))),"")</f>
        <v>0.252</v>
      </c>
      <c r="AB11" s="112" t="str">
        <f t="shared" ref="AB11" si="2">IFERROR(IF(AA11="","",IF(AA11&lt;=0.2,"Muy Baja",IF(AA11&lt;=0.4,"Baja",IF(AA11&lt;=0.6,"Media",IF(AA11&lt;=0.8,"Alta","Muy Alta"))))),"")</f>
        <v>Baja</v>
      </c>
      <c r="AC11" s="113">
        <f>+AA11</f>
        <v>0.252</v>
      </c>
      <c r="AD11" s="112" t="str">
        <f t="shared" ref="AD11" si="3">IFERROR(IF(AE11="","",IF(AE11&lt;=0.2,"Leve",IF(AE11&lt;=0.4,"Menor",IF(AE11&lt;=0.6,"Moderado",IF(AE11&lt;=0.8,"Mayor","Catastrófico"))))),"")</f>
        <v>Moderado</v>
      </c>
      <c r="AE11" s="113">
        <f>IFERROR(IF(AND(T10="Impacto",T11="Impacto"),(AE10-(+AE10*W11)),IF(AND(T10="Probabilidad",T11="Impacto"),(P10-(+P10*W11)),IF(T11="Probabilidad",AE10,""))),"")</f>
        <v>0.6</v>
      </c>
      <c r="AF11" s="114" t="str">
        <f t="shared" ref="AF11" si="4">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15" t="s">
        <v>130</v>
      </c>
      <c r="AH11" s="359"/>
      <c r="AI11" s="361"/>
      <c r="AJ11" s="363"/>
      <c r="AK11" s="363"/>
      <c r="AL11" s="361"/>
      <c r="AM11" s="436"/>
      <c r="AN11" s="363"/>
      <c r="AO11" s="438"/>
      <c r="AP11" s="436"/>
      <c r="AQ11" s="363"/>
      <c r="AR11" s="438"/>
      <c r="AS11" s="436"/>
      <c r="AT11" s="8"/>
      <c r="AU11" s="8"/>
      <c r="AV11" s="8"/>
      <c r="AW11" s="8"/>
      <c r="AX11" s="8"/>
      <c r="AY11" s="8"/>
      <c r="AZ11" s="8"/>
      <c r="BA11" s="8"/>
      <c r="BB11" s="8"/>
      <c r="BC11" s="8"/>
      <c r="BD11" s="8"/>
      <c r="BE11" s="8"/>
      <c r="BF11" s="8"/>
      <c r="BG11" s="8"/>
      <c r="BH11" s="8"/>
      <c r="BI11" s="8"/>
      <c r="BJ11" s="8"/>
      <c r="BK11" s="8"/>
      <c r="BL11" s="8"/>
      <c r="BM11" s="8"/>
      <c r="BN11" s="8"/>
    </row>
    <row r="12" spans="1:66" ht="92.4" customHeight="1" x14ac:dyDescent="0.25">
      <c r="A12" s="397">
        <v>2</v>
      </c>
      <c r="B12" s="399" t="s">
        <v>128</v>
      </c>
      <c r="C12" s="399" t="s">
        <v>342</v>
      </c>
      <c r="D12" s="401" t="s">
        <v>356</v>
      </c>
      <c r="E12" s="195" t="s">
        <v>358</v>
      </c>
      <c r="F12" s="403" t="s">
        <v>357</v>
      </c>
      <c r="G12" s="412" t="s">
        <v>257</v>
      </c>
      <c r="H12" s="364" t="s">
        <v>359</v>
      </c>
      <c r="I12" s="406" t="s">
        <v>117</v>
      </c>
      <c r="J12" s="408">
        <v>365</v>
      </c>
      <c r="K12" s="372" t="str">
        <f>IF(J12&lt;=0,"",IF(J12&lt;=2,"Muy Baja",IF(J12&lt;=24,"Baja",IF(J12&lt;=500,"Media",IF(J12&lt;=5000,"Alta","Muy Alta")))))</f>
        <v>Media</v>
      </c>
      <c r="L12" s="370">
        <f>IF(K12="","",IF(K12="Muy Baja",0.2,IF(K12="Baja",0.4,IF(K12="Media",0.6,IF(K12="Alta",0.8,IF(K12="Muy Alta",1,))))))</f>
        <v>0.6</v>
      </c>
      <c r="M12" s="410" t="s">
        <v>210</v>
      </c>
      <c r="N12" s="370" t="str">
        <f>IF(NOT(ISERROR(MATCH(M12,'Tabla Impacto'!$B$221:$B$223,0))),'Tabla Impacto'!$F$223&amp;"Por favor no seleccionar los criterios de impacto(Afectación Económica o presupuestal y Pérdida Reputacional)",M12)</f>
        <v xml:space="preserve">     Entre 1000 y 5000 SMLMV </v>
      </c>
      <c r="O12" s="372" t="str">
        <f>IF(OR(N12='Tabla Impacto'!$C$11,N12='Tabla Impacto'!$D$11),"Leve",IF(OR(N12='Tabla Impacto'!$C$12,N12='Tabla Impacto'!$D$12),"Menor",IF(OR(N12='Tabla Impacto'!$C$13,N12='Tabla Impacto'!$D$13),"Moderado",IF(OR(N12='Tabla Impacto'!$C$14,N12='Tabla Impacto'!$D$14),"Mayor",IF(OR(N12='Tabla Impacto'!$C$15,N12='Tabla Impacto'!$D$15),"Catastrófico","")))))</f>
        <v>Moderado</v>
      </c>
      <c r="P12" s="370">
        <f>IF(O12="","",IF(O12="Leve",0.2,IF(O12="Menor",0.4,IF(O12="Moderado",0.6,IF(O12="Mayor",0.8,IF(O12="Catastrófico",1,))))))</f>
        <v>0.6</v>
      </c>
      <c r="Q12" s="374" t="str">
        <f>IF(OR(AND(K12="Muy Baja",O12="Leve"),AND(K12="Muy Baja",O12="Menor"),AND(K12="Baja",O12="Leve")),"Bajo",IF(OR(AND(K12="Muy baja",O12="Moderado"),AND(K12="Baja",O12="Menor"),AND(K12="Baja",O12="Moderado"),AND(K12="Media",O12="Leve"),AND(K12="Media",O12="Menor"),AND(K12="Media",O12="Moderado"),AND(K12="Alta",O12="Leve"),AND(K12="Alta",O12="Menor")),"Moderado",IF(OR(AND(K12="Muy Baja",O12="Mayor"),AND(K12="Baja",O12="Mayor"),AND(K12="Media",O12="Mayor"),AND(K12="Alta",O12="Moderado"),AND(K12="Alta",O12="Mayor"),AND(K12="Muy Alta",O12="Leve"),AND(K12="Muy Alta",O12="Menor"),AND(K12="Muy Alta",O12="Moderado"),AND(K12="Muy Alta",O12="Mayor")),"Alto",IF(OR(AND(K12="Muy Baja",O12="Catastrófico"),AND(K12="Baja",O12="Catastrófico"),AND(K12="Media",O12="Catastrófico"),AND(K12="Alta",O12="Catastrófico"),AND(K12="Muy Alta",O12="Catastrófico")),"Extremo",""))))</f>
        <v>Moderado</v>
      </c>
      <c r="R12" s="105">
        <v>1</v>
      </c>
      <c r="S12" s="106" t="s">
        <v>346</v>
      </c>
      <c r="T12" s="107" t="str">
        <f t="shared" si="0"/>
        <v/>
      </c>
      <c r="U12" s="110"/>
      <c r="V12" s="110"/>
      <c r="W12" s="111" t="str">
        <f>IF(AND(U12="Preventivo",V12="Automático"),"50%",IF(AND(U12="Preventivo",V12="Manual"),"40%",IF(AND(U12="Detectivo",V12="Automático"),"40%",IF(AND(U12="Detectivo",V12="Manual"),"30%",IF(AND(U12="Correctivo",V12="Automático"),"35%",IF(AND(U12="Correctivo",V12="Manual"),"25%",""))))))</f>
        <v/>
      </c>
      <c r="X12" s="110" t="s">
        <v>20</v>
      </c>
      <c r="Y12" s="110"/>
      <c r="Z12" s="110" t="s">
        <v>114</v>
      </c>
      <c r="AA12" s="108" t="str">
        <f>IFERROR(IF(T12="Probabilidad",(L12-(+L12*W12)),IF(T12="Impacto",L12,"")),"")</f>
        <v/>
      </c>
      <c r="AB12" s="112" t="str">
        <f>IFERROR(IF(AA12="","",IF(AA12&lt;=0.2,"Muy Baja",IF(AA12&lt;=0.4,"Baja",IF(AA12&lt;=0.6,"Media",IF(AA12&lt;=0.8,"Alta","Muy Alta"))))),"")</f>
        <v/>
      </c>
      <c r="AC12" s="113" t="str">
        <f t="shared" ref="AC10:AC13" si="5">+AA12</f>
        <v/>
      </c>
      <c r="AD12" s="112" t="str">
        <f>IFERROR(IF(AE12="","",IF(AE12&lt;=0.2,"Leve",IF(AE12&lt;=0.4,"Menor",IF(AE12&lt;=0.6,"Moderado",IF(AE12&lt;=0.8,"Mayor","Catastrófico"))))),"")</f>
        <v/>
      </c>
      <c r="AE12" s="113" t="str">
        <f>IFERROR(IF(T12="Impacto",(P12-(+P12*W12)),IF(T12="Probabilidad",P12,"")),"")</f>
        <v/>
      </c>
      <c r="AF12" s="114" t="str">
        <f>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
      </c>
      <c r="AG12" s="115" t="s">
        <v>130</v>
      </c>
      <c r="AH12" s="366" t="s">
        <v>347</v>
      </c>
      <c r="AI12" s="360" t="s">
        <v>341</v>
      </c>
      <c r="AJ12" s="368">
        <v>45505</v>
      </c>
      <c r="AK12" s="109" t="s">
        <v>355</v>
      </c>
      <c r="AL12" s="197" t="s">
        <v>364</v>
      </c>
      <c r="AM12" s="378" t="s">
        <v>40</v>
      </c>
      <c r="AN12" s="109" t="s">
        <v>362</v>
      </c>
      <c r="AO12" s="198" t="s">
        <v>368</v>
      </c>
      <c r="AP12" s="378" t="s">
        <v>40</v>
      </c>
      <c r="AQ12" s="109" t="s">
        <v>366</v>
      </c>
      <c r="AR12" s="198" t="s">
        <v>365</v>
      </c>
      <c r="AS12" s="378" t="s">
        <v>40</v>
      </c>
      <c r="AT12" s="8"/>
      <c r="AU12" s="8"/>
      <c r="AV12" s="8"/>
      <c r="AW12" s="8"/>
      <c r="AX12" s="8"/>
      <c r="AY12" s="8"/>
      <c r="AZ12" s="8"/>
      <c r="BA12" s="8"/>
      <c r="BB12" s="8"/>
      <c r="BC12" s="8"/>
      <c r="BD12" s="8"/>
      <c r="BE12" s="8"/>
      <c r="BF12" s="8"/>
      <c r="BG12" s="8"/>
      <c r="BH12" s="8"/>
      <c r="BI12" s="8"/>
      <c r="BJ12" s="8"/>
      <c r="BK12" s="8"/>
      <c r="BL12" s="8"/>
      <c r="BM12" s="8"/>
      <c r="BN12" s="8"/>
    </row>
    <row r="13" spans="1:66" ht="78" customHeight="1" x14ac:dyDescent="0.25">
      <c r="A13" s="398"/>
      <c r="B13" s="400"/>
      <c r="C13" s="400"/>
      <c r="D13" s="402"/>
      <c r="E13" s="195" t="s">
        <v>345</v>
      </c>
      <c r="F13" s="403"/>
      <c r="G13" s="413"/>
      <c r="H13" s="365"/>
      <c r="I13" s="407"/>
      <c r="J13" s="409"/>
      <c r="K13" s="373"/>
      <c r="L13" s="371"/>
      <c r="M13" s="411"/>
      <c r="N13" s="371">
        <f>IF(NOT(ISERROR(MATCH(M13,_xlfn.ANCHORARRAY(#REF!),0))),#REF!&amp;"Por favor no seleccionar los criterios de impacto",M13)</f>
        <v>0</v>
      </c>
      <c r="O13" s="373"/>
      <c r="P13" s="371"/>
      <c r="Q13" s="375"/>
      <c r="R13" s="105">
        <v>2</v>
      </c>
      <c r="S13" s="106"/>
      <c r="T13" s="107" t="str">
        <f t="shared" si="0"/>
        <v/>
      </c>
      <c r="U13" s="110"/>
      <c r="V13" s="110"/>
      <c r="W13" s="111" t="str">
        <f t="shared" ref="W13" si="6">IF(AND(U13="Preventivo",V13="Automático"),"50%",IF(AND(U13="Preventivo",V13="Manual"),"40%",IF(AND(U13="Detectivo",V13="Automático"),"40%",IF(AND(U13="Detectivo",V13="Manual"),"30%",IF(AND(U13="Correctivo",V13="Automático"),"35%",IF(AND(U13="Correctivo",V13="Manual"),"25%",""))))))</f>
        <v/>
      </c>
      <c r="X13" s="110"/>
      <c r="Y13" s="110"/>
      <c r="Z13" s="110"/>
      <c r="AA13" s="108" t="str">
        <f>IFERROR(IF(AND(T12="Probabilidad",T13="Probabilidad"),(AC12-(+AC12*W13)),IF(AND(T12="Impacto",T13="Probabilidad"),(L12-(+L12*W13)),IF(T13="Impacto",AC12,""))),"")</f>
        <v/>
      </c>
      <c r="AB13" s="112" t="str">
        <f t="shared" ref="AB13" si="7">IFERROR(IF(AA13="","",IF(AA13&lt;=0.2,"Muy Baja",IF(AA13&lt;=0.4,"Baja",IF(AA13&lt;=0.6,"Media",IF(AA13&lt;=0.8,"Alta","Muy Alta"))))),"")</f>
        <v/>
      </c>
      <c r="AC13" s="113" t="str">
        <f t="shared" si="5"/>
        <v/>
      </c>
      <c r="AD13" s="112" t="str">
        <f t="shared" ref="AD13" si="8">IFERROR(IF(AE13="","",IF(AE13&lt;=0.2,"Leve",IF(AE13&lt;=0.4,"Menor",IF(AE13&lt;=0.6,"Moderado",IF(AE13&lt;=0.8,"Mayor","Catastrófico"))))),"")</f>
        <v/>
      </c>
      <c r="AE13" s="113" t="str">
        <f>IFERROR(IF(AND(T12="Impacto",T13="Impacto"),(AE12-(+AE12*W13)),IF(AND(T12="Probabilidad",T13="Impacto"),(P12-(+P12*W13)),IF(T13="Probabilidad",AE12,""))),"")</f>
        <v/>
      </c>
      <c r="AF13" s="114" t="str">
        <f t="shared" ref="AF13" si="9">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
      </c>
      <c r="AG13" s="115" t="s">
        <v>130</v>
      </c>
      <c r="AH13" s="367"/>
      <c r="AI13" s="361"/>
      <c r="AJ13" s="369"/>
      <c r="AK13" s="109"/>
      <c r="AL13" s="197"/>
      <c r="AM13" s="436"/>
      <c r="AN13" s="109"/>
      <c r="AO13" s="197"/>
      <c r="AP13" s="436"/>
      <c r="AQ13" s="109"/>
      <c r="AR13" s="197"/>
      <c r="AS13" s="436"/>
      <c r="AT13" s="8"/>
      <c r="AU13" s="8"/>
      <c r="AV13" s="8"/>
      <c r="AW13" s="8"/>
      <c r="AX13" s="8"/>
      <c r="AY13" s="8"/>
      <c r="AZ13" s="8"/>
      <c r="BA13" s="8"/>
      <c r="BB13" s="8"/>
      <c r="BC13" s="8"/>
      <c r="BD13" s="8"/>
      <c r="BE13" s="8"/>
      <c r="BF13" s="8"/>
      <c r="BG13" s="8"/>
      <c r="BH13" s="8"/>
      <c r="BI13" s="8"/>
      <c r="BJ13" s="8"/>
      <c r="BK13" s="8"/>
      <c r="BL13" s="8"/>
      <c r="BM13" s="8"/>
      <c r="BN13" s="8"/>
    </row>
    <row r="14" spans="1:66" ht="49.5" customHeight="1" x14ac:dyDescent="0.25">
      <c r="A14" s="6"/>
      <c r="B14" s="404" t="s">
        <v>125</v>
      </c>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row>
    <row r="16" spans="1:66" x14ac:dyDescent="0.25">
      <c r="A16" s="1"/>
      <c r="B16" s="24" t="s">
        <v>137</v>
      </c>
      <c r="C16" s="1"/>
      <c r="D16" s="1"/>
      <c r="E16" s="1"/>
      <c r="I16" s="1"/>
    </row>
  </sheetData>
  <dataConsolidate/>
  <mergeCells count="101">
    <mergeCell ref="AM12:AM13"/>
    <mergeCell ref="AP12:AP13"/>
    <mergeCell ref="AQ8:AQ9"/>
    <mergeCell ref="AR8:AR9"/>
    <mergeCell ref="AS8:AS9"/>
    <mergeCell ref="AQ10:AQ11"/>
    <mergeCell ref="AR10:AR11"/>
    <mergeCell ref="AS10:AS11"/>
    <mergeCell ref="AS12:AS13"/>
    <mergeCell ref="AL10:AL11"/>
    <mergeCell ref="AM10:AM11"/>
    <mergeCell ref="AN10:AN11"/>
    <mergeCell ref="AO10:AO11"/>
    <mergeCell ref="AP10:AP11"/>
    <mergeCell ref="AL8:AL9"/>
    <mergeCell ref="AM8:AM9"/>
    <mergeCell ref="AN8:AN9"/>
    <mergeCell ref="AO8:AO9"/>
    <mergeCell ref="AP8:AP9"/>
    <mergeCell ref="A10:A11"/>
    <mergeCell ref="B10:B11"/>
    <mergeCell ref="C10:C11"/>
    <mergeCell ref="D10:D11"/>
    <mergeCell ref="F10:F11"/>
    <mergeCell ref="H10:H11"/>
    <mergeCell ref="G10:G11"/>
    <mergeCell ref="L10:L11"/>
    <mergeCell ref="M10:M11"/>
    <mergeCell ref="J8:J9"/>
    <mergeCell ref="K8:K9"/>
    <mergeCell ref="L8:L9"/>
    <mergeCell ref="O8:O9"/>
    <mergeCell ref="P8:P9"/>
    <mergeCell ref="U8:Z8"/>
    <mergeCell ref="N10:N11"/>
    <mergeCell ref="O10:O11"/>
    <mergeCell ref="P10:P11"/>
    <mergeCell ref="AH8:AH9"/>
    <mergeCell ref="AK8:AK9"/>
    <mergeCell ref="AJ8:AJ9"/>
    <mergeCell ref="AI8:AI9"/>
    <mergeCell ref="A8:A9"/>
    <mergeCell ref="I8:I9"/>
    <mergeCell ref="F8:F9"/>
    <mergeCell ref="D8:D9"/>
    <mergeCell ref="C8:C9"/>
    <mergeCell ref="AG8:AG9"/>
    <mergeCell ref="R8:R9"/>
    <mergeCell ref="AF8:AF9"/>
    <mergeCell ref="AE8:AE9"/>
    <mergeCell ref="AA8:AA9"/>
    <mergeCell ref="S8:S9"/>
    <mergeCell ref="AD8:AD9"/>
    <mergeCell ref="B8:B9"/>
    <mergeCell ref="Q8:Q9"/>
    <mergeCell ref="M8:M9"/>
    <mergeCell ref="N8:N9"/>
    <mergeCell ref="T8:T9"/>
    <mergeCell ref="E8:E9"/>
    <mergeCell ref="AB8:AB9"/>
    <mergeCell ref="AC8:AC9"/>
    <mergeCell ref="A12:A13"/>
    <mergeCell ref="B12:B13"/>
    <mergeCell ref="C12:C13"/>
    <mergeCell ref="D12:D13"/>
    <mergeCell ref="F12:F13"/>
    <mergeCell ref="B14:AK14"/>
    <mergeCell ref="I12:I13"/>
    <mergeCell ref="J12:J13"/>
    <mergeCell ref="K12:K13"/>
    <mergeCell ref="L12:L13"/>
    <mergeCell ref="M12:M13"/>
    <mergeCell ref="G12:G13"/>
    <mergeCell ref="C4:AK4"/>
    <mergeCell ref="C5:AK5"/>
    <mergeCell ref="C6:AK6"/>
    <mergeCell ref="A1:AK2"/>
    <mergeCell ref="A7:J7"/>
    <mergeCell ref="K7:Q7"/>
    <mergeCell ref="R7:Z7"/>
    <mergeCell ref="AA7:AG7"/>
    <mergeCell ref="AH7:AK7"/>
    <mergeCell ref="A4:B4"/>
    <mergeCell ref="A5:B5"/>
    <mergeCell ref="A6:B6"/>
    <mergeCell ref="AH10:AH11"/>
    <mergeCell ref="AI10:AI11"/>
    <mergeCell ref="AJ10:AJ11"/>
    <mergeCell ref="AK10:AK11"/>
    <mergeCell ref="H12:H13"/>
    <mergeCell ref="AH12:AH13"/>
    <mergeCell ref="AI12:AI13"/>
    <mergeCell ref="AJ12:AJ13"/>
    <mergeCell ref="N12:N13"/>
    <mergeCell ref="O12:O13"/>
    <mergeCell ref="P12:P13"/>
    <mergeCell ref="Q12:Q13"/>
    <mergeCell ref="I10:I11"/>
    <mergeCell ref="J10:J11"/>
    <mergeCell ref="K10:K11"/>
    <mergeCell ref="Q10:Q11"/>
  </mergeCells>
  <conditionalFormatting sqref="K10 AB10:AB13 K12">
    <cfRule type="cellIs" dxfId="14" priority="641" operator="equal">
      <formula>"Muy Alta"</formula>
    </cfRule>
    <cfRule type="cellIs" dxfId="13" priority="642" operator="equal">
      <formula>"Alta"</formula>
    </cfRule>
    <cfRule type="cellIs" dxfId="12" priority="643" operator="equal">
      <formula>"Media"</formula>
    </cfRule>
    <cfRule type="cellIs" dxfId="11" priority="644" operator="equal">
      <formula>"Baja"</formula>
    </cfRule>
    <cfRule type="cellIs" dxfId="10" priority="645" operator="equal">
      <formula>"Muy Baja"</formula>
    </cfRule>
  </conditionalFormatting>
  <conditionalFormatting sqref="N10:N13">
    <cfRule type="containsText" dxfId="9" priority="323" operator="containsText" text="❌">
      <formula>NOT(ISERROR(SEARCH("❌",N10)))</formula>
    </cfRule>
  </conditionalFormatting>
  <conditionalFormatting sqref="O10 AD10:AD13 O12">
    <cfRule type="cellIs" dxfId="8" priority="636" operator="equal">
      <formula>"Catastrófico"</formula>
    </cfRule>
    <cfRule type="cellIs" dxfId="7" priority="637" operator="equal">
      <formula>"Mayor"</formula>
    </cfRule>
    <cfRule type="cellIs" dxfId="6" priority="638" operator="equal">
      <formula>"Moderado"</formula>
    </cfRule>
    <cfRule type="cellIs" dxfId="5" priority="639" operator="equal">
      <formula>"Menor"</formula>
    </cfRule>
    <cfRule type="cellIs" dxfId="4" priority="640" operator="equal">
      <formula>"Leve"</formula>
    </cfRule>
  </conditionalFormatting>
  <conditionalFormatting sqref="Q10 AF10:AF13 Q12">
    <cfRule type="cellIs" dxfId="3" priority="632" operator="equal">
      <formula>"Extremo"</formula>
    </cfRule>
    <cfRule type="cellIs" dxfId="2" priority="633" operator="equal">
      <formula>"Alto"</formula>
    </cfRule>
    <cfRule type="cellIs" dxfId="1" priority="634" operator="equal">
      <formula>"Moderado"</formula>
    </cfRule>
    <cfRule type="cellIs" dxfId="0" priority="635" operator="equal">
      <formula>"Bajo"</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topLeftCell="A6" zoomScale="70" zoomScaleNormal="70"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24" t="s">
        <v>148</v>
      </c>
      <c r="C2" s="524"/>
      <c r="D2" s="524"/>
      <c r="E2" s="524"/>
      <c r="F2" s="524"/>
      <c r="G2" s="524"/>
      <c r="H2" s="524"/>
      <c r="I2" s="524"/>
      <c r="J2" s="492" t="s">
        <v>2</v>
      </c>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24"/>
      <c r="C3" s="524"/>
      <c r="D3" s="524"/>
      <c r="E3" s="524"/>
      <c r="F3" s="524"/>
      <c r="G3" s="524"/>
      <c r="H3" s="524"/>
      <c r="I3" s="524"/>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24"/>
      <c r="C4" s="524"/>
      <c r="D4" s="524"/>
      <c r="E4" s="524"/>
      <c r="F4" s="524"/>
      <c r="G4" s="524"/>
      <c r="H4" s="524"/>
      <c r="I4" s="524"/>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439" t="s">
        <v>4</v>
      </c>
      <c r="C6" s="439"/>
      <c r="D6" s="440"/>
      <c r="E6" s="477" t="s">
        <v>110</v>
      </c>
      <c r="F6" s="478"/>
      <c r="G6" s="478"/>
      <c r="H6" s="478"/>
      <c r="I6" s="479"/>
      <c r="J6" s="488" t="str">
        <f>IF(AND('Mapa final'!$K$10="Muy Alta",'Mapa final'!$O$10="Leve"),CONCATENATE("R",'Mapa final'!$A$10),"")</f>
        <v/>
      </c>
      <c r="K6" s="489"/>
      <c r="L6" s="489" t="str">
        <f>IF(AND('Mapa final'!$K$12="Muy Alta",'Mapa final'!$O$12="Leve"),CONCATENATE("R",'Mapa final'!$A$12),"")</f>
        <v/>
      </c>
      <c r="M6" s="489"/>
      <c r="N6" s="489" t="e">
        <f>IF(AND('Mapa final'!#REF!="Muy Alta",'Mapa final'!#REF!="Leve"),CONCATENATE("R",'Mapa final'!#REF!),"")</f>
        <v>#REF!</v>
      </c>
      <c r="O6" s="491"/>
      <c r="P6" s="488" t="str">
        <f>IF(AND('Mapa final'!$K$10="Muy Alta",'Mapa final'!$O$10="Menor"),CONCATENATE("R",'Mapa final'!$A$10),"")</f>
        <v/>
      </c>
      <c r="Q6" s="489"/>
      <c r="R6" s="489" t="str">
        <f>IF(AND('Mapa final'!$K$12="Muy Alta",'Mapa final'!$O$12="Menor"),CONCATENATE("R",'Mapa final'!$A$12),"")</f>
        <v/>
      </c>
      <c r="S6" s="489"/>
      <c r="T6" s="489" t="e">
        <f>IF(AND('Mapa final'!#REF!="Muy Alta",'Mapa final'!#REF!="Menor"),CONCATENATE("R",'Mapa final'!#REF!),"")</f>
        <v>#REF!</v>
      </c>
      <c r="U6" s="491"/>
      <c r="V6" s="488" t="str">
        <f>IF(AND('Mapa final'!$K$10="Muy Alta",'Mapa final'!$O$10="Moderado"),CONCATENATE("R",'Mapa final'!$A$10),"")</f>
        <v/>
      </c>
      <c r="W6" s="489"/>
      <c r="X6" s="489" t="str">
        <f>IF(AND('Mapa final'!$K$12="Muy Alta",'Mapa final'!$O$12="Moderado"),CONCATENATE("R",'Mapa final'!$A$12),"")</f>
        <v/>
      </c>
      <c r="Y6" s="489"/>
      <c r="Z6" s="489" t="e">
        <f>IF(AND('Mapa final'!#REF!="Muy Alta",'Mapa final'!#REF!="Moderado"),CONCATENATE("R",'Mapa final'!#REF!),"")</f>
        <v>#REF!</v>
      </c>
      <c r="AA6" s="491"/>
      <c r="AB6" s="488" t="str">
        <f>IF(AND('Mapa final'!$K$10="Muy Alta",'Mapa final'!$O$10="Mayor"),CONCATENATE("R",'Mapa final'!$A$10),"")</f>
        <v/>
      </c>
      <c r="AC6" s="489"/>
      <c r="AD6" s="489" t="str">
        <f>IF(AND('Mapa final'!$K$12="Muy Alta",'Mapa final'!$O$12="Mayor"),CONCATENATE("R",'Mapa final'!$A$12),"")</f>
        <v/>
      </c>
      <c r="AE6" s="489"/>
      <c r="AF6" s="489" t="e">
        <f>IF(AND('Mapa final'!#REF!="Muy Alta",'Mapa final'!#REF!="Mayor"),CONCATENATE("R",'Mapa final'!#REF!),"")</f>
        <v>#REF!</v>
      </c>
      <c r="AG6" s="491"/>
      <c r="AH6" s="503" t="str">
        <f>IF(AND('Mapa final'!$K$10="Muy Alta",'Mapa final'!$O$10="Catastrófico"),CONCATENATE("R",'Mapa final'!$A$10),"")</f>
        <v/>
      </c>
      <c r="AI6" s="504"/>
      <c r="AJ6" s="504" t="str">
        <f>IF(AND('Mapa final'!$K$12="Muy Alta",'Mapa final'!$O$12="Catastrófico"),CONCATENATE("R",'Mapa final'!$A$12),"")</f>
        <v/>
      </c>
      <c r="AK6" s="504"/>
      <c r="AL6" s="504" t="e">
        <f>IF(AND('Mapa final'!#REF!="Muy Alta",'Mapa final'!#REF!="Catastrófico"),CONCATENATE("R",'Mapa final'!#REF!),"")</f>
        <v>#REF!</v>
      </c>
      <c r="AM6" s="505"/>
      <c r="AO6" s="441" t="s">
        <v>77</v>
      </c>
      <c r="AP6" s="442"/>
      <c r="AQ6" s="442"/>
      <c r="AR6" s="442"/>
      <c r="AS6" s="442"/>
      <c r="AT6" s="443"/>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439"/>
      <c r="C7" s="439"/>
      <c r="D7" s="440"/>
      <c r="E7" s="480"/>
      <c r="F7" s="481"/>
      <c r="G7" s="481"/>
      <c r="H7" s="481"/>
      <c r="I7" s="482"/>
      <c r="J7" s="490"/>
      <c r="K7" s="486"/>
      <c r="L7" s="486"/>
      <c r="M7" s="486"/>
      <c r="N7" s="486"/>
      <c r="O7" s="487"/>
      <c r="P7" s="490"/>
      <c r="Q7" s="486"/>
      <c r="R7" s="486"/>
      <c r="S7" s="486"/>
      <c r="T7" s="486"/>
      <c r="U7" s="487"/>
      <c r="V7" s="490"/>
      <c r="W7" s="486"/>
      <c r="X7" s="486"/>
      <c r="Y7" s="486"/>
      <c r="Z7" s="486"/>
      <c r="AA7" s="487"/>
      <c r="AB7" s="490"/>
      <c r="AC7" s="486"/>
      <c r="AD7" s="486"/>
      <c r="AE7" s="486"/>
      <c r="AF7" s="486"/>
      <c r="AG7" s="487"/>
      <c r="AH7" s="497"/>
      <c r="AI7" s="498"/>
      <c r="AJ7" s="498"/>
      <c r="AK7" s="498"/>
      <c r="AL7" s="498"/>
      <c r="AM7" s="499"/>
      <c r="AN7" s="67"/>
      <c r="AO7" s="444"/>
      <c r="AP7" s="445"/>
      <c r="AQ7" s="445"/>
      <c r="AR7" s="445"/>
      <c r="AS7" s="445"/>
      <c r="AT7" s="446"/>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439"/>
      <c r="C8" s="439"/>
      <c r="D8" s="440"/>
      <c r="E8" s="480"/>
      <c r="F8" s="481"/>
      <c r="G8" s="481"/>
      <c r="H8" s="481"/>
      <c r="I8" s="482"/>
      <c r="J8" s="490" t="e">
        <f>IF(AND('Mapa final'!#REF!="Muy Alta",'Mapa final'!#REF!="Leve"),CONCATENATE("R",'Mapa final'!#REF!),"")</f>
        <v>#REF!</v>
      </c>
      <c r="K8" s="486"/>
      <c r="L8" s="486" t="e">
        <f>IF(AND('Mapa final'!#REF!="Muy Alta",'Mapa final'!#REF!="Leve"),CONCATENATE("R",'Mapa final'!#REF!),"")</f>
        <v>#REF!</v>
      </c>
      <c r="M8" s="486"/>
      <c r="N8" s="486" t="e">
        <f>IF(AND('Mapa final'!#REF!="Muy Alta",'Mapa final'!#REF!="Leve"),CONCATENATE("R",'Mapa final'!#REF!),"")</f>
        <v>#REF!</v>
      </c>
      <c r="O8" s="487"/>
      <c r="P8" s="490" t="e">
        <f>IF(AND('Mapa final'!#REF!="Muy Alta",'Mapa final'!#REF!="Menor"),CONCATENATE("R",'Mapa final'!#REF!),"")</f>
        <v>#REF!</v>
      </c>
      <c r="Q8" s="486"/>
      <c r="R8" s="486" t="e">
        <f>IF(AND('Mapa final'!#REF!="Muy Alta",'Mapa final'!#REF!="Menor"),CONCATENATE("R",'Mapa final'!#REF!),"")</f>
        <v>#REF!</v>
      </c>
      <c r="S8" s="486"/>
      <c r="T8" s="486" t="e">
        <f>IF(AND('Mapa final'!#REF!="Muy Alta",'Mapa final'!#REF!="Menor"),CONCATENATE("R",'Mapa final'!#REF!),"")</f>
        <v>#REF!</v>
      </c>
      <c r="U8" s="487"/>
      <c r="V8" s="490" t="e">
        <f>IF(AND('Mapa final'!#REF!="Muy Alta",'Mapa final'!#REF!="Moderado"),CONCATENATE("R",'Mapa final'!#REF!),"")</f>
        <v>#REF!</v>
      </c>
      <c r="W8" s="486"/>
      <c r="X8" s="486" t="e">
        <f>IF(AND('Mapa final'!#REF!="Muy Alta",'Mapa final'!#REF!="Moderado"),CONCATENATE("R",'Mapa final'!#REF!),"")</f>
        <v>#REF!</v>
      </c>
      <c r="Y8" s="486"/>
      <c r="Z8" s="486" t="e">
        <f>IF(AND('Mapa final'!#REF!="Muy Alta",'Mapa final'!#REF!="Moderado"),CONCATENATE("R",'Mapa final'!#REF!),"")</f>
        <v>#REF!</v>
      </c>
      <c r="AA8" s="487"/>
      <c r="AB8" s="490" t="e">
        <f>IF(AND('Mapa final'!#REF!="Muy Alta",'Mapa final'!#REF!="Mayor"),CONCATENATE("R",'Mapa final'!#REF!),"")</f>
        <v>#REF!</v>
      </c>
      <c r="AC8" s="486"/>
      <c r="AD8" s="486" t="e">
        <f>IF(AND('Mapa final'!#REF!="Muy Alta",'Mapa final'!#REF!="Mayor"),CONCATENATE("R",'Mapa final'!#REF!),"")</f>
        <v>#REF!</v>
      </c>
      <c r="AE8" s="486"/>
      <c r="AF8" s="486" t="e">
        <f>IF(AND('Mapa final'!#REF!="Muy Alta",'Mapa final'!#REF!="Mayor"),CONCATENATE("R",'Mapa final'!#REF!),"")</f>
        <v>#REF!</v>
      </c>
      <c r="AG8" s="487"/>
      <c r="AH8" s="497" t="e">
        <f>IF(AND('Mapa final'!#REF!="Muy Alta",'Mapa final'!#REF!="Catastrófico"),CONCATENATE("R",'Mapa final'!#REF!),"")</f>
        <v>#REF!</v>
      </c>
      <c r="AI8" s="498"/>
      <c r="AJ8" s="498" t="e">
        <f>IF(AND('Mapa final'!#REF!="Muy Alta",'Mapa final'!#REF!="Catastrófico"),CONCATENATE("R",'Mapa final'!#REF!),"")</f>
        <v>#REF!</v>
      </c>
      <c r="AK8" s="498"/>
      <c r="AL8" s="498" t="e">
        <f>IF(AND('Mapa final'!#REF!="Muy Alta",'Mapa final'!#REF!="Catastrófico"),CONCATENATE("R",'Mapa final'!#REF!),"")</f>
        <v>#REF!</v>
      </c>
      <c r="AM8" s="499"/>
      <c r="AN8" s="67"/>
      <c r="AO8" s="444"/>
      <c r="AP8" s="445"/>
      <c r="AQ8" s="445"/>
      <c r="AR8" s="445"/>
      <c r="AS8" s="445"/>
      <c r="AT8" s="446"/>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439"/>
      <c r="C9" s="439"/>
      <c r="D9" s="440"/>
      <c r="E9" s="480"/>
      <c r="F9" s="481"/>
      <c r="G9" s="481"/>
      <c r="H9" s="481"/>
      <c r="I9" s="482"/>
      <c r="J9" s="490"/>
      <c r="K9" s="486"/>
      <c r="L9" s="486"/>
      <c r="M9" s="486"/>
      <c r="N9" s="486"/>
      <c r="O9" s="487"/>
      <c r="P9" s="490"/>
      <c r="Q9" s="486"/>
      <c r="R9" s="486"/>
      <c r="S9" s="486"/>
      <c r="T9" s="486"/>
      <c r="U9" s="487"/>
      <c r="V9" s="490"/>
      <c r="W9" s="486"/>
      <c r="X9" s="486"/>
      <c r="Y9" s="486"/>
      <c r="Z9" s="486"/>
      <c r="AA9" s="487"/>
      <c r="AB9" s="490"/>
      <c r="AC9" s="486"/>
      <c r="AD9" s="486"/>
      <c r="AE9" s="486"/>
      <c r="AF9" s="486"/>
      <c r="AG9" s="487"/>
      <c r="AH9" s="497"/>
      <c r="AI9" s="498"/>
      <c r="AJ9" s="498"/>
      <c r="AK9" s="498"/>
      <c r="AL9" s="498"/>
      <c r="AM9" s="499"/>
      <c r="AN9" s="67"/>
      <c r="AO9" s="444"/>
      <c r="AP9" s="445"/>
      <c r="AQ9" s="445"/>
      <c r="AR9" s="445"/>
      <c r="AS9" s="445"/>
      <c r="AT9" s="446"/>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439"/>
      <c r="C10" s="439"/>
      <c r="D10" s="440"/>
      <c r="E10" s="480"/>
      <c r="F10" s="481"/>
      <c r="G10" s="481"/>
      <c r="H10" s="481"/>
      <c r="I10" s="482"/>
      <c r="J10" s="490" t="e">
        <f>IF(AND('Mapa final'!#REF!="Muy Alta",'Mapa final'!#REF!="Leve"),CONCATENATE("R",'Mapa final'!#REF!),"")</f>
        <v>#REF!</v>
      </c>
      <c r="K10" s="486"/>
      <c r="L10" s="486" t="e">
        <f>IF(AND('Mapa final'!#REF!="Muy Alta",'Mapa final'!#REF!="Leve"),CONCATENATE("R",'Mapa final'!#REF!),"")</f>
        <v>#REF!</v>
      </c>
      <c r="M10" s="486"/>
      <c r="N10" s="486" t="e">
        <f>IF(AND('Mapa final'!#REF!="Muy Alta",'Mapa final'!#REF!="Leve"),CONCATENATE("R",'Mapa final'!#REF!),"")</f>
        <v>#REF!</v>
      </c>
      <c r="O10" s="487"/>
      <c r="P10" s="490" t="e">
        <f>IF(AND('Mapa final'!#REF!="Muy Alta",'Mapa final'!#REF!="Menor"),CONCATENATE("R",'Mapa final'!#REF!),"")</f>
        <v>#REF!</v>
      </c>
      <c r="Q10" s="486"/>
      <c r="R10" s="486" t="e">
        <f>IF(AND('Mapa final'!#REF!="Muy Alta",'Mapa final'!#REF!="Menor"),CONCATENATE("R",'Mapa final'!#REF!),"")</f>
        <v>#REF!</v>
      </c>
      <c r="S10" s="486"/>
      <c r="T10" s="486" t="e">
        <f>IF(AND('Mapa final'!#REF!="Muy Alta",'Mapa final'!#REF!="Menor"),CONCATENATE("R",'Mapa final'!#REF!),"")</f>
        <v>#REF!</v>
      </c>
      <c r="U10" s="487"/>
      <c r="V10" s="490" t="e">
        <f>IF(AND('Mapa final'!#REF!="Muy Alta",'Mapa final'!#REF!="Moderado"),CONCATENATE("R",'Mapa final'!#REF!),"")</f>
        <v>#REF!</v>
      </c>
      <c r="W10" s="486"/>
      <c r="X10" s="486" t="e">
        <f>IF(AND('Mapa final'!#REF!="Muy Alta",'Mapa final'!#REF!="Moderado"),CONCATENATE("R",'Mapa final'!#REF!),"")</f>
        <v>#REF!</v>
      </c>
      <c r="Y10" s="486"/>
      <c r="Z10" s="486" t="e">
        <f>IF(AND('Mapa final'!#REF!="Muy Alta",'Mapa final'!#REF!="Moderado"),CONCATENATE("R",'Mapa final'!#REF!),"")</f>
        <v>#REF!</v>
      </c>
      <c r="AA10" s="487"/>
      <c r="AB10" s="490" t="e">
        <f>IF(AND('Mapa final'!#REF!="Muy Alta",'Mapa final'!#REF!="Mayor"),CONCATENATE("R",'Mapa final'!#REF!),"")</f>
        <v>#REF!</v>
      </c>
      <c r="AC10" s="486"/>
      <c r="AD10" s="486" t="e">
        <f>IF(AND('Mapa final'!#REF!="Muy Alta",'Mapa final'!#REF!="Mayor"),CONCATENATE("R",'Mapa final'!#REF!),"")</f>
        <v>#REF!</v>
      </c>
      <c r="AE10" s="486"/>
      <c r="AF10" s="486" t="e">
        <f>IF(AND('Mapa final'!#REF!="Muy Alta",'Mapa final'!#REF!="Mayor"),CONCATENATE("R",'Mapa final'!#REF!),"")</f>
        <v>#REF!</v>
      </c>
      <c r="AG10" s="487"/>
      <c r="AH10" s="497" t="e">
        <f>IF(AND('Mapa final'!#REF!="Muy Alta",'Mapa final'!#REF!="Catastrófico"),CONCATENATE("R",'Mapa final'!#REF!),"")</f>
        <v>#REF!</v>
      </c>
      <c r="AI10" s="498"/>
      <c r="AJ10" s="498" t="e">
        <f>IF(AND('Mapa final'!#REF!="Muy Alta",'Mapa final'!#REF!="Catastrófico"),CONCATENATE("R",'Mapa final'!#REF!),"")</f>
        <v>#REF!</v>
      </c>
      <c r="AK10" s="498"/>
      <c r="AL10" s="498" t="e">
        <f>IF(AND('Mapa final'!#REF!="Muy Alta",'Mapa final'!#REF!="Catastrófico"),CONCATENATE("R",'Mapa final'!#REF!),"")</f>
        <v>#REF!</v>
      </c>
      <c r="AM10" s="499"/>
      <c r="AN10" s="67"/>
      <c r="AO10" s="444"/>
      <c r="AP10" s="445"/>
      <c r="AQ10" s="445"/>
      <c r="AR10" s="445"/>
      <c r="AS10" s="445"/>
      <c r="AT10" s="446"/>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439"/>
      <c r="C11" s="439"/>
      <c r="D11" s="440"/>
      <c r="E11" s="480"/>
      <c r="F11" s="481"/>
      <c r="G11" s="481"/>
      <c r="H11" s="481"/>
      <c r="I11" s="482"/>
      <c r="J11" s="490"/>
      <c r="K11" s="486"/>
      <c r="L11" s="486"/>
      <c r="M11" s="486"/>
      <c r="N11" s="486"/>
      <c r="O11" s="487"/>
      <c r="P11" s="490"/>
      <c r="Q11" s="486"/>
      <c r="R11" s="486"/>
      <c r="S11" s="486"/>
      <c r="T11" s="486"/>
      <c r="U11" s="487"/>
      <c r="V11" s="490"/>
      <c r="W11" s="486"/>
      <c r="X11" s="486"/>
      <c r="Y11" s="486"/>
      <c r="Z11" s="486"/>
      <c r="AA11" s="487"/>
      <c r="AB11" s="490"/>
      <c r="AC11" s="486"/>
      <c r="AD11" s="486"/>
      <c r="AE11" s="486"/>
      <c r="AF11" s="486"/>
      <c r="AG11" s="487"/>
      <c r="AH11" s="497"/>
      <c r="AI11" s="498"/>
      <c r="AJ11" s="498"/>
      <c r="AK11" s="498"/>
      <c r="AL11" s="498"/>
      <c r="AM11" s="499"/>
      <c r="AN11" s="67"/>
      <c r="AO11" s="444"/>
      <c r="AP11" s="445"/>
      <c r="AQ11" s="445"/>
      <c r="AR11" s="445"/>
      <c r="AS11" s="445"/>
      <c r="AT11" s="446"/>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439"/>
      <c r="C12" s="439"/>
      <c r="D12" s="440"/>
      <c r="E12" s="480"/>
      <c r="F12" s="481"/>
      <c r="G12" s="481"/>
      <c r="H12" s="481"/>
      <c r="I12" s="482"/>
      <c r="J12" s="490" t="e">
        <f>IF(AND('Mapa final'!#REF!="Muy Alta",'Mapa final'!#REF!="Leve"),CONCATENATE("R",'Mapa final'!#REF!),"")</f>
        <v>#REF!</v>
      </c>
      <c r="K12" s="486"/>
      <c r="L12" s="486" t="str">
        <f>IF(AND('Mapa final'!$K$14="Muy Alta",'Mapa final'!$O$14="Leve"),CONCATENATE("R",'Mapa final'!$A$14),"")</f>
        <v/>
      </c>
      <c r="M12" s="486"/>
      <c r="N12" s="486" t="str">
        <f>IF(AND('Mapa final'!$K$20="Muy Alta",'Mapa final'!$O$20="Leve"),CONCATENATE("R",'Mapa final'!$A$20),"")</f>
        <v/>
      </c>
      <c r="O12" s="487"/>
      <c r="P12" s="490" t="e">
        <f>IF(AND('Mapa final'!#REF!="Muy Alta",'Mapa final'!#REF!="Menor"),CONCATENATE("R",'Mapa final'!#REF!),"")</f>
        <v>#REF!</v>
      </c>
      <c r="Q12" s="486"/>
      <c r="R12" s="486" t="str">
        <f>IF(AND('Mapa final'!$K$14="Muy Alta",'Mapa final'!$O$14="Menor"),CONCATENATE("R",'Mapa final'!$A$14),"")</f>
        <v/>
      </c>
      <c r="S12" s="486"/>
      <c r="T12" s="486" t="str">
        <f>IF(AND('Mapa final'!$K$20="Muy Alta",'Mapa final'!$O$20="Menor"),CONCATENATE("R",'Mapa final'!$A$20),"")</f>
        <v/>
      </c>
      <c r="U12" s="487"/>
      <c r="V12" s="490" t="e">
        <f>IF(AND('Mapa final'!#REF!="Muy Alta",'Mapa final'!#REF!="Moderado"),CONCATENATE("R",'Mapa final'!#REF!),"")</f>
        <v>#REF!</v>
      </c>
      <c r="W12" s="486"/>
      <c r="X12" s="486" t="str">
        <f>IF(AND('Mapa final'!$K$14="Muy Alta",'Mapa final'!$O$14="Moderado"),CONCATENATE("R",'Mapa final'!$A$14),"")</f>
        <v/>
      </c>
      <c r="Y12" s="486"/>
      <c r="Z12" s="486" t="str">
        <f>IF(AND('Mapa final'!$K$20="Muy Alta",'Mapa final'!$O$20="Moderado"),CONCATENATE("R",'Mapa final'!$A$20),"")</f>
        <v/>
      </c>
      <c r="AA12" s="487"/>
      <c r="AB12" s="490" t="e">
        <f>IF(AND('Mapa final'!#REF!="Muy Alta",'Mapa final'!#REF!="Mayor"),CONCATENATE("R",'Mapa final'!#REF!),"")</f>
        <v>#REF!</v>
      </c>
      <c r="AC12" s="486"/>
      <c r="AD12" s="486" t="str">
        <f>IF(AND('Mapa final'!$K$14="Muy Alta",'Mapa final'!$O$14="Mayor"),CONCATENATE("R",'Mapa final'!$A$14),"")</f>
        <v/>
      </c>
      <c r="AE12" s="486"/>
      <c r="AF12" s="486" t="str">
        <f>IF(AND('Mapa final'!$K$20="Muy Alta",'Mapa final'!$O$20="Mayor"),CONCATENATE("R",'Mapa final'!$A$20),"")</f>
        <v/>
      </c>
      <c r="AG12" s="487"/>
      <c r="AH12" s="497" t="e">
        <f>IF(AND('Mapa final'!#REF!="Muy Alta",'Mapa final'!#REF!="Catastrófico"),CONCATENATE("R",'Mapa final'!#REF!),"")</f>
        <v>#REF!</v>
      </c>
      <c r="AI12" s="498"/>
      <c r="AJ12" s="498" t="str">
        <f>IF(AND('Mapa final'!$K$14="Muy Alta",'Mapa final'!$O$14="Catastrófico"),CONCATENATE("R",'Mapa final'!$A$14),"")</f>
        <v/>
      </c>
      <c r="AK12" s="498"/>
      <c r="AL12" s="498" t="str">
        <f>IF(AND('Mapa final'!$K$20="Muy Alta",'Mapa final'!$O$20="Catastrófico"),CONCATENATE("R",'Mapa final'!$A$20),"")</f>
        <v/>
      </c>
      <c r="AM12" s="499"/>
      <c r="AN12" s="67"/>
      <c r="AO12" s="444"/>
      <c r="AP12" s="445"/>
      <c r="AQ12" s="445"/>
      <c r="AR12" s="445"/>
      <c r="AS12" s="445"/>
      <c r="AT12" s="446"/>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439"/>
      <c r="C13" s="439"/>
      <c r="D13" s="440"/>
      <c r="E13" s="483"/>
      <c r="F13" s="484"/>
      <c r="G13" s="484"/>
      <c r="H13" s="484"/>
      <c r="I13" s="485"/>
      <c r="J13" s="490"/>
      <c r="K13" s="486"/>
      <c r="L13" s="486"/>
      <c r="M13" s="486"/>
      <c r="N13" s="486"/>
      <c r="O13" s="487"/>
      <c r="P13" s="490"/>
      <c r="Q13" s="486"/>
      <c r="R13" s="486"/>
      <c r="S13" s="486"/>
      <c r="T13" s="486"/>
      <c r="U13" s="487"/>
      <c r="V13" s="490"/>
      <c r="W13" s="486"/>
      <c r="X13" s="486"/>
      <c r="Y13" s="486"/>
      <c r="Z13" s="486"/>
      <c r="AA13" s="487"/>
      <c r="AB13" s="490"/>
      <c r="AC13" s="486"/>
      <c r="AD13" s="486"/>
      <c r="AE13" s="486"/>
      <c r="AF13" s="486"/>
      <c r="AG13" s="487"/>
      <c r="AH13" s="500"/>
      <c r="AI13" s="501"/>
      <c r="AJ13" s="501"/>
      <c r="AK13" s="501"/>
      <c r="AL13" s="501"/>
      <c r="AM13" s="502"/>
      <c r="AN13" s="67"/>
      <c r="AO13" s="447"/>
      <c r="AP13" s="448"/>
      <c r="AQ13" s="448"/>
      <c r="AR13" s="448"/>
      <c r="AS13" s="448"/>
      <c r="AT13" s="449"/>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439"/>
      <c r="C14" s="439"/>
      <c r="D14" s="440"/>
      <c r="E14" s="477" t="s">
        <v>109</v>
      </c>
      <c r="F14" s="478"/>
      <c r="G14" s="478"/>
      <c r="H14" s="478"/>
      <c r="I14" s="478"/>
      <c r="J14" s="512" t="str">
        <f>IF(AND('Mapa final'!$K$10="Alta",'Mapa final'!$O$10="Leve"),CONCATENATE("R",'Mapa final'!$A$10),"")</f>
        <v/>
      </c>
      <c r="K14" s="513"/>
      <c r="L14" s="513" t="str">
        <f>IF(AND('Mapa final'!$K$12="Alta",'Mapa final'!$O$12="Leve"),CONCATENATE("R",'Mapa final'!$A$12),"")</f>
        <v/>
      </c>
      <c r="M14" s="513"/>
      <c r="N14" s="513" t="e">
        <f>IF(AND('Mapa final'!#REF!="Alta",'Mapa final'!#REF!="Leve"),CONCATENATE("R",'Mapa final'!#REF!),"")</f>
        <v>#REF!</v>
      </c>
      <c r="O14" s="514"/>
      <c r="P14" s="512" t="str">
        <f>IF(AND('Mapa final'!$K$10="Alta",'Mapa final'!$O$10="Menor"),CONCATENATE("R",'Mapa final'!$A$10),"")</f>
        <v/>
      </c>
      <c r="Q14" s="513"/>
      <c r="R14" s="513" t="str">
        <f>IF(AND('Mapa final'!$K$12="Alta",'Mapa final'!$O$12="Menor"),CONCATENATE("R",'Mapa final'!$A$12),"")</f>
        <v/>
      </c>
      <c r="S14" s="513"/>
      <c r="T14" s="513" t="e">
        <f>IF(AND('Mapa final'!#REF!="Alta",'Mapa final'!#REF!="Menor"),CONCATENATE("R",'Mapa final'!#REF!),"")</f>
        <v>#REF!</v>
      </c>
      <c r="U14" s="514"/>
      <c r="V14" s="488" t="str">
        <f>IF(AND('Mapa final'!$K$10="Alta",'Mapa final'!$O$10="Moderado"),CONCATENATE("R",'Mapa final'!$A$10),"")</f>
        <v/>
      </c>
      <c r="W14" s="489"/>
      <c r="X14" s="489" t="str">
        <f>IF(AND('Mapa final'!$K$12="Alta",'Mapa final'!$O$12="Moderado"),CONCATENATE("R",'Mapa final'!$A$12),"")</f>
        <v/>
      </c>
      <c r="Y14" s="489"/>
      <c r="Z14" s="489" t="e">
        <f>IF(AND('Mapa final'!#REF!="Alta",'Mapa final'!#REF!="Moderado"),CONCATENATE("R",'Mapa final'!#REF!),"")</f>
        <v>#REF!</v>
      </c>
      <c r="AA14" s="491"/>
      <c r="AB14" s="488" t="str">
        <f>IF(AND('Mapa final'!$K$10="Alta",'Mapa final'!$O$10="Mayor"),CONCATENATE("R",'Mapa final'!$A$10),"")</f>
        <v/>
      </c>
      <c r="AC14" s="489"/>
      <c r="AD14" s="489" t="str">
        <f>IF(AND('Mapa final'!$K$12="Alta",'Mapa final'!$O$12="Mayor"),CONCATENATE("R",'Mapa final'!$A$12),"")</f>
        <v/>
      </c>
      <c r="AE14" s="489"/>
      <c r="AF14" s="489" t="e">
        <f>IF(AND('Mapa final'!#REF!="Alta",'Mapa final'!#REF!="Mayor"),CONCATENATE("R",'Mapa final'!#REF!),"")</f>
        <v>#REF!</v>
      </c>
      <c r="AG14" s="491"/>
      <c r="AH14" s="503" t="str">
        <f>IF(AND('Mapa final'!$K$10="Alta",'Mapa final'!$O$10="Catastrófico"),CONCATENATE("R",'Mapa final'!$A$10),"")</f>
        <v/>
      </c>
      <c r="AI14" s="504"/>
      <c r="AJ14" s="504" t="str">
        <f>IF(AND('Mapa final'!$K$12="Alta",'Mapa final'!$O$12="Catastrófico"),CONCATENATE("R",'Mapa final'!$A$12),"")</f>
        <v/>
      </c>
      <c r="AK14" s="504"/>
      <c r="AL14" s="504" t="e">
        <f>IF(AND('Mapa final'!#REF!="Alta",'Mapa final'!#REF!="Catastrófico"),CONCATENATE("R",'Mapa final'!#REF!),"")</f>
        <v>#REF!</v>
      </c>
      <c r="AM14" s="505"/>
      <c r="AN14" s="67"/>
      <c r="AO14" s="450" t="s">
        <v>78</v>
      </c>
      <c r="AP14" s="451"/>
      <c r="AQ14" s="451"/>
      <c r="AR14" s="451"/>
      <c r="AS14" s="451"/>
      <c r="AT14" s="45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439"/>
      <c r="C15" s="439"/>
      <c r="D15" s="440"/>
      <c r="E15" s="480"/>
      <c r="F15" s="481"/>
      <c r="G15" s="481"/>
      <c r="H15" s="481"/>
      <c r="I15" s="481"/>
      <c r="J15" s="506"/>
      <c r="K15" s="507"/>
      <c r="L15" s="507"/>
      <c r="M15" s="507"/>
      <c r="N15" s="507"/>
      <c r="O15" s="508"/>
      <c r="P15" s="506"/>
      <c r="Q15" s="507"/>
      <c r="R15" s="507"/>
      <c r="S15" s="507"/>
      <c r="T15" s="507"/>
      <c r="U15" s="508"/>
      <c r="V15" s="490"/>
      <c r="W15" s="486"/>
      <c r="X15" s="486"/>
      <c r="Y15" s="486"/>
      <c r="Z15" s="486"/>
      <c r="AA15" s="487"/>
      <c r="AB15" s="490"/>
      <c r="AC15" s="486"/>
      <c r="AD15" s="486"/>
      <c r="AE15" s="486"/>
      <c r="AF15" s="486"/>
      <c r="AG15" s="487"/>
      <c r="AH15" s="497"/>
      <c r="AI15" s="498"/>
      <c r="AJ15" s="498"/>
      <c r="AK15" s="498"/>
      <c r="AL15" s="498"/>
      <c r="AM15" s="499"/>
      <c r="AN15" s="67"/>
      <c r="AO15" s="453"/>
      <c r="AP15" s="454"/>
      <c r="AQ15" s="454"/>
      <c r="AR15" s="454"/>
      <c r="AS15" s="454"/>
      <c r="AT15" s="455"/>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439"/>
      <c r="C16" s="439"/>
      <c r="D16" s="440"/>
      <c r="E16" s="480"/>
      <c r="F16" s="481"/>
      <c r="G16" s="481"/>
      <c r="H16" s="481"/>
      <c r="I16" s="481"/>
      <c r="J16" s="506" t="e">
        <f>IF(AND('Mapa final'!#REF!="Alta",'Mapa final'!#REF!="Leve"),CONCATENATE("R",'Mapa final'!#REF!),"")</f>
        <v>#REF!</v>
      </c>
      <c r="K16" s="507"/>
      <c r="L16" s="507" t="e">
        <f>IF(AND('Mapa final'!#REF!="Alta",'Mapa final'!#REF!="Leve"),CONCATENATE("R",'Mapa final'!#REF!),"")</f>
        <v>#REF!</v>
      </c>
      <c r="M16" s="507"/>
      <c r="N16" s="507" t="e">
        <f>IF(AND('Mapa final'!#REF!="Alta",'Mapa final'!#REF!="Leve"),CONCATENATE("R",'Mapa final'!#REF!),"")</f>
        <v>#REF!</v>
      </c>
      <c r="O16" s="508"/>
      <c r="P16" s="506" t="e">
        <f>IF(AND('Mapa final'!#REF!="Alta",'Mapa final'!#REF!="Menor"),CONCATENATE("R",'Mapa final'!#REF!),"")</f>
        <v>#REF!</v>
      </c>
      <c r="Q16" s="507"/>
      <c r="R16" s="507" t="e">
        <f>IF(AND('Mapa final'!#REF!="Alta",'Mapa final'!#REF!="Menor"),CONCATENATE("R",'Mapa final'!#REF!),"")</f>
        <v>#REF!</v>
      </c>
      <c r="S16" s="507"/>
      <c r="T16" s="507" t="e">
        <f>IF(AND('Mapa final'!#REF!="Alta",'Mapa final'!#REF!="Menor"),CONCATENATE("R",'Mapa final'!#REF!),"")</f>
        <v>#REF!</v>
      </c>
      <c r="U16" s="508"/>
      <c r="V16" s="490" t="e">
        <f>IF(AND('Mapa final'!#REF!="Alta",'Mapa final'!#REF!="Moderado"),CONCATENATE("R",'Mapa final'!#REF!),"")</f>
        <v>#REF!</v>
      </c>
      <c r="W16" s="486"/>
      <c r="X16" s="486" t="e">
        <f>IF(AND('Mapa final'!#REF!="Alta",'Mapa final'!#REF!="Moderado"),CONCATENATE("R",'Mapa final'!#REF!),"")</f>
        <v>#REF!</v>
      </c>
      <c r="Y16" s="486"/>
      <c r="Z16" s="486" t="e">
        <f>IF(AND('Mapa final'!#REF!="Alta",'Mapa final'!#REF!="Moderado"),CONCATENATE("R",'Mapa final'!#REF!),"")</f>
        <v>#REF!</v>
      </c>
      <c r="AA16" s="487"/>
      <c r="AB16" s="490" t="e">
        <f>IF(AND('Mapa final'!#REF!="Alta",'Mapa final'!#REF!="Mayor"),CONCATENATE("R",'Mapa final'!#REF!),"")</f>
        <v>#REF!</v>
      </c>
      <c r="AC16" s="486"/>
      <c r="AD16" s="486" t="e">
        <f>IF(AND('Mapa final'!#REF!="Alta",'Mapa final'!#REF!="Mayor"),CONCATENATE("R",'Mapa final'!#REF!),"")</f>
        <v>#REF!</v>
      </c>
      <c r="AE16" s="486"/>
      <c r="AF16" s="486" t="e">
        <f>IF(AND('Mapa final'!#REF!="Alta",'Mapa final'!#REF!="Mayor"),CONCATENATE("R",'Mapa final'!#REF!),"")</f>
        <v>#REF!</v>
      </c>
      <c r="AG16" s="487"/>
      <c r="AH16" s="497" t="e">
        <f>IF(AND('Mapa final'!#REF!="Alta",'Mapa final'!#REF!="Catastrófico"),CONCATENATE("R",'Mapa final'!#REF!),"")</f>
        <v>#REF!</v>
      </c>
      <c r="AI16" s="498"/>
      <c r="AJ16" s="498" t="e">
        <f>IF(AND('Mapa final'!#REF!="Alta",'Mapa final'!#REF!="Catastrófico"),CONCATENATE("R",'Mapa final'!#REF!),"")</f>
        <v>#REF!</v>
      </c>
      <c r="AK16" s="498"/>
      <c r="AL16" s="498" t="e">
        <f>IF(AND('Mapa final'!#REF!="Alta",'Mapa final'!#REF!="Catastrófico"),CONCATENATE("R",'Mapa final'!#REF!),"")</f>
        <v>#REF!</v>
      </c>
      <c r="AM16" s="499"/>
      <c r="AN16" s="67"/>
      <c r="AO16" s="453"/>
      <c r="AP16" s="454"/>
      <c r="AQ16" s="454"/>
      <c r="AR16" s="454"/>
      <c r="AS16" s="454"/>
      <c r="AT16" s="455"/>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439"/>
      <c r="C17" s="439"/>
      <c r="D17" s="440"/>
      <c r="E17" s="480"/>
      <c r="F17" s="481"/>
      <c r="G17" s="481"/>
      <c r="H17" s="481"/>
      <c r="I17" s="481"/>
      <c r="J17" s="506"/>
      <c r="K17" s="507"/>
      <c r="L17" s="507"/>
      <c r="M17" s="507"/>
      <c r="N17" s="507"/>
      <c r="O17" s="508"/>
      <c r="P17" s="506"/>
      <c r="Q17" s="507"/>
      <c r="R17" s="507"/>
      <c r="S17" s="507"/>
      <c r="T17" s="507"/>
      <c r="U17" s="508"/>
      <c r="V17" s="490"/>
      <c r="W17" s="486"/>
      <c r="X17" s="486"/>
      <c r="Y17" s="486"/>
      <c r="Z17" s="486"/>
      <c r="AA17" s="487"/>
      <c r="AB17" s="490"/>
      <c r="AC17" s="486"/>
      <c r="AD17" s="486"/>
      <c r="AE17" s="486"/>
      <c r="AF17" s="486"/>
      <c r="AG17" s="487"/>
      <c r="AH17" s="497"/>
      <c r="AI17" s="498"/>
      <c r="AJ17" s="498"/>
      <c r="AK17" s="498"/>
      <c r="AL17" s="498"/>
      <c r="AM17" s="499"/>
      <c r="AN17" s="67"/>
      <c r="AO17" s="453"/>
      <c r="AP17" s="454"/>
      <c r="AQ17" s="454"/>
      <c r="AR17" s="454"/>
      <c r="AS17" s="454"/>
      <c r="AT17" s="455"/>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439"/>
      <c r="C18" s="439"/>
      <c r="D18" s="440"/>
      <c r="E18" s="480"/>
      <c r="F18" s="481"/>
      <c r="G18" s="481"/>
      <c r="H18" s="481"/>
      <c r="I18" s="481"/>
      <c r="J18" s="506" t="e">
        <f>IF(AND('Mapa final'!#REF!="Alta",'Mapa final'!#REF!="Leve"),CONCATENATE("R",'Mapa final'!#REF!),"")</f>
        <v>#REF!</v>
      </c>
      <c r="K18" s="507"/>
      <c r="L18" s="507" t="e">
        <f>IF(AND('Mapa final'!#REF!="Alta",'Mapa final'!#REF!="Leve"),CONCATENATE("R",'Mapa final'!#REF!),"")</f>
        <v>#REF!</v>
      </c>
      <c r="M18" s="507"/>
      <c r="N18" s="507" t="e">
        <f>IF(AND('Mapa final'!#REF!="Alta",'Mapa final'!#REF!="Leve"),CONCATENATE("R",'Mapa final'!#REF!),"")</f>
        <v>#REF!</v>
      </c>
      <c r="O18" s="508"/>
      <c r="P18" s="506" t="e">
        <f>IF(AND('Mapa final'!#REF!="Alta",'Mapa final'!#REF!="Menor"),CONCATENATE("R",'Mapa final'!#REF!),"")</f>
        <v>#REF!</v>
      </c>
      <c r="Q18" s="507"/>
      <c r="R18" s="507" t="e">
        <f>IF(AND('Mapa final'!#REF!="Alta",'Mapa final'!#REF!="Menor"),CONCATENATE("R",'Mapa final'!#REF!),"")</f>
        <v>#REF!</v>
      </c>
      <c r="S18" s="507"/>
      <c r="T18" s="507" t="e">
        <f>IF(AND('Mapa final'!#REF!="Alta",'Mapa final'!#REF!="Menor"),CONCATENATE("R",'Mapa final'!#REF!),"")</f>
        <v>#REF!</v>
      </c>
      <c r="U18" s="508"/>
      <c r="V18" s="490" t="e">
        <f>IF(AND('Mapa final'!#REF!="Alta",'Mapa final'!#REF!="Moderado"),CONCATENATE("R",'Mapa final'!#REF!),"")</f>
        <v>#REF!</v>
      </c>
      <c r="W18" s="486"/>
      <c r="X18" s="486" t="e">
        <f>IF(AND('Mapa final'!#REF!="Alta",'Mapa final'!#REF!="Moderado"),CONCATENATE("R",'Mapa final'!#REF!),"")</f>
        <v>#REF!</v>
      </c>
      <c r="Y18" s="486"/>
      <c r="Z18" s="486" t="e">
        <f>IF(AND('Mapa final'!#REF!="Alta",'Mapa final'!#REF!="Moderado"),CONCATENATE("R",'Mapa final'!#REF!),"")</f>
        <v>#REF!</v>
      </c>
      <c r="AA18" s="487"/>
      <c r="AB18" s="490" t="e">
        <f>IF(AND('Mapa final'!#REF!="Alta",'Mapa final'!#REF!="Mayor"),CONCATENATE("R",'Mapa final'!#REF!),"")</f>
        <v>#REF!</v>
      </c>
      <c r="AC18" s="486"/>
      <c r="AD18" s="486" t="e">
        <f>IF(AND('Mapa final'!#REF!="Alta",'Mapa final'!#REF!="Mayor"),CONCATENATE("R",'Mapa final'!#REF!),"")</f>
        <v>#REF!</v>
      </c>
      <c r="AE18" s="486"/>
      <c r="AF18" s="486" t="e">
        <f>IF(AND('Mapa final'!#REF!="Alta",'Mapa final'!#REF!="Mayor"),CONCATENATE("R",'Mapa final'!#REF!),"")</f>
        <v>#REF!</v>
      </c>
      <c r="AG18" s="487"/>
      <c r="AH18" s="497" t="e">
        <f>IF(AND('Mapa final'!#REF!="Alta",'Mapa final'!#REF!="Catastrófico"),CONCATENATE("R",'Mapa final'!#REF!),"")</f>
        <v>#REF!</v>
      </c>
      <c r="AI18" s="498"/>
      <c r="AJ18" s="498" t="e">
        <f>IF(AND('Mapa final'!#REF!="Alta",'Mapa final'!#REF!="Catastrófico"),CONCATENATE("R",'Mapa final'!#REF!),"")</f>
        <v>#REF!</v>
      </c>
      <c r="AK18" s="498"/>
      <c r="AL18" s="498" t="e">
        <f>IF(AND('Mapa final'!#REF!="Alta",'Mapa final'!#REF!="Catastrófico"),CONCATENATE("R",'Mapa final'!#REF!),"")</f>
        <v>#REF!</v>
      </c>
      <c r="AM18" s="499"/>
      <c r="AN18" s="67"/>
      <c r="AO18" s="453"/>
      <c r="AP18" s="454"/>
      <c r="AQ18" s="454"/>
      <c r="AR18" s="454"/>
      <c r="AS18" s="454"/>
      <c r="AT18" s="455"/>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439"/>
      <c r="C19" s="439"/>
      <c r="D19" s="440"/>
      <c r="E19" s="480"/>
      <c r="F19" s="481"/>
      <c r="G19" s="481"/>
      <c r="H19" s="481"/>
      <c r="I19" s="481"/>
      <c r="J19" s="506"/>
      <c r="K19" s="507"/>
      <c r="L19" s="507"/>
      <c r="M19" s="507"/>
      <c r="N19" s="507"/>
      <c r="O19" s="508"/>
      <c r="P19" s="506"/>
      <c r="Q19" s="507"/>
      <c r="R19" s="507"/>
      <c r="S19" s="507"/>
      <c r="T19" s="507"/>
      <c r="U19" s="508"/>
      <c r="V19" s="490"/>
      <c r="W19" s="486"/>
      <c r="X19" s="486"/>
      <c r="Y19" s="486"/>
      <c r="Z19" s="486"/>
      <c r="AA19" s="487"/>
      <c r="AB19" s="490"/>
      <c r="AC19" s="486"/>
      <c r="AD19" s="486"/>
      <c r="AE19" s="486"/>
      <c r="AF19" s="486"/>
      <c r="AG19" s="487"/>
      <c r="AH19" s="497"/>
      <c r="AI19" s="498"/>
      <c r="AJ19" s="498"/>
      <c r="AK19" s="498"/>
      <c r="AL19" s="498"/>
      <c r="AM19" s="499"/>
      <c r="AN19" s="67"/>
      <c r="AO19" s="453"/>
      <c r="AP19" s="454"/>
      <c r="AQ19" s="454"/>
      <c r="AR19" s="454"/>
      <c r="AS19" s="454"/>
      <c r="AT19" s="455"/>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439"/>
      <c r="C20" s="439"/>
      <c r="D20" s="440"/>
      <c r="E20" s="480"/>
      <c r="F20" s="481"/>
      <c r="G20" s="481"/>
      <c r="H20" s="481"/>
      <c r="I20" s="481"/>
      <c r="J20" s="506" t="e">
        <f>IF(AND('Mapa final'!#REF!="Alta",'Mapa final'!#REF!="Leve"),CONCATENATE("R",'Mapa final'!#REF!),"")</f>
        <v>#REF!</v>
      </c>
      <c r="K20" s="507"/>
      <c r="L20" s="507" t="str">
        <f>IF(AND('Mapa final'!$K$14="Alta",'Mapa final'!$O$14="Leve"),CONCATENATE("R",'Mapa final'!$A$14),"")</f>
        <v/>
      </c>
      <c r="M20" s="507"/>
      <c r="N20" s="507" t="str">
        <f>IF(AND('Mapa final'!$K$20="Alta",'Mapa final'!$O$20="Leve"),CONCATENATE("R",'Mapa final'!$A$20),"")</f>
        <v/>
      </c>
      <c r="O20" s="508"/>
      <c r="P20" s="506" t="e">
        <f>IF(AND('Mapa final'!#REF!="Alta",'Mapa final'!#REF!="Menor"),CONCATENATE("R",'Mapa final'!#REF!),"")</f>
        <v>#REF!</v>
      </c>
      <c r="Q20" s="507"/>
      <c r="R20" s="507" t="str">
        <f>IF(AND('Mapa final'!$K$14="Alta",'Mapa final'!$O$14="Menor"),CONCATENATE("R",'Mapa final'!$A$14),"")</f>
        <v/>
      </c>
      <c r="S20" s="507"/>
      <c r="T20" s="507" t="str">
        <f>IF(AND('Mapa final'!$K$20="Alta",'Mapa final'!$O$20="Menor"),CONCATENATE("R",'Mapa final'!$A$20),"")</f>
        <v/>
      </c>
      <c r="U20" s="508"/>
      <c r="V20" s="490" t="e">
        <f>IF(AND('Mapa final'!#REF!="Alta",'Mapa final'!#REF!="Moderado"),CONCATENATE("R",'Mapa final'!#REF!),"")</f>
        <v>#REF!</v>
      </c>
      <c r="W20" s="486"/>
      <c r="X20" s="486" t="str">
        <f>IF(AND('Mapa final'!$K$14="Alta",'Mapa final'!$O$14="Moderado"),CONCATENATE("R",'Mapa final'!$A$14),"")</f>
        <v/>
      </c>
      <c r="Y20" s="486"/>
      <c r="Z20" s="486" t="str">
        <f>IF(AND('Mapa final'!$K$20="Alta",'Mapa final'!$O$20="Moderado"),CONCATENATE("R",'Mapa final'!$A$20),"")</f>
        <v/>
      </c>
      <c r="AA20" s="487"/>
      <c r="AB20" s="490" t="e">
        <f>IF(AND('Mapa final'!#REF!="Alta",'Mapa final'!#REF!="Mayor"),CONCATENATE("R",'Mapa final'!#REF!),"")</f>
        <v>#REF!</v>
      </c>
      <c r="AC20" s="486"/>
      <c r="AD20" s="486" t="str">
        <f>IF(AND('Mapa final'!$K$14="Alta",'Mapa final'!$O$14="Mayor"),CONCATENATE("R",'Mapa final'!$A$14),"")</f>
        <v/>
      </c>
      <c r="AE20" s="486"/>
      <c r="AF20" s="486" t="str">
        <f>IF(AND('Mapa final'!$K$20="Alta",'Mapa final'!$O$20="Mayor"),CONCATENATE("R",'Mapa final'!$A$20),"")</f>
        <v/>
      </c>
      <c r="AG20" s="487"/>
      <c r="AH20" s="497" t="e">
        <f>IF(AND('Mapa final'!#REF!="Alta",'Mapa final'!#REF!="Catastrófico"),CONCATENATE("R",'Mapa final'!#REF!),"")</f>
        <v>#REF!</v>
      </c>
      <c r="AI20" s="498"/>
      <c r="AJ20" s="498" t="str">
        <f>IF(AND('Mapa final'!$K$14="Alta",'Mapa final'!$O$14="Catastrófico"),CONCATENATE("R",'Mapa final'!$A$14),"")</f>
        <v/>
      </c>
      <c r="AK20" s="498"/>
      <c r="AL20" s="498" t="str">
        <f>IF(AND('Mapa final'!$K$20="Alta",'Mapa final'!$O$20="Catastrófico"),CONCATENATE("R",'Mapa final'!$A$20),"")</f>
        <v/>
      </c>
      <c r="AM20" s="499"/>
      <c r="AN20" s="67"/>
      <c r="AO20" s="453"/>
      <c r="AP20" s="454"/>
      <c r="AQ20" s="454"/>
      <c r="AR20" s="454"/>
      <c r="AS20" s="454"/>
      <c r="AT20" s="455"/>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439"/>
      <c r="C21" s="439"/>
      <c r="D21" s="440"/>
      <c r="E21" s="483"/>
      <c r="F21" s="484"/>
      <c r="G21" s="484"/>
      <c r="H21" s="484"/>
      <c r="I21" s="484"/>
      <c r="J21" s="509"/>
      <c r="K21" s="510"/>
      <c r="L21" s="510"/>
      <c r="M21" s="510"/>
      <c r="N21" s="510"/>
      <c r="O21" s="511"/>
      <c r="P21" s="509"/>
      <c r="Q21" s="510"/>
      <c r="R21" s="510"/>
      <c r="S21" s="510"/>
      <c r="T21" s="510"/>
      <c r="U21" s="511"/>
      <c r="V21" s="494"/>
      <c r="W21" s="495"/>
      <c r="X21" s="495"/>
      <c r="Y21" s="495"/>
      <c r="Z21" s="495"/>
      <c r="AA21" s="496"/>
      <c r="AB21" s="494"/>
      <c r="AC21" s="495"/>
      <c r="AD21" s="495"/>
      <c r="AE21" s="495"/>
      <c r="AF21" s="495"/>
      <c r="AG21" s="496"/>
      <c r="AH21" s="500"/>
      <c r="AI21" s="501"/>
      <c r="AJ21" s="501"/>
      <c r="AK21" s="501"/>
      <c r="AL21" s="501"/>
      <c r="AM21" s="502"/>
      <c r="AN21" s="67"/>
      <c r="AO21" s="456"/>
      <c r="AP21" s="457"/>
      <c r="AQ21" s="457"/>
      <c r="AR21" s="457"/>
      <c r="AS21" s="457"/>
      <c r="AT21" s="458"/>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439"/>
      <c r="C22" s="439"/>
      <c r="D22" s="440"/>
      <c r="E22" s="477" t="s">
        <v>111</v>
      </c>
      <c r="F22" s="478"/>
      <c r="G22" s="478"/>
      <c r="H22" s="478"/>
      <c r="I22" s="479"/>
      <c r="J22" s="512" t="str">
        <f>IF(AND('Mapa final'!$K$10="Media",'Mapa final'!$O$10="Leve"),CONCATENATE("R",'Mapa final'!$A$10),"")</f>
        <v/>
      </c>
      <c r="K22" s="513"/>
      <c r="L22" s="513" t="str">
        <f>IF(AND('Mapa final'!$K$12="Media",'Mapa final'!$O$12="Leve"),CONCATENATE("R",'Mapa final'!$A$12),"")</f>
        <v/>
      </c>
      <c r="M22" s="513"/>
      <c r="N22" s="513" t="e">
        <f>IF(AND('Mapa final'!#REF!="Media",'Mapa final'!#REF!="Leve"),CONCATENATE("R",'Mapa final'!#REF!),"")</f>
        <v>#REF!</v>
      </c>
      <c r="O22" s="514"/>
      <c r="P22" s="512" t="str">
        <f>IF(AND('Mapa final'!$K$10="Media",'Mapa final'!$O$10="Menor"),CONCATENATE("R",'Mapa final'!$A$10),"")</f>
        <v/>
      </c>
      <c r="Q22" s="513"/>
      <c r="R22" s="513" t="str">
        <f>IF(AND('Mapa final'!$K$12="Media",'Mapa final'!$O$12="Menor"),CONCATENATE("R",'Mapa final'!$A$12),"")</f>
        <v/>
      </c>
      <c r="S22" s="513"/>
      <c r="T22" s="513" t="e">
        <f>IF(AND('Mapa final'!#REF!="Media",'Mapa final'!#REF!="Menor"),CONCATENATE("R",'Mapa final'!#REF!),"")</f>
        <v>#REF!</v>
      </c>
      <c r="U22" s="514"/>
      <c r="V22" s="512" t="str">
        <f>IF(AND('Mapa final'!$K$10="Media",'Mapa final'!$O$10="Moderado"),CONCATENATE("R",'Mapa final'!$A$10),"")</f>
        <v>R1</v>
      </c>
      <c r="W22" s="513"/>
      <c r="X22" s="513" t="str">
        <f>IF(AND('Mapa final'!$K$12="Media",'Mapa final'!$O$12="Moderado"),CONCATENATE("R",'Mapa final'!$A$12),"")</f>
        <v>R2</v>
      </c>
      <c r="Y22" s="513"/>
      <c r="Z22" s="513" t="e">
        <f>IF(AND('Mapa final'!#REF!="Media",'Mapa final'!#REF!="Moderado"),CONCATENATE("R",'Mapa final'!#REF!),"")</f>
        <v>#REF!</v>
      </c>
      <c r="AA22" s="514"/>
      <c r="AB22" s="488" t="str">
        <f>IF(AND('Mapa final'!$K$10="Media",'Mapa final'!$O$10="Mayor"),CONCATENATE("R",'Mapa final'!$A$10),"")</f>
        <v/>
      </c>
      <c r="AC22" s="489"/>
      <c r="AD22" s="489" t="str">
        <f>IF(AND('Mapa final'!$K$12="Media",'Mapa final'!$O$12="Mayor"),CONCATENATE("R",'Mapa final'!$A$12),"")</f>
        <v/>
      </c>
      <c r="AE22" s="489"/>
      <c r="AF22" s="489" t="e">
        <f>IF(AND('Mapa final'!#REF!="Media",'Mapa final'!#REF!="Mayor"),CONCATENATE("R",'Mapa final'!#REF!),"")</f>
        <v>#REF!</v>
      </c>
      <c r="AG22" s="491"/>
      <c r="AH22" s="503" t="str">
        <f>IF(AND('Mapa final'!$K$10="Media",'Mapa final'!$O$10="Catastrófico"),CONCATENATE("R",'Mapa final'!$A$10),"")</f>
        <v/>
      </c>
      <c r="AI22" s="504"/>
      <c r="AJ22" s="504" t="str">
        <f>IF(AND('Mapa final'!$K$12="Media",'Mapa final'!$O$12="Catastrófico"),CONCATENATE("R",'Mapa final'!$A$12),"")</f>
        <v/>
      </c>
      <c r="AK22" s="504"/>
      <c r="AL22" s="504" t="e">
        <f>IF(AND('Mapa final'!#REF!="Media",'Mapa final'!#REF!="Catastrófico"),CONCATENATE("R",'Mapa final'!#REF!),"")</f>
        <v>#REF!</v>
      </c>
      <c r="AM22" s="505"/>
      <c r="AN22" s="67"/>
      <c r="AO22" s="459" t="s">
        <v>79</v>
      </c>
      <c r="AP22" s="460"/>
      <c r="AQ22" s="460"/>
      <c r="AR22" s="460"/>
      <c r="AS22" s="460"/>
      <c r="AT22" s="46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439"/>
      <c r="C23" s="439"/>
      <c r="D23" s="440"/>
      <c r="E23" s="480"/>
      <c r="F23" s="481"/>
      <c r="G23" s="481"/>
      <c r="H23" s="481"/>
      <c r="I23" s="482"/>
      <c r="J23" s="506"/>
      <c r="K23" s="507"/>
      <c r="L23" s="507"/>
      <c r="M23" s="507"/>
      <c r="N23" s="507"/>
      <c r="O23" s="508"/>
      <c r="P23" s="506"/>
      <c r="Q23" s="507"/>
      <c r="R23" s="507"/>
      <c r="S23" s="507"/>
      <c r="T23" s="507"/>
      <c r="U23" s="508"/>
      <c r="V23" s="506"/>
      <c r="W23" s="507"/>
      <c r="X23" s="507"/>
      <c r="Y23" s="507"/>
      <c r="Z23" s="507"/>
      <c r="AA23" s="508"/>
      <c r="AB23" s="490"/>
      <c r="AC23" s="486"/>
      <c r="AD23" s="486"/>
      <c r="AE23" s="486"/>
      <c r="AF23" s="486"/>
      <c r="AG23" s="487"/>
      <c r="AH23" s="497"/>
      <c r="AI23" s="498"/>
      <c r="AJ23" s="498"/>
      <c r="AK23" s="498"/>
      <c r="AL23" s="498"/>
      <c r="AM23" s="499"/>
      <c r="AN23" s="67"/>
      <c r="AO23" s="462"/>
      <c r="AP23" s="463"/>
      <c r="AQ23" s="463"/>
      <c r="AR23" s="463"/>
      <c r="AS23" s="463"/>
      <c r="AT23" s="464"/>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439"/>
      <c r="C24" s="439"/>
      <c r="D24" s="440"/>
      <c r="E24" s="480"/>
      <c r="F24" s="481"/>
      <c r="G24" s="481"/>
      <c r="H24" s="481"/>
      <c r="I24" s="482"/>
      <c r="J24" s="506" t="e">
        <f>IF(AND('Mapa final'!#REF!="Media",'Mapa final'!#REF!="Leve"),CONCATENATE("R",'Mapa final'!#REF!),"")</f>
        <v>#REF!</v>
      </c>
      <c r="K24" s="507"/>
      <c r="L24" s="507" t="e">
        <f>IF(AND('Mapa final'!#REF!="Media",'Mapa final'!#REF!="Leve"),CONCATENATE("R",'Mapa final'!#REF!),"")</f>
        <v>#REF!</v>
      </c>
      <c r="M24" s="507"/>
      <c r="N24" s="507" t="e">
        <f>IF(AND('Mapa final'!#REF!="Media",'Mapa final'!#REF!="Leve"),CONCATENATE("R",'Mapa final'!#REF!),"")</f>
        <v>#REF!</v>
      </c>
      <c r="O24" s="508"/>
      <c r="P24" s="506" t="e">
        <f>IF(AND('Mapa final'!#REF!="Media",'Mapa final'!#REF!="Menor"),CONCATENATE("R",'Mapa final'!#REF!),"")</f>
        <v>#REF!</v>
      </c>
      <c r="Q24" s="507"/>
      <c r="R24" s="507" t="e">
        <f>IF(AND('Mapa final'!#REF!="Media",'Mapa final'!#REF!="Menor"),CONCATENATE("R",'Mapa final'!#REF!),"")</f>
        <v>#REF!</v>
      </c>
      <c r="S24" s="507"/>
      <c r="T24" s="507" t="e">
        <f>IF(AND('Mapa final'!#REF!="Media",'Mapa final'!#REF!="Menor"),CONCATENATE("R",'Mapa final'!#REF!),"")</f>
        <v>#REF!</v>
      </c>
      <c r="U24" s="508"/>
      <c r="V24" s="506" t="e">
        <f>IF(AND('Mapa final'!#REF!="Media",'Mapa final'!#REF!="Moderado"),CONCATENATE("R",'Mapa final'!#REF!),"")</f>
        <v>#REF!</v>
      </c>
      <c r="W24" s="507"/>
      <c r="X24" s="507" t="e">
        <f>IF(AND('Mapa final'!#REF!="Media",'Mapa final'!#REF!="Moderado"),CONCATENATE("R",'Mapa final'!#REF!),"")</f>
        <v>#REF!</v>
      </c>
      <c r="Y24" s="507"/>
      <c r="Z24" s="507" t="e">
        <f>IF(AND('Mapa final'!#REF!="Media",'Mapa final'!#REF!="Moderado"),CONCATENATE("R",'Mapa final'!#REF!),"")</f>
        <v>#REF!</v>
      </c>
      <c r="AA24" s="508"/>
      <c r="AB24" s="490" t="e">
        <f>IF(AND('Mapa final'!#REF!="Media",'Mapa final'!#REF!="Mayor"),CONCATENATE("R",'Mapa final'!#REF!),"")</f>
        <v>#REF!</v>
      </c>
      <c r="AC24" s="486"/>
      <c r="AD24" s="486" t="e">
        <f>IF(AND('Mapa final'!#REF!="Media",'Mapa final'!#REF!="Mayor"),CONCATENATE("R",'Mapa final'!#REF!),"")</f>
        <v>#REF!</v>
      </c>
      <c r="AE24" s="486"/>
      <c r="AF24" s="486" t="e">
        <f>IF(AND('Mapa final'!#REF!="Media",'Mapa final'!#REF!="Mayor"),CONCATENATE("R",'Mapa final'!#REF!),"")</f>
        <v>#REF!</v>
      </c>
      <c r="AG24" s="487"/>
      <c r="AH24" s="497" t="e">
        <f>IF(AND('Mapa final'!#REF!="Media",'Mapa final'!#REF!="Catastrófico"),CONCATENATE("R",'Mapa final'!#REF!),"")</f>
        <v>#REF!</v>
      </c>
      <c r="AI24" s="498"/>
      <c r="AJ24" s="498" t="e">
        <f>IF(AND('Mapa final'!#REF!="Media",'Mapa final'!#REF!="Catastrófico"),CONCATENATE("R",'Mapa final'!#REF!),"")</f>
        <v>#REF!</v>
      </c>
      <c r="AK24" s="498"/>
      <c r="AL24" s="498" t="e">
        <f>IF(AND('Mapa final'!#REF!="Media",'Mapa final'!#REF!="Catastrófico"),CONCATENATE("R",'Mapa final'!#REF!),"")</f>
        <v>#REF!</v>
      </c>
      <c r="AM24" s="499"/>
      <c r="AN24" s="67"/>
      <c r="AO24" s="462"/>
      <c r="AP24" s="463"/>
      <c r="AQ24" s="463"/>
      <c r="AR24" s="463"/>
      <c r="AS24" s="463"/>
      <c r="AT24" s="464"/>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439"/>
      <c r="C25" s="439"/>
      <c r="D25" s="440"/>
      <c r="E25" s="480"/>
      <c r="F25" s="481"/>
      <c r="G25" s="481"/>
      <c r="H25" s="481"/>
      <c r="I25" s="482"/>
      <c r="J25" s="506"/>
      <c r="K25" s="507"/>
      <c r="L25" s="507"/>
      <c r="M25" s="507"/>
      <c r="N25" s="507"/>
      <c r="O25" s="508"/>
      <c r="P25" s="506"/>
      <c r="Q25" s="507"/>
      <c r="R25" s="507"/>
      <c r="S25" s="507"/>
      <c r="T25" s="507"/>
      <c r="U25" s="508"/>
      <c r="V25" s="506"/>
      <c r="W25" s="507"/>
      <c r="X25" s="507"/>
      <c r="Y25" s="507"/>
      <c r="Z25" s="507"/>
      <c r="AA25" s="508"/>
      <c r="AB25" s="490"/>
      <c r="AC25" s="486"/>
      <c r="AD25" s="486"/>
      <c r="AE25" s="486"/>
      <c r="AF25" s="486"/>
      <c r="AG25" s="487"/>
      <c r="AH25" s="497"/>
      <c r="AI25" s="498"/>
      <c r="AJ25" s="498"/>
      <c r="AK25" s="498"/>
      <c r="AL25" s="498"/>
      <c r="AM25" s="499"/>
      <c r="AN25" s="67"/>
      <c r="AO25" s="462"/>
      <c r="AP25" s="463"/>
      <c r="AQ25" s="463"/>
      <c r="AR25" s="463"/>
      <c r="AS25" s="463"/>
      <c r="AT25" s="46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439"/>
      <c r="C26" s="439"/>
      <c r="D26" s="440"/>
      <c r="E26" s="480"/>
      <c r="F26" s="481"/>
      <c r="G26" s="481"/>
      <c r="H26" s="481"/>
      <c r="I26" s="482"/>
      <c r="J26" s="506" t="e">
        <f>IF(AND('Mapa final'!#REF!="Media",'Mapa final'!#REF!="Leve"),CONCATENATE("R",'Mapa final'!#REF!),"")</f>
        <v>#REF!</v>
      </c>
      <c r="K26" s="507"/>
      <c r="L26" s="507" t="e">
        <f>IF(AND('Mapa final'!#REF!="Media",'Mapa final'!#REF!="Leve"),CONCATENATE("R",'Mapa final'!#REF!),"")</f>
        <v>#REF!</v>
      </c>
      <c r="M26" s="507"/>
      <c r="N26" s="507" t="e">
        <f>IF(AND('Mapa final'!#REF!="Media",'Mapa final'!#REF!="Leve"),CONCATENATE("R",'Mapa final'!#REF!),"")</f>
        <v>#REF!</v>
      </c>
      <c r="O26" s="508"/>
      <c r="P26" s="506" t="e">
        <f>IF(AND('Mapa final'!#REF!="Media",'Mapa final'!#REF!="Menor"),CONCATENATE("R",'Mapa final'!#REF!),"")</f>
        <v>#REF!</v>
      </c>
      <c r="Q26" s="507"/>
      <c r="R26" s="507" t="e">
        <f>IF(AND('Mapa final'!#REF!="Media",'Mapa final'!#REF!="Menor"),CONCATENATE("R",'Mapa final'!#REF!),"")</f>
        <v>#REF!</v>
      </c>
      <c r="S26" s="507"/>
      <c r="T26" s="507" t="e">
        <f>IF(AND('Mapa final'!#REF!="Media",'Mapa final'!#REF!="Menor"),CONCATENATE("R",'Mapa final'!#REF!),"")</f>
        <v>#REF!</v>
      </c>
      <c r="U26" s="508"/>
      <c r="V26" s="506" t="e">
        <f>IF(AND('Mapa final'!#REF!="Media",'Mapa final'!#REF!="Moderado"),CONCATENATE("R",'Mapa final'!#REF!),"")</f>
        <v>#REF!</v>
      </c>
      <c r="W26" s="507"/>
      <c r="X26" s="507" t="e">
        <f>IF(AND('Mapa final'!#REF!="Media",'Mapa final'!#REF!="Moderado"),CONCATENATE("R",'Mapa final'!#REF!),"")</f>
        <v>#REF!</v>
      </c>
      <c r="Y26" s="507"/>
      <c r="Z26" s="507" t="e">
        <f>IF(AND('Mapa final'!#REF!="Media",'Mapa final'!#REF!="Moderado"),CONCATENATE("R",'Mapa final'!#REF!),"")</f>
        <v>#REF!</v>
      </c>
      <c r="AA26" s="508"/>
      <c r="AB26" s="490" t="e">
        <f>IF(AND('Mapa final'!#REF!="Media",'Mapa final'!#REF!="Mayor"),CONCATENATE("R",'Mapa final'!#REF!),"")</f>
        <v>#REF!</v>
      </c>
      <c r="AC26" s="486"/>
      <c r="AD26" s="486" t="e">
        <f>IF(AND('Mapa final'!#REF!="Media",'Mapa final'!#REF!="Mayor"),CONCATENATE("R",'Mapa final'!#REF!),"")</f>
        <v>#REF!</v>
      </c>
      <c r="AE26" s="486"/>
      <c r="AF26" s="486" t="e">
        <f>IF(AND('Mapa final'!#REF!="Media",'Mapa final'!#REF!="Mayor"),CONCATENATE("R",'Mapa final'!#REF!),"")</f>
        <v>#REF!</v>
      </c>
      <c r="AG26" s="487"/>
      <c r="AH26" s="497" t="e">
        <f>IF(AND('Mapa final'!#REF!="Media",'Mapa final'!#REF!="Catastrófico"),CONCATENATE("R",'Mapa final'!#REF!),"")</f>
        <v>#REF!</v>
      </c>
      <c r="AI26" s="498"/>
      <c r="AJ26" s="498" t="e">
        <f>IF(AND('Mapa final'!#REF!="Media",'Mapa final'!#REF!="Catastrófico"),CONCATENATE("R",'Mapa final'!#REF!),"")</f>
        <v>#REF!</v>
      </c>
      <c r="AK26" s="498"/>
      <c r="AL26" s="498" t="e">
        <f>IF(AND('Mapa final'!#REF!="Media",'Mapa final'!#REF!="Catastrófico"),CONCATENATE("R",'Mapa final'!#REF!),"")</f>
        <v>#REF!</v>
      </c>
      <c r="AM26" s="499"/>
      <c r="AN26" s="67"/>
      <c r="AO26" s="462"/>
      <c r="AP26" s="463"/>
      <c r="AQ26" s="463"/>
      <c r="AR26" s="463"/>
      <c r="AS26" s="463"/>
      <c r="AT26" s="464"/>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439"/>
      <c r="C27" s="439"/>
      <c r="D27" s="440"/>
      <c r="E27" s="480"/>
      <c r="F27" s="481"/>
      <c r="G27" s="481"/>
      <c r="H27" s="481"/>
      <c r="I27" s="482"/>
      <c r="J27" s="506"/>
      <c r="K27" s="507"/>
      <c r="L27" s="507"/>
      <c r="M27" s="507"/>
      <c r="N27" s="507"/>
      <c r="O27" s="508"/>
      <c r="P27" s="506"/>
      <c r="Q27" s="507"/>
      <c r="R27" s="507"/>
      <c r="S27" s="507"/>
      <c r="T27" s="507"/>
      <c r="U27" s="508"/>
      <c r="V27" s="506"/>
      <c r="W27" s="507"/>
      <c r="X27" s="507"/>
      <c r="Y27" s="507"/>
      <c r="Z27" s="507"/>
      <c r="AA27" s="508"/>
      <c r="AB27" s="490"/>
      <c r="AC27" s="486"/>
      <c r="AD27" s="486"/>
      <c r="AE27" s="486"/>
      <c r="AF27" s="486"/>
      <c r="AG27" s="487"/>
      <c r="AH27" s="497"/>
      <c r="AI27" s="498"/>
      <c r="AJ27" s="498"/>
      <c r="AK27" s="498"/>
      <c r="AL27" s="498"/>
      <c r="AM27" s="499"/>
      <c r="AN27" s="67"/>
      <c r="AO27" s="462"/>
      <c r="AP27" s="463"/>
      <c r="AQ27" s="463"/>
      <c r="AR27" s="463"/>
      <c r="AS27" s="463"/>
      <c r="AT27" s="464"/>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439"/>
      <c r="C28" s="439"/>
      <c r="D28" s="440"/>
      <c r="E28" s="480"/>
      <c r="F28" s="481"/>
      <c r="G28" s="481"/>
      <c r="H28" s="481"/>
      <c r="I28" s="482"/>
      <c r="J28" s="506" t="e">
        <f>IF(AND('Mapa final'!#REF!="Media",'Mapa final'!#REF!="Leve"),CONCATENATE("R",'Mapa final'!#REF!),"")</f>
        <v>#REF!</v>
      </c>
      <c r="K28" s="507"/>
      <c r="L28" s="507" t="str">
        <f>IF(AND('Mapa final'!$K$14="Media",'Mapa final'!$O$14="Leve"),CONCATENATE("R",'Mapa final'!$A$14),"")</f>
        <v/>
      </c>
      <c r="M28" s="507"/>
      <c r="N28" s="507" t="str">
        <f>IF(AND('Mapa final'!$K$20="Media",'Mapa final'!$O$20="Leve"),CONCATENATE("R",'Mapa final'!$A$20),"")</f>
        <v/>
      </c>
      <c r="O28" s="508"/>
      <c r="P28" s="506" t="e">
        <f>IF(AND('Mapa final'!#REF!="Media",'Mapa final'!#REF!="Menor"),CONCATENATE("R",'Mapa final'!#REF!),"")</f>
        <v>#REF!</v>
      </c>
      <c r="Q28" s="507"/>
      <c r="R28" s="507" t="str">
        <f>IF(AND('Mapa final'!$K$14="Media",'Mapa final'!$O$14="Menor"),CONCATENATE("R",'Mapa final'!$A$14),"")</f>
        <v/>
      </c>
      <c r="S28" s="507"/>
      <c r="T28" s="507" t="str">
        <f>IF(AND('Mapa final'!$K$20="Media",'Mapa final'!$O$20="Menor"),CONCATENATE("R",'Mapa final'!$A$20),"")</f>
        <v/>
      </c>
      <c r="U28" s="508"/>
      <c r="V28" s="506" t="e">
        <f>IF(AND('Mapa final'!#REF!="Media",'Mapa final'!#REF!="Moderado"),CONCATENATE("R",'Mapa final'!#REF!),"")</f>
        <v>#REF!</v>
      </c>
      <c r="W28" s="507"/>
      <c r="X28" s="507" t="str">
        <f>IF(AND('Mapa final'!$K$14="Media",'Mapa final'!$O$14="Moderado"),CONCATENATE("R",'Mapa final'!$A$14),"")</f>
        <v/>
      </c>
      <c r="Y28" s="507"/>
      <c r="Z28" s="507" t="str">
        <f>IF(AND('Mapa final'!$K$20="Media",'Mapa final'!$O$20="Moderado"),CONCATENATE("R",'Mapa final'!$A$20),"")</f>
        <v/>
      </c>
      <c r="AA28" s="508"/>
      <c r="AB28" s="490" t="e">
        <f>IF(AND('Mapa final'!#REF!="Media",'Mapa final'!#REF!="Mayor"),CONCATENATE("R",'Mapa final'!#REF!),"")</f>
        <v>#REF!</v>
      </c>
      <c r="AC28" s="486"/>
      <c r="AD28" s="486" t="str">
        <f>IF(AND('Mapa final'!$K$14="Media",'Mapa final'!$O$14="Mayor"),CONCATENATE("R",'Mapa final'!$A$14),"")</f>
        <v/>
      </c>
      <c r="AE28" s="486"/>
      <c r="AF28" s="486" t="str">
        <f>IF(AND('Mapa final'!$K$20="Media",'Mapa final'!$O$20="Mayor"),CONCATENATE("R",'Mapa final'!$A$20),"")</f>
        <v/>
      </c>
      <c r="AG28" s="487"/>
      <c r="AH28" s="497" t="e">
        <f>IF(AND('Mapa final'!#REF!="Media",'Mapa final'!#REF!="Catastrófico"),CONCATENATE("R",'Mapa final'!#REF!),"")</f>
        <v>#REF!</v>
      </c>
      <c r="AI28" s="498"/>
      <c r="AJ28" s="498" t="str">
        <f>IF(AND('Mapa final'!$K$14="Media",'Mapa final'!$O$14="Catastrófico"),CONCATENATE("R",'Mapa final'!$A$14),"")</f>
        <v/>
      </c>
      <c r="AK28" s="498"/>
      <c r="AL28" s="498" t="str">
        <f>IF(AND('Mapa final'!$K$20="Media",'Mapa final'!$O$20="Catastrófico"),CONCATENATE("R",'Mapa final'!$A$20),"")</f>
        <v/>
      </c>
      <c r="AM28" s="499"/>
      <c r="AN28" s="67"/>
      <c r="AO28" s="462"/>
      <c r="AP28" s="463"/>
      <c r="AQ28" s="463"/>
      <c r="AR28" s="463"/>
      <c r="AS28" s="463"/>
      <c r="AT28" s="464"/>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439"/>
      <c r="C29" s="439"/>
      <c r="D29" s="440"/>
      <c r="E29" s="483"/>
      <c r="F29" s="484"/>
      <c r="G29" s="484"/>
      <c r="H29" s="484"/>
      <c r="I29" s="485"/>
      <c r="J29" s="506"/>
      <c r="K29" s="507"/>
      <c r="L29" s="507"/>
      <c r="M29" s="507"/>
      <c r="N29" s="507"/>
      <c r="O29" s="508"/>
      <c r="P29" s="509"/>
      <c r="Q29" s="510"/>
      <c r="R29" s="510"/>
      <c r="S29" s="510"/>
      <c r="T29" s="510"/>
      <c r="U29" s="511"/>
      <c r="V29" s="509"/>
      <c r="W29" s="510"/>
      <c r="X29" s="510"/>
      <c r="Y29" s="510"/>
      <c r="Z29" s="510"/>
      <c r="AA29" s="511"/>
      <c r="AB29" s="494"/>
      <c r="AC29" s="495"/>
      <c r="AD29" s="495"/>
      <c r="AE29" s="495"/>
      <c r="AF29" s="495"/>
      <c r="AG29" s="496"/>
      <c r="AH29" s="500"/>
      <c r="AI29" s="501"/>
      <c r="AJ29" s="501"/>
      <c r="AK29" s="501"/>
      <c r="AL29" s="501"/>
      <c r="AM29" s="502"/>
      <c r="AN29" s="67"/>
      <c r="AO29" s="465"/>
      <c r="AP29" s="466"/>
      <c r="AQ29" s="466"/>
      <c r="AR29" s="466"/>
      <c r="AS29" s="466"/>
      <c r="AT29" s="4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439"/>
      <c r="C30" s="439"/>
      <c r="D30" s="440"/>
      <c r="E30" s="477" t="s">
        <v>108</v>
      </c>
      <c r="F30" s="478"/>
      <c r="G30" s="478"/>
      <c r="H30" s="478"/>
      <c r="I30" s="478"/>
      <c r="J30" s="521" t="str">
        <f>IF(AND('Mapa final'!$K$10="Baja",'Mapa final'!$O$10="Leve"),CONCATENATE("R",'Mapa final'!$A$10),"")</f>
        <v/>
      </c>
      <c r="K30" s="522"/>
      <c r="L30" s="522" t="str">
        <f>IF(AND('Mapa final'!$K$12="Baja",'Mapa final'!$O$12="Leve"),CONCATENATE("R",'Mapa final'!$A$12),"")</f>
        <v/>
      </c>
      <c r="M30" s="522"/>
      <c r="N30" s="522" t="e">
        <f>IF(AND('Mapa final'!#REF!="Baja",'Mapa final'!#REF!="Leve"),CONCATENATE("R",'Mapa final'!#REF!),"")</f>
        <v>#REF!</v>
      </c>
      <c r="O30" s="523"/>
      <c r="P30" s="513" t="str">
        <f>IF(AND('Mapa final'!$K$10="Baja",'Mapa final'!$O$10="Menor"),CONCATENATE("R",'Mapa final'!$A$10),"")</f>
        <v/>
      </c>
      <c r="Q30" s="513"/>
      <c r="R30" s="513" t="str">
        <f>IF(AND('Mapa final'!$K$12="Baja",'Mapa final'!$O$12="Menor"),CONCATENATE("R",'Mapa final'!$A$12),"")</f>
        <v/>
      </c>
      <c r="S30" s="513"/>
      <c r="T30" s="513" t="e">
        <f>IF(AND('Mapa final'!#REF!="Baja",'Mapa final'!#REF!="Menor"),CONCATENATE("R",'Mapa final'!#REF!),"")</f>
        <v>#REF!</v>
      </c>
      <c r="U30" s="514"/>
      <c r="V30" s="512" t="str">
        <f>IF(AND('Mapa final'!$K$10="Baja",'Mapa final'!$O$10="Moderado"),CONCATENATE("R",'Mapa final'!$A$10),"")</f>
        <v/>
      </c>
      <c r="W30" s="513"/>
      <c r="X30" s="513" t="str">
        <f>IF(AND('Mapa final'!$K$12="Baja",'Mapa final'!$O$12="Moderado"),CONCATENATE("R",'Mapa final'!$A$12),"")</f>
        <v/>
      </c>
      <c r="Y30" s="513"/>
      <c r="Z30" s="513" t="e">
        <f>IF(AND('Mapa final'!#REF!="Baja",'Mapa final'!#REF!="Moderado"),CONCATENATE("R",'Mapa final'!#REF!),"")</f>
        <v>#REF!</v>
      </c>
      <c r="AA30" s="514"/>
      <c r="AB30" s="488" t="str">
        <f>IF(AND('Mapa final'!$K$10="Baja",'Mapa final'!$O$10="Mayor"),CONCATENATE("R",'Mapa final'!$A$10),"")</f>
        <v/>
      </c>
      <c r="AC30" s="489"/>
      <c r="AD30" s="489" t="str">
        <f>IF(AND('Mapa final'!$K$12="Baja",'Mapa final'!$O$12="Mayor"),CONCATENATE("R",'Mapa final'!$A$12),"")</f>
        <v/>
      </c>
      <c r="AE30" s="489"/>
      <c r="AF30" s="489" t="e">
        <f>IF(AND('Mapa final'!#REF!="Baja",'Mapa final'!#REF!="Mayor"),CONCATENATE("R",'Mapa final'!#REF!),"")</f>
        <v>#REF!</v>
      </c>
      <c r="AG30" s="491"/>
      <c r="AH30" s="503" t="str">
        <f>IF(AND('Mapa final'!$K$10="Baja",'Mapa final'!$O$10="Catastrófico"),CONCATENATE("R",'Mapa final'!$A$10),"")</f>
        <v/>
      </c>
      <c r="AI30" s="504"/>
      <c r="AJ30" s="504" t="str">
        <f>IF(AND('Mapa final'!$K$12="Baja",'Mapa final'!$O$12="Catastrófico"),CONCATENATE("R",'Mapa final'!$A$12),"")</f>
        <v/>
      </c>
      <c r="AK30" s="504"/>
      <c r="AL30" s="504" t="e">
        <f>IF(AND('Mapa final'!#REF!="Baja",'Mapa final'!#REF!="Catastrófico"),CONCATENATE("R",'Mapa final'!#REF!),"")</f>
        <v>#REF!</v>
      </c>
      <c r="AM30" s="505"/>
      <c r="AN30" s="67"/>
      <c r="AO30" s="468" t="s">
        <v>80</v>
      </c>
      <c r="AP30" s="469"/>
      <c r="AQ30" s="469"/>
      <c r="AR30" s="469"/>
      <c r="AS30" s="469"/>
      <c r="AT30" s="47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439"/>
      <c r="C31" s="439"/>
      <c r="D31" s="440"/>
      <c r="E31" s="480"/>
      <c r="F31" s="481"/>
      <c r="G31" s="481"/>
      <c r="H31" s="481"/>
      <c r="I31" s="481"/>
      <c r="J31" s="517"/>
      <c r="K31" s="515"/>
      <c r="L31" s="515"/>
      <c r="M31" s="515"/>
      <c r="N31" s="515"/>
      <c r="O31" s="516"/>
      <c r="P31" s="507"/>
      <c r="Q31" s="507"/>
      <c r="R31" s="507"/>
      <c r="S31" s="507"/>
      <c r="T31" s="507"/>
      <c r="U31" s="508"/>
      <c r="V31" s="506"/>
      <c r="W31" s="507"/>
      <c r="X31" s="507"/>
      <c r="Y31" s="507"/>
      <c r="Z31" s="507"/>
      <c r="AA31" s="508"/>
      <c r="AB31" s="490"/>
      <c r="AC31" s="486"/>
      <c r="AD31" s="486"/>
      <c r="AE31" s="486"/>
      <c r="AF31" s="486"/>
      <c r="AG31" s="487"/>
      <c r="AH31" s="497"/>
      <c r="AI31" s="498"/>
      <c r="AJ31" s="498"/>
      <c r="AK31" s="498"/>
      <c r="AL31" s="498"/>
      <c r="AM31" s="499"/>
      <c r="AN31" s="67"/>
      <c r="AO31" s="471"/>
      <c r="AP31" s="472"/>
      <c r="AQ31" s="472"/>
      <c r="AR31" s="472"/>
      <c r="AS31" s="472"/>
      <c r="AT31" s="473"/>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439"/>
      <c r="C32" s="439"/>
      <c r="D32" s="440"/>
      <c r="E32" s="480"/>
      <c r="F32" s="481"/>
      <c r="G32" s="481"/>
      <c r="H32" s="481"/>
      <c r="I32" s="481"/>
      <c r="J32" s="517" t="e">
        <f>IF(AND('Mapa final'!#REF!="Baja",'Mapa final'!#REF!="Leve"),CONCATENATE("R",'Mapa final'!#REF!),"")</f>
        <v>#REF!</v>
      </c>
      <c r="K32" s="515"/>
      <c r="L32" s="515" t="e">
        <f>IF(AND('Mapa final'!#REF!="Baja",'Mapa final'!#REF!="Leve"),CONCATENATE("R",'Mapa final'!#REF!),"")</f>
        <v>#REF!</v>
      </c>
      <c r="M32" s="515"/>
      <c r="N32" s="515" t="e">
        <f>IF(AND('Mapa final'!#REF!="Baja",'Mapa final'!#REF!="Leve"),CONCATENATE("R",'Mapa final'!#REF!),"")</f>
        <v>#REF!</v>
      </c>
      <c r="O32" s="516"/>
      <c r="P32" s="507" t="e">
        <f>IF(AND('Mapa final'!#REF!="Baja",'Mapa final'!#REF!="Menor"),CONCATENATE("R",'Mapa final'!#REF!),"")</f>
        <v>#REF!</v>
      </c>
      <c r="Q32" s="507"/>
      <c r="R32" s="507" t="e">
        <f>IF(AND('Mapa final'!#REF!="Baja",'Mapa final'!#REF!="Menor"),CONCATENATE("R",'Mapa final'!#REF!),"")</f>
        <v>#REF!</v>
      </c>
      <c r="S32" s="507"/>
      <c r="T32" s="507" t="e">
        <f>IF(AND('Mapa final'!#REF!="Baja",'Mapa final'!#REF!="Menor"),CONCATENATE("R",'Mapa final'!#REF!),"")</f>
        <v>#REF!</v>
      </c>
      <c r="U32" s="508"/>
      <c r="V32" s="506" t="e">
        <f>IF(AND('Mapa final'!#REF!="Baja",'Mapa final'!#REF!="Moderado"),CONCATENATE("R",'Mapa final'!#REF!),"")</f>
        <v>#REF!</v>
      </c>
      <c r="W32" s="507"/>
      <c r="X32" s="507" t="e">
        <f>IF(AND('Mapa final'!#REF!="Baja",'Mapa final'!#REF!="Moderado"),CONCATENATE("R",'Mapa final'!#REF!),"")</f>
        <v>#REF!</v>
      </c>
      <c r="Y32" s="507"/>
      <c r="Z32" s="507" t="e">
        <f>IF(AND('Mapa final'!#REF!="Baja",'Mapa final'!#REF!="Moderado"),CONCATENATE("R",'Mapa final'!#REF!),"")</f>
        <v>#REF!</v>
      </c>
      <c r="AA32" s="508"/>
      <c r="AB32" s="490" t="e">
        <f>IF(AND('Mapa final'!#REF!="Baja",'Mapa final'!#REF!="Mayor"),CONCATENATE("R",'Mapa final'!#REF!),"")</f>
        <v>#REF!</v>
      </c>
      <c r="AC32" s="486"/>
      <c r="AD32" s="486" t="e">
        <f>IF(AND('Mapa final'!#REF!="Baja",'Mapa final'!#REF!="Mayor"),CONCATENATE("R",'Mapa final'!#REF!),"")</f>
        <v>#REF!</v>
      </c>
      <c r="AE32" s="486"/>
      <c r="AF32" s="486" t="e">
        <f>IF(AND('Mapa final'!#REF!="Baja",'Mapa final'!#REF!="Mayor"),CONCATENATE("R",'Mapa final'!#REF!),"")</f>
        <v>#REF!</v>
      </c>
      <c r="AG32" s="487"/>
      <c r="AH32" s="497" t="e">
        <f>IF(AND('Mapa final'!#REF!="Baja",'Mapa final'!#REF!="Catastrófico"),CONCATENATE("R",'Mapa final'!#REF!),"")</f>
        <v>#REF!</v>
      </c>
      <c r="AI32" s="498"/>
      <c r="AJ32" s="498" t="e">
        <f>IF(AND('Mapa final'!#REF!="Baja",'Mapa final'!#REF!="Catastrófico"),CONCATENATE("R",'Mapa final'!#REF!),"")</f>
        <v>#REF!</v>
      </c>
      <c r="AK32" s="498"/>
      <c r="AL32" s="498" t="e">
        <f>IF(AND('Mapa final'!#REF!="Baja",'Mapa final'!#REF!="Catastrófico"),CONCATENATE("R",'Mapa final'!#REF!),"")</f>
        <v>#REF!</v>
      </c>
      <c r="AM32" s="499"/>
      <c r="AN32" s="67"/>
      <c r="AO32" s="471"/>
      <c r="AP32" s="472"/>
      <c r="AQ32" s="472"/>
      <c r="AR32" s="472"/>
      <c r="AS32" s="472"/>
      <c r="AT32" s="473"/>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439"/>
      <c r="C33" s="439"/>
      <c r="D33" s="440"/>
      <c r="E33" s="480"/>
      <c r="F33" s="481"/>
      <c r="G33" s="481"/>
      <c r="H33" s="481"/>
      <c r="I33" s="481"/>
      <c r="J33" s="517"/>
      <c r="K33" s="515"/>
      <c r="L33" s="515"/>
      <c r="M33" s="515"/>
      <c r="N33" s="515"/>
      <c r="O33" s="516"/>
      <c r="P33" s="507"/>
      <c r="Q33" s="507"/>
      <c r="R33" s="507"/>
      <c r="S33" s="507"/>
      <c r="T33" s="507"/>
      <c r="U33" s="508"/>
      <c r="V33" s="506"/>
      <c r="W33" s="507"/>
      <c r="X33" s="507"/>
      <c r="Y33" s="507"/>
      <c r="Z33" s="507"/>
      <c r="AA33" s="508"/>
      <c r="AB33" s="490"/>
      <c r="AC33" s="486"/>
      <c r="AD33" s="486"/>
      <c r="AE33" s="486"/>
      <c r="AF33" s="486"/>
      <c r="AG33" s="487"/>
      <c r="AH33" s="497"/>
      <c r="AI33" s="498"/>
      <c r="AJ33" s="498"/>
      <c r="AK33" s="498"/>
      <c r="AL33" s="498"/>
      <c r="AM33" s="499"/>
      <c r="AN33" s="67"/>
      <c r="AO33" s="471"/>
      <c r="AP33" s="472"/>
      <c r="AQ33" s="472"/>
      <c r="AR33" s="472"/>
      <c r="AS33" s="472"/>
      <c r="AT33" s="473"/>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439"/>
      <c r="C34" s="439"/>
      <c r="D34" s="440"/>
      <c r="E34" s="480"/>
      <c r="F34" s="481"/>
      <c r="G34" s="481"/>
      <c r="H34" s="481"/>
      <c r="I34" s="481"/>
      <c r="J34" s="517" t="e">
        <f>IF(AND('Mapa final'!#REF!="Baja",'Mapa final'!#REF!="Leve"),CONCATENATE("R",'Mapa final'!#REF!),"")</f>
        <v>#REF!</v>
      </c>
      <c r="K34" s="515"/>
      <c r="L34" s="515" t="e">
        <f>IF(AND('Mapa final'!#REF!="Baja",'Mapa final'!#REF!="Leve"),CONCATENATE("R",'Mapa final'!#REF!),"")</f>
        <v>#REF!</v>
      </c>
      <c r="M34" s="515"/>
      <c r="N34" s="515" t="e">
        <f>IF(AND('Mapa final'!#REF!="Baja",'Mapa final'!#REF!="Leve"),CONCATENATE("R",'Mapa final'!#REF!),"")</f>
        <v>#REF!</v>
      </c>
      <c r="O34" s="516"/>
      <c r="P34" s="507" t="e">
        <f>IF(AND('Mapa final'!#REF!="Baja",'Mapa final'!#REF!="Menor"),CONCATENATE("R",'Mapa final'!#REF!),"")</f>
        <v>#REF!</v>
      </c>
      <c r="Q34" s="507"/>
      <c r="R34" s="507" t="e">
        <f>IF(AND('Mapa final'!#REF!="Baja",'Mapa final'!#REF!="Menor"),CONCATENATE("R",'Mapa final'!#REF!),"")</f>
        <v>#REF!</v>
      </c>
      <c r="S34" s="507"/>
      <c r="T34" s="507" t="e">
        <f>IF(AND('Mapa final'!#REF!="Baja",'Mapa final'!#REF!="Menor"),CONCATENATE("R",'Mapa final'!#REF!),"")</f>
        <v>#REF!</v>
      </c>
      <c r="U34" s="508"/>
      <c r="V34" s="506" t="e">
        <f>IF(AND('Mapa final'!#REF!="Baja",'Mapa final'!#REF!="Moderado"),CONCATENATE("R",'Mapa final'!#REF!),"")</f>
        <v>#REF!</v>
      </c>
      <c r="W34" s="507"/>
      <c r="X34" s="507" t="e">
        <f>IF(AND('Mapa final'!#REF!="Baja",'Mapa final'!#REF!="Moderado"),CONCATENATE("R",'Mapa final'!#REF!),"")</f>
        <v>#REF!</v>
      </c>
      <c r="Y34" s="507"/>
      <c r="Z34" s="507" t="e">
        <f>IF(AND('Mapa final'!#REF!="Baja",'Mapa final'!#REF!="Moderado"),CONCATENATE("R",'Mapa final'!#REF!),"")</f>
        <v>#REF!</v>
      </c>
      <c r="AA34" s="508"/>
      <c r="AB34" s="490" t="e">
        <f>IF(AND('Mapa final'!#REF!="Baja",'Mapa final'!#REF!="Mayor"),CONCATENATE("R",'Mapa final'!#REF!),"")</f>
        <v>#REF!</v>
      </c>
      <c r="AC34" s="486"/>
      <c r="AD34" s="486" t="e">
        <f>IF(AND('Mapa final'!#REF!="Baja",'Mapa final'!#REF!="Mayor"),CONCATENATE("R",'Mapa final'!#REF!),"")</f>
        <v>#REF!</v>
      </c>
      <c r="AE34" s="486"/>
      <c r="AF34" s="486" t="e">
        <f>IF(AND('Mapa final'!#REF!="Baja",'Mapa final'!#REF!="Mayor"),CONCATENATE("R",'Mapa final'!#REF!),"")</f>
        <v>#REF!</v>
      </c>
      <c r="AG34" s="487"/>
      <c r="AH34" s="497" t="e">
        <f>IF(AND('Mapa final'!#REF!="Baja",'Mapa final'!#REF!="Catastrófico"),CONCATENATE("R",'Mapa final'!#REF!),"")</f>
        <v>#REF!</v>
      </c>
      <c r="AI34" s="498"/>
      <c r="AJ34" s="498" t="e">
        <f>IF(AND('Mapa final'!#REF!="Baja",'Mapa final'!#REF!="Catastrófico"),CONCATENATE("R",'Mapa final'!#REF!),"")</f>
        <v>#REF!</v>
      </c>
      <c r="AK34" s="498"/>
      <c r="AL34" s="498" t="e">
        <f>IF(AND('Mapa final'!#REF!="Baja",'Mapa final'!#REF!="Catastrófico"),CONCATENATE("R",'Mapa final'!#REF!),"")</f>
        <v>#REF!</v>
      </c>
      <c r="AM34" s="499"/>
      <c r="AN34" s="67"/>
      <c r="AO34" s="471"/>
      <c r="AP34" s="472"/>
      <c r="AQ34" s="472"/>
      <c r="AR34" s="472"/>
      <c r="AS34" s="472"/>
      <c r="AT34" s="473"/>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439"/>
      <c r="C35" s="439"/>
      <c r="D35" s="440"/>
      <c r="E35" s="480"/>
      <c r="F35" s="481"/>
      <c r="G35" s="481"/>
      <c r="H35" s="481"/>
      <c r="I35" s="481"/>
      <c r="J35" s="517"/>
      <c r="K35" s="515"/>
      <c r="L35" s="515"/>
      <c r="M35" s="515"/>
      <c r="N35" s="515"/>
      <c r="O35" s="516"/>
      <c r="P35" s="507"/>
      <c r="Q35" s="507"/>
      <c r="R35" s="507"/>
      <c r="S35" s="507"/>
      <c r="T35" s="507"/>
      <c r="U35" s="508"/>
      <c r="V35" s="506"/>
      <c r="W35" s="507"/>
      <c r="X35" s="507"/>
      <c r="Y35" s="507"/>
      <c r="Z35" s="507"/>
      <c r="AA35" s="508"/>
      <c r="AB35" s="490"/>
      <c r="AC35" s="486"/>
      <c r="AD35" s="486"/>
      <c r="AE35" s="486"/>
      <c r="AF35" s="486"/>
      <c r="AG35" s="487"/>
      <c r="AH35" s="497"/>
      <c r="AI35" s="498"/>
      <c r="AJ35" s="498"/>
      <c r="AK35" s="498"/>
      <c r="AL35" s="498"/>
      <c r="AM35" s="499"/>
      <c r="AN35" s="67"/>
      <c r="AO35" s="471"/>
      <c r="AP35" s="472"/>
      <c r="AQ35" s="472"/>
      <c r="AR35" s="472"/>
      <c r="AS35" s="472"/>
      <c r="AT35" s="47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439"/>
      <c r="C36" s="439"/>
      <c r="D36" s="440"/>
      <c r="E36" s="480"/>
      <c r="F36" s="481"/>
      <c r="G36" s="481"/>
      <c r="H36" s="481"/>
      <c r="I36" s="481"/>
      <c r="J36" s="517" t="e">
        <f>IF(AND('Mapa final'!#REF!="Baja",'Mapa final'!#REF!="Leve"),CONCATENATE("R",'Mapa final'!#REF!),"")</f>
        <v>#REF!</v>
      </c>
      <c r="K36" s="515"/>
      <c r="L36" s="515" t="str">
        <f>IF(AND('Mapa final'!$K$14="Baja",'Mapa final'!$O$14="Leve"),CONCATENATE("R",'Mapa final'!$A$14),"")</f>
        <v/>
      </c>
      <c r="M36" s="515"/>
      <c r="N36" s="515" t="str">
        <f>IF(AND('Mapa final'!$K$20="Baja",'Mapa final'!$O$20="Leve"),CONCATENATE("R",'Mapa final'!$A$20),"")</f>
        <v/>
      </c>
      <c r="O36" s="516"/>
      <c r="P36" s="507" t="e">
        <f>IF(AND('Mapa final'!#REF!="Baja",'Mapa final'!#REF!="Menor"),CONCATENATE("R",'Mapa final'!#REF!),"")</f>
        <v>#REF!</v>
      </c>
      <c r="Q36" s="507"/>
      <c r="R36" s="507" t="str">
        <f>IF(AND('Mapa final'!$K$14="Baja",'Mapa final'!$O$14="Menor"),CONCATENATE("R",'Mapa final'!$A$14),"")</f>
        <v/>
      </c>
      <c r="S36" s="507"/>
      <c r="T36" s="507" t="str">
        <f>IF(AND('Mapa final'!$K$20="Baja",'Mapa final'!$O$20="Menor"),CONCATENATE("R",'Mapa final'!$A$20),"")</f>
        <v/>
      </c>
      <c r="U36" s="508"/>
      <c r="V36" s="506" t="e">
        <f>IF(AND('Mapa final'!#REF!="Baja",'Mapa final'!#REF!="Moderado"),CONCATENATE("R",'Mapa final'!#REF!),"")</f>
        <v>#REF!</v>
      </c>
      <c r="W36" s="507"/>
      <c r="X36" s="507" t="str">
        <f>IF(AND('Mapa final'!$K$14="Baja",'Mapa final'!$O$14="Moderado"),CONCATENATE("R",'Mapa final'!$A$14),"")</f>
        <v/>
      </c>
      <c r="Y36" s="507"/>
      <c r="Z36" s="507" t="str">
        <f>IF(AND('Mapa final'!$K$20="Baja",'Mapa final'!$O$20="Moderado"),CONCATENATE("R",'Mapa final'!$A$20),"")</f>
        <v/>
      </c>
      <c r="AA36" s="508"/>
      <c r="AB36" s="490" t="e">
        <f>IF(AND('Mapa final'!#REF!="Baja",'Mapa final'!#REF!="Mayor"),CONCATENATE("R",'Mapa final'!#REF!),"")</f>
        <v>#REF!</v>
      </c>
      <c r="AC36" s="486"/>
      <c r="AD36" s="486" t="str">
        <f>IF(AND('Mapa final'!$K$14="Baja",'Mapa final'!$O$14="Mayor"),CONCATENATE("R",'Mapa final'!$A$14),"")</f>
        <v/>
      </c>
      <c r="AE36" s="486"/>
      <c r="AF36" s="486" t="str">
        <f>IF(AND('Mapa final'!$K$20="Baja",'Mapa final'!$O$20="Mayor"),CONCATENATE("R",'Mapa final'!$A$20),"")</f>
        <v/>
      </c>
      <c r="AG36" s="487"/>
      <c r="AH36" s="497" t="e">
        <f>IF(AND('Mapa final'!#REF!="Baja",'Mapa final'!#REF!="Catastrófico"),CONCATENATE("R",'Mapa final'!#REF!),"")</f>
        <v>#REF!</v>
      </c>
      <c r="AI36" s="498"/>
      <c r="AJ36" s="498" t="str">
        <f>IF(AND('Mapa final'!$K$14="Baja",'Mapa final'!$O$14="Catastrófico"),CONCATENATE("R",'Mapa final'!$A$14),"")</f>
        <v/>
      </c>
      <c r="AK36" s="498"/>
      <c r="AL36" s="498" t="str">
        <f>IF(AND('Mapa final'!$K$20="Baja",'Mapa final'!$O$20="Catastrófico"),CONCATENATE("R",'Mapa final'!$A$20),"")</f>
        <v/>
      </c>
      <c r="AM36" s="499"/>
      <c r="AN36" s="67"/>
      <c r="AO36" s="471"/>
      <c r="AP36" s="472"/>
      <c r="AQ36" s="472"/>
      <c r="AR36" s="472"/>
      <c r="AS36" s="472"/>
      <c r="AT36" s="473"/>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439"/>
      <c r="C37" s="439"/>
      <c r="D37" s="440"/>
      <c r="E37" s="483"/>
      <c r="F37" s="484"/>
      <c r="G37" s="484"/>
      <c r="H37" s="484"/>
      <c r="I37" s="484"/>
      <c r="J37" s="518"/>
      <c r="K37" s="519"/>
      <c r="L37" s="519"/>
      <c r="M37" s="519"/>
      <c r="N37" s="519"/>
      <c r="O37" s="520"/>
      <c r="P37" s="510"/>
      <c r="Q37" s="510"/>
      <c r="R37" s="510"/>
      <c r="S37" s="510"/>
      <c r="T37" s="510"/>
      <c r="U37" s="511"/>
      <c r="V37" s="509"/>
      <c r="W37" s="510"/>
      <c r="X37" s="510"/>
      <c r="Y37" s="510"/>
      <c r="Z37" s="510"/>
      <c r="AA37" s="511"/>
      <c r="AB37" s="494"/>
      <c r="AC37" s="495"/>
      <c r="AD37" s="495"/>
      <c r="AE37" s="495"/>
      <c r="AF37" s="495"/>
      <c r="AG37" s="496"/>
      <c r="AH37" s="500"/>
      <c r="AI37" s="501"/>
      <c r="AJ37" s="501"/>
      <c r="AK37" s="501"/>
      <c r="AL37" s="501"/>
      <c r="AM37" s="502"/>
      <c r="AN37" s="67"/>
      <c r="AO37" s="474"/>
      <c r="AP37" s="475"/>
      <c r="AQ37" s="475"/>
      <c r="AR37" s="475"/>
      <c r="AS37" s="475"/>
      <c r="AT37" s="476"/>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439"/>
      <c r="C38" s="439"/>
      <c r="D38" s="440"/>
      <c r="E38" s="477" t="s">
        <v>107</v>
      </c>
      <c r="F38" s="478"/>
      <c r="G38" s="478"/>
      <c r="H38" s="478"/>
      <c r="I38" s="479"/>
      <c r="J38" s="521" t="str">
        <f>IF(AND('Mapa final'!$K$10="Muy Baja",'Mapa final'!$O$10="Leve"),CONCATENATE("R",'Mapa final'!$A$10),"")</f>
        <v/>
      </c>
      <c r="K38" s="522"/>
      <c r="L38" s="522" t="str">
        <f>IF(AND('Mapa final'!$K$12="Muy Baja",'Mapa final'!$O$12="Leve"),CONCATENATE("R",'Mapa final'!$A$12),"")</f>
        <v/>
      </c>
      <c r="M38" s="522"/>
      <c r="N38" s="522" t="e">
        <f>IF(AND('Mapa final'!#REF!="Muy Baja",'Mapa final'!#REF!="Leve"),CONCATENATE("R",'Mapa final'!#REF!),"")</f>
        <v>#REF!</v>
      </c>
      <c r="O38" s="523"/>
      <c r="P38" s="521" t="str">
        <f>IF(AND('Mapa final'!$K$10="Muy Baja",'Mapa final'!$O$10="Menor"),CONCATENATE("R",'Mapa final'!$A$10),"")</f>
        <v/>
      </c>
      <c r="Q38" s="522"/>
      <c r="R38" s="522" t="str">
        <f>IF(AND('Mapa final'!$K$12="Muy Baja",'Mapa final'!$O$12="Menor"),CONCATENATE("R",'Mapa final'!$A$12),"")</f>
        <v/>
      </c>
      <c r="S38" s="522"/>
      <c r="T38" s="522" t="e">
        <f>IF(AND('Mapa final'!#REF!="Muy Baja",'Mapa final'!#REF!="Menor"),CONCATENATE("R",'Mapa final'!#REF!),"")</f>
        <v>#REF!</v>
      </c>
      <c r="U38" s="523"/>
      <c r="V38" s="512" t="str">
        <f>IF(AND('Mapa final'!$K$10="Muy Baja",'Mapa final'!$O$10="Moderado"),CONCATENATE("R",'Mapa final'!$A$10),"")</f>
        <v/>
      </c>
      <c r="W38" s="513"/>
      <c r="X38" s="513" t="str">
        <f>IF(AND('Mapa final'!$K$12="Muy Baja",'Mapa final'!$O$12="Moderado"),CONCATENATE("R",'Mapa final'!$A$12),"")</f>
        <v/>
      </c>
      <c r="Y38" s="513"/>
      <c r="Z38" s="513" t="e">
        <f>IF(AND('Mapa final'!#REF!="Muy Baja",'Mapa final'!#REF!="Moderado"),CONCATENATE("R",'Mapa final'!#REF!),"")</f>
        <v>#REF!</v>
      </c>
      <c r="AA38" s="514"/>
      <c r="AB38" s="488" t="str">
        <f>IF(AND('Mapa final'!$K$10="Muy Baja",'Mapa final'!$O$10="Mayor"),CONCATENATE("R",'Mapa final'!$A$10),"")</f>
        <v/>
      </c>
      <c r="AC38" s="489"/>
      <c r="AD38" s="489" t="str">
        <f>IF(AND('Mapa final'!$K$12="Muy Baja",'Mapa final'!$O$12="Mayor"),CONCATENATE("R",'Mapa final'!$A$12),"")</f>
        <v/>
      </c>
      <c r="AE38" s="489"/>
      <c r="AF38" s="489" t="e">
        <f>IF(AND('Mapa final'!#REF!="Muy Baja",'Mapa final'!#REF!="Mayor"),CONCATENATE("R",'Mapa final'!#REF!),"")</f>
        <v>#REF!</v>
      </c>
      <c r="AG38" s="491"/>
      <c r="AH38" s="503" t="str">
        <f>IF(AND('Mapa final'!$K$10="Muy Baja",'Mapa final'!$O$10="Catastrófico"),CONCATENATE("R",'Mapa final'!$A$10),"")</f>
        <v/>
      </c>
      <c r="AI38" s="504"/>
      <c r="AJ38" s="504" t="str">
        <f>IF(AND('Mapa final'!$K$12="Muy Baja",'Mapa final'!$O$12="Catastrófico"),CONCATENATE("R",'Mapa final'!$A$12),"")</f>
        <v/>
      </c>
      <c r="AK38" s="504"/>
      <c r="AL38" s="504" t="e">
        <f>IF(AND('Mapa final'!#REF!="Muy Baja",'Mapa final'!#REF!="Catastrófico"),CONCATENATE("R",'Mapa final'!#REF!),"")</f>
        <v>#REF!</v>
      </c>
      <c r="AM38" s="505"/>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439"/>
      <c r="C39" s="439"/>
      <c r="D39" s="440"/>
      <c r="E39" s="480"/>
      <c r="F39" s="481"/>
      <c r="G39" s="481"/>
      <c r="H39" s="481"/>
      <c r="I39" s="482"/>
      <c r="J39" s="517"/>
      <c r="K39" s="515"/>
      <c r="L39" s="515"/>
      <c r="M39" s="515"/>
      <c r="N39" s="515"/>
      <c r="O39" s="516"/>
      <c r="P39" s="517"/>
      <c r="Q39" s="515"/>
      <c r="R39" s="515"/>
      <c r="S39" s="515"/>
      <c r="T39" s="515"/>
      <c r="U39" s="516"/>
      <c r="V39" s="506"/>
      <c r="W39" s="507"/>
      <c r="X39" s="507"/>
      <c r="Y39" s="507"/>
      <c r="Z39" s="507"/>
      <c r="AA39" s="508"/>
      <c r="AB39" s="490"/>
      <c r="AC39" s="486"/>
      <c r="AD39" s="486"/>
      <c r="AE39" s="486"/>
      <c r="AF39" s="486"/>
      <c r="AG39" s="487"/>
      <c r="AH39" s="497"/>
      <c r="AI39" s="498"/>
      <c r="AJ39" s="498"/>
      <c r="AK39" s="498"/>
      <c r="AL39" s="498"/>
      <c r="AM39" s="499"/>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439"/>
      <c r="C40" s="439"/>
      <c r="D40" s="440"/>
      <c r="E40" s="480"/>
      <c r="F40" s="481"/>
      <c r="G40" s="481"/>
      <c r="H40" s="481"/>
      <c r="I40" s="482"/>
      <c r="J40" s="517" t="e">
        <f>IF(AND('Mapa final'!#REF!="Muy Baja",'Mapa final'!#REF!="Leve"),CONCATENATE("R",'Mapa final'!#REF!),"")</f>
        <v>#REF!</v>
      </c>
      <c r="K40" s="515"/>
      <c r="L40" s="515" t="e">
        <f>IF(AND('Mapa final'!#REF!="Muy Baja",'Mapa final'!#REF!="Leve"),CONCATENATE("R",'Mapa final'!#REF!),"")</f>
        <v>#REF!</v>
      </c>
      <c r="M40" s="515"/>
      <c r="N40" s="515" t="e">
        <f>IF(AND('Mapa final'!#REF!="Muy Baja",'Mapa final'!#REF!="Leve"),CONCATENATE("R",'Mapa final'!#REF!),"")</f>
        <v>#REF!</v>
      </c>
      <c r="O40" s="516"/>
      <c r="P40" s="517" t="e">
        <f>IF(AND('Mapa final'!#REF!="Muy Baja",'Mapa final'!#REF!="Menor"),CONCATENATE("R",'Mapa final'!#REF!),"")</f>
        <v>#REF!</v>
      </c>
      <c r="Q40" s="515"/>
      <c r="R40" s="515" t="e">
        <f>IF(AND('Mapa final'!#REF!="Muy Baja",'Mapa final'!#REF!="Menor"),CONCATENATE("R",'Mapa final'!#REF!),"")</f>
        <v>#REF!</v>
      </c>
      <c r="S40" s="515"/>
      <c r="T40" s="515" t="e">
        <f>IF(AND('Mapa final'!#REF!="Muy Baja",'Mapa final'!#REF!="Menor"),CONCATENATE("R",'Mapa final'!#REF!),"")</f>
        <v>#REF!</v>
      </c>
      <c r="U40" s="516"/>
      <c r="V40" s="506" t="e">
        <f>IF(AND('Mapa final'!#REF!="Muy Baja",'Mapa final'!#REF!="Moderado"),CONCATENATE("R",'Mapa final'!#REF!),"")</f>
        <v>#REF!</v>
      </c>
      <c r="W40" s="507"/>
      <c r="X40" s="507" t="e">
        <f>IF(AND('Mapa final'!#REF!="Muy Baja",'Mapa final'!#REF!="Moderado"),CONCATENATE("R",'Mapa final'!#REF!),"")</f>
        <v>#REF!</v>
      </c>
      <c r="Y40" s="507"/>
      <c r="Z40" s="507" t="e">
        <f>IF(AND('Mapa final'!#REF!="Muy Baja",'Mapa final'!#REF!="Moderado"),CONCATENATE("R",'Mapa final'!#REF!),"")</f>
        <v>#REF!</v>
      </c>
      <c r="AA40" s="508"/>
      <c r="AB40" s="490" t="e">
        <f>IF(AND('Mapa final'!#REF!="Muy Baja",'Mapa final'!#REF!="Mayor"),CONCATENATE("R",'Mapa final'!#REF!),"")</f>
        <v>#REF!</v>
      </c>
      <c r="AC40" s="486"/>
      <c r="AD40" s="486" t="e">
        <f>IF(AND('Mapa final'!#REF!="Muy Baja",'Mapa final'!#REF!="Mayor"),CONCATENATE("R",'Mapa final'!#REF!),"")</f>
        <v>#REF!</v>
      </c>
      <c r="AE40" s="486"/>
      <c r="AF40" s="486" t="e">
        <f>IF(AND('Mapa final'!#REF!="Muy Baja",'Mapa final'!#REF!="Mayor"),CONCATENATE("R",'Mapa final'!#REF!),"")</f>
        <v>#REF!</v>
      </c>
      <c r="AG40" s="487"/>
      <c r="AH40" s="497" t="e">
        <f>IF(AND('Mapa final'!#REF!="Muy Baja",'Mapa final'!#REF!="Catastrófico"),CONCATENATE("R",'Mapa final'!#REF!),"")</f>
        <v>#REF!</v>
      </c>
      <c r="AI40" s="498"/>
      <c r="AJ40" s="498" t="e">
        <f>IF(AND('Mapa final'!#REF!="Muy Baja",'Mapa final'!#REF!="Catastrófico"),CONCATENATE("R",'Mapa final'!#REF!),"")</f>
        <v>#REF!</v>
      </c>
      <c r="AK40" s="498"/>
      <c r="AL40" s="498" t="e">
        <f>IF(AND('Mapa final'!#REF!="Muy Baja",'Mapa final'!#REF!="Catastrófico"),CONCATENATE("R",'Mapa final'!#REF!),"")</f>
        <v>#REF!</v>
      </c>
      <c r="AM40" s="499"/>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439"/>
      <c r="C41" s="439"/>
      <c r="D41" s="440"/>
      <c r="E41" s="480"/>
      <c r="F41" s="481"/>
      <c r="G41" s="481"/>
      <c r="H41" s="481"/>
      <c r="I41" s="482"/>
      <c r="J41" s="517"/>
      <c r="K41" s="515"/>
      <c r="L41" s="515"/>
      <c r="M41" s="515"/>
      <c r="N41" s="515"/>
      <c r="O41" s="516"/>
      <c r="P41" s="517"/>
      <c r="Q41" s="515"/>
      <c r="R41" s="515"/>
      <c r="S41" s="515"/>
      <c r="T41" s="515"/>
      <c r="U41" s="516"/>
      <c r="V41" s="506"/>
      <c r="W41" s="507"/>
      <c r="X41" s="507"/>
      <c r="Y41" s="507"/>
      <c r="Z41" s="507"/>
      <c r="AA41" s="508"/>
      <c r="AB41" s="490"/>
      <c r="AC41" s="486"/>
      <c r="AD41" s="486"/>
      <c r="AE41" s="486"/>
      <c r="AF41" s="486"/>
      <c r="AG41" s="487"/>
      <c r="AH41" s="497"/>
      <c r="AI41" s="498"/>
      <c r="AJ41" s="498"/>
      <c r="AK41" s="498"/>
      <c r="AL41" s="498"/>
      <c r="AM41" s="499"/>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439"/>
      <c r="C42" s="439"/>
      <c r="D42" s="440"/>
      <c r="E42" s="480"/>
      <c r="F42" s="481"/>
      <c r="G42" s="481"/>
      <c r="H42" s="481"/>
      <c r="I42" s="482"/>
      <c r="J42" s="517" t="e">
        <f>IF(AND('Mapa final'!#REF!="Muy Baja",'Mapa final'!#REF!="Leve"),CONCATENATE("R",'Mapa final'!#REF!),"")</f>
        <v>#REF!</v>
      </c>
      <c r="K42" s="515"/>
      <c r="L42" s="515" t="e">
        <f>IF(AND('Mapa final'!#REF!="Muy Baja",'Mapa final'!#REF!="Leve"),CONCATENATE("R",'Mapa final'!#REF!),"")</f>
        <v>#REF!</v>
      </c>
      <c r="M42" s="515"/>
      <c r="N42" s="515" t="e">
        <f>IF(AND('Mapa final'!#REF!="Muy Baja",'Mapa final'!#REF!="Leve"),CONCATENATE("R",'Mapa final'!#REF!),"")</f>
        <v>#REF!</v>
      </c>
      <c r="O42" s="516"/>
      <c r="P42" s="517" t="e">
        <f>IF(AND('Mapa final'!#REF!="Muy Baja",'Mapa final'!#REF!="Menor"),CONCATENATE("R",'Mapa final'!#REF!),"")</f>
        <v>#REF!</v>
      </c>
      <c r="Q42" s="515"/>
      <c r="R42" s="515" t="e">
        <f>IF(AND('Mapa final'!#REF!="Muy Baja",'Mapa final'!#REF!="Menor"),CONCATENATE("R",'Mapa final'!#REF!),"")</f>
        <v>#REF!</v>
      </c>
      <c r="S42" s="515"/>
      <c r="T42" s="515" t="e">
        <f>IF(AND('Mapa final'!#REF!="Muy Baja",'Mapa final'!#REF!="Menor"),CONCATENATE("R",'Mapa final'!#REF!),"")</f>
        <v>#REF!</v>
      </c>
      <c r="U42" s="516"/>
      <c r="V42" s="506" t="e">
        <f>IF(AND('Mapa final'!#REF!="Muy Baja",'Mapa final'!#REF!="Moderado"),CONCATENATE("R",'Mapa final'!#REF!),"")</f>
        <v>#REF!</v>
      </c>
      <c r="W42" s="507"/>
      <c r="X42" s="507" t="e">
        <f>IF(AND('Mapa final'!#REF!="Muy Baja",'Mapa final'!#REF!="Moderado"),CONCATENATE("R",'Mapa final'!#REF!),"")</f>
        <v>#REF!</v>
      </c>
      <c r="Y42" s="507"/>
      <c r="Z42" s="507" t="e">
        <f>IF(AND('Mapa final'!#REF!="Muy Baja",'Mapa final'!#REF!="Moderado"),CONCATENATE("R",'Mapa final'!#REF!),"")</f>
        <v>#REF!</v>
      </c>
      <c r="AA42" s="508"/>
      <c r="AB42" s="490" t="e">
        <f>IF(AND('Mapa final'!#REF!="Muy Baja",'Mapa final'!#REF!="Mayor"),CONCATENATE("R",'Mapa final'!#REF!),"")</f>
        <v>#REF!</v>
      </c>
      <c r="AC42" s="486"/>
      <c r="AD42" s="486" t="e">
        <f>IF(AND('Mapa final'!#REF!="Muy Baja",'Mapa final'!#REF!="Mayor"),CONCATENATE("R",'Mapa final'!#REF!),"")</f>
        <v>#REF!</v>
      </c>
      <c r="AE42" s="486"/>
      <c r="AF42" s="486" t="e">
        <f>IF(AND('Mapa final'!#REF!="Muy Baja",'Mapa final'!#REF!="Mayor"),CONCATENATE("R",'Mapa final'!#REF!),"")</f>
        <v>#REF!</v>
      </c>
      <c r="AG42" s="487"/>
      <c r="AH42" s="497" t="e">
        <f>IF(AND('Mapa final'!#REF!="Muy Baja",'Mapa final'!#REF!="Catastrófico"),CONCATENATE("R",'Mapa final'!#REF!),"")</f>
        <v>#REF!</v>
      </c>
      <c r="AI42" s="498"/>
      <c r="AJ42" s="498" t="e">
        <f>IF(AND('Mapa final'!#REF!="Muy Baja",'Mapa final'!#REF!="Catastrófico"),CONCATENATE("R",'Mapa final'!#REF!),"")</f>
        <v>#REF!</v>
      </c>
      <c r="AK42" s="498"/>
      <c r="AL42" s="498" t="e">
        <f>IF(AND('Mapa final'!#REF!="Muy Baja",'Mapa final'!#REF!="Catastrófico"),CONCATENATE("R",'Mapa final'!#REF!),"")</f>
        <v>#REF!</v>
      </c>
      <c r="AM42" s="499"/>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439"/>
      <c r="C43" s="439"/>
      <c r="D43" s="440"/>
      <c r="E43" s="480"/>
      <c r="F43" s="481"/>
      <c r="G43" s="481"/>
      <c r="H43" s="481"/>
      <c r="I43" s="482"/>
      <c r="J43" s="517"/>
      <c r="K43" s="515"/>
      <c r="L43" s="515"/>
      <c r="M43" s="515"/>
      <c r="N43" s="515"/>
      <c r="O43" s="516"/>
      <c r="P43" s="517"/>
      <c r="Q43" s="515"/>
      <c r="R43" s="515"/>
      <c r="S43" s="515"/>
      <c r="T43" s="515"/>
      <c r="U43" s="516"/>
      <c r="V43" s="506"/>
      <c r="W43" s="507"/>
      <c r="X43" s="507"/>
      <c r="Y43" s="507"/>
      <c r="Z43" s="507"/>
      <c r="AA43" s="508"/>
      <c r="AB43" s="490"/>
      <c r="AC43" s="486"/>
      <c r="AD43" s="486"/>
      <c r="AE43" s="486"/>
      <c r="AF43" s="486"/>
      <c r="AG43" s="487"/>
      <c r="AH43" s="497"/>
      <c r="AI43" s="498"/>
      <c r="AJ43" s="498"/>
      <c r="AK43" s="498"/>
      <c r="AL43" s="498"/>
      <c r="AM43" s="499"/>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439"/>
      <c r="C44" s="439"/>
      <c r="D44" s="440"/>
      <c r="E44" s="480"/>
      <c r="F44" s="481"/>
      <c r="G44" s="481"/>
      <c r="H44" s="481"/>
      <c r="I44" s="482"/>
      <c r="J44" s="517" t="e">
        <f>IF(AND('Mapa final'!#REF!="Muy Baja",'Mapa final'!#REF!="Leve"),CONCATENATE("R",'Mapa final'!#REF!),"")</f>
        <v>#REF!</v>
      </c>
      <c r="K44" s="515"/>
      <c r="L44" s="515" t="str">
        <f>IF(AND('Mapa final'!$K$14="Muy Baja",'Mapa final'!$O$14="Leve"),CONCATENATE("R",'Mapa final'!$A$14),"")</f>
        <v/>
      </c>
      <c r="M44" s="515"/>
      <c r="N44" s="515" t="str">
        <f>IF(AND('Mapa final'!$K$20="Muy Baja",'Mapa final'!$O$20="Leve"),CONCATENATE("R",'Mapa final'!$A$20),"")</f>
        <v/>
      </c>
      <c r="O44" s="516"/>
      <c r="P44" s="517" t="e">
        <f>IF(AND('Mapa final'!#REF!="Muy Baja",'Mapa final'!#REF!="Menor"),CONCATENATE("R",'Mapa final'!#REF!),"")</f>
        <v>#REF!</v>
      </c>
      <c r="Q44" s="515"/>
      <c r="R44" s="515" t="str">
        <f>IF(AND('Mapa final'!$K$14="Muy Baja",'Mapa final'!$O$14="Menor"),CONCATENATE("R",'Mapa final'!$A$14),"")</f>
        <v/>
      </c>
      <c r="S44" s="515"/>
      <c r="T44" s="515" t="str">
        <f>IF(AND('Mapa final'!$K$20="Muy Baja",'Mapa final'!$O$20="Menor"),CONCATENATE("R",'Mapa final'!$A$20),"")</f>
        <v/>
      </c>
      <c r="U44" s="516"/>
      <c r="V44" s="506" t="e">
        <f>IF(AND('Mapa final'!#REF!="Muy Baja",'Mapa final'!#REF!="Moderado"),CONCATENATE("R",'Mapa final'!#REF!),"")</f>
        <v>#REF!</v>
      </c>
      <c r="W44" s="507"/>
      <c r="X44" s="507" t="str">
        <f>IF(AND('Mapa final'!$K$14="Muy Baja",'Mapa final'!$O$14="Moderado"),CONCATENATE("R",'Mapa final'!$A$14),"")</f>
        <v/>
      </c>
      <c r="Y44" s="507"/>
      <c r="Z44" s="507" t="str">
        <f>IF(AND('Mapa final'!$K$20="Muy Baja",'Mapa final'!$O$20="Moderado"),CONCATENATE("R",'Mapa final'!$A$20),"")</f>
        <v/>
      </c>
      <c r="AA44" s="508"/>
      <c r="AB44" s="490" t="e">
        <f>IF(AND('Mapa final'!#REF!="Muy Baja",'Mapa final'!#REF!="Mayor"),CONCATENATE("R",'Mapa final'!#REF!),"")</f>
        <v>#REF!</v>
      </c>
      <c r="AC44" s="486"/>
      <c r="AD44" s="486" t="str">
        <f>IF(AND('Mapa final'!$K$14="Muy Baja",'Mapa final'!$O$14="Mayor"),CONCATENATE("R",'Mapa final'!$A$14),"")</f>
        <v/>
      </c>
      <c r="AE44" s="486"/>
      <c r="AF44" s="486" t="str">
        <f>IF(AND('Mapa final'!$K$20="Muy Baja",'Mapa final'!$O$20="Mayor"),CONCATENATE("R",'Mapa final'!$A$20),"")</f>
        <v/>
      </c>
      <c r="AG44" s="487"/>
      <c r="AH44" s="497" t="e">
        <f>IF(AND('Mapa final'!#REF!="Muy Baja",'Mapa final'!#REF!="Catastrófico"),CONCATENATE("R",'Mapa final'!#REF!),"")</f>
        <v>#REF!</v>
      </c>
      <c r="AI44" s="498"/>
      <c r="AJ44" s="498" t="str">
        <f>IF(AND('Mapa final'!$K$14="Muy Baja",'Mapa final'!$O$14="Catastrófico"),CONCATENATE("R",'Mapa final'!$A$14),"")</f>
        <v/>
      </c>
      <c r="AK44" s="498"/>
      <c r="AL44" s="498" t="str">
        <f>IF(AND('Mapa final'!$K$20="Muy Baja",'Mapa final'!$O$20="Catastrófico"),CONCATENATE("R",'Mapa final'!$A$20),"")</f>
        <v/>
      </c>
      <c r="AM44" s="499"/>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439"/>
      <c r="C45" s="439"/>
      <c r="D45" s="440"/>
      <c r="E45" s="483"/>
      <c r="F45" s="484"/>
      <c r="G45" s="484"/>
      <c r="H45" s="484"/>
      <c r="I45" s="485"/>
      <c r="J45" s="518"/>
      <c r="K45" s="519"/>
      <c r="L45" s="519"/>
      <c r="M45" s="519"/>
      <c r="N45" s="519"/>
      <c r="O45" s="520"/>
      <c r="P45" s="518"/>
      <c r="Q45" s="519"/>
      <c r="R45" s="519"/>
      <c r="S45" s="519"/>
      <c r="T45" s="519"/>
      <c r="U45" s="520"/>
      <c r="V45" s="509"/>
      <c r="W45" s="510"/>
      <c r="X45" s="510"/>
      <c r="Y45" s="510"/>
      <c r="Z45" s="510"/>
      <c r="AA45" s="511"/>
      <c r="AB45" s="494"/>
      <c r="AC45" s="495"/>
      <c r="AD45" s="495"/>
      <c r="AE45" s="495"/>
      <c r="AF45" s="495"/>
      <c r="AG45" s="496"/>
      <c r="AH45" s="500"/>
      <c r="AI45" s="501"/>
      <c r="AJ45" s="501"/>
      <c r="AK45" s="501"/>
      <c r="AL45" s="501"/>
      <c r="AM45" s="502"/>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477" t="s">
        <v>106</v>
      </c>
      <c r="K46" s="478"/>
      <c r="L46" s="478"/>
      <c r="M46" s="478"/>
      <c r="N46" s="478"/>
      <c r="O46" s="479"/>
      <c r="P46" s="477" t="s">
        <v>105</v>
      </c>
      <c r="Q46" s="478"/>
      <c r="R46" s="478"/>
      <c r="S46" s="478"/>
      <c r="T46" s="478"/>
      <c r="U46" s="479"/>
      <c r="V46" s="477" t="s">
        <v>104</v>
      </c>
      <c r="W46" s="478"/>
      <c r="X46" s="478"/>
      <c r="Y46" s="478"/>
      <c r="Z46" s="478"/>
      <c r="AA46" s="479"/>
      <c r="AB46" s="477" t="s">
        <v>103</v>
      </c>
      <c r="AC46" s="493"/>
      <c r="AD46" s="478"/>
      <c r="AE46" s="478"/>
      <c r="AF46" s="478"/>
      <c r="AG46" s="479"/>
      <c r="AH46" s="477" t="s">
        <v>102</v>
      </c>
      <c r="AI46" s="478"/>
      <c r="AJ46" s="478"/>
      <c r="AK46" s="478"/>
      <c r="AL46" s="478"/>
      <c r="AM46" s="479"/>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480"/>
      <c r="K47" s="481"/>
      <c r="L47" s="481"/>
      <c r="M47" s="481"/>
      <c r="N47" s="481"/>
      <c r="O47" s="482"/>
      <c r="P47" s="480"/>
      <c r="Q47" s="481"/>
      <c r="R47" s="481"/>
      <c r="S47" s="481"/>
      <c r="T47" s="481"/>
      <c r="U47" s="482"/>
      <c r="V47" s="480"/>
      <c r="W47" s="481"/>
      <c r="X47" s="481"/>
      <c r="Y47" s="481"/>
      <c r="Z47" s="481"/>
      <c r="AA47" s="482"/>
      <c r="AB47" s="480"/>
      <c r="AC47" s="481"/>
      <c r="AD47" s="481"/>
      <c r="AE47" s="481"/>
      <c r="AF47" s="481"/>
      <c r="AG47" s="482"/>
      <c r="AH47" s="480"/>
      <c r="AI47" s="481"/>
      <c r="AJ47" s="481"/>
      <c r="AK47" s="481"/>
      <c r="AL47" s="481"/>
      <c r="AM47" s="482"/>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480"/>
      <c r="K48" s="481"/>
      <c r="L48" s="481"/>
      <c r="M48" s="481"/>
      <c r="N48" s="481"/>
      <c r="O48" s="482"/>
      <c r="P48" s="480"/>
      <c r="Q48" s="481"/>
      <c r="R48" s="481"/>
      <c r="S48" s="481"/>
      <c r="T48" s="481"/>
      <c r="U48" s="482"/>
      <c r="V48" s="480"/>
      <c r="W48" s="481"/>
      <c r="X48" s="481"/>
      <c r="Y48" s="481"/>
      <c r="Z48" s="481"/>
      <c r="AA48" s="482"/>
      <c r="AB48" s="480"/>
      <c r="AC48" s="481"/>
      <c r="AD48" s="481"/>
      <c r="AE48" s="481"/>
      <c r="AF48" s="481"/>
      <c r="AG48" s="482"/>
      <c r="AH48" s="480"/>
      <c r="AI48" s="481"/>
      <c r="AJ48" s="481"/>
      <c r="AK48" s="481"/>
      <c r="AL48" s="481"/>
      <c r="AM48" s="482"/>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480"/>
      <c r="K49" s="481"/>
      <c r="L49" s="481"/>
      <c r="M49" s="481"/>
      <c r="N49" s="481"/>
      <c r="O49" s="482"/>
      <c r="P49" s="480"/>
      <c r="Q49" s="481"/>
      <c r="R49" s="481"/>
      <c r="S49" s="481"/>
      <c r="T49" s="481"/>
      <c r="U49" s="482"/>
      <c r="V49" s="480"/>
      <c r="W49" s="481"/>
      <c r="X49" s="481"/>
      <c r="Y49" s="481"/>
      <c r="Z49" s="481"/>
      <c r="AA49" s="482"/>
      <c r="AB49" s="480"/>
      <c r="AC49" s="481"/>
      <c r="AD49" s="481"/>
      <c r="AE49" s="481"/>
      <c r="AF49" s="481"/>
      <c r="AG49" s="482"/>
      <c r="AH49" s="480"/>
      <c r="AI49" s="481"/>
      <c r="AJ49" s="481"/>
      <c r="AK49" s="481"/>
      <c r="AL49" s="481"/>
      <c r="AM49" s="482"/>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480"/>
      <c r="K50" s="481"/>
      <c r="L50" s="481"/>
      <c r="M50" s="481"/>
      <c r="N50" s="481"/>
      <c r="O50" s="482"/>
      <c r="P50" s="480"/>
      <c r="Q50" s="481"/>
      <c r="R50" s="481"/>
      <c r="S50" s="481"/>
      <c r="T50" s="481"/>
      <c r="U50" s="482"/>
      <c r="V50" s="480"/>
      <c r="W50" s="481"/>
      <c r="X50" s="481"/>
      <c r="Y50" s="481"/>
      <c r="Z50" s="481"/>
      <c r="AA50" s="482"/>
      <c r="AB50" s="480"/>
      <c r="AC50" s="481"/>
      <c r="AD50" s="481"/>
      <c r="AE50" s="481"/>
      <c r="AF50" s="481"/>
      <c r="AG50" s="482"/>
      <c r="AH50" s="480"/>
      <c r="AI50" s="481"/>
      <c r="AJ50" s="481"/>
      <c r="AK50" s="481"/>
      <c r="AL50" s="481"/>
      <c r="AM50" s="482"/>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483"/>
      <c r="K51" s="484"/>
      <c r="L51" s="484"/>
      <c r="M51" s="484"/>
      <c r="N51" s="484"/>
      <c r="O51" s="485"/>
      <c r="P51" s="483"/>
      <c r="Q51" s="484"/>
      <c r="R51" s="484"/>
      <c r="S51" s="484"/>
      <c r="T51" s="484"/>
      <c r="U51" s="485"/>
      <c r="V51" s="483"/>
      <c r="W51" s="484"/>
      <c r="X51" s="484"/>
      <c r="Y51" s="484"/>
      <c r="Z51" s="484"/>
      <c r="AA51" s="485"/>
      <c r="AB51" s="483"/>
      <c r="AC51" s="484"/>
      <c r="AD51" s="484"/>
      <c r="AE51" s="484"/>
      <c r="AF51" s="484"/>
      <c r="AG51" s="485"/>
      <c r="AH51" s="483"/>
      <c r="AI51" s="484"/>
      <c r="AJ51" s="484"/>
      <c r="AK51" s="484"/>
      <c r="AL51" s="484"/>
      <c r="AM51" s="485"/>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V26" sqref="V2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550" t="s">
        <v>147</v>
      </c>
      <c r="C2" s="551"/>
      <c r="D2" s="551"/>
      <c r="E2" s="551"/>
      <c r="F2" s="551"/>
      <c r="G2" s="551"/>
      <c r="H2" s="551"/>
      <c r="I2" s="551"/>
      <c r="J2" s="492" t="s">
        <v>2</v>
      </c>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551"/>
      <c r="C3" s="551"/>
      <c r="D3" s="551"/>
      <c r="E3" s="551"/>
      <c r="F3" s="551"/>
      <c r="G3" s="551"/>
      <c r="H3" s="551"/>
      <c r="I3" s="551"/>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551"/>
      <c r="C4" s="551"/>
      <c r="D4" s="551"/>
      <c r="E4" s="551"/>
      <c r="F4" s="551"/>
      <c r="G4" s="551"/>
      <c r="H4" s="551"/>
      <c r="I4" s="551"/>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439" t="s">
        <v>4</v>
      </c>
      <c r="C6" s="439"/>
      <c r="D6" s="440"/>
      <c r="E6" s="534" t="s">
        <v>110</v>
      </c>
      <c r="F6" s="535"/>
      <c r="G6" s="535"/>
      <c r="H6" s="535"/>
      <c r="I6" s="552"/>
      <c r="J6" s="30" t="str">
        <f>IF(AND('Mapa final'!$AB$10="Muy Alta",'Mapa final'!$AD$10="Leve"),CONCATENATE("R1C",'Mapa final'!$R$10),"")</f>
        <v/>
      </c>
      <c r="K6" s="31" t="str">
        <f>IF(AND('Mapa final'!$AB$11="Muy Alta",'Mapa final'!$AD$11="Leve"),CONCATENATE("R1C",'Mapa final'!$R$11),"")</f>
        <v/>
      </c>
      <c r="L6" s="31" t="e">
        <f>IF(AND('Mapa final'!#REF!="Muy Alta",'Mapa final'!#REF!="Leve"),CONCATENATE("R1C",'Mapa final'!#REF!),"")</f>
        <v>#REF!</v>
      </c>
      <c r="M6" s="31" t="e">
        <f>IF(AND('Mapa final'!#REF!="Muy Alta",'Mapa final'!#REF!="Leve"),CONCATENATE("R1C",'Mapa final'!#REF!),"")</f>
        <v>#REF!</v>
      </c>
      <c r="N6" s="31" t="e">
        <f>IF(AND('Mapa final'!#REF!="Muy Alta",'Mapa final'!#REF!="Leve"),CONCATENATE("R1C",'Mapa final'!#REF!),"")</f>
        <v>#REF!</v>
      </c>
      <c r="O6" s="32" t="e">
        <f>IF(AND('Mapa final'!#REF!="Muy Alta",'Mapa final'!#REF!="Leve"),CONCATENATE("R1C",'Mapa final'!#REF!),"")</f>
        <v>#REF!</v>
      </c>
      <c r="P6" s="30" t="str">
        <f>IF(AND('Mapa final'!$AB$10="Muy Alta",'Mapa final'!$AD$10="Menor"),CONCATENATE("R1C",'Mapa final'!$R$10),"")</f>
        <v/>
      </c>
      <c r="Q6" s="31" t="str">
        <f>IF(AND('Mapa final'!$AB$11="Muy Alta",'Mapa final'!$AD$11="Menor"),CONCATENATE("R1C",'Mapa final'!$R$11),"")</f>
        <v/>
      </c>
      <c r="R6" s="31" t="e">
        <f>IF(AND('Mapa final'!#REF!="Muy Alta",'Mapa final'!#REF!="Menor"),CONCATENATE("R1C",'Mapa final'!#REF!),"")</f>
        <v>#REF!</v>
      </c>
      <c r="S6" s="31" t="e">
        <f>IF(AND('Mapa final'!#REF!="Muy Alta",'Mapa final'!#REF!="Menor"),CONCATENATE("R1C",'Mapa final'!#REF!),"")</f>
        <v>#REF!</v>
      </c>
      <c r="T6" s="31" t="e">
        <f>IF(AND('Mapa final'!#REF!="Muy Alta",'Mapa final'!#REF!="Menor"),CONCATENATE("R1C",'Mapa final'!#REF!),"")</f>
        <v>#REF!</v>
      </c>
      <c r="U6" s="32" t="e">
        <f>IF(AND('Mapa final'!#REF!="Muy Alta",'Mapa final'!#REF!="Menor"),CONCATENATE("R1C",'Mapa final'!#REF!),"")</f>
        <v>#REF!</v>
      </c>
      <c r="V6" s="30" t="str">
        <f>IF(AND('Mapa final'!$AB$10="Muy Alta",'Mapa final'!$AD$10="Moderado"),CONCATENATE("R1C",'Mapa final'!$R$10),"")</f>
        <v/>
      </c>
      <c r="W6" s="31" t="str">
        <f>IF(AND('Mapa final'!$AB$11="Muy Alta",'Mapa final'!$AD$11="Moderado"),CONCATENATE("R1C",'Mapa final'!$R$11),"")</f>
        <v/>
      </c>
      <c r="X6" s="31" t="e">
        <f>IF(AND('Mapa final'!#REF!="Muy Alta",'Mapa final'!#REF!="Moderado"),CONCATENATE("R1C",'Mapa final'!#REF!),"")</f>
        <v>#REF!</v>
      </c>
      <c r="Y6" s="31" t="e">
        <f>IF(AND('Mapa final'!#REF!="Muy Alta",'Mapa final'!#REF!="Moderado"),CONCATENATE("R1C",'Mapa final'!#REF!),"")</f>
        <v>#REF!</v>
      </c>
      <c r="Z6" s="31" t="e">
        <f>IF(AND('Mapa final'!#REF!="Muy Alta",'Mapa final'!#REF!="Moderado"),CONCATENATE("R1C",'Mapa final'!#REF!),"")</f>
        <v>#REF!</v>
      </c>
      <c r="AA6" s="32" t="e">
        <f>IF(AND('Mapa final'!#REF!="Muy Alta",'Mapa final'!#REF!="Moderado"),CONCATENATE("R1C",'Mapa final'!#REF!),"")</f>
        <v>#REF!</v>
      </c>
      <c r="AB6" s="30" t="str">
        <f>IF(AND('Mapa final'!$AB$10="Muy Alta",'Mapa final'!$AD$10="Mayor"),CONCATENATE("R1C",'Mapa final'!$R$10),"")</f>
        <v/>
      </c>
      <c r="AC6" s="31" t="str">
        <f>IF(AND('Mapa final'!$AB$11="Muy Alta",'Mapa final'!$AD$11="Mayor"),CONCATENATE("R1C",'Mapa final'!$R$11),"")</f>
        <v/>
      </c>
      <c r="AD6" s="31" t="e">
        <f>IF(AND('Mapa final'!#REF!="Muy Alta",'Mapa final'!#REF!="Mayor"),CONCATENATE("R1C",'Mapa final'!#REF!),"")</f>
        <v>#REF!</v>
      </c>
      <c r="AE6" s="31" t="e">
        <f>IF(AND('Mapa final'!#REF!="Muy Alta",'Mapa final'!#REF!="Mayor"),CONCATENATE("R1C",'Mapa final'!#REF!),"")</f>
        <v>#REF!</v>
      </c>
      <c r="AF6" s="31" t="e">
        <f>IF(AND('Mapa final'!#REF!="Muy Alta",'Mapa final'!#REF!="Mayor"),CONCATENATE("R1C",'Mapa final'!#REF!),"")</f>
        <v>#REF!</v>
      </c>
      <c r="AG6" s="32" t="e">
        <f>IF(AND('Mapa final'!#REF!="Muy Alta",'Mapa final'!#REF!="Mayor"),CONCATENATE("R1C",'Mapa final'!#REF!),"")</f>
        <v>#REF!</v>
      </c>
      <c r="AH6" s="33" t="str">
        <f>IF(AND('Mapa final'!$AB$10="Muy Alta",'Mapa final'!$AD$10="Catastrófico"),CONCATENATE("R1C",'Mapa final'!$R$10),"")</f>
        <v/>
      </c>
      <c r="AI6" s="34" t="str">
        <f>IF(AND('Mapa final'!$AB$11="Muy Alta",'Mapa final'!$AD$11="Catastrófico"),CONCATENATE("R1C",'Mapa final'!$R$11),"")</f>
        <v/>
      </c>
      <c r="AJ6" s="34" t="e">
        <f>IF(AND('Mapa final'!#REF!="Muy Alta",'Mapa final'!#REF!="Catastrófico"),CONCATENATE("R1C",'Mapa final'!#REF!),"")</f>
        <v>#REF!</v>
      </c>
      <c r="AK6" s="34" t="e">
        <f>IF(AND('Mapa final'!#REF!="Muy Alta",'Mapa final'!#REF!="Catastrófico"),CONCATENATE("R1C",'Mapa final'!#REF!),"")</f>
        <v>#REF!</v>
      </c>
      <c r="AL6" s="34" t="e">
        <f>IF(AND('Mapa final'!#REF!="Muy Alta",'Mapa final'!#REF!="Catastrófico"),CONCATENATE("R1C",'Mapa final'!#REF!),"")</f>
        <v>#REF!</v>
      </c>
      <c r="AM6" s="35" t="e">
        <f>IF(AND('Mapa final'!#REF!="Muy Alta",'Mapa final'!#REF!="Catastrófico"),CONCATENATE("R1C",'Mapa final'!#REF!),"")</f>
        <v>#REF!</v>
      </c>
      <c r="AN6" s="67"/>
      <c r="AO6" s="541" t="s">
        <v>77</v>
      </c>
      <c r="AP6" s="542"/>
      <c r="AQ6" s="542"/>
      <c r="AR6" s="542"/>
      <c r="AS6" s="542"/>
      <c r="AT6" s="543"/>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439"/>
      <c r="C7" s="439"/>
      <c r="D7" s="440"/>
      <c r="E7" s="538"/>
      <c r="F7" s="537"/>
      <c r="G7" s="537"/>
      <c r="H7" s="537"/>
      <c r="I7" s="553"/>
      <c r="J7" s="36" t="str">
        <f>IF(AND('Mapa final'!$AB$12="Muy Alta",'Mapa final'!$AD$12="Leve"),CONCATENATE("R2C",'Mapa final'!$R$12),"")</f>
        <v/>
      </c>
      <c r="K7" s="37" t="str">
        <f>IF(AND('Mapa final'!$AB$13="Muy Alta",'Mapa final'!$AD$13="Leve"),CONCATENATE("R2C",'Mapa final'!$R$13),"")</f>
        <v/>
      </c>
      <c r="L7" s="37" t="e">
        <f>IF(AND('Mapa final'!#REF!="Muy Alta",'Mapa final'!#REF!="Leve"),CONCATENATE("R2C",'Mapa final'!#REF!),"")</f>
        <v>#REF!</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str">
        <f>IF(AND('Mapa final'!$AB$12="Muy Alta",'Mapa final'!$AD$12="Menor"),CONCATENATE("R2C",'Mapa final'!$R$12),"")</f>
        <v/>
      </c>
      <c r="Q7" s="37" t="str">
        <f>IF(AND('Mapa final'!$AB$13="Muy Alta",'Mapa final'!$AD$13="Menor"),CONCATENATE("R2C",'Mapa final'!$R$13),"")</f>
        <v/>
      </c>
      <c r="R7" s="37" t="e">
        <f>IF(AND('Mapa final'!#REF!="Muy Alta",'Mapa final'!#REF!="Menor"),CONCATENATE("R2C",'Mapa final'!#REF!),"")</f>
        <v>#REF!</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str">
        <f>IF(AND('Mapa final'!$AB$12="Muy Alta",'Mapa final'!$AD$12="Moderado"),CONCATENATE("R2C",'Mapa final'!$R$12),"")</f>
        <v/>
      </c>
      <c r="W7" s="37" t="str">
        <f>IF(AND('Mapa final'!$AB$13="Muy Alta",'Mapa final'!$AD$13="Moderado"),CONCATENATE("R2C",'Mapa final'!$R$13),"")</f>
        <v/>
      </c>
      <c r="X7" s="37" t="e">
        <f>IF(AND('Mapa final'!#REF!="Muy Alta",'Mapa final'!#REF!="Moderado"),CONCATENATE("R2C",'Mapa final'!#REF!),"")</f>
        <v>#REF!</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str">
        <f>IF(AND('Mapa final'!$AB$12="Muy Alta",'Mapa final'!$AD$12="Mayor"),CONCATENATE("R2C",'Mapa final'!$R$12),"")</f>
        <v/>
      </c>
      <c r="AC7" s="37" t="str">
        <f>IF(AND('Mapa final'!$AB$13="Muy Alta",'Mapa final'!$AD$13="Mayor"),CONCATENATE("R2C",'Mapa final'!$R$13),"")</f>
        <v/>
      </c>
      <c r="AD7" s="37" t="e">
        <f>IF(AND('Mapa final'!#REF!="Muy Alta",'Mapa final'!#REF!="Mayor"),CONCATENATE("R2C",'Mapa final'!#REF!),"")</f>
        <v>#REF!</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str">
        <f>IF(AND('Mapa final'!$AB$12="Muy Alta",'Mapa final'!$AD$12="Catastrófico"),CONCATENATE("R2C",'Mapa final'!$R$12),"")</f>
        <v/>
      </c>
      <c r="AI7" s="40" t="str">
        <f>IF(AND('Mapa final'!$AB$13="Muy Alta",'Mapa final'!$AD$13="Catastrófico"),CONCATENATE("R2C",'Mapa final'!$R$13),"")</f>
        <v/>
      </c>
      <c r="AJ7" s="40" t="e">
        <f>IF(AND('Mapa final'!#REF!="Muy Alta",'Mapa final'!#REF!="Catastrófico"),CONCATENATE("R2C",'Mapa final'!#REF!),"")</f>
        <v>#REF!</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7"/>
      <c r="AO7" s="544"/>
      <c r="AP7" s="545"/>
      <c r="AQ7" s="545"/>
      <c r="AR7" s="545"/>
      <c r="AS7" s="545"/>
      <c r="AT7" s="546"/>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439"/>
      <c r="C8" s="439"/>
      <c r="D8" s="440"/>
      <c r="E8" s="538"/>
      <c r="F8" s="537"/>
      <c r="G8" s="537"/>
      <c r="H8" s="537"/>
      <c r="I8" s="553"/>
      <c r="J8" s="36" t="e">
        <f>IF(AND('Mapa final'!#REF!="Muy Alta",'Mapa final'!#REF!="Leve"),CONCATENATE("R3C",'Mapa final'!#REF!),"")</f>
        <v>#REF!</v>
      </c>
      <c r="K8" s="37" t="e">
        <f>IF(AND('Mapa final'!#REF!="Muy Alta",'Mapa final'!#REF!="Leve"),CONCATENATE("R3C",'Mapa final'!#REF!),"")</f>
        <v>#REF!</v>
      </c>
      <c r="L8" s="37" t="e">
        <f>IF(AND('Mapa final'!#REF!="Muy Alta",'Mapa final'!#REF!="Leve"),CONCATENATE("R3C",'Mapa final'!#REF!),"")</f>
        <v>#REF!</v>
      </c>
      <c r="M8" s="37" t="e">
        <f>IF(AND('Mapa final'!#REF!="Muy Alta",'Mapa final'!#REF!="Leve"),CONCATENATE("R3C",'Mapa final'!#REF!),"")</f>
        <v>#REF!</v>
      </c>
      <c r="N8" s="37" t="e">
        <f>IF(AND('Mapa final'!#REF!="Muy Alta",'Mapa final'!#REF!="Leve"),CONCATENATE("R3C",'Mapa final'!#REF!),"")</f>
        <v>#REF!</v>
      </c>
      <c r="O8" s="38" t="e">
        <f>IF(AND('Mapa final'!#REF!="Muy Alta",'Mapa final'!#REF!="Leve"),CONCATENATE("R3C",'Mapa final'!#REF!),"")</f>
        <v>#REF!</v>
      </c>
      <c r="P8" s="36" t="e">
        <f>IF(AND('Mapa final'!#REF!="Muy Alta",'Mapa final'!#REF!="Menor"),CONCATENATE("R3C",'Mapa final'!#REF!),"")</f>
        <v>#REF!</v>
      </c>
      <c r="Q8" s="37" t="e">
        <f>IF(AND('Mapa final'!#REF!="Muy Alta",'Mapa final'!#REF!="Menor"),CONCATENATE("R3C",'Mapa final'!#REF!),"")</f>
        <v>#REF!</v>
      </c>
      <c r="R8" s="37" t="e">
        <f>IF(AND('Mapa final'!#REF!="Muy Alta",'Mapa final'!#REF!="Menor"),CONCATENATE("R3C",'Mapa final'!#REF!),"")</f>
        <v>#REF!</v>
      </c>
      <c r="S8" s="37" t="e">
        <f>IF(AND('Mapa final'!#REF!="Muy Alta",'Mapa final'!#REF!="Menor"),CONCATENATE("R3C",'Mapa final'!#REF!),"")</f>
        <v>#REF!</v>
      </c>
      <c r="T8" s="37" t="e">
        <f>IF(AND('Mapa final'!#REF!="Muy Alta",'Mapa final'!#REF!="Menor"),CONCATENATE("R3C",'Mapa final'!#REF!),"")</f>
        <v>#REF!</v>
      </c>
      <c r="U8" s="38" t="e">
        <f>IF(AND('Mapa final'!#REF!="Muy Alta",'Mapa final'!#REF!="Menor"),CONCATENATE("R3C",'Mapa final'!#REF!),"")</f>
        <v>#REF!</v>
      </c>
      <c r="V8" s="36" t="e">
        <f>IF(AND('Mapa final'!#REF!="Muy Alta",'Mapa final'!#REF!="Moderado"),CONCATENATE("R3C",'Mapa final'!#REF!),"")</f>
        <v>#REF!</v>
      </c>
      <c r="W8" s="37" t="e">
        <f>IF(AND('Mapa final'!#REF!="Muy Alta",'Mapa final'!#REF!="Moderado"),CONCATENATE("R3C",'Mapa final'!#REF!),"")</f>
        <v>#REF!</v>
      </c>
      <c r="X8" s="37" t="e">
        <f>IF(AND('Mapa final'!#REF!="Muy Alta",'Mapa final'!#REF!="Moderado"),CONCATENATE("R3C",'Mapa final'!#REF!),"")</f>
        <v>#REF!</v>
      </c>
      <c r="Y8" s="37" t="e">
        <f>IF(AND('Mapa final'!#REF!="Muy Alta",'Mapa final'!#REF!="Moderado"),CONCATENATE("R3C",'Mapa final'!#REF!),"")</f>
        <v>#REF!</v>
      </c>
      <c r="Z8" s="37" t="e">
        <f>IF(AND('Mapa final'!#REF!="Muy Alta",'Mapa final'!#REF!="Moderado"),CONCATENATE("R3C",'Mapa final'!#REF!),"")</f>
        <v>#REF!</v>
      </c>
      <c r="AA8" s="38" t="e">
        <f>IF(AND('Mapa final'!#REF!="Muy Alta",'Mapa final'!#REF!="Moderado"),CONCATENATE("R3C",'Mapa final'!#REF!),"")</f>
        <v>#REF!</v>
      </c>
      <c r="AB8" s="36" t="e">
        <f>IF(AND('Mapa final'!#REF!="Muy Alta",'Mapa final'!#REF!="Mayor"),CONCATENATE("R3C",'Mapa final'!#REF!),"")</f>
        <v>#REF!</v>
      </c>
      <c r="AC8" s="37" t="e">
        <f>IF(AND('Mapa final'!#REF!="Muy Alta",'Mapa final'!#REF!="Mayor"),CONCATENATE("R3C",'Mapa final'!#REF!),"")</f>
        <v>#REF!</v>
      </c>
      <c r="AD8" s="37" t="e">
        <f>IF(AND('Mapa final'!#REF!="Muy Alta",'Mapa final'!#REF!="Mayor"),CONCATENATE("R3C",'Mapa final'!#REF!),"")</f>
        <v>#REF!</v>
      </c>
      <c r="AE8" s="37" t="e">
        <f>IF(AND('Mapa final'!#REF!="Muy Alta",'Mapa final'!#REF!="Mayor"),CONCATENATE("R3C",'Mapa final'!#REF!),"")</f>
        <v>#REF!</v>
      </c>
      <c r="AF8" s="37" t="e">
        <f>IF(AND('Mapa final'!#REF!="Muy Alta",'Mapa final'!#REF!="Mayor"),CONCATENATE("R3C",'Mapa final'!#REF!),"")</f>
        <v>#REF!</v>
      </c>
      <c r="AG8" s="38" t="e">
        <f>IF(AND('Mapa final'!#REF!="Muy Alta",'Mapa final'!#REF!="Mayor"),CONCATENATE("R3C",'Mapa final'!#REF!),"")</f>
        <v>#REF!</v>
      </c>
      <c r="AH8" s="39" t="e">
        <f>IF(AND('Mapa final'!#REF!="Muy Alta",'Mapa final'!#REF!="Catastrófico"),CONCATENATE("R3C",'Mapa final'!#REF!),"")</f>
        <v>#REF!</v>
      </c>
      <c r="AI8" s="40" t="e">
        <f>IF(AND('Mapa final'!#REF!="Muy Alta",'Mapa final'!#REF!="Catastrófico"),CONCATENATE("R3C",'Mapa final'!#REF!),"")</f>
        <v>#REF!</v>
      </c>
      <c r="AJ8" s="40" t="e">
        <f>IF(AND('Mapa final'!#REF!="Muy Alta",'Mapa final'!#REF!="Catastrófico"),CONCATENATE("R3C",'Mapa final'!#REF!),"")</f>
        <v>#REF!</v>
      </c>
      <c r="AK8" s="40" t="e">
        <f>IF(AND('Mapa final'!#REF!="Muy Alta",'Mapa final'!#REF!="Catastrófico"),CONCATENATE("R3C",'Mapa final'!#REF!),"")</f>
        <v>#REF!</v>
      </c>
      <c r="AL8" s="40" t="e">
        <f>IF(AND('Mapa final'!#REF!="Muy Alta",'Mapa final'!#REF!="Catastrófico"),CONCATENATE("R3C",'Mapa final'!#REF!),"")</f>
        <v>#REF!</v>
      </c>
      <c r="AM8" s="41" t="e">
        <f>IF(AND('Mapa final'!#REF!="Muy Alta",'Mapa final'!#REF!="Catastrófico"),CONCATENATE("R3C",'Mapa final'!#REF!),"")</f>
        <v>#REF!</v>
      </c>
      <c r="AN8" s="67"/>
      <c r="AO8" s="544"/>
      <c r="AP8" s="545"/>
      <c r="AQ8" s="545"/>
      <c r="AR8" s="545"/>
      <c r="AS8" s="545"/>
      <c r="AT8" s="546"/>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439"/>
      <c r="C9" s="439"/>
      <c r="D9" s="440"/>
      <c r="E9" s="538"/>
      <c r="F9" s="537"/>
      <c r="G9" s="537"/>
      <c r="H9" s="537"/>
      <c r="I9" s="553"/>
      <c r="J9" s="36" t="e">
        <f>IF(AND('Mapa final'!#REF!="Muy Alta",'Mapa final'!#REF!="Leve"),CONCATENATE("R4C",'Mapa final'!#REF!),"")</f>
        <v>#REF!</v>
      </c>
      <c r="K9" s="37" t="e">
        <f>IF(AND('Mapa final'!#REF!="Muy Alta",'Mapa final'!#REF!="Leve"),CONCATENATE("R4C",'Mapa final'!#REF!),"")</f>
        <v>#REF!</v>
      </c>
      <c r="L9" s="37" t="e">
        <f>IF(AND('Mapa final'!#REF!="Muy Alta",'Mapa final'!#REF!="Leve"),CONCATENATE("R4C",'Mapa final'!#REF!),"")</f>
        <v>#REF!</v>
      </c>
      <c r="M9" s="37" t="e">
        <f>IF(AND('Mapa final'!#REF!="Muy Alta",'Mapa final'!#REF!="Leve"),CONCATENATE("R4C",'Mapa final'!#REF!),"")</f>
        <v>#REF!</v>
      </c>
      <c r="N9" s="37" t="e">
        <f>IF(AND('Mapa final'!#REF!="Muy Alta",'Mapa final'!#REF!="Leve"),CONCATENATE("R4C",'Mapa final'!#REF!),"")</f>
        <v>#REF!</v>
      </c>
      <c r="O9" s="38" t="e">
        <f>IF(AND('Mapa final'!#REF!="Muy Alta",'Mapa final'!#REF!="Leve"),CONCATENATE("R4C",'Mapa final'!#REF!),"")</f>
        <v>#REF!</v>
      </c>
      <c r="P9" s="36" t="e">
        <f>IF(AND('Mapa final'!#REF!="Muy Alta",'Mapa final'!#REF!="Menor"),CONCATENATE("R4C",'Mapa final'!#REF!),"")</f>
        <v>#REF!</v>
      </c>
      <c r="Q9" s="37" t="e">
        <f>IF(AND('Mapa final'!#REF!="Muy Alta",'Mapa final'!#REF!="Menor"),CONCATENATE("R4C",'Mapa final'!#REF!),"")</f>
        <v>#REF!</v>
      </c>
      <c r="R9" s="37" t="e">
        <f>IF(AND('Mapa final'!#REF!="Muy Alta",'Mapa final'!#REF!="Menor"),CONCATENATE("R4C",'Mapa final'!#REF!),"")</f>
        <v>#REF!</v>
      </c>
      <c r="S9" s="37" t="e">
        <f>IF(AND('Mapa final'!#REF!="Muy Alta",'Mapa final'!#REF!="Menor"),CONCATENATE("R4C",'Mapa final'!#REF!),"")</f>
        <v>#REF!</v>
      </c>
      <c r="T9" s="37" t="e">
        <f>IF(AND('Mapa final'!#REF!="Muy Alta",'Mapa final'!#REF!="Menor"),CONCATENATE("R4C",'Mapa final'!#REF!),"")</f>
        <v>#REF!</v>
      </c>
      <c r="U9" s="38" t="e">
        <f>IF(AND('Mapa final'!#REF!="Muy Alta",'Mapa final'!#REF!="Menor"),CONCATENATE("R4C",'Mapa final'!#REF!),"")</f>
        <v>#REF!</v>
      </c>
      <c r="V9" s="36" t="e">
        <f>IF(AND('Mapa final'!#REF!="Muy Alta",'Mapa final'!#REF!="Moderado"),CONCATENATE("R4C",'Mapa final'!#REF!),"")</f>
        <v>#REF!</v>
      </c>
      <c r="W9" s="37" t="e">
        <f>IF(AND('Mapa final'!#REF!="Muy Alta",'Mapa final'!#REF!="Moderado"),CONCATENATE("R4C",'Mapa final'!#REF!),"")</f>
        <v>#REF!</v>
      </c>
      <c r="X9" s="37" t="e">
        <f>IF(AND('Mapa final'!#REF!="Muy Alta",'Mapa final'!#REF!="Moderado"),CONCATENATE("R4C",'Mapa final'!#REF!),"")</f>
        <v>#REF!</v>
      </c>
      <c r="Y9" s="37" t="e">
        <f>IF(AND('Mapa final'!#REF!="Muy Alta",'Mapa final'!#REF!="Moderado"),CONCATENATE("R4C",'Mapa final'!#REF!),"")</f>
        <v>#REF!</v>
      </c>
      <c r="Z9" s="37" t="e">
        <f>IF(AND('Mapa final'!#REF!="Muy Alta",'Mapa final'!#REF!="Moderado"),CONCATENATE("R4C",'Mapa final'!#REF!),"")</f>
        <v>#REF!</v>
      </c>
      <c r="AA9" s="38" t="e">
        <f>IF(AND('Mapa final'!#REF!="Muy Alta",'Mapa final'!#REF!="Moderado"),CONCATENATE("R4C",'Mapa final'!#REF!),"")</f>
        <v>#REF!</v>
      </c>
      <c r="AB9" s="36" t="e">
        <f>IF(AND('Mapa final'!#REF!="Muy Alta",'Mapa final'!#REF!="Mayor"),CONCATENATE("R4C",'Mapa final'!#REF!),"")</f>
        <v>#REF!</v>
      </c>
      <c r="AC9" s="37" t="e">
        <f>IF(AND('Mapa final'!#REF!="Muy Alta",'Mapa final'!#REF!="Mayor"),CONCATENATE("R4C",'Mapa final'!#REF!),"")</f>
        <v>#REF!</v>
      </c>
      <c r="AD9" s="37" t="e">
        <f>IF(AND('Mapa final'!#REF!="Muy Alta",'Mapa final'!#REF!="Mayor"),CONCATENATE("R4C",'Mapa final'!#REF!),"")</f>
        <v>#REF!</v>
      </c>
      <c r="AE9" s="37" t="e">
        <f>IF(AND('Mapa final'!#REF!="Muy Alta",'Mapa final'!#REF!="Mayor"),CONCATENATE("R4C",'Mapa final'!#REF!),"")</f>
        <v>#REF!</v>
      </c>
      <c r="AF9" s="37" t="e">
        <f>IF(AND('Mapa final'!#REF!="Muy Alta",'Mapa final'!#REF!="Mayor"),CONCATENATE("R4C",'Mapa final'!#REF!),"")</f>
        <v>#REF!</v>
      </c>
      <c r="AG9" s="38" t="e">
        <f>IF(AND('Mapa final'!#REF!="Muy Alta",'Mapa final'!#REF!="Mayor"),CONCATENATE("R4C",'Mapa final'!#REF!),"")</f>
        <v>#REF!</v>
      </c>
      <c r="AH9" s="39" t="e">
        <f>IF(AND('Mapa final'!#REF!="Muy Alta",'Mapa final'!#REF!="Catastrófico"),CONCATENATE("R4C",'Mapa final'!#REF!),"")</f>
        <v>#REF!</v>
      </c>
      <c r="AI9" s="40" t="e">
        <f>IF(AND('Mapa final'!#REF!="Muy Alta",'Mapa final'!#REF!="Catastrófico"),CONCATENATE("R4C",'Mapa final'!#REF!),"")</f>
        <v>#REF!</v>
      </c>
      <c r="AJ9" s="40" t="e">
        <f>IF(AND('Mapa final'!#REF!="Muy Alta",'Mapa final'!#REF!="Catastrófico"),CONCATENATE("R4C",'Mapa final'!#REF!),"")</f>
        <v>#REF!</v>
      </c>
      <c r="AK9" s="40" t="e">
        <f>IF(AND('Mapa final'!#REF!="Muy Alta",'Mapa final'!#REF!="Catastrófico"),CONCATENATE("R4C",'Mapa final'!#REF!),"")</f>
        <v>#REF!</v>
      </c>
      <c r="AL9" s="40" t="e">
        <f>IF(AND('Mapa final'!#REF!="Muy Alta",'Mapa final'!#REF!="Catastrófico"),CONCATENATE("R4C",'Mapa final'!#REF!),"")</f>
        <v>#REF!</v>
      </c>
      <c r="AM9" s="41" t="e">
        <f>IF(AND('Mapa final'!#REF!="Muy Alta",'Mapa final'!#REF!="Catastrófico"),CONCATENATE("R4C",'Mapa final'!#REF!),"")</f>
        <v>#REF!</v>
      </c>
      <c r="AN9" s="67"/>
      <c r="AO9" s="544"/>
      <c r="AP9" s="545"/>
      <c r="AQ9" s="545"/>
      <c r="AR9" s="545"/>
      <c r="AS9" s="545"/>
      <c r="AT9" s="546"/>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439"/>
      <c r="C10" s="439"/>
      <c r="D10" s="440"/>
      <c r="E10" s="538"/>
      <c r="F10" s="537"/>
      <c r="G10" s="537"/>
      <c r="H10" s="537"/>
      <c r="I10" s="553"/>
      <c r="J10" s="36" t="e">
        <f>IF(AND('Mapa final'!#REF!="Muy Alta",'Mapa final'!#REF!="Leve"),CONCATENATE("R5C",'Mapa final'!#REF!),"")</f>
        <v>#REF!</v>
      </c>
      <c r="K10" s="37" t="e">
        <f>IF(AND('Mapa final'!#REF!="Muy Alta",'Mapa final'!#REF!="Leve"),CONCATENATE("R5C",'Mapa final'!#REF!),"")</f>
        <v>#REF!</v>
      </c>
      <c r="L10" s="37" t="e">
        <f>IF(AND('Mapa final'!#REF!="Muy Alta",'Mapa final'!#REF!="Leve"),CONCATENATE("R5C",'Mapa final'!#REF!),"")</f>
        <v>#REF!</v>
      </c>
      <c r="M10" s="37" t="e">
        <f>IF(AND('Mapa final'!#REF!="Muy Alta",'Mapa final'!#REF!="Leve"),CONCATENATE("R5C",'Mapa final'!#REF!),"")</f>
        <v>#REF!</v>
      </c>
      <c r="N10" s="37" t="e">
        <f>IF(AND('Mapa final'!#REF!="Muy Alta",'Mapa final'!#REF!="Leve"),CONCATENATE("R5C",'Mapa final'!#REF!),"")</f>
        <v>#REF!</v>
      </c>
      <c r="O10" s="38" t="e">
        <f>IF(AND('Mapa final'!#REF!="Muy Alta",'Mapa final'!#REF!="Leve"),CONCATENATE("R5C",'Mapa final'!#REF!),"")</f>
        <v>#REF!</v>
      </c>
      <c r="P10" s="36" t="e">
        <f>IF(AND('Mapa final'!#REF!="Muy Alta",'Mapa final'!#REF!="Menor"),CONCATENATE("R5C",'Mapa final'!#REF!),"")</f>
        <v>#REF!</v>
      </c>
      <c r="Q10" s="37" t="e">
        <f>IF(AND('Mapa final'!#REF!="Muy Alta",'Mapa final'!#REF!="Menor"),CONCATENATE("R5C",'Mapa final'!#REF!),"")</f>
        <v>#REF!</v>
      </c>
      <c r="R10" s="37" t="e">
        <f>IF(AND('Mapa final'!#REF!="Muy Alta",'Mapa final'!#REF!="Menor"),CONCATENATE("R5C",'Mapa final'!#REF!),"")</f>
        <v>#REF!</v>
      </c>
      <c r="S10" s="37" t="e">
        <f>IF(AND('Mapa final'!#REF!="Muy Alta",'Mapa final'!#REF!="Menor"),CONCATENATE("R5C",'Mapa final'!#REF!),"")</f>
        <v>#REF!</v>
      </c>
      <c r="T10" s="37" t="e">
        <f>IF(AND('Mapa final'!#REF!="Muy Alta",'Mapa final'!#REF!="Menor"),CONCATENATE("R5C",'Mapa final'!#REF!),"")</f>
        <v>#REF!</v>
      </c>
      <c r="U10" s="38" t="e">
        <f>IF(AND('Mapa final'!#REF!="Muy Alta",'Mapa final'!#REF!="Menor"),CONCATENATE("R5C",'Mapa final'!#REF!),"")</f>
        <v>#REF!</v>
      </c>
      <c r="V10" s="36" t="e">
        <f>IF(AND('Mapa final'!#REF!="Muy Alta",'Mapa final'!#REF!="Moderado"),CONCATENATE("R5C",'Mapa final'!#REF!),"")</f>
        <v>#REF!</v>
      </c>
      <c r="W10" s="37" t="e">
        <f>IF(AND('Mapa final'!#REF!="Muy Alta",'Mapa final'!#REF!="Moderado"),CONCATENATE("R5C",'Mapa final'!#REF!),"")</f>
        <v>#REF!</v>
      </c>
      <c r="X10" s="37" t="e">
        <f>IF(AND('Mapa final'!#REF!="Muy Alta",'Mapa final'!#REF!="Moderado"),CONCATENATE("R5C",'Mapa final'!#REF!),"")</f>
        <v>#REF!</v>
      </c>
      <c r="Y10" s="37" t="e">
        <f>IF(AND('Mapa final'!#REF!="Muy Alta",'Mapa final'!#REF!="Moderado"),CONCATENATE("R5C",'Mapa final'!#REF!),"")</f>
        <v>#REF!</v>
      </c>
      <c r="Z10" s="37" t="e">
        <f>IF(AND('Mapa final'!#REF!="Muy Alta",'Mapa final'!#REF!="Moderado"),CONCATENATE("R5C",'Mapa final'!#REF!),"")</f>
        <v>#REF!</v>
      </c>
      <c r="AA10" s="38" t="e">
        <f>IF(AND('Mapa final'!#REF!="Muy Alta",'Mapa final'!#REF!="Moderado"),CONCATENATE("R5C",'Mapa final'!#REF!),"")</f>
        <v>#REF!</v>
      </c>
      <c r="AB10" s="36" t="e">
        <f>IF(AND('Mapa final'!#REF!="Muy Alta",'Mapa final'!#REF!="Mayor"),CONCATENATE("R5C",'Mapa final'!#REF!),"")</f>
        <v>#REF!</v>
      </c>
      <c r="AC10" s="37" t="e">
        <f>IF(AND('Mapa final'!#REF!="Muy Alta",'Mapa final'!#REF!="Mayor"),CONCATENATE("R5C",'Mapa final'!#REF!),"")</f>
        <v>#REF!</v>
      </c>
      <c r="AD10" s="37" t="e">
        <f>IF(AND('Mapa final'!#REF!="Muy Alta",'Mapa final'!#REF!="Mayor"),CONCATENATE("R5C",'Mapa final'!#REF!),"")</f>
        <v>#REF!</v>
      </c>
      <c r="AE10" s="37" t="e">
        <f>IF(AND('Mapa final'!#REF!="Muy Alta",'Mapa final'!#REF!="Mayor"),CONCATENATE("R5C",'Mapa final'!#REF!),"")</f>
        <v>#REF!</v>
      </c>
      <c r="AF10" s="37" t="e">
        <f>IF(AND('Mapa final'!#REF!="Muy Alta",'Mapa final'!#REF!="Mayor"),CONCATENATE("R5C",'Mapa final'!#REF!),"")</f>
        <v>#REF!</v>
      </c>
      <c r="AG10" s="38" t="e">
        <f>IF(AND('Mapa final'!#REF!="Muy Alta",'Mapa final'!#REF!="Mayor"),CONCATENATE("R5C",'Mapa final'!#REF!),"")</f>
        <v>#REF!</v>
      </c>
      <c r="AH10" s="39" t="e">
        <f>IF(AND('Mapa final'!#REF!="Muy Alta",'Mapa final'!#REF!="Catastrófico"),CONCATENATE("R5C",'Mapa final'!#REF!),"")</f>
        <v>#REF!</v>
      </c>
      <c r="AI10" s="40" t="e">
        <f>IF(AND('Mapa final'!#REF!="Muy Alta",'Mapa final'!#REF!="Catastrófico"),CONCATENATE("R5C",'Mapa final'!#REF!),"")</f>
        <v>#REF!</v>
      </c>
      <c r="AJ10" s="40" t="e">
        <f>IF(AND('Mapa final'!#REF!="Muy Alta",'Mapa final'!#REF!="Catastrófico"),CONCATENATE("R5C",'Mapa final'!#REF!),"")</f>
        <v>#REF!</v>
      </c>
      <c r="AK10" s="40" t="e">
        <f>IF(AND('Mapa final'!#REF!="Muy Alta",'Mapa final'!#REF!="Catastrófico"),CONCATENATE("R5C",'Mapa final'!#REF!),"")</f>
        <v>#REF!</v>
      </c>
      <c r="AL10" s="40" t="e">
        <f>IF(AND('Mapa final'!#REF!="Muy Alta",'Mapa final'!#REF!="Catastrófico"),CONCATENATE("R5C",'Mapa final'!#REF!),"")</f>
        <v>#REF!</v>
      </c>
      <c r="AM10" s="41" t="e">
        <f>IF(AND('Mapa final'!#REF!="Muy Alta",'Mapa final'!#REF!="Catastrófico"),CONCATENATE("R5C",'Mapa final'!#REF!),"")</f>
        <v>#REF!</v>
      </c>
      <c r="AN10" s="67"/>
      <c r="AO10" s="544"/>
      <c r="AP10" s="545"/>
      <c r="AQ10" s="545"/>
      <c r="AR10" s="545"/>
      <c r="AS10" s="545"/>
      <c r="AT10" s="546"/>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439"/>
      <c r="C11" s="439"/>
      <c r="D11" s="440"/>
      <c r="E11" s="538"/>
      <c r="F11" s="537"/>
      <c r="G11" s="537"/>
      <c r="H11" s="537"/>
      <c r="I11" s="553"/>
      <c r="J11" s="36" t="e">
        <f>IF(AND('Mapa final'!#REF!="Muy Alta",'Mapa final'!#REF!="Leve"),CONCATENATE("R6C",'Mapa final'!#REF!),"")</f>
        <v>#REF!</v>
      </c>
      <c r="K11" s="37" t="e">
        <f>IF(AND('Mapa final'!#REF!="Muy Alta",'Mapa final'!#REF!="Leve"),CONCATENATE("R6C",'Mapa final'!#REF!),"")</f>
        <v>#REF!</v>
      </c>
      <c r="L11" s="37" t="e">
        <f>IF(AND('Mapa final'!#REF!="Muy Alta",'Mapa final'!#REF!="Leve"),CONCATENATE("R6C",'Mapa final'!#REF!),"")</f>
        <v>#REF!</v>
      </c>
      <c r="M11" s="37" t="e">
        <f>IF(AND('Mapa final'!#REF!="Muy Alta",'Mapa final'!#REF!="Leve"),CONCATENATE("R6C",'Mapa final'!#REF!),"")</f>
        <v>#REF!</v>
      </c>
      <c r="N11" s="37" t="e">
        <f>IF(AND('Mapa final'!#REF!="Muy Alta",'Mapa final'!#REF!="Leve"),CONCATENATE("R6C",'Mapa final'!#REF!),"")</f>
        <v>#REF!</v>
      </c>
      <c r="O11" s="38" t="e">
        <f>IF(AND('Mapa final'!#REF!="Muy Alta",'Mapa final'!#REF!="Leve"),CONCATENATE("R6C",'Mapa final'!#REF!),"")</f>
        <v>#REF!</v>
      </c>
      <c r="P11" s="36" t="e">
        <f>IF(AND('Mapa final'!#REF!="Muy Alta",'Mapa final'!#REF!="Menor"),CONCATENATE("R6C",'Mapa final'!#REF!),"")</f>
        <v>#REF!</v>
      </c>
      <c r="Q11" s="37" t="e">
        <f>IF(AND('Mapa final'!#REF!="Muy Alta",'Mapa final'!#REF!="Menor"),CONCATENATE("R6C",'Mapa final'!#REF!),"")</f>
        <v>#REF!</v>
      </c>
      <c r="R11" s="37" t="e">
        <f>IF(AND('Mapa final'!#REF!="Muy Alta",'Mapa final'!#REF!="Menor"),CONCATENATE("R6C",'Mapa final'!#REF!),"")</f>
        <v>#REF!</v>
      </c>
      <c r="S11" s="37" t="e">
        <f>IF(AND('Mapa final'!#REF!="Muy Alta",'Mapa final'!#REF!="Menor"),CONCATENATE("R6C",'Mapa final'!#REF!),"")</f>
        <v>#REF!</v>
      </c>
      <c r="T11" s="37" t="e">
        <f>IF(AND('Mapa final'!#REF!="Muy Alta",'Mapa final'!#REF!="Menor"),CONCATENATE("R6C",'Mapa final'!#REF!),"")</f>
        <v>#REF!</v>
      </c>
      <c r="U11" s="38" t="e">
        <f>IF(AND('Mapa final'!#REF!="Muy Alta",'Mapa final'!#REF!="Menor"),CONCATENATE("R6C",'Mapa final'!#REF!),"")</f>
        <v>#REF!</v>
      </c>
      <c r="V11" s="36" t="e">
        <f>IF(AND('Mapa final'!#REF!="Muy Alta",'Mapa final'!#REF!="Moderado"),CONCATENATE("R6C",'Mapa final'!#REF!),"")</f>
        <v>#REF!</v>
      </c>
      <c r="W11" s="37" t="e">
        <f>IF(AND('Mapa final'!#REF!="Muy Alta",'Mapa final'!#REF!="Moderado"),CONCATENATE("R6C",'Mapa final'!#REF!),"")</f>
        <v>#REF!</v>
      </c>
      <c r="X11" s="37" t="e">
        <f>IF(AND('Mapa final'!#REF!="Muy Alta",'Mapa final'!#REF!="Moderado"),CONCATENATE("R6C",'Mapa final'!#REF!),"")</f>
        <v>#REF!</v>
      </c>
      <c r="Y11" s="37" t="e">
        <f>IF(AND('Mapa final'!#REF!="Muy Alta",'Mapa final'!#REF!="Moderado"),CONCATENATE("R6C",'Mapa final'!#REF!),"")</f>
        <v>#REF!</v>
      </c>
      <c r="Z11" s="37" t="e">
        <f>IF(AND('Mapa final'!#REF!="Muy Alta",'Mapa final'!#REF!="Moderado"),CONCATENATE("R6C",'Mapa final'!#REF!),"")</f>
        <v>#REF!</v>
      </c>
      <c r="AA11" s="38" t="e">
        <f>IF(AND('Mapa final'!#REF!="Muy Alta",'Mapa final'!#REF!="Moderado"),CONCATENATE("R6C",'Mapa final'!#REF!),"")</f>
        <v>#REF!</v>
      </c>
      <c r="AB11" s="36" t="e">
        <f>IF(AND('Mapa final'!#REF!="Muy Alta",'Mapa final'!#REF!="Mayor"),CONCATENATE("R6C",'Mapa final'!#REF!),"")</f>
        <v>#REF!</v>
      </c>
      <c r="AC11" s="37" t="e">
        <f>IF(AND('Mapa final'!#REF!="Muy Alta",'Mapa final'!#REF!="Mayor"),CONCATENATE("R6C",'Mapa final'!#REF!),"")</f>
        <v>#REF!</v>
      </c>
      <c r="AD11" s="37" t="e">
        <f>IF(AND('Mapa final'!#REF!="Muy Alta",'Mapa final'!#REF!="Mayor"),CONCATENATE("R6C",'Mapa final'!#REF!),"")</f>
        <v>#REF!</v>
      </c>
      <c r="AE11" s="37" t="e">
        <f>IF(AND('Mapa final'!#REF!="Muy Alta",'Mapa final'!#REF!="Mayor"),CONCATENATE("R6C",'Mapa final'!#REF!),"")</f>
        <v>#REF!</v>
      </c>
      <c r="AF11" s="37" t="e">
        <f>IF(AND('Mapa final'!#REF!="Muy Alta",'Mapa final'!#REF!="Mayor"),CONCATENATE("R6C",'Mapa final'!#REF!),"")</f>
        <v>#REF!</v>
      </c>
      <c r="AG11" s="38" t="e">
        <f>IF(AND('Mapa final'!#REF!="Muy Alta",'Mapa final'!#REF!="Mayor"),CONCATENATE("R6C",'Mapa final'!#REF!),"")</f>
        <v>#REF!</v>
      </c>
      <c r="AH11" s="39" t="e">
        <f>IF(AND('Mapa final'!#REF!="Muy Alta",'Mapa final'!#REF!="Catastrófico"),CONCATENATE("R6C",'Mapa final'!#REF!),"")</f>
        <v>#REF!</v>
      </c>
      <c r="AI11" s="40" t="e">
        <f>IF(AND('Mapa final'!#REF!="Muy Alta",'Mapa final'!#REF!="Catastrófico"),CONCATENATE("R6C",'Mapa final'!#REF!),"")</f>
        <v>#REF!</v>
      </c>
      <c r="AJ11" s="40" t="e">
        <f>IF(AND('Mapa final'!#REF!="Muy Alta",'Mapa final'!#REF!="Catastrófico"),CONCATENATE("R6C",'Mapa final'!#REF!),"")</f>
        <v>#REF!</v>
      </c>
      <c r="AK11" s="40" t="e">
        <f>IF(AND('Mapa final'!#REF!="Muy Alta",'Mapa final'!#REF!="Catastrófico"),CONCATENATE("R6C",'Mapa final'!#REF!),"")</f>
        <v>#REF!</v>
      </c>
      <c r="AL11" s="40" t="e">
        <f>IF(AND('Mapa final'!#REF!="Muy Alta",'Mapa final'!#REF!="Catastrófico"),CONCATENATE("R6C",'Mapa final'!#REF!),"")</f>
        <v>#REF!</v>
      </c>
      <c r="AM11" s="41" t="e">
        <f>IF(AND('Mapa final'!#REF!="Muy Alta",'Mapa final'!#REF!="Catastrófico"),CONCATENATE("R6C",'Mapa final'!#REF!),"")</f>
        <v>#REF!</v>
      </c>
      <c r="AN11" s="67"/>
      <c r="AO11" s="544"/>
      <c r="AP11" s="545"/>
      <c r="AQ11" s="545"/>
      <c r="AR11" s="545"/>
      <c r="AS11" s="545"/>
      <c r="AT11" s="546"/>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439"/>
      <c r="C12" s="439"/>
      <c r="D12" s="440"/>
      <c r="E12" s="538"/>
      <c r="F12" s="537"/>
      <c r="G12" s="537"/>
      <c r="H12" s="537"/>
      <c r="I12" s="553"/>
      <c r="J12" s="36" t="e">
        <f>IF(AND('Mapa final'!#REF!="Muy Alta",'Mapa final'!#REF!="Leve"),CONCATENATE("R7C",'Mapa final'!#REF!),"")</f>
        <v>#REF!</v>
      </c>
      <c r="K12" s="37" t="e">
        <f>IF(AND('Mapa final'!#REF!="Muy Alta",'Mapa final'!#REF!="Leve"),CONCATENATE("R7C",'Mapa final'!#REF!),"")</f>
        <v>#REF!</v>
      </c>
      <c r="L12" s="37" t="e">
        <f>IF(AND('Mapa final'!#REF!="Muy Alta",'Mapa final'!#REF!="Leve"),CONCATENATE("R7C",'Mapa final'!#REF!),"")</f>
        <v>#REF!</v>
      </c>
      <c r="M12" s="37" t="e">
        <f>IF(AND('Mapa final'!#REF!="Muy Alta",'Mapa final'!#REF!="Leve"),CONCATENATE("R7C",'Mapa final'!#REF!),"")</f>
        <v>#REF!</v>
      </c>
      <c r="N12" s="37" t="e">
        <f>IF(AND('Mapa final'!#REF!="Muy Alta",'Mapa final'!#REF!="Leve"),CONCATENATE("R7C",'Mapa final'!#REF!),"")</f>
        <v>#REF!</v>
      </c>
      <c r="O12" s="38" t="e">
        <f>IF(AND('Mapa final'!#REF!="Muy Alta",'Mapa final'!#REF!="Leve"),CONCATENATE("R7C",'Mapa final'!#REF!),"")</f>
        <v>#REF!</v>
      </c>
      <c r="P12" s="36" t="e">
        <f>IF(AND('Mapa final'!#REF!="Muy Alta",'Mapa final'!#REF!="Menor"),CONCATENATE("R7C",'Mapa final'!#REF!),"")</f>
        <v>#REF!</v>
      </c>
      <c r="Q12" s="37" t="e">
        <f>IF(AND('Mapa final'!#REF!="Muy Alta",'Mapa final'!#REF!="Menor"),CONCATENATE("R7C",'Mapa final'!#REF!),"")</f>
        <v>#REF!</v>
      </c>
      <c r="R12" s="37" t="e">
        <f>IF(AND('Mapa final'!#REF!="Muy Alta",'Mapa final'!#REF!="Menor"),CONCATENATE("R7C",'Mapa final'!#REF!),"")</f>
        <v>#REF!</v>
      </c>
      <c r="S12" s="37" t="e">
        <f>IF(AND('Mapa final'!#REF!="Muy Alta",'Mapa final'!#REF!="Menor"),CONCATENATE("R7C",'Mapa final'!#REF!),"")</f>
        <v>#REF!</v>
      </c>
      <c r="T12" s="37" t="e">
        <f>IF(AND('Mapa final'!#REF!="Muy Alta",'Mapa final'!#REF!="Menor"),CONCATENATE("R7C",'Mapa final'!#REF!),"")</f>
        <v>#REF!</v>
      </c>
      <c r="U12" s="38" t="e">
        <f>IF(AND('Mapa final'!#REF!="Muy Alta",'Mapa final'!#REF!="Menor"),CONCATENATE("R7C",'Mapa final'!#REF!),"")</f>
        <v>#REF!</v>
      </c>
      <c r="V12" s="36" t="e">
        <f>IF(AND('Mapa final'!#REF!="Muy Alta",'Mapa final'!#REF!="Moderado"),CONCATENATE("R7C",'Mapa final'!#REF!),"")</f>
        <v>#REF!</v>
      </c>
      <c r="W12" s="37" t="e">
        <f>IF(AND('Mapa final'!#REF!="Muy Alta",'Mapa final'!#REF!="Moderado"),CONCATENATE("R7C",'Mapa final'!#REF!),"")</f>
        <v>#REF!</v>
      </c>
      <c r="X12" s="37" t="e">
        <f>IF(AND('Mapa final'!#REF!="Muy Alta",'Mapa final'!#REF!="Moderado"),CONCATENATE("R7C",'Mapa final'!#REF!),"")</f>
        <v>#REF!</v>
      </c>
      <c r="Y12" s="37" t="e">
        <f>IF(AND('Mapa final'!#REF!="Muy Alta",'Mapa final'!#REF!="Moderado"),CONCATENATE("R7C",'Mapa final'!#REF!),"")</f>
        <v>#REF!</v>
      </c>
      <c r="Z12" s="37" t="e">
        <f>IF(AND('Mapa final'!#REF!="Muy Alta",'Mapa final'!#REF!="Moderado"),CONCATENATE("R7C",'Mapa final'!#REF!),"")</f>
        <v>#REF!</v>
      </c>
      <c r="AA12" s="38" t="e">
        <f>IF(AND('Mapa final'!#REF!="Muy Alta",'Mapa final'!#REF!="Moderado"),CONCATENATE("R7C",'Mapa final'!#REF!),"")</f>
        <v>#REF!</v>
      </c>
      <c r="AB12" s="36" t="e">
        <f>IF(AND('Mapa final'!#REF!="Muy Alta",'Mapa final'!#REF!="Mayor"),CONCATENATE("R7C",'Mapa final'!#REF!),"")</f>
        <v>#REF!</v>
      </c>
      <c r="AC12" s="37" t="e">
        <f>IF(AND('Mapa final'!#REF!="Muy Alta",'Mapa final'!#REF!="Mayor"),CONCATENATE("R7C",'Mapa final'!#REF!),"")</f>
        <v>#REF!</v>
      </c>
      <c r="AD12" s="37" t="e">
        <f>IF(AND('Mapa final'!#REF!="Muy Alta",'Mapa final'!#REF!="Mayor"),CONCATENATE("R7C",'Mapa final'!#REF!),"")</f>
        <v>#REF!</v>
      </c>
      <c r="AE12" s="37" t="e">
        <f>IF(AND('Mapa final'!#REF!="Muy Alta",'Mapa final'!#REF!="Mayor"),CONCATENATE("R7C",'Mapa final'!#REF!),"")</f>
        <v>#REF!</v>
      </c>
      <c r="AF12" s="37" t="e">
        <f>IF(AND('Mapa final'!#REF!="Muy Alta",'Mapa final'!#REF!="Mayor"),CONCATENATE("R7C",'Mapa final'!#REF!),"")</f>
        <v>#REF!</v>
      </c>
      <c r="AG12" s="38" t="e">
        <f>IF(AND('Mapa final'!#REF!="Muy Alta",'Mapa final'!#REF!="Mayor"),CONCATENATE("R7C",'Mapa final'!#REF!),"")</f>
        <v>#REF!</v>
      </c>
      <c r="AH12" s="39" t="e">
        <f>IF(AND('Mapa final'!#REF!="Muy Alta",'Mapa final'!#REF!="Catastrófico"),CONCATENATE("R7C",'Mapa final'!#REF!),"")</f>
        <v>#REF!</v>
      </c>
      <c r="AI12" s="40" t="e">
        <f>IF(AND('Mapa final'!#REF!="Muy Alta",'Mapa final'!#REF!="Catastrófico"),CONCATENATE("R7C",'Mapa final'!#REF!),"")</f>
        <v>#REF!</v>
      </c>
      <c r="AJ12" s="40" t="e">
        <f>IF(AND('Mapa final'!#REF!="Muy Alta",'Mapa final'!#REF!="Catastrófico"),CONCATENATE("R7C",'Mapa final'!#REF!),"")</f>
        <v>#REF!</v>
      </c>
      <c r="AK12" s="40" t="e">
        <f>IF(AND('Mapa final'!#REF!="Muy Alta",'Mapa final'!#REF!="Catastrófico"),CONCATENATE("R7C",'Mapa final'!#REF!),"")</f>
        <v>#REF!</v>
      </c>
      <c r="AL12" s="40" t="e">
        <f>IF(AND('Mapa final'!#REF!="Muy Alta",'Mapa final'!#REF!="Catastrófico"),CONCATENATE("R7C",'Mapa final'!#REF!),"")</f>
        <v>#REF!</v>
      </c>
      <c r="AM12" s="41" t="e">
        <f>IF(AND('Mapa final'!#REF!="Muy Alta",'Mapa final'!#REF!="Catastrófico"),CONCATENATE("R7C",'Mapa final'!#REF!),"")</f>
        <v>#REF!</v>
      </c>
      <c r="AN12" s="67"/>
      <c r="AO12" s="544"/>
      <c r="AP12" s="545"/>
      <c r="AQ12" s="545"/>
      <c r="AR12" s="545"/>
      <c r="AS12" s="545"/>
      <c r="AT12" s="546"/>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439"/>
      <c r="C13" s="439"/>
      <c r="D13" s="440"/>
      <c r="E13" s="538"/>
      <c r="F13" s="537"/>
      <c r="G13" s="537"/>
      <c r="H13" s="537"/>
      <c r="I13" s="553"/>
      <c r="J13" s="36" t="e">
        <f>IF(AND('Mapa final'!#REF!="Muy Alta",'Mapa final'!#REF!="Leve"),CONCATENATE("R8C",'Mapa final'!#REF!),"")</f>
        <v>#REF!</v>
      </c>
      <c r="K13" s="37" t="e">
        <f>IF(AND('Mapa final'!#REF!="Muy Alta",'Mapa final'!#REF!="Leve"),CONCATENATE("R8C",'Mapa final'!#REF!),"")</f>
        <v>#REF!</v>
      </c>
      <c r="L13" s="37" t="e">
        <f>IF(AND('Mapa final'!#REF!="Muy Alta",'Mapa final'!#REF!="Leve"),CONCATENATE("R8C",'Mapa final'!#REF!),"")</f>
        <v>#REF!</v>
      </c>
      <c r="M13" s="37" t="e">
        <f>IF(AND('Mapa final'!#REF!="Muy Alta",'Mapa final'!#REF!="Leve"),CONCATENATE("R8C",'Mapa final'!#REF!),"")</f>
        <v>#REF!</v>
      </c>
      <c r="N13" s="37" t="e">
        <f>IF(AND('Mapa final'!#REF!="Muy Alta",'Mapa final'!#REF!="Leve"),CONCATENATE("R8C",'Mapa final'!#REF!),"")</f>
        <v>#REF!</v>
      </c>
      <c r="O13" s="38" t="e">
        <f>IF(AND('Mapa final'!#REF!="Muy Alta",'Mapa final'!#REF!="Leve"),CONCATENATE("R8C",'Mapa final'!#REF!),"")</f>
        <v>#REF!</v>
      </c>
      <c r="P13" s="36" t="e">
        <f>IF(AND('Mapa final'!#REF!="Muy Alta",'Mapa final'!#REF!="Menor"),CONCATENATE("R8C",'Mapa final'!#REF!),"")</f>
        <v>#REF!</v>
      </c>
      <c r="Q13" s="37" t="e">
        <f>IF(AND('Mapa final'!#REF!="Muy Alta",'Mapa final'!#REF!="Menor"),CONCATENATE("R8C",'Mapa final'!#REF!),"")</f>
        <v>#REF!</v>
      </c>
      <c r="R13" s="37" t="e">
        <f>IF(AND('Mapa final'!#REF!="Muy Alta",'Mapa final'!#REF!="Menor"),CONCATENATE("R8C",'Mapa final'!#REF!),"")</f>
        <v>#REF!</v>
      </c>
      <c r="S13" s="37" t="e">
        <f>IF(AND('Mapa final'!#REF!="Muy Alta",'Mapa final'!#REF!="Menor"),CONCATENATE("R8C",'Mapa final'!#REF!),"")</f>
        <v>#REF!</v>
      </c>
      <c r="T13" s="37" t="e">
        <f>IF(AND('Mapa final'!#REF!="Muy Alta",'Mapa final'!#REF!="Menor"),CONCATENATE("R8C",'Mapa final'!#REF!),"")</f>
        <v>#REF!</v>
      </c>
      <c r="U13" s="38" t="e">
        <f>IF(AND('Mapa final'!#REF!="Muy Alta",'Mapa final'!#REF!="Menor"),CONCATENATE("R8C",'Mapa final'!#REF!),"")</f>
        <v>#REF!</v>
      </c>
      <c r="V13" s="36" t="e">
        <f>IF(AND('Mapa final'!#REF!="Muy Alta",'Mapa final'!#REF!="Moderado"),CONCATENATE("R8C",'Mapa final'!#REF!),"")</f>
        <v>#REF!</v>
      </c>
      <c r="W13" s="37" t="e">
        <f>IF(AND('Mapa final'!#REF!="Muy Alta",'Mapa final'!#REF!="Moderado"),CONCATENATE("R8C",'Mapa final'!#REF!),"")</f>
        <v>#REF!</v>
      </c>
      <c r="X13" s="37" t="e">
        <f>IF(AND('Mapa final'!#REF!="Muy Alta",'Mapa final'!#REF!="Moderado"),CONCATENATE("R8C",'Mapa final'!#REF!),"")</f>
        <v>#REF!</v>
      </c>
      <c r="Y13" s="37" t="e">
        <f>IF(AND('Mapa final'!#REF!="Muy Alta",'Mapa final'!#REF!="Moderado"),CONCATENATE("R8C",'Mapa final'!#REF!),"")</f>
        <v>#REF!</v>
      </c>
      <c r="Z13" s="37" t="e">
        <f>IF(AND('Mapa final'!#REF!="Muy Alta",'Mapa final'!#REF!="Moderado"),CONCATENATE("R8C",'Mapa final'!#REF!),"")</f>
        <v>#REF!</v>
      </c>
      <c r="AA13" s="38" t="e">
        <f>IF(AND('Mapa final'!#REF!="Muy Alta",'Mapa final'!#REF!="Moderado"),CONCATENATE("R8C",'Mapa final'!#REF!),"")</f>
        <v>#REF!</v>
      </c>
      <c r="AB13" s="36" t="e">
        <f>IF(AND('Mapa final'!#REF!="Muy Alta",'Mapa final'!#REF!="Mayor"),CONCATENATE("R8C",'Mapa final'!#REF!),"")</f>
        <v>#REF!</v>
      </c>
      <c r="AC13" s="37" t="e">
        <f>IF(AND('Mapa final'!#REF!="Muy Alta",'Mapa final'!#REF!="Mayor"),CONCATENATE("R8C",'Mapa final'!#REF!),"")</f>
        <v>#REF!</v>
      </c>
      <c r="AD13" s="37" t="e">
        <f>IF(AND('Mapa final'!#REF!="Muy Alta",'Mapa final'!#REF!="Mayor"),CONCATENATE("R8C",'Mapa final'!#REF!),"")</f>
        <v>#REF!</v>
      </c>
      <c r="AE13" s="37" t="e">
        <f>IF(AND('Mapa final'!#REF!="Muy Alta",'Mapa final'!#REF!="Mayor"),CONCATENATE("R8C",'Mapa final'!#REF!),"")</f>
        <v>#REF!</v>
      </c>
      <c r="AF13" s="37" t="e">
        <f>IF(AND('Mapa final'!#REF!="Muy Alta",'Mapa final'!#REF!="Mayor"),CONCATENATE("R8C",'Mapa final'!#REF!),"")</f>
        <v>#REF!</v>
      </c>
      <c r="AG13" s="38" t="e">
        <f>IF(AND('Mapa final'!#REF!="Muy Alta",'Mapa final'!#REF!="Mayor"),CONCATENATE("R8C",'Mapa final'!#REF!),"")</f>
        <v>#REF!</v>
      </c>
      <c r="AH13" s="39" t="e">
        <f>IF(AND('Mapa final'!#REF!="Muy Alta",'Mapa final'!#REF!="Catastrófico"),CONCATENATE("R8C",'Mapa final'!#REF!),"")</f>
        <v>#REF!</v>
      </c>
      <c r="AI13" s="40" t="e">
        <f>IF(AND('Mapa final'!#REF!="Muy Alta",'Mapa final'!#REF!="Catastrófico"),CONCATENATE("R8C",'Mapa final'!#REF!),"")</f>
        <v>#REF!</v>
      </c>
      <c r="AJ13" s="40" t="e">
        <f>IF(AND('Mapa final'!#REF!="Muy Alta",'Mapa final'!#REF!="Catastrófico"),CONCATENATE("R8C",'Mapa final'!#REF!),"")</f>
        <v>#REF!</v>
      </c>
      <c r="AK13" s="40" t="e">
        <f>IF(AND('Mapa final'!#REF!="Muy Alta",'Mapa final'!#REF!="Catastrófico"),CONCATENATE("R8C",'Mapa final'!#REF!),"")</f>
        <v>#REF!</v>
      </c>
      <c r="AL13" s="40" t="e">
        <f>IF(AND('Mapa final'!#REF!="Muy Alta",'Mapa final'!#REF!="Catastrófico"),CONCATENATE("R8C",'Mapa final'!#REF!),"")</f>
        <v>#REF!</v>
      </c>
      <c r="AM13" s="41" t="e">
        <f>IF(AND('Mapa final'!#REF!="Muy Alta",'Mapa final'!#REF!="Catastrófico"),CONCATENATE("R8C",'Mapa final'!#REF!),"")</f>
        <v>#REF!</v>
      </c>
      <c r="AN13" s="67"/>
      <c r="AO13" s="544"/>
      <c r="AP13" s="545"/>
      <c r="AQ13" s="545"/>
      <c r="AR13" s="545"/>
      <c r="AS13" s="545"/>
      <c r="AT13" s="546"/>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439"/>
      <c r="C14" s="439"/>
      <c r="D14" s="440"/>
      <c r="E14" s="538"/>
      <c r="F14" s="537"/>
      <c r="G14" s="537"/>
      <c r="H14" s="537"/>
      <c r="I14" s="553"/>
      <c r="J14" s="36" t="e">
        <f>IF(AND('Mapa final'!#REF!="Muy Alta",'Mapa final'!#REF!="Leve"),CONCATENATE("R9C",'Mapa final'!#REF!),"")</f>
        <v>#REF!</v>
      </c>
      <c r="K14" s="37" t="e">
        <f>IF(AND('Mapa final'!#REF!="Muy Alta",'Mapa final'!#REF!="Leve"),CONCATENATE("R9C",'Mapa final'!#REF!),"")</f>
        <v>#REF!</v>
      </c>
      <c r="L14" s="37" t="e">
        <f>IF(AND('Mapa final'!#REF!="Muy Alta",'Mapa final'!#REF!="Leve"),CONCATENATE("R9C",'Mapa final'!#REF!),"")</f>
        <v>#REF!</v>
      </c>
      <c r="M14" s="37" t="e">
        <f>IF(AND('Mapa final'!#REF!="Muy Alta",'Mapa final'!#REF!="Leve"),CONCATENATE("R9C",'Mapa final'!#REF!),"")</f>
        <v>#REF!</v>
      </c>
      <c r="N14" s="37" t="e">
        <f>IF(AND('Mapa final'!#REF!="Muy Alta",'Mapa final'!#REF!="Leve"),CONCATENATE("R9C",'Mapa final'!#REF!),"")</f>
        <v>#REF!</v>
      </c>
      <c r="O14" s="38" t="e">
        <f>IF(AND('Mapa final'!#REF!="Muy Alta",'Mapa final'!#REF!="Leve"),CONCATENATE("R9C",'Mapa final'!#REF!),"")</f>
        <v>#REF!</v>
      </c>
      <c r="P14" s="36" t="e">
        <f>IF(AND('Mapa final'!#REF!="Muy Alta",'Mapa final'!#REF!="Menor"),CONCATENATE("R9C",'Mapa final'!#REF!),"")</f>
        <v>#REF!</v>
      </c>
      <c r="Q14" s="37" t="e">
        <f>IF(AND('Mapa final'!#REF!="Muy Alta",'Mapa final'!#REF!="Menor"),CONCATENATE("R9C",'Mapa final'!#REF!),"")</f>
        <v>#REF!</v>
      </c>
      <c r="R14" s="37" t="e">
        <f>IF(AND('Mapa final'!#REF!="Muy Alta",'Mapa final'!#REF!="Menor"),CONCATENATE("R9C",'Mapa final'!#REF!),"")</f>
        <v>#REF!</v>
      </c>
      <c r="S14" s="37" t="e">
        <f>IF(AND('Mapa final'!#REF!="Muy Alta",'Mapa final'!#REF!="Menor"),CONCATENATE("R9C",'Mapa final'!#REF!),"")</f>
        <v>#REF!</v>
      </c>
      <c r="T14" s="37" t="e">
        <f>IF(AND('Mapa final'!#REF!="Muy Alta",'Mapa final'!#REF!="Menor"),CONCATENATE("R9C",'Mapa final'!#REF!),"")</f>
        <v>#REF!</v>
      </c>
      <c r="U14" s="38" t="e">
        <f>IF(AND('Mapa final'!#REF!="Muy Alta",'Mapa final'!#REF!="Menor"),CONCATENATE("R9C",'Mapa final'!#REF!),"")</f>
        <v>#REF!</v>
      </c>
      <c r="V14" s="36" t="e">
        <f>IF(AND('Mapa final'!#REF!="Muy Alta",'Mapa final'!#REF!="Moderado"),CONCATENATE("R9C",'Mapa final'!#REF!),"")</f>
        <v>#REF!</v>
      </c>
      <c r="W14" s="37" t="e">
        <f>IF(AND('Mapa final'!#REF!="Muy Alta",'Mapa final'!#REF!="Moderado"),CONCATENATE("R9C",'Mapa final'!#REF!),"")</f>
        <v>#REF!</v>
      </c>
      <c r="X14" s="37" t="e">
        <f>IF(AND('Mapa final'!#REF!="Muy Alta",'Mapa final'!#REF!="Moderado"),CONCATENATE("R9C",'Mapa final'!#REF!),"")</f>
        <v>#REF!</v>
      </c>
      <c r="Y14" s="37" t="e">
        <f>IF(AND('Mapa final'!#REF!="Muy Alta",'Mapa final'!#REF!="Moderado"),CONCATENATE("R9C",'Mapa final'!#REF!),"")</f>
        <v>#REF!</v>
      </c>
      <c r="Z14" s="37" t="e">
        <f>IF(AND('Mapa final'!#REF!="Muy Alta",'Mapa final'!#REF!="Moderado"),CONCATENATE("R9C",'Mapa final'!#REF!),"")</f>
        <v>#REF!</v>
      </c>
      <c r="AA14" s="38" t="e">
        <f>IF(AND('Mapa final'!#REF!="Muy Alta",'Mapa final'!#REF!="Moderado"),CONCATENATE("R9C",'Mapa final'!#REF!),"")</f>
        <v>#REF!</v>
      </c>
      <c r="AB14" s="36" t="e">
        <f>IF(AND('Mapa final'!#REF!="Muy Alta",'Mapa final'!#REF!="Mayor"),CONCATENATE("R9C",'Mapa final'!#REF!),"")</f>
        <v>#REF!</v>
      </c>
      <c r="AC14" s="37" t="e">
        <f>IF(AND('Mapa final'!#REF!="Muy Alta",'Mapa final'!#REF!="Mayor"),CONCATENATE("R9C",'Mapa final'!#REF!),"")</f>
        <v>#REF!</v>
      </c>
      <c r="AD14" s="37" t="e">
        <f>IF(AND('Mapa final'!#REF!="Muy Alta",'Mapa final'!#REF!="Mayor"),CONCATENATE("R9C",'Mapa final'!#REF!),"")</f>
        <v>#REF!</v>
      </c>
      <c r="AE14" s="37" t="e">
        <f>IF(AND('Mapa final'!#REF!="Muy Alta",'Mapa final'!#REF!="Mayor"),CONCATENATE("R9C",'Mapa final'!#REF!),"")</f>
        <v>#REF!</v>
      </c>
      <c r="AF14" s="37" t="e">
        <f>IF(AND('Mapa final'!#REF!="Muy Alta",'Mapa final'!#REF!="Mayor"),CONCATENATE("R9C",'Mapa final'!#REF!),"")</f>
        <v>#REF!</v>
      </c>
      <c r="AG14" s="38" t="e">
        <f>IF(AND('Mapa final'!#REF!="Muy Alta",'Mapa final'!#REF!="Mayor"),CONCATENATE("R9C",'Mapa final'!#REF!),"")</f>
        <v>#REF!</v>
      </c>
      <c r="AH14" s="39" t="e">
        <f>IF(AND('Mapa final'!#REF!="Muy Alta",'Mapa final'!#REF!="Catastrófico"),CONCATENATE("R9C",'Mapa final'!#REF!),"")</f>
        <v>#REF!</v>
      </c>
      <c r="AI14" s="40" t="e">
        <f>IF(AND('Mapa final'!#REF!="Muy Alta",'Mapa final'!#REF!="Catastrófico"),CONCATENATE("R9C",'Mapa final'!#REF!),"")</f>
        <v>#REF!</v>
      </c>
      <c r="AJ14" s="40" t="e">
        <f>IF(AND('Mapa final'!#REF!="Muy Alta",'Mapa final'!#REF!="Catastrófico"),CONCATENATE("R9C",'Mapa final'!#REF!),"")</f>
        <v>#REF!</v>
      </c>
      <c r="AK14" s="40" t="e">
        <f>IF(AND('Mapa final'!#REF!="Muy Alta",'Mapa final'!#REF!="Catastrófico"),CONCATENATE("R9C",'Mapa final'!#REF!),"")</f>
        <v>#REF!</v>
      </c>
      <c r="AL14" s="40" t="e">
        <f>IF(AND('Mapa final'!#REF!="Muy Alta",'Mapa final'!#REF!="Catastrófico"),CONCATENATE("R9C",'Mapa final'!#REF!),"")</f>
        <v>#REF!</v>
      </c>
      <c r="AM14" s="41" t="e">
        <f>IF(AND('Mapa final'!#REF!="Muy Alta",'Mapa final'!#REF!="Catastrófico"),CONCATENATE("R9C",'Mapa final'!#REF!),"")</f>
        <v>#REF!</v>
      </c>
      <c r="AN14" s="67"/>
      <c r="AO14" s="544"/>
      <c r="AP14" s="545"/>
      <c r="AQ14" s="545"/>
      <c r="AR14" s="545"/>
      <c r="AS14" s="545"/>
      <c r="AT14" s="546"/>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439"/>
      <c r="C15" s="439"/>
      <c r="D15" s="440"/>
      <c r="E15" s="539"/>
      <c r="F15" s="540"/>
      <c r="G15" s="540"/>
      <c r="H15" s="540"/>
      <c r="I15" s="554"/>
      <c r="J15" s="42" t="e">
        <f>IF(AND('Mapa final'!#REF!="Muy Alta",'Mapa final'!#REF!="Leve"),CONCATENATE("R10C",'Mapa final'!#REF!),"")</f>
        <v>#REF!</v>
      </c>
      <c r="K15" s="43" t="e">
        <f>IF(AND('Mapa final'!#REF!="Muy Alta",'Mapa final'!#REF!="Leve"),CONCATENATE("R10C",'Mapa final'!#REF!),"")</f>
        <v>#REF!</v>
      </c>
      <c r="L15" s="43" t="e">
        <f>IF(AND('Mapa final'!#REF!="Muy Alta",'Mapa final'!#REF!="Leve"),CONCATENATE("R10C",'Mapa final'!#REF!),"")</f>
        <v>#REF!</v>
      </c>
      <c r="M15" s="43" t="e">
        <f>IF(AND('Mapa final'!#REF!="Muy Alta",'Mapa final'!#REF!="Leve"),CONCATENATE("R10C",'Mapa final'!#REF!),"")</f>
        <v>#REF!</v>
      </c>
      <c r="N15" s="43" t="e">
        <f>IF(AND('Mapa final'!#REF!="Muy Alta",'Mapa final'!#REF!="Leve"),CONCATENATE("R10C",'Mapa final'!#REF!),"")</f>
        <v>#REF!</v>
      </c>
      <c r="O15" s="44" t="e">
        <f>IF(AND('Mapa final'!#REF!="Muy Alta",'Mapa final'!#REF!="Leve"),CONCATENATE("R10C",'Mapa final'!#REF!),"")</f>
        <v>#REF!</v>
      </c>
      <c r="P15" s="36" t="e">
        <f>IF(AND('Mapa final'!#REF!="Muy Alta",'Mapa final'!#REF!="Menor"),CONCATENATE("R10C",'Mapa final'!#REF!),"")</f>
        <v>#REF!</v>
      </c>
      <c r="Q15" s="37" t="e">
        <f>IF(AND('Mapa final'!#REF!="Muy Alta",'Mapa final'!#REF!="Menor"),CONCATENATE("R10C",'Mapa final'!#REF!),"")</f>
        <v>#REF!</v>
      </c>
      <c r="R15" s="37" t="e">
        <f>IF(AND('Mapa final'!#REF!="Muy Alta",'Mapa final'!#REF!="Menor"),CONCATENATE("R10C",'Mapa final'!#REF!),"")</f>
        <v>#REF!</v>
      </c>
      <c r="S15" s="37" t="e">
        <f>IF(AND('Mapa final'!#REF!="Muy Alta",'Mapa final'!#REF!="Menor"),CONCATENATE("R10C",'Mapa final'!#REF!),"")</f>
        <v>#REF!</v>
      </c>
      <c r="T15" s="37" t="e">
        <f>IF(AND('Mapa final'!#REF!="Muy Alta",'Mapa final'!#REF!="Menor"),CONCATENATE("R10C",'Mapa final'!#REF!),"")</f>
        <v>#REF!</v>
      </c>
      <c r="U15" s="38" t="e">
        <f>IF(AND('Mapa final'!#REF!="Muy Alta",'Mapa final'!#REF!="Menor"),CONCATENATE("R10C",'Mapa final'!#REF!),"")</f>
        <v>#REF!</v>
      </c>
      <c r="V15" s="42" t="e">
        <f>IF(AND('Mapa final'!#REF!="Muy Alta",'Mapa final'!#REF!="Moderado"),CONCATENATE("R10C",'Mapa final'!#REF!),"")</f>
        <v>#REF!</v>
      </c>
      <c r="W15" s="43" t="e">
        <f>IF(AND('Mapa final'!#REF!="Muy Alta",'Mapa final'!#REF!="Moderado"),CONCATENATE("R10C",'Mapa final'!#REF!),"")</f>
        <v>#REF!</v>
      </c>
      <c r="X15" s="43" t="e">
        <f>IF(AND('Mapa final'!#REF!="Muy Alta",'Mapa final'!#REF!="Moderado"),CONCATENATE("R10C",'Mapa final'!#REF!),"")</f>
        <v>#REF!</v>
      </c>
      <c r="Y15" s="43" t="e">
        <f>IF(AND('Mapa final'!#REF!="Muy Alta",'Mapa final'!#REF!="Moderado"),CONCATENATE("R10C",'Mapa final'!#REF!),"")</f>
        <v>#REF!</v>
      </c>
      <c r="Z15" s="43" t="e">
        <f>IF(AND('Mapa final'!#REF!="Muy Alta",'Mapa final'!#REF!="Moderado"),CONCATENATE("R10C",'Mapa final'!#REF!),"")</f>
        <v>#REF!</v>
      </c>
      <c r="AA15" s="44" t="e">
        <f>IF(AND('Mapa final'!#REF!="Muy Alta",'Mapa final'!#REF!="Moderado"),CONCATENATE("R10C",'Mapa final'!#REF!),"")</f>
        <v>#REF!</v>
      </c>
      <c r="AB15" s="36" t="e">
        <f>IF(AND('Mapa final'!#REF!="Muy Alta",'Mapa final'!#REF!="Mayor"),CONCATENATE("R10C",'Mapa final'!#REF!),"")</f>
        <v>#REF!</v>
      </c>
      <c r="AC15" s="37" t="e">
        <f>IF(AND('Mapa final'!#REF!="Muy Alta",'Mapa final'!#REF!="Mayor"),CONCATENATE("R10C",'Mapa final'!#REF!),"")</f>
        <v>#REF!</v>
      </c>
      <c r="AD15" s="37" t="e">
        <f>IF(AND('Mapa final'!#REF!="Muy Alta",'Mapa final'!#REF!="Mayor"),CONCATENATE("R10C",'Mapa final'!#REF!),"")</f>
        <v>#REF!</v>
      </c>
      <c r="AE15" s="37" t="e">
        <f>IF(AND('Mapa final'!#REF!="Muy Alta",'Mapa final'!#REF!="Mayor"),CONCATENATE("R10C",'Mapa final'!#REF!),"")</f>
        <v>#REF!</v>
      </c>
      <c r="AF15" s="37" t="e">
        <f>IF(AND('Mapa final'!#REF!="Muy Alta",'Mapa final'!#REF!="Mayor"),CONCATENATE("R10C",'Mapa final'!#REF!),"")</f>
        <v>#REF!</v>
      </c>
      <c r="AG15" s="38" t="e">
        <f>IF(AND('Mapa final'!#REF!="Muy Alta",'Mapa final'!#REF!="Mayor"),CONCATENATE("R10C",'Mapa final'!#REF!),"")</f>
        <v>#REF!</v>
      </c>
      <c r="AH15" s="45" t="e">
        <f>IF(AND('Mapa final'!#REF!="Muy Alta",'Mapa final'!#REF!="Catastrófico"),CONCATENATE("R10C",'Mapa final'!#REF!),"")</f>
        <v>#REF!</v>
      </c>
      <c r="AI15" s="46" t="e">
        <f>IF(AND('Mapa final'!#REF!="Muy Alta",'Mapa final'!#REF!="Catastrófico"),CONCATENATE("R10C",'Mapa final'!#REF!),"")</f>
        <v>#REF!</v>
      </c>
      <c r="AJ15" s="46" t="e">
        <f>IF(AND('Mapa final'!#REF!="Muy Alta",'Mapa final'!#REF!="Catastrófico"),CONCATENATE("R10C",'Mapa final'!#REF!),"")</f>
        <v>#REF!</v>
      </c>
      <c r="AK15" s="46" t="e">
        <f>IF(AND('Mapa final'!#REF!="Muy Alta",'Mapa final'!#REF!="Catastrófico"),CONCATENATE("R10C",'Mapa final'!#REF!),"")</f>
        <v>#REF!</v>
      </c>
      <c r="AL15" s="46" t="e">
        <f>IF(AND('Mapa final'!#REF!="Muy Alta",'Mapa final'!#REF!="Catastrófico"),CONCATENATE("R10C",'Mapa final'!#REF!),"")</f>
        <v>#REF!</v>
      </c>
      <c r="AM15" s="47" t="e">
        <f>IF(AND('Mapa final'!#REF!="Muy Alta",'Mapa final'!#REF!="Catastrófico"),CONCATENATE("R10C",'Mapa final'!#REF!),"")</f>
        <v>#REF!</v>
      </c>
      <c r="AN15" s="67"/>
      <c r="AO15" s="547"/>
      <c r="AP15" s="548"/>
      <c r="AQ15" s="548"/>
      <c r="AR15" s="548"/>
      <c r="AS15" s="548"/>
      <c r="AT15" s="549"/>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439"/>
      <c r="C16" s="439"/>
      <c r="D16" s="440"/>
      <c r="E16" s="534" t="s">
        <v>109</v>
      </c>
      <c r="F16" s="535"/>
      <c r="G16" s="535"/>
      <c r="H16" s="535"/>
      <c r="I16" s="535"/>
      <c r="J16" s="48" t="str">
        <f>IF(AND('Mapa final'!$AB$10="Alta",'Mapa final'!$AD$10="Leve"),CONCATENATE("R1C",'Mapa final'!$R$10),"")</f>
        <v/>
      </c>
      <c r="K16" s="49" t="str">
        <f>IF(AND('Mapa final'!$AB$11="Alta",'Mapa final'!$AD$11="Leve"),CONCATENATE("R1C",'Mapa final'!$R$11),"")</f>
        <v/>
      </c>
      <c r="L16" s="49" t="e">
        <f>IF(AND('Mapa final'!#REF!="Alta",'Mapa final'!#REF!="Leve"),CONCATENATE("R1C",'Mapa final'!#REF!),"")</f>
        <v>#REF!</v>
      </c>
      <c r="M16" s="49" t="e">
        <f>IF(AND('Mapa final'!#REF!="Alta",'Mapa final'!#REF!="Leve"),CONCATENATE("R1C",'Mapa final'!#REF!),"")</f>
        <v>#REF!</v>
      </c>
      <c r="N16" s="49" t="e">
        <f>IF(AND('Mapa final'!#REF!="Alta",'Mapa final'!#REF!="Leve"),CONCATENATE("R1C",'Mapa final'!#REF!),"")</f>
        <v>#REF!</v>
      </c>
      <c r="O16" s="50" t="e">
        <f>IF(AND('Mapa final'!#REF!="Alta",'Mapa final'!#REF!="Leve"),CONCATENATE("R1C",'Mapa final'!#REF!),"")</f>
        <v>#REF!</v>
      </c>
      <c r="P16" s="48" t="str">
        <f>IF(AND('Mapa final'!$AB$10="Alta",'Mapa final'!$AD$10="Menor"),CONCATENATE("R1C",'Mapa final'!$R$10),"")</f>
        <v/>
      </c>
      <c r="Q16" s="49" t="str">
        <f>IF(AND('Mapa final'!$AB$11="Alta",'Mapa final'!$AD$11="Menor"),CONCATENATE("R1C",'Mapa final'!$R$11),"")</f>
        <v/>
      </c>
      <c r="R16" s="49" t="e">
        <f>IF(AND('Mapa final'!#REF!="Alta",'Mapa final'!#REF!="Menor"),CONCATENATE("R1C",'Mapa final'!#REF!),"")</f>
        <v>#REF!</v>
      </c>
      <c r="S16" s="49" t="e">
        <f>IF(AND('Mapa final'!#REF!="Alta",'Mapa final'!#REF!="Menor"),CONCATENATE("R1C",'Mapa final'!#REF!),"")</f>
        <v>#REF!</v>
      </c>
      <c r="T16" s="49" t="e">
        <f>IF(AND('Mapa final'!#REF!="Alta",'Mapa final'!#REF!="Menor"),CONCATENATE("R1C",'Mapa final'!#REF!),"")</f>
        <v>#REF!</v>
      </c>
      <c r="U16" s="50" t="e">
        <f>IF(AND('Mapa final'!#REF!="Alta",'Mapa final'!#REF!="Menor"),CONCATENATE("R1C",'Mapa final'!#REF!),"")</f>
        <v>#REF!</v>
      </c>
      <c r="V16" s="30" t="str">
        <f>IF(AND('Mapa final'!$AB$10="Alta",'Mapa final'!$AD$10="Moderado"),CONCATENATE("R1C",'Mapa final'!$R$10),"")</f>
        <v/>
      </c>
      <c r="W16" s="31" t="str">
        <f>IF(AND('Mapa final'!$AB$11="Alta",'Mapa final'!$AD$11="Moderado"),CONCATENATE("R1C",'Mapa final'!$R$11),"")</f>
        <v/>
      </c>
      <c r="X16" s="31" t="e">
        <f>IF(AND('Mapa final'!#REF!="Alta",'Mapa final'!#REF!="Moderado"),CONCATENATE("R1C",'Mapa final'!#REF!),"")</f>
        <v>#REF!</v>
      </c>
      <c r="Y16" s="31" t="e">
        <f>IF(AND('Mapa final'!#REF!="Alta",'Mapa final'!#REF!="Moderado"),CONCATENATE("R1C",'Mapa final'!#REF!),"")</f>
        <v>#REF!</v>
      </c>
      <c r="Z16" s="31" t="e">
        <f>IF(AND('Mapa final'!#REF!="Alta",'Mapa final'!#REF!="Moderado"),CONCATENATE("R1C",'Mapa final'!#REF!),"")</f>
        <v>#REF!</v>
      </c>
      <c r="AA16" s="32" t="e">
        <f>IF(AND('Mapa final'!#REF!="Alta",'Mapa final'!#REF!="Moderado"),CONCATENATE("R1C",'Mapa final'!#REF!),"")</f>
        <v>#REF!</v>
      </c>
      <c r="AB16" s="30" t="str">
        <f>IF(AND('Mapa final'!$AB$10="Alta",'Mapa final'!$AD$10="Mayor"),CONCATENATE("R1C",'Mapa final'!$R$10),"")</f>
        <v/>
      </c>
      <c r="AC16" s="31" t="str">
        <f>IF(AND('Mapa final'!$AB$11="Alta",'Mapa final'!$AD$11="Mayor"),CONCATENATE("R1C",'Mapa final'!$R$11),"")</f>
        <v/>
      </c>
      <c r="AD16" s="31" t="e">
        <f>IF(AND('Mapa final'!#REF!="Alta",'Mapa final'!#REF!="Mayor"),CONCATENATE("R1C",'Mapa final'!#REF!),"")</f>
        <v>#REF!</v>
      </c>
      <c r="AE16" s="31" t="e">
        <f>IF(AND('Mapa final'!#REF!="Alta",'Mapa final'!#REF!="Mayor"),CONCATENATE("R1C",'Mapa final'!#REF!),"")</f>
        <v>#REF!</v>
      </c>
      <c r="AF16" s="31" t="e">
        <f>IF(AND('Mapa final'!#REF!="Alta",'Mapa final'!#REF!="Mayor"),CONCATENATE("R1C",'Mapa final'!#REF!),"")</f>
        <v>#REF!</v>
      </c>
      <c r="AG16" s="32" t="e">
        <f>IF(AND('Mapa final'!#REF!="Alta",'Mapa final'!#REF!="Mayor"),CONCATENATE("R1C",'Mapa final'!#REF!),"")</f>
        <v>#REF!</v>
      </c>
      <c r="AH16" s="33" t="str">
        <f>IF(AND('Mapa final'!$AB$10="Alta",'Mapa final'!$AD$10="Catastrófico"),CONCATENATE("R1C",'Mapa final'!$R$10),"")</f>
        <v/>
      </c>
      <c r="AI16" s="34" t="str">
        <f>IF(AND('Mapa final'!$AB$11="Alta",'Mapa final'!$AD$11="Catastrófico"),CONCATENATE("R1C",'Mapa final'!$R$11),"")</f>
        <v/>
      </c>
      <c r="AJ16" s="34" t="e">
        <f>IF(AND('Mapa final'!#REF!="Alta",'Mapa final'!#REF!="Catastrófico"),CONCATENATE("R1C",'Mapa final'!#REF!),"")</f>
        <v>#REF!</v>
      </c>
      <c r="AK16" s="34" t="e">
        <f>IF(AND('Mapa final'!#REF!="Alta",'Mapa final'!#REF!="Catastrófico"),CONCATENATE("R1C",'Mapa final'!#REF!),"")</f>
        <v>#REF!</v>
      </c>
      <c r="AL16" s="34" t="e">
        <f>IF(AND('Mapa final'!#REF!="Alta",'Mapa final'!#REF!="Catastrófico"),CONCATENATE("R1C",'Mapa final'!#REF!),"")</f>
        <v>#REF!</v>
      </c>
      <c r="AM16" s="35" t="e">
        <f>IF(AND('Mapa final'!#REF!="Alta",'Mapa final'!#REF!="Catastrófico"),CONCATENATE("R1C",'Mapa final'!#REF!),"")</f>
        <v>#REF!</v>
      </c>
      <c r="AN16" s="67"/>
      <c r="AO16" s="525" t="s">
        <v>78</v>
      </c>
      <c r="AP16" s="526"/>
      <c r="AQ16" s="526"/>
      <c r="AR16" s="526"/>
      <c r="AS16" s="526"/>
      <c r="AT16" s="52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439"/>
      <c r="C17" s="439"/>
      <c r="D17" s="440"/>
      <c r="E17" s="536"/>
      <c r="F17" s="537"/>
      <c r="G17" s="537"/>
      <c r="H17" s="537"/>
      <c r="I17" s="537"/>
      <c r="J17" s="51" t="str">
        <f>IF(AND('Mapa final'!$AB$12="Alta",'Mapa final'!$AD$12="Leve"),CONCATENATE("R2C",'Mapa final'!$R$12),"")</f>
        <v/>
      </c>
      <c r="K17" s="52" t="str">
        <f>IF(AND('Mapa final'!$AB$13="Alta",'Mapa final'!$AD$13="Leve"),CONCATENATE("R2C",'Mapa final'!$R$13),"")</f>
        <v/>
      </c>
      <c r="L17" s="52" t="e">
        <f>IF(AND('Mapa final'!#REF!="Alta",'Mapa final'!#REF!="Leve"),CONCATENATE("R2C",'Mapa final'!#REF!),"")</f>
        <v>#REF!</v>
      </c>
      <c r="M17" s="52" t="e">
        <f>IF(AND('Mapa final'!#REF!="Alta",'Mapa final'!#REF!="Leve"),CONCATENATE("R2C",'Mapa final'!#REF!),"")</f>
        <v>#REF!</v>
      </c>
      <c r="N17" s="52" t="e">
        <f>IF(AND('Mapa final'!#REF!="Alta",'Mapa final'!#REF!="Leve"),CONCATENATE("R2C",'Mapa final'!#REF!),"")</f>
        <v>#REF!</v>
      </c>
      <c r="O17" s="53" t="e">
        <f>IF(AND('Mapa final'!#REF!="Alta",'Mapa final'!#REF!="Leve"),CONCATENATE("R2C",'Mapa final'!#REF!),"")</f>
        <v>#REF!</v>
      </c>
      <c r="P17" s="51" t="str">
        <f>IF(AND('Mapa final'!$AB$12="Alta",'Mapa final'!$AD$12="Menor"),CONCATENATE("R2C",'Mapa final'!$R$12),"")</f>
        <v/>
      </c>
      <c r="Q17" s="52" t="str">
        <f>IF(AND('Mapa final'!$AB$13="Alta",'Mapa final'!$AD$13="Menor"),CONCATENATE("R2C",'Mapa final'!$R$13),"")</f>
        <v/>
      </c>
      <c r="R17" s="52" t="e">
        <f>IF(AND('Mapa final'!#REF!="Alta",'Mapa final'!#REF!="Menor"),CONCATENATE("R2C",'Mapa final'!#REF!),"")</f>
        <v>#REF!</v>
      </c>
      <c r="S17" s="52" t="e">
        <f>IF(AND('Mapa final'!#REF!="Alta",'Mapa final'!#REF!="Menor"),CONCATENATE("R2C",'Mapa final'!#REF!),"")</f>
        <v>#REF!</v>
      </c>
      <c r="T17" s="52" t="e">
        <f>IF(AND('Mapa final'!#REF!="Alta",'Mapa final'!#REF!="Menor"),CONCATENATE("R2C",'Mapa final'!#REF!),"")</f>
        <v>#REF!</v>
      </c>
      <c r="U17" s="53" t="e">
        <f>IF(AND('Mapa final'!#REF!="Alta",'Mapa final'!#REF!="Menor"),CONCATENATE("R2C",'Mapa final'!#REF!),"")</f>
        <v>#REF!</v>
      </c>
      <c r="V17" s="36" t="str">
        <f>IF(AND('Mapa final'!$AB$12="Alta",'Mapa final'!$AD$12="Moderado"),CONCATENATE("R2C",'Mapa final'!$R$12),"")</f>
        <v/>
      </c>
      <c r="W17" s="37" t="str">
        <f>IF(AND('Mapa final'!$AB$13="Alta",'Mapa final'!$AD$13="Moderado"),CONCATENATE("R2C",'Mapa final'!$R$13),"")</f>
        <v/>
      </c>
      <c r="X17" s="37" t="e">
        <f>IF(AND('Mapa final'!#REF!="Alta",'Mapa final'!#REF!="Moderado"),CONCATENATE("R2C",'Mapa final'!#REF!),"")</f>
        <v>#REF!</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str">
        <f>IF(AND('Mapa final'!$AB$12="Alta",'Mapa final'!$AD$12="Mayor"),CONCATENATE("R2C",'Mapa final'!$R$12),"")</f>
        <v/>
      </c>
      <c r="AC17" s="37" t="str">
        <f>IF(AND('Mapa final'!$AB$13="Alta",'Mapa final'!$AD$13="Mayor"),CONCATENATE("R2C",'Mapa final'!$R$13),"")</f>
        <v/>
      </c>
      <c r="AD17" s="37" t="e">
        <f>IF(AND('Mapa final'!#REF!="Alta",'Mapa final'!#REF!="Mayor"),CONCATENATE("R2C",'Mapa final'!#REF!),"")</f>
        <v>#REF!</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str">
        <f>IF(AND('Mapa final'!$AB$12="Alta",'Mapa final'!$AD$12="Catastrófico"),CONCATENATE("R2C",'Mapa final'!$R$12),"")</f>
        <v/>
      </c>
      <c r="AI17" s="40" t="str">
        <f>IF(AND('Mapa final'!$AB$13="Alta",'Mapa final'!$AD$13="Catastrófico"),CONCATENATE("R2C",'Mapa final'!$R$13),"")</f>
        <v/>
      </c>
      <c r="AJ17" s="40" t="e">
        <f>IF(AND('Mapa final'!#REF!="Alta",'Mapa final'!#REF!="Catastrófico"),CONCATENATE("R2C",'Mapa final'!#REF!),"")</f>
        <v>#REF!</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7"/>
      <c r="AO17" s="528"/>
      <c r="AP17" s="529"/>
      <c r="AQ17" s="529"/>
      <c r="AR17" s="529"/>
      <c r="AS17" s="529"/>
      <c r="AT17" s="530"/>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439"/>
      <c r="C18" s="439"/>
      <c r="D18" s="440"/>
      <c r="E18" s="538"/>
      <c r="F18" s="537"/>
      <c r="G18" s="537"/>
      <c r="H18" s="537"/>
      <c r="I18" s="537"/>
      <c r="J18" s="51" t="e">
        <f>IF(AND('Mapa final'!#REF!="Alta",'Mapa final'!#REF!="Leve"),CONCATENATE("R3C",'Mapa final'!#REF!),"")</f>
        <v>#REF!</v>
      </c>
      <c r="K18" s="52" t="e">
        <f>IF(AND('Mapa final'!#REF!="Alta",'Mapa final'!#REF!="Leve"),CONCATENATE("R3C",'Mapa final'!#REF!),"")</f>
        <v>#REF!</v>
      </c>
      <c r="L18" s="52" t="e">
        <f>IF(AND('Mapa final'!#REF!="Alta",'Mapa final'!#REF!="Leve"),CONCATENATE("R3C",'Mapa final'!#REF!),"")</f>
        <v>#REF!</v>
      </c>
      <c r="M18" s="52" t="e">
        <f>IF(AND('Mapa final'!#REF!="Alta",'Mapa final'!#REF!="Leve"),CONCATENATE("R3C",'Mapa final'!#REF!),"")</f>
        <v>#REF!</v>
      </c>
      <c r="N18" s="52" t="e">
        <f>IF(AND('Mapa final'!#REF!="Alta",'Mapa final'!#REF!="Leve"),CONCATENATE("R3C",'Mapa final'!#REF!),"")</f>
        <v>#REF!</v>
      </c>
      <c r="O18" s="53" t="e">
        <f>IF(AND('Mapa final'!#REF!="Alta",'Mapa final'!#REF!="Leve"),CONCATENATE("R3C",'Mapa final'!#REF!),"")</f>
        <v>#REF!</v>
      </c>
      <c r="P18" s="51" t="e">
        <f>IF(AND('Mapa final'!#REF!="Alta",'Mapa final'!#REF!="Menor"),CONCATENATE("R3C",'Mapa final'!#REF!),"")</f>
        <v>#REF!</v>
      </c>
      <c r="Q18" s="52" t="e">
        <f>IF(AND('Mapa final'!#REF!="Alta",'Mapa final'!#REF!="Menor"),CONCATENATE("R3C",'Mapa final'!#REF!),"")</f>
        <v>#REF!</v>
      </c>
      <c r="R18" s="52" t="e">
        <f>IF(AND('Mapa final'!#REF!="Alta",'Mapa final'!#REF!="Menor"),CONCATENATE("R3C",'Mapa final'!#REF!),"")</f>
        <v>#REF!</v>
      </c>
      <c r="S18" s="52" t="e">
        <f>IF(AND('Mapa final'!#REF!="Alta",'Mapa final'!#REF!="Menor"),CONCATENATE("R3C",'Mapa final'!#REF!),"")</f>
        <v>#REF!</v>
      </c>
      <c r="T18" s="52" t="e">
        <f>IF(AND('Mapa final'!#REF!="Alta",'Mapa final'!#REF!="Menor"),CONCATENATE("R3C",'Mapa final'!#REF!),"")</f>
        <v>#REF!</v>
      </c>
      <c r="U18" s="53" t="e">
        <f>IF(AND('Mapa final'!#REF!="Alta",'Mapa final'!#REF!="Menor"),CONCATENATE("R3C",'Mapa final'!#REF!),"")</f>
        <v>#REF!</v>
      </c>
      <c r="V18" s="36" t="e">
        <f>IF(AND('Mapa final'!#REF!="Alta",'Mapa final'!#REF!="Moderado"),CONCATENATE("R3C",'Mapa final'!#REF!),"")</f>
        <v>#REF!</v>
      </c>
      <c r="W18" s="37" t="e">
        <f>IF(AND('Mapa final'!#REF!="Alta",'Mapa final'!#REF!="Moderado"),CONCATENATE("R3C",'Mapa final'!#REF!),"")</f>
        <v>#REF!</v>
      </c>
      <c r="X18" s="37" t="e">
        <f>IF(AND('Mapa final'!#REF!="Alta",'Mapa final'!#REF!="Moderado"),CONCATENATE("R3C",'Mapa final'!#REF!),"")</f>
        <v>#REF!</v>
      </c>
      <c r="Y18" s="37" t="e">
        <f>IF(AND('Mapa final'!#REF!="Alta",'Mapa final'!#REF!="Moderado"),CONCATENATE("R3C",'Mapa final'!#REF!),"")</f>
        <v>#REF!</v>
      </c>
      <c r="Z18" s="37" t="e">
        <f>IF(AND('Mapa final'!#REF!="Alta",'Mapa final'!#REF!="Moderado"),CONCATENATE("R3C",'Mapa final'!#REF!),"")</f>
        <v>#REF!</v>
      </c>
      <c r="AA18" s="38" t="e">
        <f>IF(AND('Mapa final'!#REF!="Alta",'Mapa final'!#REF!="Moderado"),CONCATENATE("R3C",'Mapa final'!#REF!),"")</f>
        <v>#REF!</v>
      </c>
      <c r="AB18" s="36" t="e">
        <f>IF(AND('Mapa final'!#REF!="Alta",'Mapa final'!#REF!="Mayor"),CONCATENATE("R3C",'Mapa final'!#REF!),"")</f>
        <v>#REF!</v>
      </c>
      <c r="AC18" s="37" t="e">
        <f>IF(AND('Mapa final'!#REF!="Alta",'Mapa final'!#REF!="Mayor"),CONCATENATE("R3C",'Mapa final'!#REF!),"")</f>
        <v>#REF!</v>
      </c>
      <c r="AD18" s="37" t="e">
        <f>IF(AND('Mapa final'!#REF!="Alta",'Mapa final'!#REF!="Mayor"),CONCATENATE("R3C",'Mapa final'!#REF!),"")</f>
        <v>#REF!</v>
      </c>
      <c r="AE18" s="37" t="e">
        <f>IF(AND('Mapa final'!#REF!="Alta",'Mapa final'!#REF!="Mayor"),CONCATENATE("R3C",'Mapa final'!#REF!),"")</f>
        <v>#REF!</v>
      </c>
      <c r="AF18" s="37" t="e">
        <f>IF(AND('Mapa final'!#REF!="Alta",'Mapa final'!#REF!="Mayor"),CONCATENATE("R3C",'Mapa final'!#REF!),"")</f>
        <v>#REF!</v>
      </c>
      <c r="AG18" s="38" t="e">
        <f>IF(AND('Mapa final'!#REF!="Alta",'Mapa final'!#REF!="Mayor"),CONCATENATE("R3C",'Mapa final'!#REF!),"")</f>
        <v>#REF!</v>
      </c>
      <c r="AH18" s="39" t="e">
        <f>IF(AND('Mapa final'!#REF!="Alta",'Mapa final'!#REF!="Catastrófico"),CONCATENATE("R3C",'Mapa final'!#REF!),"")</f>
        <v>#REF!</v>
      </c>
      <c r="AI18" s="40" t="e">
        <f>IF(AND('Mapa final'!#REF!="Alta",'Mapa final'!#REF!="Catastrófico"),CONCATENATE("R3C",'Mapa final'!#REF!),"")</f>
        <v>#REF!</v>
      </c>
      <c r="AJ18" s="40" t="e">
        <f>IF(AND('Mapa final'!#REF!="Alta",'Mapa final'!#REF!="Catastrófico"),CONCATENATE("R3C",'Mapa final'!#REF!),"")</f>
        <v>#REF!</v>
      </c>
      <c r="AK18" s="40" t="e">
        <f>IF(AND('Mapa final'!#REF!="Alta",'Mapa final'!#REF!="Catastrófico"),CONCATENATE("R3C",'Mapa final'!#REF!),"")</f>
        <v>#REF!</v>
      </c>
      <c r="AL18" s="40" t="e">
        <f>IF(AND('Mapa final'!#REF!="Alta",'Mapa final'!#REF!="Catastrófico"),CONCATENATE("R3C",'Mapa final'!#REF!),"")</f>
        <v>#REF!</v>
      </c>
      <c r="AM18" s="41" t="e">
        <f>IF(AND('Mapa final'!#REF!="Alta",'Mapa final'!#REF!="Catastrófico"),CONCATENATE("R3C",'Mapa final'!#REF!),"")</f>
        <v>#REF!</v>
      </c>
      <c r="AN18" s="67"/>
      <c r="AO18" s="528"/>
      <c r="AP18" s="529"/>
      <c r="AQ18" s="529"/>
      <c r="AR18" s="529"/>
      <c r="AS18" s="529"/>
      <c r="AT18" s="530"/>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439"/>
      <c r="C19" s="439"/>
      <c r="D19" s="440"/>
      <c r="E19" s="538"/>
      <c r="F19" s="537"/>
      <c r="G19" s="537"/>
      <c r="H19" s="537"/>
      <c r="I19" s="537"/>
      <c r="J19" s="51" t="e">
        <f>IF(AND('Mapa final'!#REF!="Alta",'Mapa final'!#REF!="Leve"),CONCATENATE("R4C",'Mapa final'!#REF!),"")</f>
        <v>#REF!</v>
      </c>
      <c r="K19" s="52" t="e">
        <f>IF(AND('Mapa final'!#REF!="Alta",'Mapa final'!#REF!="Leve"),CONCATENATE("R4C",'Mapa final'!#REF!),"")</f>
        <v>#REF!</v>
      </c>
      <c r="L19" s="52" t="e">
        <f>IF(AND('Mapa final'!#REF!="Alta",'Mapa final'!#REF!="Leve"),CONCATENATE("R4C",'Mapa final'!#REF!),"")</f>
        <v>#REF!</v>
      </c>
      <c r="M19" s="52" t="e">
        <f>IF(AND('Mapa final'!#REF!="Alta",'Mapa final'!#REF!="Leve"),CONCATENATE("R4C",'Mapa final'!#REF!),"")</f>
        <v>#REF!</v>
      </c>
      <c r="N19" s="52" t="e">
        <f>IF(AND('Mapa final'!#REF!="Alta",'Mapa final'!#REF!="Leve"),CONCATENATE("R4C",'Mapa final'!#REF!),"")</f>
        <v>#REF!</v>
      </c>
      <c r="O19" s="53" t="e">
        <f>IF(AND('Mapa final'!#REF!="Alta",'Mapa final'!#REF!="Leve"),CONCATENATE("R4C",'Mapa final'!#REF!),"")</f>
        <v>#REF!</v>
      </c>
      <c r="P19" s="51" t="e">
        <f>IF(AND('Mapa final'!#REF!="Alta",'Mapa final'!#REF!="Menor"),CONCATENATE("R4C",'Mapa final'!#REF!),"")</f>
        <v>#REF!</v>
      </c>
      <c r="Q19" s="52" t="e">
        <f>IF(AND('Mapa final'!#REF!="Alta",'Mapa final'!#REF!="Menor"),CONCATENATE("R4C",'Mapa final'!#REF!),"")</f>
        <v>#REF!</v>
      </c>
      <c r="R19" s="52" t="e">
        <f>IF(AND('Mapa final'!#REF!="Alta",'Mapa final'!#REF!="Menor"),CONCATENATE("R4C",'Mapa final'!#REF!),"")</f>
        <v>#REF!</v>
      </c>
      <c r="S19" s="52" t="e">
        <f>IF(AND('Mapa final'!#REF!="Alta",'Mapa final'!#REF!="Menor"),CONCATENATE("R4C",'Mapa final'!#REF!),"")</f>
        <v>#REF!</v>
      </c>
      <c r="T19" s="52" t="e">
        <f>IF(AND('Mapa final'!#REF!="Alta",'Mapa final'!#REF!="Menor"),CONCATENATE("R4C",'Mapa final'!#REF!),"")</f>
        <v>#REF!</v>
      </c>
      <c r="U19" s="53" t="e">
        <f>IF(AND('Mapa final'!#REF!="Alta",'Mapa final'!#REF!="Menor"),CONCATENATE("R4C",'Mapa final'!#REF!),"")</f>
        <v>#REF!</v>
      </c>
      <c r="V19" s="36" t="e">
        <f>IF(AND('Mapa final'!#REF!="Alta",'Mapa final'!#REF!="Moderado"),CONCATENATE("R4C",'Mapa final'!#REF!),"")</f>
        <v>#REF!</v>
      </c>
      <c r="W19" s="37" t="e">
        <f>IF(AND('Mapa final'!#REF!="Alta",'Mapa final'!#REF!="Moderado"),CONCATENATE("R4C",'Mapa final'!#REF!),"")</f>
        <v>#REF!</v>
      </c>
      <c r="X19" s="37" t="e">
        <f>IF(AND('Mapa final'!#REF!="Alta",'Mapa final'!#REF!="Moderado"),CONCATENATE("R4C",'Mapa final'!#REF!),"")</f>
        <v>#REF!</v>
      </c>
      <c r="Y19" s="37" t="e">
        <f>IF(AND('Mapa final'!#REF!="Alta",'Mapa final'!#REF!="Moderado"),CONCATENATE("R4C",'Mapa final'!#REF!),"")</f>
        <v>#REF!</v>
      </c>
      <c r="Z19" s="37" t="e">
        <f>IF(AND('Mapa final'!#REF!="Alta",'Mapa final'!#REF!="Moderado"),CONCATENATE("R4C",'Mapa final'!#REF!),"")</f>
        <v>#REF!</v>
      </c>
      <c r="AA19" s="38" t="e">
        <f>IF(AND('Mapa final'!#REF!="Alta",'Mapa final'!#REF!="Moderado"),CONCATENATE("R4C",'Mapa final'!#REF!),"")</f>
        <v>#REF!</v>
      </c>
      <c r="AB19" s="36" t="e">
        <f>IF(AND('Mapa final'!#REF!="Alta",'Mapa final'!#REF!="Mayor"),CONCATENATE("R4C",'Mapa final'!#REF!),"")</f>
        <v>#REF!</v>
      </c>
      <c r="AC19" s="37" t="e">
        <f>IF(AND('Mapa final'!#REF!="Alta",'Mapa final'!#REF!="Mayor"),CONCATENATE("R4C",'Mapa final'!#REF!),"")</f>
        <v>#REF!</v>
      </c>
      <c r="AD19" s="37" t="e">
        <f>IF(AND('Mapa final'!#REF!="Alta",'Mapa final'!#REF!="Mayor"),CONCATENATE("R4C",'Mapa final'!#REF!),"")</f>
        <v>#REF!</v>
      </c>
      <c r="AE19" s="37" t="e">
        <f>IF(AND('Mapa final'!#REF!="Alta",'Mapa final'!#REF!="Mayor"),CONCATENATE("R4C",'Mapa final'!#REF!),"")</f>
        <v>#REF!</v>
      </c>
      <c r="AF19" s="37" t="e">
        <f>IF(AND('Mapa final'!#REF!="Alta",'Mapa final'!#REF!="Mayor"),CONCATENATE("R4C",'Mapa final'!#REF!),"")</f>
        <v>#REF!</v>
      </c>
      <c r="AG19" s="38" t="e">
        <f>IF(AND('Mapa final'!#REF!="Alta",'Mapa final'!#REF!="Mayor"),CONCATENATE("R4C",'Mapa final'!#REF!),"")</f>
        <v>#REF!</v>
      </c>
      <c r="AH19" s="39" t="e">
        <f>IF(AND('Mapa final'!#REF!="Alta",'Mapa final'!#REF!="Catastrófico"),CONCATENATE("R4C",'Mapa final'!#REF!),"")</f>
        <v>#REF!</v>
      </c>
      <c r="AI19" s="40" t="e">
        <f>IF(AND('Mapa final'!#REF!="Alta",'Mapa final'!#REF!="Catastrófico"),CONCATENATE("R4C",'Mapa final'!#REF!),"")</f>
        <v>#REF!</v>
      </c>
      <c r="AJ19" s="40" t="e">
        <f>IF(AND('Mapa final'!#REF!="Alta",'Mapa final'!#REF!="Catastrófico"),CONCATENATE("R4C",'Mapa final'!#REF!),"")</f>
        <v>#REF!</v>
      </c>
      <c r="AK19" s="40" t="e">
        <f>IF(AND('Mapa final'!#REF!="Alta",'Mapa final'!#REF!="Catastrófico"),CONCATENATE("R4C",'Mapa final'!#REF!),"")</f>
        <v>#REF!</v>
      </c>
      <c r="AL19" s="40" t="e">
        <f>IF(AND('Mapa final'!#REF!="Alta",'Mapa final'!#REF!="Catastrófico"),CONCATENATE("R4C",'Mapa final'!#REF!),"")</f>
        <v>#REF!</v>
      </c>
      <c r="AM19" s="41" t="e">
        <f>IF(AND('Mapa final'!#REF!="Alta",'Mapa final'!#REF!="Catastrófico"),CONCATENATE("R4C",'Mapa final'!#REF!),"")</f>
        <v>#REF!</v>
      </c>
      <c r="AN19" s="67"/>
      <c r="AO19" s="528"/>
      <c r="AP19" s="529"/>
      <c r="AQ19" s="529"/>
      <c r="AR19" s="529"/>
      <c r="AS19" s="529"/>
      <c r="AT19" s="530"/>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439"/>
      <c r="C20" s="439"/>
      <c r="D20" s="440"/>
      <c r="E20" s="538"/>
      <c r="F20" s="537"/>
      <c r="G20" s="537"/>
      <c r="H20" s="537"/>
      <c r="I20" s="537"/>
      <c r="J20" s="51" t="e">
        <f>IF(AND('Mapa final'!#REF!="Alta",'Mapa final'!#REF!="Leve"),CONCATENATE("R5C",'Mapa final'!#REF!),"")</f>
        <v>#REF!</v>
      </c>
      <c r="K20" s="52" t="e">
        <f>IF(AND('Mapa final'!#REF!="Alta",'Mapa final'!#REF!="Leve"),CONCATENATE("R5C",'Mapa final'!#REF!),"")</f>
        <v>#REF!</v>
      </c>
      <c r="L20" s="52" t="e">
        <f>IF(AND('Mapa final'!#REF!="Alta",'Mapa final'!#REF!="Leve"),CONCATENATE("R5C",'Mapa final'!#REF!),"")</f>
        <v>#REF!</v>
      </c>
      <c r="M20" s="52" t="e">
        <f>IF(AND('Mapa final'!#REF!="Alta",'Mapa final'!#REF!="Leve"),CONCATENATE("R5C",'Mapa final'!#REF!),"")</f>
        <v>#REF!</v>
      </c>
      <c r="N20" s="52" t="e">
        <f>IF(AND('Mapa final'!#REF!="Alta",'Mapa final'!#REF!="Leve"),CONCATENATE("R5C",'Mapa final'!#REF!),"")</f>
        <v>#REF!</v>
      </c>
      <c r="O20" s="53" t="e">
        <f>IF(AND('Mapa final'!#REF!="Alta",'Mapa final'!#REF!="Leve"),CONCATENATE("R5C",'Mapa final'!#REF!),"")</f>
        <v>#REF!</v>
      </c>
      <c r="P20" s="51" t="e">
        <f>IF(AND('Mapa final'!#REF!="Alta",'Mapa final'!#REF!="Menor"),CONCATENATE("R5C",'Mapa final'!#REF!),"")</f>
        <v>#REF!</v>
      </c>
      <c r="Q20" s="52" t="e">
        <f>IF(AND('Mapa final'!#REF!="Alta",'Mapa final'!#REF!="Menor"),CONCATENATE("R5C",'Mapa final'!#REF!),"")</f>
        <v>#REF!</v>
      </c>
      <c r="R20" s="52" t="e">
        <f>IF(AND('Mapa final'!#REF!="Alta",'Mapa final'!#REF!="Menor"),CONCATENATE("R5C",'Mapa final'!#REF!),"")</f>
        <v>#REF!</v>
      </c>
      <c r="S20" s="52" t="e">
        <f>IF(AND('Mapa final'!#REF!="Alta",'Mapa final'!#REF!="Menor"),CONCATENATE("R5C",'Mapa final'!#REF!),"")</f>
        <v>#REF!</v>
      </c>
      <c r="T20" s="52" t="e">
        <f>IF(AND('Mapa final'!#REF!="Alta",'Mapa final'!#REF!="Menor"),CONCATENATE("R5C",'Mapa final'!#REF!),"")</f>
        <v>#REF!</v>
      </c>
      <c r="U20" s="53" t="e">
        <f>IF(AND('Mapa final'!#REF!="Alta",'Mapa final'!#REF!="Menor"),CONCATENATE("R5C",'Mapa final'!#REF!),"")</f>
        <v>#REF!</v>
      </c>
      <c r="V20" s="36" t="e">
        <f>IF(AND('Mapa final'!#REF!="Alta",'Mapa final'!#REF!="Moderado"),CONCATENATE("R5C",'Mapa final'!#REF!),"")</f>
        <v>#REF!</v>
      </c>
      <c r="W20" s="37" t="e">
        <f>IF(AND('Mapa final'!#REF!="Alta",'Mapa final'!#REF!="Moderado"),CONCATENATE("R5C",'Mapa final'!#REF!),"")</f>
        <v>#REF!</v>
      </c>
      <c r="X20" s="37" t="e">
        <f>IF(AND('Mapa final'!#REF!="Alta",'Mapa final'!#REF!="Moderado"),CONCATENATE("R5C",'Mapa final'!#REF!),"")</f>
        <v>#REF!</v>
      </c>
      <c r="Y20" s="37" t="e">
        <f>IF(AND('Mapa final'!#REF!="Alta",'Mapa final'!#REF!="Moderado"),CONCATENATE("R5C",'Mapa final'!#REF!),"")</f>
        <v>#REF!</v>
      </c>
      <c r="Z20" s="37" t="e">
        <f>IF(AND('Mapa final'!#REF!="Alta",'Mapa final'!#REF!="Moderado"),CONCATENATE("R5C",'Mapa final'!#REF!),"")</f>
        <v>#REF!</v>
      </c>
      <c r="AA20" s="38" t="e">
        <f>IF(AND('Mapa final'!#REF!="Alta",'Mapa final'!#REF!="Moderado"),CONCATENATE("R5C",'Mapa final'!#REF!),"")</f>
        <v>#REF!</v>
      </c>
      <c r="AB20" s="36" t="e">
        <f>IF(AND('Mapa final'!#REF!="Alta",'Mapa final'!#REF!="Mayor"),CONCATENATE("R5C",'Mapa final'!#REF!),"")</f>
        <v>#REF!</v>
      </c>
      <c r="AC20" s="37" t="e">
        <f>IF(AND('Mapa final'!#REF!="Alta",'Mapa final'!#REF!="Mayor"),CONCATENATE("R5C",'Mapa final'!#REF!),"")</f>
        <v>#REF!</v>
      </c>
      <c r="AD20" s="37" t="e">
        <f>IF(AND('Mapa final'!#REF!="Alta",'Mapa final'!#REF!="Mayor"),CONCATENATE("R5C",'Mapa final'!#REF!),"")</f>
        <v>#REF!</v>
      </c>
      <c r="AE20" s="37" t="e">
        <f>IF(AND('Mapa final'!#REF!="Alta",'Mapa final'!#REF!="Mayor"),CONCATENATE("R5C",'Mapa final'!#REF!),"")</f>
        <v>#REF!</v>
      </c>
      <c r="AF20" s="37" t="e">
        <f>IF(AND('Mapa final'!#REF!="Alta",'Mapa final'!#REF!="Mayor"),CONCATENATE("R5C",'Mapa final'!#REF!),"")</f>
        <v>#REF!</v>
      </c>
      <c r="AG20" s="38" t="e">
        <f>IF(AND('Mapa final'!#REF!="Alta",'Mapa final'!#REF!="Mayor"),CONCATENATE("R5C",'Mapa final'!#REF!),"")</f>
        <v>#REF!</v>
      </c>
      <c r="AH20" s="39" t="e">
        <f>IF(AND('Mapa final'!#REF!="Alta",'Mapa final'!#REF!="Catastrófico"),CONCATENATE("R5C",'Mapa final'!#REF!),"")</f>
        <v>#REF!</v>
      </c>
      <c r="AI20" s="40" t="e">
        <f>IF(AND('Mapa final'!#REF!="Alta",'Mapa final'!#REF!="Catastrófico"),CONCATENATE("R5C",'Mapa final'!#REF!),"")</f>
        <v>#REF!</v>
      </c>
      <c r="AJ20" s="40" t="e">
        <f>IF(AND('Mapa final'!#REF!="Alta",'Mapa final'!#REF!="Catastrófico"),CONCATENATE("R5C",'Mapa final'!#REF!),"")</f>
        <v>#REF!</v>
      </c>
      <c r="AK20" s="40" t="e">
        <f>IF(AND('Mapa final'!#REF!="Alta",'Mapa final'!#REF!="Catastrófico"),CONCATENATE("R5C",'Mapa final'!#REF!),"")</f>
        <v>#REF!</v>
      </c>
      <c r="AL20" s="40" t="e">
        <f>IF(AND('Mapa final'!#REF!="Alta",'Mapa final'!#REF!="Catastrófico"),CONCATENATE("R5C",'Mapa final'!#REF!),"")</f>
        <v>#REF!</v>
      </c>
      <c r="AM20" s="41" t="e">
        <f>IF(AND('Mapa final'!#REF!="Alta",'Mapa final'!#REF!="Catastrófico"),CONCATENATE("R5C",'Mapa final'!#REF!),"")</f>
        <v>#REF!</v>
      </c>
      <c r="AN20" s="67"/>
      <c r="AO20" s="528"/>
      <c r="AP20" s="529"/>
      <c r="AQ20" s="529"/>
      <c r="AR20" s="529"/>
      <c r="AS20" s="529"/>
      <c r="AT20" s="530"/>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439"/>
      <c r="C21" s="439"/>
      <c r="D21" s="440"/>
      <c r="E21" s="538"/>
      <c r="F21" s="537"/>
      <c r="G21" s="537"/>
      <c r="H21" s="537"/>
      <c r="I21" s="537"/>
      <c r="J21" s="51" t="e">
        <f>IF(AND('Mapa final'!#REF!="Alta",'Mapa final'!#REF!="Leve"),CONCATENATE("R6C",'Mapa final'!#REF!),"")</f>
        <v>#REF!</v>
      </c>
      <c r="K21" s="52" t="e">
        <f>IF(AND('Mapa final'!#REF!="Alta",'Mapa final'!#REF!="Leve"),CONCATENATE("R6C",'Mapa final'!#REF!),"")</f>
        <v>#REF!</v>
      </c>
      <c r="L21" s="52" t="e">
        <f>IF(AND('Mapa final'!#REF!="Alta",'Mapa final'!#REF!="Leve"),CONCATENATE("R6C",'Mapa final'!#REF!),"")</f>
        <v>#REF!</v>
      </c>
      <c r="M21" s="52" t="e">
        <f>IF(AND('Mapa final'!#REF!="Alta",'Mapa final'!#REF!="Leve"),CONCATENATE("R6C",'Mapa final'!#REF!),"")</f>
        <v>#REF!</v>
      </c>
      <c r="N21" s="52" t="e">
        <f>IF(AND('Mapa final'!#REF!="Alta",'Mapa final'!#REF!="Leve"),CONCATENATE("R6C",'Mapa final'!#REF!),"")</f>
        <v>#REF!</v>
      </c>
      <c r="O21" s="53" t="e">
        <f>IF(AND('Mapa final'!#REF!="Alta",'Mapa final'!#REF!="Leve"),CONCATENATE("R6C",'Mapa final'!#REF!),"")</f>
        <v>#REF!</v>
      </c>
      <c r="P21" s="51" t="e">
        <f>IF(AND('Mapa final'!#REF!="Alta",'Mapa final'!#REF!="Menor"),CONCATENATE("R6C",'Mapa final'!#REF!),"")</f>
        <v>#REF!</v>
      </c>
      <c r="Q21" s="52" t="e">
        <f>IF(AND('Mapa final'!#REF!="Alta",'Mapa final'!#REF!="Menor"),CONCATENATE("R6C",'Mapa final'!#REF!),"")</f>
        <v>#REF!</v>
      </c>
      <c r="R21" s="52" t="e">
        <f>IF(AND('Mapa final'!#REF!="Alta",'Mapa final'!#REF!="Menor"),CONCATENATE("R6C",'Mapa final'!#REF!),"")</f>
        <v>#REF!</v>
      </c>
      <c r="S21" s="52" t="e">
        <f>IF(AND('Mapa final'!#REF!="Alta",'Mapa final'!#REF!="Menor"),CONCATENATE("R6C",'Mapa final'!#REF!),"")</f>
        <v>#REF!</v>
      </c>
      <c r="T21" s="52" t="e">
        <f>IF(AND('Mapa final'!#REF!="Alta",'Mapa final'!#REF!="Menor"),CONCATENATE("R6C",'Mapa final'!#REF!),"")</f>
        <v>#REF!</v>
      </c>
      <c r="U21" s="53" t="e">
        <f>IF(AND('Mapa final'!#REF!="Alta",'Mapa final'!#REF!="Menor"),CONCATENATE("R6C",'Mapa final'!#REF!),"")</f>
        <v>#REF!</v>
      </c>
      <c r="V21" s="36" t="e">
        <f>IF(AND('Mapa final'!#REF!="Alta",'Mapa final'!#REF!="Moderado"),CONCATENATE("R6C",'Mapa final'!#REF!),"")</f>
        <v>#REF!</v>
      </c>
      <c r="W21" s="37" t="e">
        <f>IF(AND('Mapa final'!#REF!="Alta",'Mapa final'!#REF!="Moderado"),CONCATENATE("R6C",'Mapa final'!#REF!),"")</f>
        <v>#REF!</v>
      </c>
      <c r="X21" s="37" t="e">
        <f>IF(AND('Mapa final'!#REF!="Alta",'Mapa final'!#REF!="Moderado"),CONCATENATE("R6C",'Mapa final'!#REF!),"")</f>
        <v>#REF!</v>
      </c>
      <c r="Y21" s="37" t="e">
        <f>IF(AND('Mapa final'!#REF!="Alta",'Mapa final'!#REF!="Moderado"),CONCATENATE("R6C",'Mapa final'!#REF!),"")</f>
        <v>#REF!</v>
      </c>
      <c r="Z21" s="37" t="e">
        <f>IF(AND('Mapa final'!#REF!="Alta",'Mapa final'!#REF!="Moderado"),CONCATENATE("R6C",'Mapa final'!#REF!),"")</f>
        <v>#REF!</v>
      </c>
      <c r="AA21" s="38" t="e">
        <f>IF(AND('Mapa final'!#REF!="Alta",'Mapa final'!#REF!="Moderado"),CONCATENATE("R6C",'Mapa final'!#REF!),"")</f>
        <v>#REF!</v>
      </c>
      <c r="AB21" s="36" t="e">
        <f>IF(AND('Mapa final'!#REF!="Alta",'Mapa final'!#REF!="Mayor"),CONCATENATE("R6C",'Mapa final'!#REF!),"")</f>
        <v>#REF!</v>
      </c>
      <c r="AC21" s="37" t="e">
        <f>IF(AND('Mapa final'!#REF!="Alta",'Mapa final'!#REF!="Mayor"),CONCATENATE("R6C",'Mapa final'!#REF!),"")</f>
        <v>#REF!</v>
      </c>
      <c r="AD21" s="37" t="e">
        <f>IF(AND('Mapa final'!#REF!="Alta",'Mapa final'!#REF!="Mayor"),CONCATENATE("R6C",'Mapa final'!#REF!),"")</f>
        <v>#REF!</v>
      </c>
      <c r="AE21" s="37" t="e">
        <f>IF(AND('Mapa final'!#REF!="Alta",'Mapa final'!#REF!="Mayor"),CONCATENATE("R6C",'Mapa final'!#REF!),"")</f>
        <v>#REF!</v>
      </c>
      <c r="AF21" s="37" t="e">
        <f>IF(AND('Mapa final'!#REF!="Alta",'Mapa final'!#REF!="Mayor"),CONCATENATE("R6C",'Mapa final'!#REF!),"")</f>
        <v>#REF!</v>
      </c>
      <c r="AG21" s="38" t="e">
        <f>IF(AND('Mapa final'!#REF!="Alta",'Mapa final'!#REF!="Mayor"),CONCATENATE("R6C",'Mapa final'!#REF!),"")</f>
        <v>#REF!</v>
      </c>
      <c r="AH21" s="39" t="e">
        <f>IF(AND('Mapa final'!#REF!="Alta",'Mapa final'!#REF!="Catastrófico"),CONCATENATE("R6C",'Mapa final'!#REF!),"")</f>
        <v>#REF!</v>
      </c>
      <c r="AI21" s="40" t="e">
        <f>IF(AND('Mapa final'!#REF!="Alta",'Mapa final'!#REF!="Catastrófico"),CONCATENATE("R6C",'Mapa final'!#REF!),"")</f>
        <v>#REF!</v>
      </c>
      <c r="AJ21" s="40" t="e">
        <f>IF(AND('Mapa final'!#REF!="Alta",'Mapa final'!#REF!="Catastrófico"),CONCATENATE("R6C",'Mapa final'!#REF!),"")</f>
        <v>#REF!</v>
      </c>
      <c r="AK21" s="40" t="e">
        <f>IF(AND('Mapa final'!#REF!="Alta",'Mapa final'!#REF!="Catastrófico"),CONCATENATE("R6C",'Mapa final'!#REF!),"")</f>
        <v>#REF!</v>
      </c>
      <c r="AL21" s="40" t="e">
        <f>IF(AND('Mapa final'!#REF!="Alta",'Mapa final'!#REF!="Catastrófico"),CONCATENATE("R6C",'Mapa final'!#REF!),"")</f>
        <v>#REF!</v>
      </c>
      <c r="AM21" s="41" t="e">
        <f>IF(AND('Mapa final'!#REF!="Alta",'Mapa final'!#REF!="Catastrófico"),CONCATENATE("R6C",'Mapa final'!#REF!),"")</f>
        <v>#REF!</v>
      </c>
      <c r="AN21" s="67"/>
      <c r="AO21" s="528"/>
      <c r="AP21" s="529"/>
      <c r="AQ21" s="529"/>
      <c r="AR21" s="529"/>
      <c r="AS21" s="529"/>
      <c r="AT21" s="530"/>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439"/>
      <c r="C22" s="439"/>
      <c r="D22" s="440"/>
      <c r="E22" s="538"/>
      <c r="F22" s="537"/>
      <c r="G22" s="537"/>
      <c r="H22" s="537"/>
      <c r="I22" s="537"/>
      <c r="J22" s="51" t="e">
        <f>IF(AND('Mapa final'!#REF!="Alta",'Mapa final'!#REF!="Leve"),CONCATENATE("R7C",'Mapa final'!#REF!),"")</f>
        <v>#REF!</v>
      </c>
      <c r="K22" s="52" t="e">
        <f>IF(AND('Mapa final'!#REF!="Alta",'Mapa final'!#REF!="Leve"),CONCATENATE("R7C",'Mapa final'!#REF!),"")</f>
        <v>#REF!</v>
      </c>
      <c r="L22" s="52" t="e">
        <f>IF(AND('Mapa final'!#REF!="Alta",'Mapa final'!#REF!="Leve"),CONCATENATE("R7C",'Mapa final'!#REF!),"")</f>
        <v>#REF!</v>
      </c>
      <c r="M22" s="52" t="e">
        <f>IF(AND('Mapa final'!#REF!="Alta",'Mapa final'!#REF!="Leve"),CONCATENATE("R7C",'Mapa final'!#REF!),"")</f>
        <v>#REF!</v>
      </c>
      <c r="N22" s="52" t="e">
        <f>IF(AND('Mapa final'!#REF!="Alta",'Mapa final'!#REF!="Leve"),CONCATENATE("R7C",'Mapa final'!#REF!),"")</f>
        <v>#REF!</v>
      </c>
      <c r="O22" s="53" t="e">
        <f>IF(AND('Mapa final'!#REF!="Alta",'Mapa final'!#REF!="Leve"),CONCATENATE("R7C",'Mapa final'!#REF!),"")</f>
        <v>#REF!</v>
      </c>
      <c r="P22" s="51" t="e">
        <f>IF(AND('Mapa final'!#REF!="Alta",'Mapa final'!#REF!="Menor"),CONCATENATE("R7C",'Mapa final'!#REF!),"")</f>
        <v>#REF!</v>
      </c>
      <c r="Q22" s="52" t="e">
        <f>IF(AND('Mapa final'!#REF!="Alta",'Mapa final'!#REF!="Menor"),CONCATENATE("R7C",'Mapa final'!#REF!),"")</f>
        <v>#REF!</v>
      </c>
      <c r="R22" s="52" t="e">
        <f>IF(AND('Mapa final'!#REF!="Alta",'Mapa final'!#REF!="Menor"),CONCATENATE("R7C",'Mapa final'!#REF!),"")</f>
        <v>#REF!</v>
      </c>
      <c r="S22" s="52" t="e">
        <f>IF(AND('Mapa final'!#REF!="Alta",'Mapa final'!#REF!="Menor"),CONCATENATE("R7C",'Mapa final'!#REF!),"")</f>
        <v>#REF!</v>
      </c>
      <c r="T22" s="52" t="e">
        <f>IF(AND('Mapa final'!#REF!="Alta",'Mapa final'!#REF!="Menor"),CONCATENATE("R7C",'Mapa final'!#REF!),"")</f>
        <v>#REF!</v>
      </c>
      <c r="U22" s="53" t="e">
        <f>IF(AND('Mapa final'!#REF!="Alta",'Mapa final'!#REF!="Menor"),CONCATENATE("R7C",'Mapa final'!#REF!),"")</f>
        <v>#REF!</v>
      </c>
      <c r="V22" s="36" t="e">
        <f>IF(AND('Mapa final'!#REF!="Alta",'Mapa final'!#REF!="Moderado"),CONCATENATE("R7C",'Mapa final'!#REF!),"")</f>
        <v>#REF!</v>
      </c>
      <c r="W22" s="37" t="e">
        <f>IF(AND('Mapa final'!#REF!="Alta",'Mapa final'!#REF!="Moderado"),CONCATENATE("R7C",'Mapa final'!#REF!),"")</f>
        <v>#REF!</v>
      </c>
      <c r="X22" s="37" t="e">
        <f>IF(AND('Mapa final'!#REF!="Alta",'Mapa final'!#REF!="Moderado"),CONCATENATE("R7C",'Mapa final'!#REF!),"")</f>
        <v>#REF!</v>
      </c>
      <c r="Y22" s="37" t="e">
        <f>IF(AND('Mapa final'!#REF!="Alta",'Mapa final'!#REF!="Moderado"),CONCATENATE("R7C",'Mapa final'!#REF!),"")</f>
        <v>#REF!</v>
      </c>
      <c r="Z22" s="37" t="e">
        <f>IF(AND('Mapa final'!#REF!="Alta",'Mapa final'!#REF!="Moderado"),CONCATENATE("R7C",'Mapa final'!#REF!),"")</f>
        <v>#REF!</v>
      </c>
      <c r="AA22" s="38" t="e">
        <f>IF(AND('Mapa final'!#REF!="Alta",'Mapa final'!#REF!="Moderado"),CONCATENATE("R7C",'Mapa final'!#REF!),"")</f>
        <v>#REF!</v>
      </c>
      <c r="AB22" s="36" t="e">
        <f>IF(AND('Mapa final'!#REF!="Alta",'Mapa final'!#REF!="Mayor"),CONCATENATE("R7C",'Mapa final'!#REF!),"")</f>
        <v>#REF!</v>
      </c>
      <c r="AC22" s="37" t="e">
        <f>IF(AND('Mapa final'!#REF!="Alta",'Mapa final'!#REF!="Mayor"),CONCATENATE("R7C",'Mapa final'!#REF!),"")</f>
        <v>#REF!</v>
      </c>
      <c r="AD22" s="37" t="e">
        <f>IF(AND('Mapa final'!#REF!="Alta",'Mapa final'!#REF!="Mayor"),CONCATENATE("R7C",'Mapa final'!#REF!),"")</f>
        <v>#REF!</v>
      </c>
      <c r="AE22" s="37" t="e">
        <f>IF(AND('Mapa final'!#REF!="Alta",'Mapa final'!#REF!="Mayor"),CONCATENATE("R7C",'Mapa final'!#REF!),"")</f>
        <v>#REF!</v>
      </c>
      <c r="AF22" s="37" t="e">
        <f>IF(AND('Mapa final'!#REF!="Alta",'Mapa final'!#REF!="Mayor"),CONCATENATE("R7C",'Mapa final'!#REF!),"")</f>
        <v>#REF!</v>
      </c>
      <c r="AG22" s="38" t="e">
        <f>IF(AND('Mapa final'!#REF!="Alta",'Mapa final'!#REF!="Mayor"),CONCATENATE("R7C",'Mapa final'!#REF!),"")</f>
        <v>#REF!</v>
      </c>
      <c r="AH22" s="39" t="e">
        <f>IF(AND('Mapa final'!#REF!="Alta",'Mapa final'!#REF!="Catastrófico"),CONCATENATE("R7C",'Mapa final'!#REF!),"")</f>
        <v>#REF!</v>
      </c>
      <c r="AI22" s="40" t="e">
        <f>IF(AND('Mapa final'!#REF!="Alta",'Mapa final'!#REF!="Catastrófico"),CONCATENATE("R7C",'Mapa final'!#REF!),"")</f>
        <v>#REF!</v>
      </c>
      <c r="AJ22" s="40" t="e">
        <f>IF(AND('Mapa final'!#REF!="Alta",'Mapa final'!#REF!="Catastrófico"),CONCATENATE("R7C",'Mapa final'!#REF!),"")</f>
        <v>#REF!</v>
      </c>
      <c r="AK22" s="40" t="e">
        <f>IF(AND('Mapa final'!#REF!="Alta",'Mapa final'!#REF!="Catastrófico"),CONCATENATE("R7C",'Mapa final'!#REF!),"")</f>
        <v>#REF!</v>
      </c>
      <c r="AL22" s="40" t="e">
        <f>IF(AND('Mapa final'!#REF!="Alta",'Mapa final'!#REF!="Catastrófico"),CONCATENATE("R7C",'Mapa final'!#REF!),"")</f>
        <v>#REF!</v>
      </c>
      <c r="AM22" s="41" t="e">
        <f>IF(AND('Mapa final'!#REF!="Alta",'Mapa final'!#REF!="Catastrófico"),CONCATENATE("R7C",'Mapa final'!#REF!),"")</f>
        <v>#REF!</v>
      </c>
      <c r="AN22" s="67"/>
      <c r="AO22" s="528"/>
      <c r="AP22" s="529"/>
      <c r="AQ22" s="529"/>
      <c r="AR22" s="529"/>
      <c r="AS22" s="529"/>
      <c r="AT22" s="530"/>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439"/>
      <c r="C23" s="439"/>
      <c r="D23" s="440"/>
      <c r="E23" s="538"/>
      <c r="F23" s="537"/>
      <c r="G23" s="537"/>
      <c r="H23" s="537"/>
      <c r="I23" s="537"/>
      <c r="J23" s="51" t="e">
        <f>IF(AND('Mapa final'!#REF!="Alta",'Mapa final'!#REF!="Leve"),CONCATENATE("R8C",'Mapa final'!#REF!),"")</f>
        <v>#REF!</v>
      </c>
      <c r="K23" s="52" t="e">
        <f>IF(AND('Mapa final'!#REF!="Alta",'Mapa final'!#REF!="Leve"),CONCATENATE("R8C",'Mapa final'!#REF!),"")</f>
        <v>#REF!</v>
      </c>
      <c r="L23" s="52" t="e">
        <f>IF(AND('Mapa final'!#REF!="Alta",'Mapa final'!#REF!="Leve"),CONCATENATE("R8C",'Mapa final'!#REF!),"")</f>
        <v>#REF!</v>
      </c>
      <c r="M23" s="52" t="e">
        <f>IF(AND('Mapa final'!#REF!="Alta",'Mapa final'!#REF!="Leve"),CONCATENATE("R8C",'Mapa final'!#REF!),"")</f>
        <v>#REF!</v>
      </c>
      <c r="N23" s="52" t="e">
        <f>IF(AND('Mapa final'!#REF!="Alta",'Mapa final'!#REF!="Leve"),CONCATENATE("R8C",'Mapa final'!#REF!),"")</f>
        <v>#REF!</v>
      </c>
      <c r="O23" s="53" t="e">
        <f>IF(AND('Mapa final'!#REF!="Alta",'Mapa final'!#REF!="Leve"),CONCATENATE("R8C",'Mapa final'!#REF!),"")</f>
        <v>#REF!</v>
      </c>
      <c r="P23" s="51" t="e">
        <f>IF(AND('Mapa final'!#REF!="Alta",'Mapa final'!#REF!="Menor"),CONCATENATE("R8C",'Mapa final'!#REF!),"")</f>
        <v>#REF!</v>
      </c>
      <c r="Q23" s="52" t="e">
        <f>IF(AND('Mapa final'!#REF!="Alta",'Mapa final'!#REF!="Menor"),CONCATENATE("R8C",'Mapa final'!#REF!),"")</f>
        <v>#REF!</v>
      </c>
      <c r="R23" s="52" t="e">
        <f>IF(AND('Mapa final'!#REF!="Alta",'Mapa final'!#REF!="Menor"),CONCATENATE("R8C",'Mapa final'!#REF!),"")</f>
        <v>#REF!</v>
      </c>
      <c r="S23" s="52" t="e">
        <f>IF(AND('Mapa final'!#REF!="Alta",'Mapa final'!#REF!="Menor"),CONCATENATE("R8C",'Mapa final'!#REF!),"")</f>
        <v>#REF!</v>
      </c>
      <c r="T23" s="52" t="e">
        <f>IF(AND('Mapa final'!#REF!="Alta",'Mapa final'!#REF!="Menor"),CONCATENATE("R8C",'Mapa final'!#REF!),"")</f>
        <v>#REF!</v>
      </c>
      <c r="U23" s="53" t="e">
        <f>IF(AND('Mapa final'!#REF!="Alta",'Mapa final'!#REF!="Menor"),CONCATENATE("R8C",'Mapa final'!#REF!),"")</f>
        <v>#REF!</v>
      </c>
      <c r="V23" s="36" t="e">
        <f>IF(AND('Mapa final'!#REF!="Alta",'Mapa final'!#REF!="Moderado"),CONCATENATE("R8C",'Mapa final'!#REF!),"")</f>
        <v>#REF!</v>
      </c>
      <c r="W23" s="37" t="e">
        <f>IF(AND('Mapa final'!#REF!="Alta",'Mapa final'!#REF!="Moderado"),CONCATENATE("R8C",'Mapa final'!#REF!),"")</f>
        <v>#REF!</v>
      </c>
      <c r="X23" s="37" t="e">
        <f>IF(AND('Mapa final'!#REF!="Alta",'Mapa final'!#REF!="Moderado"),CONCATENATE("R8C",'Mapa final'!#REF!),"")</f>
        <v>#REF!</v>
      </c>
      <c r="Y23" s="37" t="e">
        <f>IF(AND('Mapa final'!#REF!="Alta",'Mapa final'!#REF!="Moderado"),CONCATENATE("R8C",'Mapa final'!#REF!),"")</f>
        <v>#REF!</v>
      </c>
      <c r="Z23" s="37" t="e">
        <f>IF(AND('Mapa final'!#REF!="Alta",'Mapa final'!#REF!="Moderado"),CONCATENATE("R8C",'Mapa final'!#REF!),"")</f>
        <v>#REF!</v>
      </c>
      <c r="AA23" s="38" t="e">
        <f>IF(AND('Mapa final'!#REF!="Alta",'Mapa final'!#REF!="Moderado"),CONCATENATE("R8C",'Mapa final'!#REF!),"")</f>
        <v>#REF!</v>
      </c>
      <c r="AB23" s="36" t="e">
        <f>IF(AND('Mapa final'!#REF!="Alta",'Mapa final'!#REF!="Mayor"),CONCATENATE("R8C",'Mapa final'!#REF!),"")</f>
        <v>#REF!</v>
      </c>
      <c r="AC23" s="37" t="e">
        <f>IF(AND('Mapa final'!#REF!="Alta",'Mapa final'!#REF!="Mayor"),CONCATENATE("R8C",'Mapa final'!#REF!),"")</f>
        <v>#REF!</v>
      </c>
      <c r="AD23" s="37" t="e">
        <f>IF(AND('Mapa final'!#REF!="Alta",'Mapa final'!#REF!="Mayor"),CONCATENATE("R8C",'Mapa final'!#REF!),"")</f>
        <v>#REF!</v>
      </c>
      <c r="AE23" s="37" t="e">
        <f>IF(AND('Mapa final'!#REF!="Alta",'Mapa final'!#REF!="Mayor"),CONCATENATE("R8C",'Mapa final'!#REF!),"")</f>
        <v>#REF!</v>
      </c>
      <c r="AF23" s="37" t="e">
        <f>IF(AND('Mapa final'!#REF!="Alta",'Mapa final'!#REF!="Mayor"),CONCATENATE("R8C",'Mapa final'!#REF!),"")</f>
        <v>#REF!</v>
      </c>
      <c r="AG23" s="38" t="e">
        <f>IF(AND('Mapa final'!#REF!="Alta",'Mapa final'!#REF!="Mayor"),CONCATENATE("R8C",'Mapa final'!#REF!),"")</f>
        <v>#REF!</v>
      </c>
      <c r="AH23" s="39" t="e">
        <f>IF(AND('Mapa final'!#REF!="Alta",'Mapa final'!#REF!="Catastrófico"),CONCATENATE("R8C",'Mapa final'!#REF!),"")</f>
        <v>#REF!</v>
      </c>
      <c r="AI23" s="40" t="e">
        <f>IF(AND('Mapa final'!#REF!="Alta",'Mapa final'!#REF!="Catastrófico"),CONCATENATE("R8C",'Mapa final'!#REF!),"")</f>
        <v>#REF!</v>
      </c>
      <c r="AJ23" s="40" t="e">
        <f>IF(AND('Mapa final'!#REF!="Alta",'Mapa final'!#REF!="Catastrófico"),CONCATENATE("R8C",'Mapa final'!#REF!),"")</f>
        <v>#REF!</v>
      </c>
      <c r="AK23" s="40" t="e">
        <f>IF(AND('Mapa final'!#REF!="Alta",'Mapa final'!#REF!="Catastrófico"),CONCATENATE("R8C",'Mapa final'!#REF!),"")</f>
        <v>#REF!</v>
      </c>
      <c r="AL23" s="40" t="e">
        <f>IF(AND('Mapa final'!#REF!="Alta",'Mapa final'!#REF!="Catastrófico"),CONCATENATE("R8C",'Mapa final'!#REF!),"")</f>
        <v>#REF!</v>
      </c>
      <c r="AM23" s="41" t="e">
        <f>IF(AND('Mapa final'!#REF!="Alta",'Mapa final'!#REF!="Catastrófico"),CONCATENATE("R8C",'Mapa final'!#REF!),"")</f>
        <v>#REF!</v>
      </c>
      <c r="AN23" s="67"/>
      <c r="AO23" s="528"/>
      <c r="AP23" s="529"/>
      <c r="AQ23" s="529"/>
      <c r="AR23" s="529"/>
      <c r="AS23" s="529"/>
      <c r="AT23" s="53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439"/>
      <c r="C24" s="439"/>
      <c r="D24" s="440"/>
      <c r="E24" s="538"/>
      <c r="F24" s="537"/>
      <c r="G24" s="537"/>
      <c r="H24" s="537"/>
      <c r="I24" s="537"/>
      <c r="J24" s="51" t="e">
        <f>IF(AND('Mapa final'!#REF!="Alta",'Mapa final'!#REF!="Leve"),CONCATENATE("R9C",'Mapa final'!#REF!),"")</f>
        <v>#REF!</v>
      </c>
      <c r="K24" s="52" t="e">
        <f>IF(AND('Mapa final'!#REF!="Alta",'Mapa final'!#REF!="Leve"),CONCATENATE("R9C",'Mapa final'!#REF!),"")</f>
        <v>#REF!</v>
      </c>
      <c r="L24" s="52" t="e">
        <f>IF(AND('Mapa final'!#REF!="Alta",'Mapa final'!#REF!="Leve"),CONCATENATE("R9C",'Mapa final'!#REF!),"")</f>
        <v>#REF!</v>
      </c>
      <c r="M24" s="52" t="e">
        <f>IF(AND('Mapa final'!#REF!="Alta",'Mapa final'!#REF!="Leve"),CONCATENATE("R9C",'Mapa final'!#REF!),"")</f>
        <v>#REF!</v>
      </c>
      <c r="N24" s="52" t="e">
        <f>IF(AND('Mapa final'!#REF!="Alta",'Mapa final'!#REF!="Leve"),CONCATENATE("R9C",'Mapa final'!#REF!),"")</f>
        <v>#REF!</v>
      </c>
      <c r="O24" s="53" t="e">
        <f>IF(AND('Mapa final'!#REF!="Alta",'Mapa final'!#REF!="Leve"),CONCATENATE("R9C",'Mapa final'!#REF!),"")</f>
        <v>#REF!</v>
      </c>
      <c r="P24" s="51" t="e">
        <f>IF(AND('Mapa final'!#REF!="Alta",'Mapa final'!#REF!="Menor"),CONCATENATE("R9C",'Mapa final'!#REF!),"")</f>
        <v>#REF!</v>
      </c>
      <c r="Q24" s="52" t="e">
        <f>IF(AND('Mapa final'!#REF!="Alta",'Mapa final'!#REF!="Menor"),CONCATENATE("R9C",'Mapa final'!#REF!),"")</f>
        <v>#REF!</v>
      </c>
      <c r="R24" s="52" t="e">
        <f>IF(AND('Mapa final'!#REF!="Alta",'Mapa final'!#REF!="Menor"),CONCATENATE("R9C",'Mapa final'!#REF!),"")</f>
        <v>#REF!</v>
      </c>
      <c r="S24" s="52" t="e">
        <f>IF(AND('Mapa final'!#REF!="Alta",'Mapa final'!#REF!="Menor"),CONCATENATE("R9C",'Mapa final'!#REF!),"")</f>
        <v>#REF!</v>
      </c>
      <c r="T24" s="52" t="e">
        <f>IF(AND('Mapa final'!#REF!="Alta",'Mapa final'!#REF!="Menor"),CONCATENATE("R9C",'Mapa final'!#REF!),"")</f>
        <v>#REF!</v>
      </c>
      <c r="U24" s="53" t="e">
        <f>IF(AND('Mapa final'!#REF!="Alta",'Mapa final'!#REF!="Menor"),CONCATENATE("R9C",'Mapa final'!#REF!),"")</f>
        <v>#REF!</v>
      </c>
      <c r="V24" s="36" t="e">
        <f>IF(AND('Mapa final'!#REF!="Alta",'Mapa final'!#REF!="Moderado"),CONCATENATE("R9C",'Mapa final'!#REF!),"")</f>
        <v>#REF!</v>
      </c>
      <c r="W24" s="37" t="e">
        <f>IF(AND('Mapa final'!#REF!="Alta",'Mapa final'!#REF!="Moderado"),CONCATENATE("R9C",'Mapa final'!#REF!),"")</f>
        <v>#REF!</v>
      </c>
      <c r="X24" s="37" t="e">
        <f>IF(AND('Mapa final'!#REF!="Alta",'Mapa final'!#REF!="Moderado"),CONCATENATE("R9C",'Mapa final'!#REF!),"")</f>
        <v>#REF!</v>
      </c>
      <c r="Y24" s="37" t="e">
        <f>IF(AND('Mapa final'!#REF!="Alta",'Mapa final'!#REF!="Moderado"),CONCATENATE("R9C",'Mapa final'!#REF!),"")</f>
        <v>#REF!</v>
      </c>
      <c r="Z24" s="37" t="e">
        <f>IF(AND('Mapa final'!#REF!="Alta",'Mapa final'!#REF!="Moderado"),CONCATENATE("R9C",'Mapa final'!#REF!),"")</f>
        <v>#REF!</v>
      </c>
      <c r="AA24" s="38" t="e">
        <f>IF(AND('Mapa final'!#REF!="Alta",'Mapa final'!#REF!="Moderado"),CONCATENATE("R9C",'Mapa final'!#REF!),"")</f>
        <v>#REF!</v>
      </c>
      <c r="AB24" s="36" t="e">
        <f>IF(AND('Mapa final'!#REF!="Alta",'Mapa final'!#REF!="Mayor"),CONCATENATE("R9C",'Mapa final'!#REF!),"")</f>
        <v>#REF!</v>
      </c>
      <c r="AC24" s="37" t="e">
        <f>IF(AND('Mapa final'!#REF!="Alta",'Mapa final'!#REF!="Mayor"),CONCATENATE("R9C",'Mapa final'!#REF!),"")</f>
        <v>#REF!</v>
      </c>
      <c r="AD24" s="37" t="e">
        <f>IF(AND('Mapa final'!#REF!="Alta",'Mapa final'!#REF!="Mayor"),CONCATENATE("R9C",'Mapa final'!#REF!),"")</f>
        <v>#REF!</v>
      </c>
      <c r="AE24" s="37" t="e">
        <f>IF(AND('Mapa final'!#REF!="Alta",'Mapa final'!#REF!="Mayor"),CONCATENATE("R9C",'Mapa final'!#REF!),"")</f>
        <v>#REF!</v>
      </c>
      <c r="AF24" s="37" t="e">
        <f>IF(AND('Mapa final'!#REF!="Alta",'Mapa final'!#REF!="Mayor"),CONCATENATE("R9C",'Mapa final'!#REF!),"")</f>
        <v>#REF!</v>
      </c>
      <c r="AG24" s="38" t="e">
        <f>IF(AND('Mapa final'!#REF!="Alta",'Mapa final'!#REF!="Mayor"),CONCATENATE("R9C",'Mapa final'!#REF!),"")</f>
        <v>#REF!</v>
      </c>
      <c r="AH24" s="39" t="e">
        <f>IF(AND('Mapa final'!#REF!="Alta",'Mapa final'!#REF!="Catastrófico"),CONCATENATE("R9C",'Mapa final'!#REF!),"")</f>
        <v>#REF!</v>
      </c>
      <c r="AI24" s="40" t="e">
        <f>IF(AND('Mapa final'!#REF!="Alta",'Mapa final'!#REF!="Catastrófico"),CONCATENATE("R9C",'Mapa final'!#REF!),"")</f>
        <v>#REF!</v>
      </c>
      <c r="AJ24" s="40" t="e">
        <f>IF(AND('Mapa final'!#REF!="Alta",'Mapa final'!#REF!="Catastrófico"),CONCATENATE("R9C",'Mapa final'!#REF!),"")</f>
        <v>#REF!</v>
      </c>
      <c r="AK24" s="40" t="e">
        <f>IF(AND('Mapa final'!#REF!="Alta",'Mapa final'!#REF!="Catastrófico"),CONCATENATE("R9C",'Mapa final'!#REF!),"")</f>
        <v>#REF!</v>
      </c>
      <c r="AL24" s="40" t="e">
        <f>IF(AND('Mapa final'!#REF!="Alta",'Mapa final'!#REF!="Catastrófico"),CONCATENATE("R9C",'Mapa final'!#REF!),"")</f>
        <v>#REF!</v>
      </c>
      <c r="AM24" s="41" t="e">
        <f>IF(AND('Mapa final'!#REF!="Alta",'Mapa final'!#REF!="Catastrófico"),CONCATENATE("R9C",'Mapa final'!#REF!),"")</f>
        <v>#REF!</v>
      </c>
      <c r="AN24" s="67"/>
      <c r="AO24" s="528"/>
      <c r="AP24" s="529"/>
      <c r="AQ24" s="529"/>
      <c r="AR24" s="529"/>
      <c r="AS24" s="529"/>
      <c r="AT24" s="53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439"/>
      <c r="C25" s="439"/>
      <c r="D25" s="440"/>
      <c r="E25" s="539"/>
      <c r="F25" s="540"/>
      <c r="G25" s="540"/>
      <c r="H25" s="540"/>
      <c r="I25" s="540"/>
      <c r="J25" s="54" t="e">
        <f>IF(AND('Mapa final'!#REF!="Alta",'Mapa final'!#REF!="Leve"),CONCATENATE("R10C",'Mapa final'!#REF!),"")</f>
        <v>#REF!</v>
      </c>
      <c r="K25" s="55" t="e">
        <f>IF(AND('Mapa final'!#REF!="Alta",'Mapa final'!#REF!="Leve"),CONCATENATE("R10C",'Mapa final'!#REF!),"")</f>
        <v>#REF!</v>
      </c>
      <c r="L25" s="55" t="e">
        <f>IF(AND('Mapa final'!#REF!="Alta",'Mapa final'!#REF!="Leve"),CONCATENATE("R10C",'Mapa final'!#REF!),"")</f>
        <v>#REF!</v>
      </c>
      <c r="M25" s="55" t="e">
        <f>IF(AND('Mapa final'!#REF!="Alta",'Mapa final'!#REF!="Leve"),CONCATENATE("R10C",'Mapa final'!#REF!),"")</f>
        <v>#REF!</v>
      </c>
      <c r="N25" s="55" t="e">
        <f>IF(AND('Mapa final'!#REF!="Alta",'Mapa final'!#REF!="Leve"),CONCATENATE("R10C",'Mapa final'!#REF!),"")</f>
        <v>#REF!</v>
      </c>
      <c r="O25" s="56" t="e">
        <f>IF(AND('Mapa final'!#REF!="Alta",'Mapa final'!#REF!="Leve"),CONCATENATE("R10C",'Mapa final'!#REF!),"")</f>
        <v>#REF!</v>
      </c>
      <c r="P25" s="54" t="e">
        <f>IF(AND('Mapa final'!#REF!="Alta",'Mapa final'!#REF!="Menor"),CONCATENATE("R10C",'Mapa final'!#REF!),"")</f>
        <v>#REF!</v>
      </c>
      <c r="Q25" s="55" t="e">
        <f>IF(AND('Mapa final'!#REF!="Alta",'Mapa final'!#REF!="Menor"),CONCATENATE("R10C",'Mapa final'!#REF!),"")</f>
        <v>#REF!</v>
      </c>
      <c r="R25" s="55" t="e">
        <f>IF(AND('Mapa final'!#REF!="Alta",'Mapa final'!#REF!="Menor"),CONCATENATE("R10C",'Mapa final'!#REF!),"")</f>
        <v>#REF!</v>
      </c>
      <c r="S25" s="55" t="e">
        <f>IF(AND('Mapa final'!#REF!="Alta",'Mapa final'!#REF!="Menor"),CONCATENATE("R10C",'Mapa final'!#REF!),"")</f>
        <v>#REF!</v>
      </c>
      <c r="T25" s="55" t="e">
        <f>IF(AND('Mapa final'!#REF!="Alta",'Mapa final'!#REF!="Menor"),CONCATENATE("R10C",'Mapa final'!#REF!),"")</f>
        <v>#REF!</v>
      </c>
      <c r="U25" s="56" t="e">
        <f>IF(AND('Mapa final'!#REF!="Alta",'Mapa final'!#REF!="Menor"),CONCATENATE("R10C",'Mapa final'!#REF!),"")</f>
        <v>#REF!</v>
      </c>
      <c r="V25" s="42" t="e">
        <f>IF(AND('Mapa final'!#REF!="Alta",'Mapa final'!#REF!="Moderado"),CONCATENATE("R10C",'Mapa final'!#REF!),"")</f>
        <v>#REF!</v>
      </c>
      <c r="W25" s="43" t="e">
        <f>IF(AND('Mapa final'!#REF!="Alta",'Mapa final'!#REF!="Moderado"),CONCATENATE("R10C",'Mapa final'!#REF!),"")</f>
        <v>#REF!</v>
      </c>
      <c r="X25" s="43" t="e">
        <f>IF(AND('Mapa final'!#REF!="Alta",'Mapa final'!#REF!="Moderado"),CONCATENATE("R10C",'Mapa final'!#REF!),"")</f>
        <v>#REF!</v>
      </c>
      <c r="Y25" s="43" t="e">
        <f>IF(AND('Mapa final'!#REF!="Alta",'Mapa final'!#REF!="Moderado"),CONCATENATE("R10C",'Mapa final'!#REF!),"")</f>
        <v>#REF!</v>
      </c>
      <c r="Z25" s="43" t="e">
        <f>IF(AND('Mapa final'!#REF!="Alta",'Mapa final'!#REF!="Moderado"),CONCATENATE("R10C",'Mapa final'!#REF!),"")</f>
        <v>#REF!</v>
      </c>
      <c r="AA25" s="44" t="e">
        <f>IF(AND('Mapa final'!#REF!="Alta",'Mapa final'!#REF!="Moderado"),CONCATENATE("R10C",'Mapa final'!#REF!),"")</f>
        <v>#REF!</v>
      </c>
      <c r="AB25" s="42" t="e">
        <f>IF(AND('Mapa final'!#REF!="Alta",'Mapa final'!#REF!="Mayor"),CONCATENATE("R10C",'Mapa final'!#REF!),"")</f>
        <v>#REF!</v>
      </c>
      <c r="AC25" s="43" t="e">
        <f>IF(AND('Mapa final'!#REF!="Alta",'Mapa final'!#REF!="Mayor"),CONCATENATE("R10C",'Mapa final'!#REF!),"")</f>
        <v>#REF!</v>
      </c>
      <c r="AD25" s="43" t="e">
        <f>IF(AND('Mapa final'!#REF!="Alta",'Mapa final'!#REF!="Mayor"),CONCATENATE("R10C",'Mapa final'!#REF!),"")</f>
        <v>#REF!</v>
      </c>
      <c r="AE25" s="43" t="e">
        <f>IF(AND('Mapa final'!#REF!="Alta",'Mapa final'!#REF!="Mayor"),CONCATENATE("R10C",'Mapa final'!#REF!),"")</f>
        <v>#REF!</v>
      </c>
      <c r="AF25" s="43" t="e">
        <f>IF(AND('Mapa final'!#REF!="Alta",'Mapa final'!#REF!="Mayor"),CONCATENATE("R10C",'Mapa final'!#REF!),"")</f>
        <v>#REF!</v>
      </c>
      <c r="AG25" s="44" t="e">
        <f>IF(AND('Mapa final'!#REF!="Alta",'Mapa final'!#REF!="Mayor"),CONCATENATE("R10C",'Mapa final'!#REF!),"")</f>
        <v>#REF!</v>
      </c>
      <c r="AH25" s="45" t="e">
        <f>IF(AND('Mapa final'!#REF!="Alta",'Mapa final'!#REF!="Catastrófico"),CONCATENATE("R10C",'Mapa final'!#REF!),"")</f>
        <v>#REF!</v>
      </c>
      <c r="AI25" s="46" t="e">
        <f>IF(AND('Mapa final'!#REF!="Alta",'Mapa final'!#REF!="Catastrófico"),CONCATENATE("R10C",'Mapa final'!#REF!),"")</f>
        <v>#REF!</v>
      </c>
      <c r="AJ25" s="46" t="e">
        <f>IF(AND('Mapa final'!#REF!="Alta",'Mapa final'!#REF!="Catastrófico"),CONCATENATE("R10C",'Mapa final'!#REF!),"")</f>
        <v>#REF!</v>
      </c>
      <c r="AK25" s="46" t="e">
        <f>IF(AND('Mapa final'!#REF!="Alta",'Mapa final'!#REF!="Catastrófico"),CONCATENATE("R10C",'Mapa final'!#REF!),"")</f>
        <v>#REF!</v>
      </c>
      <c r="AL25" s="46" t="e">
        <f>IF(AND('Mapa final'!#REF!="Alta",'Mapa final'!#REF!="Catastrófico"),CONCATENATE("R10C",'Mapa final'!#REF!),"")</f>
        <v>#REF!</v>
      </c>
      <c r="AM25" s="47" t="e">
        <f>IF(AND('Mapa final'!#REF!="Alta",'Mapa final'!#REF!="Catastrófico"),CONCATENATE("R10C",'Mapa final'!#REF!),"")</f>
        <v>#REF!</v>
      </c>
      <c r="AN25" s="67"/>
      <c r="AO25" s="531"/>
      <c r="AP25" s="532"/>
      <c r="AQ25" s="532"/>
      <c r="AR25" s="532"/>
      <c r="AS25" s="532"/>
      <c r="AT25" s="533"/>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439"/>
      <c r="C26" s="439"/>
      <c r="D26" s="440"/>
      <c r="E26" s="534" t="s">
        <v>111</v>
      </c>
      <c r="F26" s="535"/>
      <c r="G26" s="535"/>
      <c r="H26" s="535"/>
      <c r="I26" s="552"/>
      <c r="J26" s="48" t="str">
        <f>IF(AND('Mapa final'!$AB$10="Media",'Mapa final'!$AD$10="Leve"),CONCATENATE("R1C",'Mapa final'!$R$10),"")</f>
        <v/>
      </c>
      <c r="K26" s="49" t="str">
        <f>IF(AND('Mapa final'!$AB$11="Media",'Mapa final'!$AD$11="Leve"),CONCATENATE("R1C",'Mapa final'!$R$11),"")</f>
        <v/>
      </c>
      <c r="L26" s="49" t="e">
        <f>IF(AND('Mapa final'!#REF!="Media",'Mapa final'!#REF!="Leve"),CONCATENATE("R1C",'Mapa final'!#REF!),"")</f>
        <v>#REF!</v>
      </c>
      <c r="M26" s="49" t="e">
        <f>IF(AND('Mapa final'!#REF!="Media",'Mapa final'!#REF!="Leve"),CONCATENATE("R1C",'Mapa final'!#REF!),"")</f>
        <v>#REF!</v>
      </c>
      <c r="N26" s="49" t="e">
        <f>IF(AND('Mapa final'!#REF!="Media",'Mapa final'!#REF!="Leve"),CONCATENATE("R1C",'Mapa final'!#REF!),"")</f>
        <v>#REF!</v>
      </c>
      <c r="O26" s="50" t="e">
        <f>IF(AND('Mapa final'!#REF!="Media",'Mapa final'!#REF!="Leve"),CONCATENATE("R1C",'Mapa final'!#REF!),"")</f>
        <v>#REF!</v>
      </c>
      <c r="P26" s="48" t="str">
        <f>IF(AND('Mapa final'!$AB$10="Media",'Mapa final'!$AD$10="Menor"),CONCATENATE("R1C",'Mapa final'!$R$10),"")</f>
        <v/>
      </c>
      <c r="Q26" s="49" t="str">
        <f>IF(AND('Mapa final'!$AB$11="Media",'Mapa final'!$AD$11="Menor"),CONCATENATE("R1C",'Mapa final'!$R$11),"")</f>
        <v/>
      </c>
      <c r="R26" s="49" t="e">
        <f>IF(AND('Mapa final'!#REF!="Media",'Mapa final'!#REF!="Menor"),CONCATENATE("R1C",'Mapa final'!#REF!),"")</f>
        <v>#REF!</v>
      </c>
      <c r="S26" s="49" t="e">
        <f>IF(AND('Mapa final'!#REF!="Media",'Mapa final'!#REF!="Menor"),CONCATENATE("R1C",'Mapa final'!#REF!),"")</f>
        <v>#REF!</v>
      </c>
      <c r="T26" s="49" t="e">
        <f>IF(AND('Mapa final'!#REF!="Media",'Mapa final'!#REF!="Menor"),CONCATENATE("R1C",'Mapa final'!#REF!),"")</f>
        <v>#REF!</v>
      </c>
      <c r="U26" s="50" t="e">
        <f>IF(AND('Mapa final'!#REF!="Media",'Mapa final'!#REF!="Menor"),CONCATENATE("R1C",'Mapa final'!#REF!),"")</f>
        <v>#REF!</v>
      </c>
      <c r="V26" s="48" t="str">
        <f>IF(AND('Mapa final'!$AB$10="Media",'Mapa final'!$AD$10="Moderado"),CONCATENATE("R1C",'Mapa final'!$R$10),"")</f>
        <v>R1C1</v>
      </c>
      <c r="W26" s="49" t="str">
        <f>IF(AND('Mapa final'!$AB$11="Media",'Mapa final'!$AD$11="Moderado"),CONCATENATE("R1C",'Mapa final'!$R$11),"")</f>
        <v/>
      </c>
      <c r="X26" s="49" t="e">
        <f>IF(AND('Mapa final'!#REF!="Media",'Mapa final'!#REF!="Moderado"),CONCATENATE("R1C",'Mapa final'!#REF!),"")</f>
        <v>#REF!</v>
      </c>
      <c r="Y26" s="49" t="e">
        <f>IF(AND('Mapa final'!#REF!="Media",'Mapa final'!#REF!="Moderado"),CONCATENATE("R1C",'Mapa final'!#REF!),"")</f>
        <v>#REF!</v>
      </c>
      <c r="Z26" s="49" t="e">
        <f>IF(AND('Mapa final'!#REF!="Media",'Mapa final'!#REF!="Moderado"),CONCATENATE("R1C",'Mapa final'!#REF!),"")</f>
        <v>#REF!</v>
      </c>
      <c r="AA26" s="50" t="e">
        <f>IF(AND('Mapa final'!#REF!="Media",'Mapa final'!#REF!="Moderado"),CONCATENATE("R1C",'Mapa final'!#REF!),"")</f>
        <v>#REF!</v>
      </c>
      <c r="AB26" s="30" t="str">
        <f>IF(AND('Mapa final'!$AB$10="Media",'Mapa final'!$AD$10="Mayor"),CONCATENATE("R1C",'Mapa final'!$R$10),"")</f>
        <v/>
      </c>
      <c r="AC26" s="31" t="str">
        <f>IF(AND('Mapa final'!$AB$11="Media",'Mapa final'!$AD$11="Mayor"),CONCATENATE("R1C",'Mapa final'!$R$11),"")</f>
        <v/>
      </c>
      <c r="AD26" s="31" t="e">
        <f>IF(AND('Mapa final'!#REF!="Media",'Mapa final'!#REF!="Mayor"),CONCATENATE("R1C",'Mapa final'!#REF!),"")</f>
        <v>#REF!</v>
      </c>
      <c r="AE26" s="31" t="e">
        <f>IF(AND('Mapa final'!#REF!="Media",'Mapa final'!#REF!="Mayor"),CONCATENATE("R1C",'Mapa final'!#REF!),"")</f>
        <v>#REF!</v>
      </c>
      <c r="AF26" s="31" t="e">
        <f>IF(AND('Mapa final'!#REF!="Media",'Mapa final'!#REF!="Mayor"),CONCATENATE("R1C",'Mapa final'!#REF!),"")</f>
        <v>#REF!</v>
      </c>
      <c r="AG26" s="32" t="e">
        <f>IF(AND('Mapa final'!#REF!="Media",'Mapa final'!#REF!="Mayor"),CONCATENATE("R1C",'Mapa final'!#REF!),"")</f>
        <v>#REF!</v>
      </c>
      <c r="AH26" s="33" t="str">
        <f>IF(AND('Mapa final'!$AB$10="Media",'Mapa final'!$AD$10="Catastrófico"),CONCATENATE("R1C",'Mapa final'!$R$10),"")</f>
        <v/>
      </c>
      <c r="AI26" s="34" t="str">
        <f>IF(AND('Mapa final'!$AB$11="Media",'Mapa final'!$AD$11="Catastrófico"),CONCATENATE("R1C",'Mapa final'!$R$11),"")</f>
        <v/>
      </c>
      <c r="AJ26" s="34" t="e">
        <f>IF(AND('Mapa final'!#REF!="Media",'Mapa final'!#REF!="Catastrófico"),CONCATENATE("R1C",'Mapa final'!#REF!),"")</f>
        <v>#REF!</v>
      </c>
      <c r="AK26" s="34" t="e">
        <f>IF(AND('Mapa final'!#REF!="Media",'Mapa final'!#REF!="Catastrófico"),CONCATENATE("R1C",'Mapa final'!#REF!),"")</f>
        <v>#REF!</v>
      </c>
      <c r="AL26" s="34" t="e">
        <f>IF(AND('Mapa final'!#REF!="Media",'Mapa final'!#REF!="Catastrófico"),CONCATENATE("R1C",'Mapa final'!#REF!),"")</f>
        <v>#REF!</v>
      </c>
      <c r="AM26" s="35" t="e">
        <f>IF(AND('Mapa final'!#REF!="Media",'Mapa final'!#REF!="Catastrófico"),CONCATENATE("R1C",'Mapa final'!#REF!),"")</f>
        <v>#REF!</v>
      </c>
      <c r="AN26" s="67"/>
      <c r="AO26" s="564" t="s">
        <v>79</v>
      </c>
      <c r="AP26" s="565"/>
      <c r="AQ26" s="565"/>
      <c r="AR26" s="565"/>
      <c r="AS26" s="565"/>
      <c r="AT26" s="566"/>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439"/>
      <c r="C27" s="439"/>
      <c r="D27" s="440"/>
      <c r="E27" s="536"/>
      <c r="F27" s="537"/>
      <c r="G27" s="537"/>
      <c r="H27" s="537"/>
      <c r="I27" s="553"/>
      <c r="J27" s="51" t="str">
        <f>IF(AND('Mapa final'!$AB$12="Media",'Mapa final'!$AD$12="Leve"),CONCATENATE("R2C",'Mapa final'!$R$12),"")</f>
        <v/>
      </c>
      <c r="K27" s="52" t="str">
        <f>IF(AND('Mapa final'!$AB$13="Media",'Mapa final'!$AD$13="Leve"),CONCATENATE("R2C",'Mapa final'!$R$13),"")</f>
        <v/>
      </c>
      <c r="L27" s="52" t="e">
        <f>IF(AND('Mapa final'!#REF!="Media",'Mapa final'!#REF!="Leve"),CONCATENATE("R2C",'Mapa final'!#REF!),"")</f>
        <v>#REF!</v>
      </c>
      <c r="M27" s="52" t="e">
        <f>IF(AND('Mapa final'!#REF!="Media",'Mapa final'!#REF!="Leve"),CONCATENATE("R2C",'Mapa final'!#REF!),"")</f>
        <v>#REF!</v>
      </c>
      <c r="N27" s="52" t="e">
        <f>IF(AND('Mapa final'!#REF!="Media",'Mapa final'!#REF!="Leve"),CONCATENATE("R2C",'Mapa final'!#REF!),"")</f>
        <v>#REF!</v>
      </c>
      <c r="O27" s="53" t="e">
        <f>IF(AND('Mapa final'!#REF!="Media",'Mapa final'!#REF!="Leve"),CONCATENATE("R2C",'Mapa final'!#REF!),"")</f>
        <v>#REF!</v>
      </c>
      <c r="P27" s="51" t="str">
        <f>IF(AND('Mapa final'!$AB$12="Media",'Mapa final'!$AD$12="Menor"),CONCATENATE("R2C",'Mapa final'!$R$12),"")</f>
        <v/>
      </c>
      <c r="Q27" s="52" t="str">
        <f>IF(AND('Mapa final'!$AB$13="Media",'Mapa final'!$AD$13="Menor"),CONCATENATE("R2C",'Mapa final'!$R$13),"")</f>
        <v/>
      </c>
      <c r="R27" s="52" t="e">
        <f>IF(AND('Mapa final'!#REF!="Media",'Mapa final'!#REF!="Menor"),CONCATENATE("R2C",'Mapa final'!#REF!),"")</f>
        <v>#REF!</v>
      </c>
      <c r="S27" s="52" t="e">
        <f>IF(AND('Mapa final'!#REF!="Media",'Mapa final'!#REF!="Menor"),CONCATENATE("R2C",'Mapa final'!#REF!),"")</f>
        <v>#REF!</v>
      </c>
      <c r="T27" s="52" t="e">
        <f>IF(AND('Mapa final'!#REF!="Media",'Mapa final'!#REF!="Menor"),CONCATENATE("R2C",'Mapa final'!#REF!),"")</f>
        <v>#REF!</v>
      </c>
      <c r="U27" s="53" t="e">
        <f>IF(AND('Mapa final'!#REF!="Media",'Mapa final'!#REF!="Menor"),CONCATENATE("R2C",'Mapa final'!#REF!),"")</f>
        <v>#REF!</v>
      </c>
      <c r="V27" s="51" t="str">
        <f>IF(AND('Mapa final'!$AB$12="Media",'Mapa final'!$AD$12="Moderado"),CONCATENATE("R2C",'Mapa final'!$R$12),"")</f>
        <v/>
      </c>
      <c r="W27" s="52" t="str">
        <f>IF(AND('Mapa final'!$AB$13="Media",'Mapa final'!$AD$13="Moderado"),CONCATENATE("R2C",'Mapa final'!$R$13),"")</f>
        <v/>
      </c>
      <c r="X27" s="52" t="e">
        <f>IF(AND('Mapa final'!#REF!="Media",'Mapa final'!#REF!="Moderado"),CONCATENATE("R2C",'Mapa final'!#REF!),"")</f>
        <v>#REF!</v>
      </c>
      <c r="Y27" s="52" t="e">
        <f>IF(AND('Mapa final'!#REF!="Media",'Mapa final'!#REF!="Moderado"),CONCATENATE("R2C",'Mapa final'!#REF!),"")</f>
        <v>#REF!</v>
      </c>
      <c r="Z27" s="52" t="e">
        <f>IF(AND('Mapa final'!#REF!="Media",'Mapa final'!#REF!="Moderado"),CONCATENATE("R2C",'Mapa final'!#REF!),"")</f>
        <v>#REF!</v>
      </c>
      <c r="AA27" s="53" t="e">
        <f>IF(AND('Mapa final'!#REF!="Media",'Mapa final'!#REF!="Moderado"),CONCATENATE("R2C",'Mapa final'!#REF!),"")</f>
        <v>#REF!</v>
      </c>
      <c r="AB27" s="36" t="str">
        <f>IF(AND('Mapa final'!$AB$12="Media",'Mapa final'!$AD$12="Mayor"),CONCATENATE("R2C",'Mapa final'!$R$12),"")</f>
        <v/>
      </c>
      <c r="AC27" s="37" t="str">
        <f>IF(AND('Mapa final'!$AB$13="Media",'Mapa final'!$AD$13="Mayor"),CONCATENATE("R2C",'Mapa final'!$R$13),"")</f>
        <v/>
      </c>
      <c r="AD27" s="37" t="e">
        <f>IF(AND('Mapa final'!#REF!="Media",'Mapa final'!#REF!="Mayor"),CONCATENATE("R2C",'Mapa final'!#REF!),"")</f>
        <v>#REF!</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str">
        <f>IF(AND('Mapa final'!$AB$12="Media",'Mapa final'!$AD$12="Catastrófico"),CONCATENATE("R2C",'Mapa final'!$R$12),"")</f>
        <v/>
      </c>
      <c r="AI27" s="40" t="str">
        <f>IF(AND('Mapa final'!$AB$13="Media",'Mapa final'!$AD$13="Catastrófico"),CONCATENATE("R2C",'Mapa final'!$R$13),"")</f>
        <v/>
      </c>
      <c r="AJ27" s="40" t="e">
        <f>IF(AND('Mapa final'!#REF!="Media",'Mapa final'!#REF!="Catastrófico"),CONCATENATE("R2C",'Mapa final'!#REF!),"")</f>
        <v>#REF!</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7"/>
      <c r="AO27" s="567"/>
      <c r="AP27" s="568"/>
      <c r="AQ27" s="568"/>
      <c r="AR27" s="568"/>
      <c r="AS27" s="568"/>
      <c r="AT27" s="569"/>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439"/>
      <c r="C28" s="439"/>
      <c r="D28" s="440"/>
      <c r="E28" s="538"/>
      <c r="F28" s="537"/>
      <c r="G28" s="537"/>
      <c r="H28" s="537"/>
      <c r="I28" s="553"/>
      <c r="J28" s="51" t="e">
        <f>IF(AND('Mapa final'!#REF!="Media",'Mapa final'!#REF!="Leve"),CONCATENATE("R3C",'Mapa final'!#REF!),"")</f>
        <v>#REF!</v>
      </c>
      <c r="K28" s="52" t="e">
        <f>IF(AND('Mapa final'!#REF!="Media",'Mapa final'!#REF!="Leve"),CONCATENATE("R3C",'Mapa final'!#REF!),"")</f>
        <v>#REF!</v>
      </c>
      <c r="L28" s="52" t="e">
        <f>IF(AND('Mapa final'!#REF!="Media",'Mapa final'!#REF!="Leve"),CONCATENATE("R3C",'Mapa final'!#REF!),"")</f>
        <v>#REF!</v>
      </c>
      <c r="M28" s="52" t="e">
        <f>IF(AND('Mapa final'!#REF!="Media",'Mapa final'!#REF!="Leve"),CONCATENATE("R3C",'Mapa final'!#REF!),"")</f>
        <v>#REF!</v>
      </c>
      <c r="N28" s="52" t="e">
        <f>IF(AND('Mapa final'!#REF!="Media",'Mapa final'!#REF!="Leve"),CONCATENATE("R3C",'Mapa final'!#REF!),"")</f>
        <v>#REF!</v>
      </c>
      <c r="O28" s="53" t="e">
        <f>IF(AND('Mapa final'!#REF!="Media",'Mapa final'!#REF!="Leve"),CONCATENATE("R3C",'Mapa final'!#REF!),"")</f>
        <v>#REF!</v>
      </c>
      <c r="P28" s="51" t="e">
        <f>IF(AND('Mapa final'!#REF!="Media",'Mapa final'!#REF!="Menor"),CONCATENATE("R3C",'Mapa final'!#REF!),"")</f>
        <v>#REF!</v>
      </c>
      <c r="Q28" s="52" t="e">
        <f>IF(AND('Mapa final'!#REF!="Media",'Mapa final'!#REF!="Menor"),CONCATENATE("R3C",'Mapa final'!#REF!),"")</f>
        <v>#REF!</v>
      </c>
      <c r="R28" s="52" t="e">
        <f>IF(AND('Mapa final'!#REF!="Media",'Mapa final'!#REF!="Menor"),CONCATENATE("R3C",'Mapa final'!#REF!),"")</f>
        <v>#REF!</v>
      </c>
      <c r="S28" s="52" t="e">
        <f>IF(AND('Mapa final'!#REF!="Media",'Mapa final'!#REF!="Menor"),CONCATENATE("R3C",'Mapa final'!#REF!),"")</f>
        <v>#REF!</v>
      </c>
      <c r="T28" s="52" t="e">
        <f>IF(AND('Mapa final'!#REF!="Media",'Mapa final'!#REF!="Menor"),CONCATENATE("R3C",'Mapa final'!#REF!),"")</f>
        <v>#REF!</v>
      </c>
      <c r="U28" s="53" t="e">
        <f>IF(AND('Mapa final'!#REF!="Media",'Mapa final'!#REF!="Menor"),CONCATENATE("R3C",'Mapa final'!#REF!),"")</f>
        <v>#REF!</v>
      </c>
      <c r="V28" s="51" t="e">
        <f>IF(AND('Mapa final'!#REF!="Media",'Mapa final'!#REF!="Moderado"),CONCATENATE("R3C",'Mapa final'!#REF!),"")</f>
        <v>#REF!</v>
      </c>
      <c r="W28" s="52" t="e">
        <f>IF(AND('Mapa final'!#REF!="Media",'Mapa final'!#REF!="Moderado"),CONCATENATE("R3C",'Mapa final'!#REF!),"")</f>
        <v>#REF!</v>
      </c>
      <c r="X28" s="52" t="e">
        <f>IF(AND('Mapa final'!#REF!="Media",'Mapa final'!#REF!="Moderado"),CONCATENATE("R3C",'Mapa final'!#REF!),"")</f>
        <v>#REF!</v>
      </c>
      <c r="Y28" s="52" t="e">
        <f>IF(AND('Mapa final'!#REF!="Media",'Mapa final'!#REF!="Moderado"),CONCATENATE("R3C",'Mapa final'!#REF!),"")</f>
        <v>#REF!</v>
      </c>
      <c r="Z28" s="52" t="e">
        <f>IF(AND('Mapa final'!#REF!="Media",'Mapa final'!#REF!="Moderado"),CONCATENATE("R3C",'Mapa final'!#REF!),"")</f>
        <v>#REF!</v>
      </c>
      <c r="AA28" s="53" t="e">
        <f>IF(AND('Mapa final'!#REF!="Media",'Mapa final'!#REF!="Moderado"),CONCATENATE("R3C",'Mapa final'!#REF!),"")</f>
        <v>#REF!</v>
      </c>
      <c r="AB28" s="36" t="e">
        <f>IF(AND('Mapa final'!#REF!="Media",'Mapa final'!#REF!="Mayor"),CONCATENATE("R3C",'Mapa final'!#REF!),"")</f>
        <v>#REF!</v>
      </c>
      <c r="AC28" s="37" t="e">
        <f>IF(AND('Mapa final'!#REF!="Media",'Mapa final'!#REF!="Mayor"),CONCATENATE("R3C",'Mapa final'!#REF!),"")</f>
        <v>#REF!</v>
      </c>
      <c r="AD28" s="37" t="e">
        <f>IF(AND('Mapa final'!#REF!="Media",'Mapa final'!#REF!="Mayor"),CONCATENATE("R3C",'Mapa final'!#REF!),"")</f>
        <v>#REF!</v>
      </c>
      <c r="AE28" s="37" t="e">
        <f>IF(AND('Mapa final'!#REF!="Media",'Mapa final'!#REF!="Mayor"),CONCATENATE("R3C",'Mapa final'!#REF!),"")</f>
        <v>#REF!</v>
      </c>
      <c r="AF28" s="37" t="e">
        <f>IF(AND('Mapa final'!#REF!="Media",'Mapa final'!#REF!="Mayor"),CONCATENATE("R3C",'Mapa final'!#REF!),"")</f>
        <v>#REF!</v>
      </c>
      <c r="AG28" s="38" t="e">
        <f>IF(AND('Mapa final'!#REF!="Media",'Mapa final'!#REF!="Mayor"),CONCATENATE("R3C",'Mapa final'!#REF!),"")</f>
        <v>#REF!</v>
      </c>
      <c r="AH28" s="39" t="e">
        <f>IF(AND('Mapa final'!#REF!="Media",'Mapa final'!#REF!="Catastrófico"),CONCATENATE("R3C",'Mapa final'!#REF!),"")</f>
        <v>#REF!</v>
      </c>
      <c r="AI28" s="40" t="e">
        <f>IF(AND('Mapa final'!#REF!="Media",'Mapa final'!#REF!="Catastrófico"),CONCATENATE("R3C",'Mapa final'!#REF!),"")</f>
        <v>#REF!</v>
      </c>
      <c r="AJ28" s="40" t="e">
        <f>IF(AND('Mapa final'!#REF!="Media",'Mapa final'!#REF!="Catastrófico"),CONCATENATE("R3C",'Mapa final'!#REF!),"")</f>
        <v>#REF!</v>
      </c>
      <c r="AK28" s="40" t="e">
        <f>IF(AND('Mapa final'!#REF!="Media",'Mapa final'!#REF!="Catastrófico"),CONCATENATE("R3C",'Mapa final'!#REF!),"")</f>
        <v>#REF!</v>
      </c>
      <c r="AL28" s="40" t="e">
        <f>IF(AND('Mapa final'!#REF!="Media",'Mapa final'!#REF!="Catastrófico"),CONCATENATE("R3C",'Mapa final'!#REF!),"")</f>
        <v>#REF!</v>
      </c>
      <c r="AM28" s="41" t="e">
        <f>IF(AND('Mapa final'!#REF!="Media",'Mapa final'!#REF!="Catastrófico"),CONCATENATE("R3C",'Mapa final'!#REF!),"")</f>
        <v>#REF!</v>
      </c>
      <c r="AN28" s="67"/>
      <c r="AO28" s="567"/>
      <c r="AP28" s="568"/>
      <c r="AQ28" s="568"/>
      <c r="AR28" s="568"/>
      <c r="AS28" s="568"/>
      <c r="AT28" s="569"/>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439"/>
      <c r="C29" s="439"/>
      <c r="D29" s="440"/>
      <c r="E29" s="538"/>
      <c r="F29" s="537"/>
      <c r="G29" s="537"/>
      <c r="H29" s="537"/>
      <c r="I29" s="553"/>
      <c r="J29" s="51" t="e">
        <f>IF(AND('Mapa final'!#REF!="Media",'Mapa final'!#REF!="Leve"),CONCATENATE("R4C",'Mapa final'!#REF!),"")</f>
        <v>#REF!</v>
      </c>
      <c r="K29" s="52" t="e">
        <f>IF(AND('Mapa final'!#REF!="Media",'Mapa final'!#REF!="Leve"),CONCATENATE("R4C",'Mapa final'!#REF!),"")</f>
        <v>#REF!</v>
      </c>
      <c r="L29" s="52" t="e">
        <f>IF(AND('Mapa final'!#REF!="Media",'Mapa final'!#REF!="Leve"),CONCATENATE("R4C",'Mapa final'!#REF!),"")</f>
        <v>#REF!</v>
      </c>
      <c r="M29" s="52" t="e">
        <f>IF(AND('Mapa final'!#REF!="Media",'Mapa final'!#REF!="Leve"),CONCATENATE("R4C",'Mapa final'!#REF!),"")</f>
        <v>#REF!</v>
      </c>
      <c r="N29" s="52" t="e">
        <f>IF(AND('Mapa final'!#REF!="Media",'Mapa final'!#REF!="Leve"),CONCATENATE("R4C",'Mapa final'!#REF!),"")</f>
        <v>#REF!</v>
      </c>
      <c r="O29" s="53" t="e">
        <f>IF(AND('Mapa final'!#REF!="Media",'Mapa final'!#REF!="Leve"),CONCATENATE("R4C",'Mapa final'!#REF!),"")</f>
        <v>#REF!</v>
      </c>
      <c r="P29" s="51" t="e">
        <f>IF(AND('Mapa final'!#REF!="Media",'Mapa final'!#REF!="Menor"),CONCATENATE("R4C",'Mapa final'!#REF!),"")</f>
        <v>#REF!</v>
      </c>
      <c r="Q29" s="52" t="e">
        <f>IF(AND('Mapa final'!#REF!="Media",'Mapa final'!#REF!="Menor"),CONCATENATE("R4C",'Mapa final'!#REF!),"")</f>
        <v>#REF!</v>
      </c>
      <c r="R29" s="52" t="e">
        <f>IF(AND('Mapa final'!#REF!="Media",'Mapa final'!#REF!="Menor"),CONCATENATE("R4C",'Mapa final'!#REF!),"")</f>
        <v>#REF!</v>
      </c>
      <c r="S29" s="52" t="e">
        <f>IF(AND('Mapa final'!#REF!="Media",'Mapa final'!#REF!="Menor"),CONCATENATE("R4C",'Mapa final'!#REF!),"")</f>
        <v>#REF!</v>
      </c>
      <c r="T29" s="52" t="e">
        <f>IF(AND('Mapa final'!#REF!="Media",'Mapa final'!#REF!="Menor"),CONCATENATE("R4C",'Mapa final'!#REF!),"")</f>
        <v>#REF!</v>
      </c>
      <c r="U29" s="53" t="e">
        <f>IF(AND('Mapa final'!#REF!="Media",'Mapa final'!#REF!="Menor"),CONCATENATE("R4C",'Mapa final'!#REF!),"")</f>
        <v>#REF!</v>
      </c>
      <c r="V29" s="51" t="e">
        <f>IF(AND('Mapa final'!#REF!="Media",'Mapa final'!#REF!="Moderado"),CONCATENATE("R4C",'Mapa final'!#REF!),"")</f>
        <v>#REF!</v>
      </c>
      <c r="W29" s="52" t="e">
        <f>IF(AND('Mapa final'!#REF!="Media",'Mapa final'!#REF!="Moderado"),CONCATENATE("R4C",'Mapa final'!#REF!),"")</f>
        <v>#REF!</v>
      </c>
      <c r="X29" s="52" t="e">
        <f>IF(AND('Mapa final'!#REF!="Media",'Mapa final'!#REF!="Moderado"),CONCATENATE("R4C",'Mapa final'!#REF!),"")</f>
        <v>#REF!</v>
      </c>
      <c r="Y29" s="52" t="e">
        <f>IF(AND('Mapa final'!#REF!="Media",'Mapa final'!#REF!="Moderado"),CONCATENATE("R4C",'Mapa final'!#REF!),"")</f>
        <v>#REF!</v>
      </c>
      <c r="Z29" s="52" t="e">
        <f>IF(AND('Mapa final'!#REF!="Media",'Mapa final'!#REF!="Moderado"),CONCATENATE("R4C",'Mapa final'!#REF!),"")</f>
        <v>#REF!</v>
      </c>
      <c r="AA29" s="53" t="e">
        <f>IF(AND('Mapa final'!#REF!="Media",'Mapa final'!#REF!="Moderado"),CONCATENATE("R4C",'Mapa final'!#REF!),"")</f>
        <v>#REF!</v>
      </c>
      <c r="AB29" s="36" t="e">
        <f>IF(AND('Mapa final'!#REF!="Media",'Mapa final'!#REF!="Mayor"),CONCATENATE("R4C",'Mapa final'!#REF!),"")</f>
        <v>#REF!</v>
      </c>
      <c r="AC29" s="37" t="e">
        <f>IF(AND('Mapa final'!#REF!="Media",'Mapa final'!#REF!="Mayor"),CONCATENATE("R4C",'Mapa final'!#REF!),"")</f>
        <v>#REF!</v>
      </c>
      <c r="AD29" s="37" t="e">
        <f>IF(AND('Mapa final'!#REF!="Media",'Mapa final'!#REF!="Mayor"),CONCATENATE("R4C",'Mapa final'!#REF!),"")</f>
        <v>#REF!</v>
      </c>
      <c r="AE29" s="37" t="e">
        <f>IF(AND('Mapa final'!#REF!="Media",'Mapa final'!#REF!="Mayor"),CONCATENATE("R4C",'Mapa final'!#REF!),"")</f>
        <v>#REF!</v>
      </c>
      <c r="AF29" s="37" t="e">
        <f>IF(AND('Mapa final'!#REF!="Media",'Mapa final'!#REF!="Mayor"),CONCATENATE("R4C",'Mapa final'!#REF!),"")</f>
        <v>#REF!</v>
      </c>
      <c r="AG29" s="38" t="e">
        <f>IF(AND('Mapa final'!#REF!="Media",'Mapa final'!#REF!="Mayor"),CONCATENATE("R4C",'Mapa final'!#REF!),"")</f>
        <v>#REF!</v>
      </c>
      <c r="AH29" s="39" t="e">
        <f>IF(AND('Mapa final'!#REF!="Media",'Mapa final'!#REF!="Catastrófico"),CONCATENATE("R4C",'Mapa final'!#REF!),"")</f>
        <v>#REF!</v>
      </c>
      <c r="AI29" s="40" t="e">
        <f>IF(AND('Mapa final'!#REF!="Media",'Mapa final'!#REF!="Catastrófico"),CONCATENATE("R4C",'Mapa final'!#REF!),"")</f>
        <v>#REF!</v>
      </c>
      <c r="AJ29" s="40" t="e">
        <f>IF(AND('Mapa final'!#REF!="Media",'Mapa final'!#REF!="Catastrófico"),CONCATENATE("R4C",'Mapa final'!#REF!),"")</f>
        <v>#REF!</v>
      </c>
      <c r="AK29" s="40" t="e">
        <f>IF(AND('Mapa final'!#REF!="Media",'Mapa final'!#REF!="Catastrófico"),CONCATENATE("R4C",'Mapa final'!#REF!),"")</f>
        <v>#REF!</v>
      </c>
      <c r="AL29" s="40" t="e">
        <f>IF(AND('Mapa final'!#REF!="Media",'Mapa final'!#REF!="Catastrófico"),CONCATENATE("R4C",'Mapa final'!#REF!),"")</f>
        <v>#REF!</v>
      </c>
      <c r="AM29" s="41" t="e">
        <f>IF(AND('Mapa final'!#REF!="Media",'Mapa final'!#REF!="Catastrófico"),CONCATENATE("R4C",'Mapa final'!#REF!),"")</f>
        <v>#REF!</v>
      </c>
      <c r="AN29" s="67"/>
      <c r="AO29" s="567"/>
      <c r="AP29" s="568"/>
      <c r="AQ29" s="568"/>
      <c r="AR29" s="568"/>
      <c r="AS29" s="568"/>
      <c r="AT29" s="569"/>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439"/>
      <c r="C30" s="439"/>
      <c r="D30" s="440"/>
      <c r="E30" s="538"/>
      <c r="F30" s="537"/>
      <c r="G30" s="537"/>
      <c r="H30" s="537"/>
      <c r="I30" s="553"/>
      <c r="J30" s="51" t="e">
        <f>IF(AND('Mapa final'!#REF!="Media",'Mapa final'!#REF!="Leve"),CONCATENATE("R5C",'Mapa final'!#REF!),"")</f>
        <v>#REF!</v>
      </c>
      <c r="K30" s="52" t="e">
        <f>IF(AND('Mapa final'!#REF!="Media",'Mapa final'!#REF!="Leve"),CONCATENATE("R5C",'Mapa final'!#REF!),"")</f>
        <v>#REF!</v>
      </c>
      <c r="L30" s="52" t="e">
        <f>IF(AND('Mapa final'!#REF!="Media",'Mapa final'!#REF!="Leve"),CONCATENATE("R5C",'Mapa final'!#REF!),"")</f>
        <v>#REF!</v>
      </c>
      <c r="M30" s="52" t="e">
        <f>IF(AND('Mapa final'!#REF!="Media",'Mapa final'!#REF!="Leve"),CONCATENATE("R5C",'Mapa final'!#REF!),"")</f>
        <v>#REF!</v>
      </c>
      <c r="N30" s="52" t="e">
        <f>IF(AND('Mapa final'!#REF!="Media",'Mapa final'!#REF!="Leve"),CONCATENATE("R5C",'Mapa final'!#REF!),"")</f>
        <v>#REF!</v>
      </c>
      <c r="O30" s="53" t="e">
        <f>IF(AND('Mapa final'!#REF!="Media",'Mapa final'!#REF!="Leve"),CONCATENATE("R5C",'Mapa final'!#REF!),"")</f>
        <v>#REF!</v>
      </c>
      <c r="P30" s="51" t="e">
        <f>IF(AND('Mapa final'!#REF!="Media",'Mapa final'!#REF!="Menor"),CONCATENATE("R5C",'Mapa final'!#REF!),"")</f>
        <v>#REF!</v>
      </c>
      <c r="Q30" s="52" t="e">
        <f>IF(AND('Mapa final'!#REF!="Media",'Mapa final'!#REF!="Menor"),CONCATENATE("R5C",'Mapa final'!#REF!),"")</f>
        <v>#REF!</v>
      </c>
      <c r="R30" s="52" t="e">
        <f>IF(AND('Mapa final'!#REF!="Media",'Mapa final'!#REF!="Menor"),CONCATENATE("R5C",'Mapa final'!#REF!),"")</f>
        <v>#REF!</v>
      </c>
      <c r="S30" s="52" t="e">
        <f>IF(AND('Mapa final'!#REF!="Media",'Mapa final'!#REF!="Menor"),CONCATENATE("R5C",'Mapa final'!#REF!),"")</f>
        <v>#REF!</v>
      </c>
      <c r="T30" s="52" t="e">
        <f>IF(AND('Mapa final'!#REF!="Media",'Mapa final'!#REF!="Menor"),CONCATENATE("R5C",'Mapa final'!#REF!),"")</f>
        <v>#REF!</v>
      </c>
      <c r="U30" s="53" t="e">
        <f>IF(AND('Mapa final'!#REF!="Media",'Mapa final'!#REF!="Menor"),CONCATENATE("R5C",'Mapa final'!#REF!),"")</f>
        <v>#REF!</v>
      </c>
      <c r="V30" s="51" t="e">
        <f>IF(AND('Mapa final'!#REF!="Media",'Mapa final'!#REF!="Moderado"),CONCATENATE("R5C",'Mapa final'!#REF!),"")</f>
        <v>#REF!</v>
      </c>
      <c r="W30" s="52" t="e">
        <f>IF(AND('Mapa final'!#REF!="Media",'Mapa final'!#REF!="Moderado"),CONCATENATE("R5C",'Mapa final'!#REF!),"")</f>
        <v>#REF!</v>
      </c>
      <c r="X30" s="52" t="e">
        <f>IF(AND('Mapa final'!#REF!="Media",'Mapa final'!#REF!="Moderado"),CONCATENATE("R5C",'Mapa final'!#REF!),"")</f>
        <v>#REF!</v>
      </c>
      <c r="Y30" s="52" t="e">
        <f>IF(AND('Mapa final'!#REF!="Media",'Mapa final'!#REF!="Moderado"),CONCATENATE("R5C",'Mapa final'!#REF!),"")</f>
        <v>#REF!</v>
      </c>
      <c r="Z30" s="52" t="e">
        <f>IF(AND('Mapa final'!#REF!="Media",'Mapa final'!#REF!="Moderado"),CONCATENATE("R5C",'Mapa final'!#REF!),"")</f>
        <v>#REF!</v>
      </c>
      <c r="AA30" s="53" t="e">
        <f>IF(AND('Mapa final'!#REF!="Media",'Mapa final'!#REF!="Moderado"),CONCATENATE("R5C",'Mapa final'!#REF!),"")</f>
        <v>#REF!</v>
      </c>
      <c r="AB30" s="36" t="e">
        <f>IF(AND('Mapa final'!#REF!="Media",'Mapa final'!#REF!="Mayor"),CONCATENATE("R5C",'Mapa final'!#REF!),"")</f>
        <v>#REF!</v>
      </c>
      <c r="AC30" s="37" t="e">
        <f>IF(AND('Mapa final'!#REF!="Media",'Mapa final'!#REF!="Mayor"),CONCATENATE("R5C",'Mapa final'!#REF!),"")</f>
        <v>#REF!</v>
      </c>
      <c r="AD30" s="37" t="e">
        <f>IF(AND('Mapa final'!#REF!="Media",'Mapa final'!#REF!="Mayor"),CONCATENATE("R5C",'Mapa final'!#REF!),"")</f>
        <v>#REF!</v>
      </c>
      <c r="AE30" s="37" t="e">
        <f>IF(AND('Mapa final'!#REF!="Media",'Mapa final'!#REF!="Mayor"),CONCATENATE("R5C",'Mapa final'!#REF!),"")</f>
        <v>#REF!</v>
      </c>
      <c r="AF30" s="37" t="e">
        <f>IF(AND('Mapa final'!#REF!="Media",'Mapa final'!#REF!="Mayor"),CONCATENATE("R5C",'Mapa final'!#REF!),"")</f>
        <v>#REF!</v>
      </c>
      <c r="AG30" s="38" t="e">
        <f>IF(AND('Mapa final'!#REF!="Media",'Mapa final'!#REF!="Mayor"),CONCATENATE("R5C",'Mapa final'!#REF!),"")</f>
        <v>#REF!</v>
      </c>
      <c r="AH30" s="39" t="e">
        <f>IF(AND('Mapa final'!#REF!="Media",'Mapa final'!#REF!="Catastrófico"),CONCATENATE("R5C",'Mapa final'!#REF!),"")</f>
        <v>#REF!</v>
      </c>
      <c r="AI30" s="40" t="e">
        <f>IF(AND('Mapa final'!#REF!="Media",'Mapa final'!#REF!="Catastrófico"),CONCATENATE("R5C",'Mapa final'!#REF!),"")</f>
        <v>#REF!</v>
      </c>
      <c r="AJ30" s="40" t="e">
        <f>IF(AND('Mapa final'!#REF!="Media",'Mapa final'!#REF!="Catastrófico"),CONCATENATE("R5C",'Mapa final'!#REF!),"")</f>
        <v>#REF!</v>
      </c>
      <c r="AK30" s="40" t="e">
        <f>IF(AND('Mapa final'!#REF!="Media",'Mapa final'!#REF!="Catastrófico"),CONCATENATE("R5C",'Mapa final'!#REF!),"")</f>
        <v>#REF!</v>
      </c>
      <c r="AL30" s="40" t="e">
        <f>IF(AND('Mapa final'!#REF!="Media",'Mapa final'!#REF!="Catastrófico"),CONCATENATE("R5C",'Mapa final'!#REF!),"")</f>
        <v>#REF!</v>
      </c>
      <c r="AM30" s="41" t="e">
        <f>IF(AND('Mapa final'!#REF!="Media",'Mapa final'!#REF!="Catastrófico"),CONCATENATE("R5C",'Mapa final'!#REF!),"")</f>
        <v>#REF!</v>
      </c>
      <c r="AN30" s="67"/>
      <c r="AO30" s="567"/>
      <c r="AP30" s="568"/>
      <c r="AQ30" s="568"/>
      <c r="AR30" s="568"/>
      <c r="AS30" s="568"/>
      <c r="AT30" s="569"/>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439"/>
      <c r="C31" s="439"/>
      <c r="D31" s="440"/>
      <c r="E31" s="538"/>
      <c r="F31" s="537"/>
      <c r="G31" s="537"/>
      <c r="H31" s="537"/>
      <c r="I31" s="553"/>
      <c r="J31" s="51" t="e">
        <f>IF(AND('Mapa final'!#REF!="Media",'Mapa final'!#REF!="Leve"),CONCATENATE("R6C",'Mapa final'!#REF!),"")</f>
        <v>#REF!</v>
      </c>
      <c r="K31" s="52" t="e">
        <f>IF(AND('Mapa final'!#REF!="Media",'Mapa final'!#REF!="Leve"),CONCATENATE("R6C",'Mapa final'!#REF!),"")</f>
        <v>#REF!</v>
      </c>
      <c r="L31" s="52" t="e">
        <f>IF(AND('Mapa final'!#REF!="Media",'Mapa final'!#REF!="Leve"),CONCATENATE("R6C",'Mapa final'!#REF!),"")</f>
        <v>#REF!</v>
      </c>
      <c r="M31" s="52" t="e">
        <f>IF(AND('Mapa final'!#REF!="Media",'Mapa final'!#REF!="Leve"),CONCATENATE("R6C",'Mapa final'!#REF!),"")</f>
        <v>#REF!</v>
      </c>
      <c r="N31" s="52" t="e">
        <f>IF(AND('Mapa final'!#REF!="Media",'Mapa final'!#REF!="Leve"),CONCATENATE("R6C",'Mapa final'!#REF!),"")</f>
        <v>#REF!</v>
      </c>
      <c r="O31" s="53" t="e">
        <f>IF(AND('Mapa final'!#REF!="Media",'Mapa final'!#REF!="Leve"),CONCATENATE("R6C",'Mapa final'!#REF!),"")</f>
        <v>#REF!</v>
      </c>
      <c r="P31" s="51" t="e">
        <f>IF(AND('Mapa final'!#REF!="Media",'Mapa final'!#REF!="Menor"),CONCATENATE("R6C",'Mapa final'!#REF!),"")</f>
        <v>#REF!</v>
      </c>
      <c r="Q31" s="52" t="e">
        <f>IF(AND('Mapa final'!#REF!="Media",'Mapa final'!#REF!="Menor"),CONCATENATE("R6C",'Mapa final'!#REF!),"")</f>
        <v>#REF!</v>
      </c>
      <c r="R31" s="52" t="e">
        <f>IF(AND('Mapa final'!#REF!="Media",'Mapa final'!#REF!="Menor"),CONCATENATE("R6C",'Mapa final'!#REF!),"")</f>
        <v>#REF!</v>
      </c>
      <c r="S31" s="52" t="e">
        <f>IF(AND('Mapa final'!#REF!="Media",'Mapa final'!#REF!="Menor"),CONCATENATE("R6C",'Mapa final'!#REF!),"")</f>
        <v>#REF!</v>
      </c>
      <c r="T31" s="52" t="e">
        <f>IF(AND('Mapa final'!#REF!="Media",'Mapa final'!#REF!="Menor"),CONCATENATE("R6C",'Mapa final'!#REF!),"")</f>
        <v>#REF!</v>
      </c>
      <c r="U31" s="53" t="e">
        <f>IF(AND('Mapa final'!#REF!="Media",'Mapa final'!#REF!="Menor"),CONCATENATE("R6C",'Mapa final'!#REF!),"")</f>
        <v>#REF!</v>
      </c>
      <c r="V31" s="51" t="e">
        <f>IF(AND('Mapa final'!#REF!="Media",'Mapa final'!#REF!="Moderado"),CONCATENATE("R6C",'Mapa final'!#REF!),"")</f>
        <v>#REF!</v>
      </c>
      <c r="W31" s="52" t="e">
        <f>IF(AND('Mapa final'!#REF!="Media",'Mapa final'!#REF!="Moderado"),CONCATENATE("R6C",'Mapa final'!#REF!),"")</f>
        <v>#REF!</v>
      </c>
      <c r="X31" s="52" t="e">
        <f>IF(AND('Mapa final'!#REF!="Media",'Mapa final'!#REF!="Moderado"),CONCATENATE("R6C",'Mapa final'!#REF!),"")</f>
        <v>#REF!</v>
      </c>
      <c r="Y31" s="52" t="e">
        <f>IF(AND('Mapa final'!#REF!="Media",'Mapa final'!#REF!="Moderado"),CONCATENATE("R6C",'Mapa final'!#REF!),"")</f>
        <v>#REF!</v>
      </c>
      <c r="Z31" s="52" t="e">
        <f>IF(AND('Mapa final'!#REF!="Media",'Mapa final'!#REF!="Moderado"),CONCATENATE("R6C",'Mapa final'!#REF!),"")</f>
        <v>#REF!</v>
      </c>
      <c r="AA31" s="53" t="e">
        <f>IF(AND('Mapa final'!#REF!="Media",'Mapa final'!#REF!="Moderado"),CONCATENATE("R6C",'Mapa final'!#REF!),"")</f>
        <v>#REF!</v>
      </c>
      <c r="AB31" s="36" t="e">
        <f>IF(AND('Mapa final'!#REF!="Media",'Mapa final'!#REF!="Mayor"),CONCATENATE("R6C",'Mapa final'!#REF!),"")</f>
        <v>#REF!</v>
      </c>
      <c r="AC31" s="37" t="e">
        <f>IF(AND('Mapa final'!#REF!="Media",'Mapa final'!#REF!="Mayor"),CONCATENATE("R6C",'Mapa final'!#REF!),"")</f>
        <v>#REF!</v>
      </c>
      <c r="AD31" s="37" t="e">
        <f>IF(AND('Mapa final'!#REF!="Media",'Mapa final'!#REF!="Mayor"),CONCATENATE("R6C",'Mapa final'!#REF!),"")</f>
        <v>#REF!</v>
      </c>
      <c r="AE31" s="37" t="e">
        <f>IF(AND('Mapa final'!#REF!="Media",'Mapa final'!#REF!="Mayor"),CONCATENATE("R6C",'Mapa final'!#REF!),"")</f>
        <v>#REF!</v>
      </c>
      <c r="AF31" s="37" t="e">
        <f>IF(AND('Mapa final'!#REF!="Media",'Mapa final'!#REF!="Mayor"),CONCATENATE("R6C",'Mapa final'!#REF!),"")</f>
        <v>#REF!</v>
      </c>
      <c r="AG31" s="38" t="e">
        <f>IF(AND('Mapa final'!#REF!="Media",'Mapa final'!#REF!="Mayor"),CONCATENATE("R6C",'Mapa final'!#REF!),"")</f>
        <v>#REF!</v>
      </c>
      <c r="AH31" s="39" t="e">
        <f>IF(AND('Mapa final'!#REF!="Media",'Mapa final'!#REF!="Catastrófico"),CONCATENATE("R6C",'Mapa final'!#REF!),"")</f>
        <v>#REF!</v>
      </c>
      <c r="AI31" s="40" t="e">
        <f>IF(AND('Mapa final'!#REF!="Media",'Mapa final'!#REF!="Catastrófico"),CONCATENATE("R6C",'Mapa final'!#REF!),"")</f>
        <v>#REF!</v>
      </c>
      <c r="AJ31" s="40" t="e">
        <f>IF(AND('Mapa final'!#REF!="Media",'Mapa final'!#REF!="Catastrófico"),CONCATENATE("R6C",'Mapa final'!#REF!),"")</f>
        <v>#REF!</v>
      </c>
      <c r="AK31" s="40" t="e">
        <f>IF(AND('Mapa final'!#REF!="Media",'Mapa final'!#REF!="Catastrófico"),CONCATENATE("R6C",'Mapa final'!#REF!),"")</f>
        <v>#REF!</v>
      </c>
      <c r="AL31" s="40" t="e">
        <f>IF(AND('Mapa final'!#REF!="Media",'Mapa final'!#REF!="Catastrófico"),CONCATENATE("R6C",'Mapa final'!#REF!),"")</f>
        <v>#REF!</v>
      </c>
      <c r="AM31" s="41" t="e">
        <f>IF(AND('Mapa final'!#REF!="Media",'Mapa final'!#REF!="Catastrófico"),CONCATENATE("R6C",'Mapa final'!#REF!),"")</f>
        <v>#REF!</v>
      </c>
      <c r="AN31" s="67"/>
      <c r="AO31" s="567"/>
      <c r="AP31" s="568"/>
      <c r="AQ31" s="568"/>
      <c r="AR31" s="568"/>
      <c r="AS31" s="568"/>
      <c r="AT31" s="569"/>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439"/>
      <c r="C32" s="439"/>
      <c r="D32" s="440"/>
      <c r="E32" s="538"/>
      <c r="F32" s="537"/>
      <c r="G32" s="537"/>
      <c r="H32" s="537"/>
      <c r="I32" s="553"/>
      <c r="J32" s="51" t="e">
        <f>IF(AND('Mapa final'!#REF!="Media",'Mapa final'!#REF!="Leve"),CONCATENATE("R7C",'Mapa final'!#REF!),"")</f>
        <v>#REF!</v>
      </c>
      <c r="K32" s="52" t="e">
        <f>IF(AND('Mapa final'!#REF!="Media",'Mapa final'!#REF!="Leve"),CONCATENATE("R7C",'Mapa final'!#REF!),"")</f>
        <v>#REF!</v>
      </c>
      <c r="L32" s="52" t="e">
        <f>IF(AND('Mapa final'!#REF!="Media",'Mapa final'!#REF!="Leve"),CONCATENATE("R7C",'Mapa final'!#REF!),"")</f>
        <v>#REF!</v>
      </c>
      <c r="M32" s="52" t="e">
        <f>IF(AND('Mapa final'!#REF!="Media",'Mapa final'!#REF!="Leve"),CONCATENATE("R7C",'Mapa final'!#REF!),"")</f>
        <v>#REF!</v>
      </c>
      <c r="N32" s="52" t="e">
        <f>IF(AND('Mapa final'!#REF!="Media",'Mapa final'!#REF!="Leve"),CONCATENATE("R7C",'Mapa final'!#REF!),"")</f>
        <v>#REF!</v>
      </c>
      <c r="O32" s="53" t="e">
        <f>IF(AND('Mapa final'!#REF!="Media",'Mapa final'!#REF!="Leve"),CONCATENATE("R7C",'Mapa final'!#REF!),"")</f>
        <v>#REF!</v>
      </c>
      <c r="P32" s="51" t="e">
        <f>IF(AND('Mapa final'!#REF!="Media",'Mapa final'!#REF!="Menor"),CONCATENATE("R7C",'Mapa final'!#REF!),"")</f>
        <v>#REF!</v>
      </c>
      <c r="Q32" s="52" t="e">
        <f>IF(AND('Mapa final'!#REF!="Media",'Mapa final'!#REF!="Menor"),CONCATENATE("R7C",'Mapa final'!#REF!),"")</f>
        <v>#REF!</v>
      </c>
      <c r="R32" s="52" t="e">
        <f>IF(AND('Mapa final'!#REF!="Media",'Mapa final'!#REF!="Menor"),CONCATENATE("R7C",'Mapa final'!#REF!),"")</f>
        <v>#REF!</v>
      </c>
      <c r="S32" s="52" t="e">
        <f>IF(AND('Mapa final'!#REF!="Media",'Mapa final'!#REF!="Menor"),CONCATENATE("R7C",'Mapa final'!#REF!),"")</f>
        <v>#REF!</v>
      </c>
      <c r="T32" s="52" t="e">
        <f>IF(AND('Mapa final'!#REF!="Media",'Mapa final'!#REF!="Menor"),CONCATENATE("R7C",'Mapa final'!#REF!),"")</f>
        <v>#REF!</v>
      </c>
      <c r="U32" s="53" t="e">
        <f>IF(AND('Mapa final'!#REF!="Media",'Mapa final'!#REF!="Menor"),CONCATENATE("R7C",'Mapa final'!#REF!),"")</f>
        <v>#REF!</v>
      </c>
      <c r="V32" s="51" t="e">
        <f>IF(AND('Mapa final'!#REF!="Media",'Mapa final'!#REF!="Moderado"),CONCATENATE("R7C",'Mapa final'!#REF!),"")</f>
        <v>#REF!</v>
      </c>
      <c r="W32" s="52" t="e">
        <f>IF(AND('Mapa final'!#REF!="Media",'Mapa final'!#REF!="Moderado"),CONCATENATE("R7C",'Mapa final'!#REF!),"")</f>
        <v>#REF!</v>
      </c>
      <c r="X32" s="52" t="e">
        <f>IF(AND('Mapa final'!#REF!="Media",'Mapa final'!#REF!="Moderado"),CONCATENATE("R7C",'Mapa final'!#REF!),"")</f>
        <v>#REF!</v>
      </c>
      <c r="Y32" s="52" t="e">
        <f>IF(AND('Mapa final'!#REF!="Media",'Mapa final'!#REF!="Moderado"),CONCATENATE("R7C",'Mapa final'!#REF!),"")</f>
        <v>#REF!</v>
      </c>
      <c r="Z32" s="52" t="e">
        <f>IF(AND('Mapa final'!#REF!="Media",'Mapa final'!#REF!="Moderado"),CONCATENATE("R7C",'Mapa final'!#REF!),"")</f>
        <v>#REF!</v>
      </c>
      <c r="AA32" s="53" t="e">
        <f>IF(AND('Mapa final'!#REF!="Media",'Mapa final'!#REF!="Moderado"),CONCATENATE("R7C",'Mapa final'!#REF!),"")</f>
        <v>#REF!</v>
      </c>
      <c r="AB32" s="36" t="e">
        <f>IF(AND('Mapa final'!#REF!="Media",'Mapa final'!#REF!="Mayor"),CONCATENATE("R7C",'Mapa final'!#REF!),"")</f>
        <v>#REF!</v>
      </c>
      <c r="AC32" s="37" t="e">
        <f>IF(AND('Mapa final'!#REF!="Media",'Mapa final'!#REF!="Mayor"),CONCATENATE("R7C",'Mapa final'!#REF!),"")</f>
        <v>#REF!</v>
      </c>
      <c r="AD32" s="37" t="e">
        <f>IF(AND('Mapa final'!#REF!="Media",'Mapa final'!#REF!="Mayor"),CONCATENATE("R7C",'Mapa final'!#REF!),"")</f>
        <v>#REF!</v>
      </c>
      <c r="AE32" s="37" t="e">
        <f>IF(AND('Mapa final'!#REF!="Media",'Mapa final'!#REF!="Mayor"),CONCATENATE("R7C",'Mapa final'!#REF!),"")</f>
        <v>#REF!</v>
      </c>
      <c r="AF32" s="37" t="e">
        <f>IF(AND('Mapa final'!#REF!="Media",'Mapa final'!#REF!="Mayor"),CONCATENATE("R7C",'Mapa final'!#REF!),"")</f>
        <v>#REF!</v>
      </c>
      <c r="AG32" s="38" t="e">
        <f>IF(AND('Mapa final'!#REF!="Media",'Mapa final'!#REF!="Mayor"),CONCATENATE("R7C",'Mapa final'!#REF!),"")</f>
        <v>#REF!</v>
      </c>
      <c r="AH32" s="39" t="e">
        <f>IF(AND('Mapa final'!#REF!="Media",'Mapa final'!#REF!="Catastrófico"),CONCATENATE("R7C",'Mapa final'!#REF!),"")</f>
        <v>#REF!</v>
      </c>
      <c r="AI32" s="40" t="e">
        <f>IF(AND('Mapa final'!#REF!="Media",'Mapa final'!#REF!="Catastrófico"),CONCATENATE("R7C",'Mapa final'!#REF!),"")</f>
        <v>#REF!</v>
      </c>
      <c r="AJ32" s="40" t="e">
        <f>IF(AND('Mapa final'!#REF!="Media",'Mapa final'!#REF!="Catastrófico"),CONCATENATE("R7C",'Mapa final'!#REF!),"")</f>
        <v>#REF!</v>
      </c>
      <c r="AK32" s="40" t="e">
        <f>IF(AND('Mapa final'!#REF!="Media",'Mapa final'!#REF!="Catastrófico"),CONCATENATE("R7C",'Mapa final'!#REF!),"")</f>
        <v>#REF!</v>
      </c>
      <c r="AL32" s="40" t="e">
        <f>IF(AND('Mapa final'!#REF!="Media",'Mapa final'!#REF!="Catastrófico"),CONCATENATE("R7C",'Mapa final'!#REF!),"")</f>
        <v>#REF!</v>
      </c>
      <c r="AM32" s="41" t="e">
        <f>IF(AND('Mapa final'!#REF!="Media",'Mapa final'!#REF!="Catastrófico"),CONCATENATE("R7C",'Mapa final'!#REF!),"")</f>
        <v>#REF!</v>
      </c>
      <c r="AN32" s="67"/>
      <c r="AO32" s="567"/>
      <c r="AP32" s="568"/>
      <c r="AQ32" s="568"/>
      <c r="AR32" s="568"/>
      <c r="AS32" s="568"/>
      <c r="AT32" s="569"/>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439"/>
      <c r="C33" s="439"/>
      <c r="D33" s="440"/>
      <c r="E33" s="538"/>
      <c r="F33" s="537"/>
      <c r="G33" s="537"/>
      <c r="H33" s="537"/>
      <c r="I33" s="553"/>
      <c r="J33" s="51" t="e">
        <f>IF(AND('Mapa final'!#REF!="Media",'Mapa final'!#REF!="Leve"),CONCATENATE("R8C",'Mapa final'!#REF!),"")</f>
        <v>#REF!</v>
      </c>
      <c r="K33" s="52" t="e">
        <f>IF(AND('Mapa final'!#REF!="Media",'Mapa final'!#REF!="Leve"),CONCATENATE("R8C",'Mapa final'!#REF!),"")</f>
        <v>#REF!</v>
      </c>
      <c r="L33" s="52" t="e">
        <f>IF(AND('Mapa final'!#REF!="Media",'Mapa final'!#REF!="Leve"),CONCATENATE("R8C",'Mapa final'!#REF!),"")</f>
        <v>#REF!</v>
      </c>
      <c r="M33" s="52" t="e">
        <f>IF(AND('Mapa final'!#REF!="Media",'Mapa final'!#REF!="Leve"),CONCATENATE("R8C",'Mapa final'!#REF!),"")</f>
        <v>#REF!</v>
      </c>
      <c r="N33" s="52" t="e">
        <f>IF(AND('Mapa final'!#REF!="Media",'Mapa final'!#REF!="Leve"),CONCATENATE("R8C",'Mapa final'!#REF!),"")</f>
        <v>#REF!</v>
      </c>
      <c r="O33" s="53" t="e">
        <f>IF(AND('Mapa final'!#REF!="Media",'Mapa final'!#REF!="Leve"),CONCATENATE("R8C",'Mapa final'!#REF!),"")</f>
        <v>#REF!</v>
      </c>
      <c r="P33" s="51" t="e">
        <f>IF(AND('Mapa final'!#REF!="Media",'Mapa final'!#REF!="Menor"),CONCATENATE("R8C",'Mapa final'!#REF!),"")</f>
        <v>#REF!</v>
      </c>
      <c r="Q33" s="52" t="e">
        <f>IF(AND('Mapa final'!#REF!="Media",'Mapa final'!#REF!="Menor"),CONCATENATE("R8C",'Mapa final'!#REF!),"")</f>
        <v>#REF!</v>
      </c>
      <c r="R33" s="52" t="e">
        <f>IF(AND('Mapa final'!#REF!="Media",'Mapa final'!#REF!="Menor"),CONCATENATE("R8C",'Mapa final'!#REF!),"")</f>
        <v>#REF!</v>
      </c>
      <c r="S33" s="52" t="e">
        <f>IF(AND('Mapa final'!#REF!="Media",'Mapa final'!#REF!="Menor"),CONCATENATE("R8C",'Mapa final'!#REF!),"")</f>
        <v>#REF!</v>
      </c>
      <c r="T33" s="52" t="e">
        <f>IF(AND('Mapa final'!#REF!="Media",'Mapa final'!#REF!="Menor"),CONCATENATE("R8C",'Mapa final'!#REF!),"")</f>
        <v>#REF!</v>
      </c>
      <c r="U33" s="53" t="e">
        <f>IF(AND('Mapa final'!#REF!="Media",'Mapa final'!#REF!="Menor"),CONCATENATE("R8C",'Mapa final'!#REF!),"")</f>
        <v>#REF!</v>
      </c>
      <c r="V33" s="51" t="e">
        <f>IF(AND('Mapa final'!#REF!="Media",'Mapa final'!#REF!="Moderado"),CONCATENATE("R8C",'Mapa final'!#REF!),"")</f>
        <v>#REF!</v>
      </c>
      <c r="W33" s="52" t="e">
        <f>IF(AND('Mapa final'!#REF!="Media",'Mapa final'!#REF!="Moderado"),CONCATENATE("R8C",'Mapa final'!#REF!),"")</f>
        <v>#REF!</v>
      </c>
      <c r="X33" s="52" t="e">
        <f>IF(AND('Mapa final'!#REF!="Media",'Mapa final'!#REF!="Moderado"),CONCATENATE("R8C",'Mapa final'!#REF!),"")</f>
        <v>#REF!</v>
      </c>
      <c r="Y33" s="52" t="e">
        <f>IF(AND('Mapa final'!#REF!="Media",'Mapa final'!#REF!="Moderado"),CONCATENATE("R8C",'Mapa final'!#REF!),"")</f>
        <v>#REF!</v>
      </c>
      <c r="Z33" s="52" t="e">
        <f>IF(AND('Mapa final'!#REF!="Media",'Mapa final'!#REF!="Moderado"),CONCATENATE("R8C",'Mapa final'!#REF!),"")</f>
        <v>#REF!</v>
      </c>
      <c r="AA33" s="53" t="e">
        <f>IF(AND('Mapa final'!#REF!="Media",'Mapa final'!#REF!="Moderado"),CONCATENATE("R8C",'Mapa final'!#REF!),"")</f>
        <v>#REF!</v>
      </c>
      <c r="AB33" s="36" t="e">
        <f>IF(AND('Mapa final'!#REF!="Media",'Mapa final'!#REF!="Mayor"),CONCATENATE("R8C",'Mapa final'!#REF!),"")</f>
        <v>#REF!</v>
      </c>
      <c r="AC33" s="37" t="e">
        <f>IF(AND('Mapa final'!#REF!="Media",'Mapa final'!#REF!="Mayor"),CONCATENATE("R8C",'Mapa final'!#REF!),"")</f>
        <v>#REF!</v>
      </c>
      <c r="AD33" s="37" t="e">
        <f>IF(AND('Mapa final'!#REF!="Media",'Mapa final'!#REF!="Mayor"),CONCATENATE("R8C",'Mapa final'!#REF!),"")</f>
        <v>#REF!</v>
      </c>
      <c r="AE33" s="37" t="e">
        <f>IF(AND('Mapa final'!#REF!="Media",'Mapa final'!#REF!="Mayor"),CONCATENATE("R8C",'Mapa final'!#REF!),"")</f>
        <v>#REF!</v>
      </c>
      <c r="AF33" s="37" t="e">
        <f>IF(AND('Mapa final'!#REF!="Media",'Mapa final'!#REF!="Mayor"),CONCATENATE("R8C",'Mapa final'!#REF!),"")</f>
        <v>#REF!</v>
      </c>
      <c r="AG33" s="38" t="e">
        <f>IF(AND('Mapa final'!#REF!="Media",'Mapa final'!#REF!="Mayor"),CONCATENATE("R8C",'Mapa final'!#REF!),"")</f>
        <v>#REF!</v>
      </c>
      <c r="AH33" s="39" t="e">
        <f>IF(AND('Mapa final'!#REF!="Media",'Mapa final'!#REF!="Catastrófico"),CONCATENATE("R8C",'Mapa final'!#REF!),"")</f>
        <v>#REF!</v>
      </c>
      <c r="AI33" s="40" t="e">
        <f>IF(AND('Mapa final'!#REF!="Media",'Mapa final'!#REF!="Catastrófico"),CONCATENATE("R8C",'Mapa final'!#REF!),"")</f>
        <v>#REF!</v>
      </c>
      <c r="AJ33" s="40" t="e">
        <f>IF(AND('Mapa final'!#REF!="Media",'Mapa final'!#REF!="Catastrófico"),CONCATENATE("R8C",'Mapa final'!#REF!),"")</f>
        <v>#REF!</v>
      </c>
      <c r="AK33" s="40" t="e">
        <f>IF(AND('Mapa final'!#REF!="Media",'Mapa final'!#REF!="Catastrófico"),CONCATENATE("R8C",'Mapa final'!#REF!),"")</f>
        <v>#REF!</v>
      </c>
      <c r="AL33" s="40" t="e">
        <f>IF(AND('Mapa final'!#REF!="Media",'Mapa final'!#REF!="Catastrófico"),CONCATENATE("R8C",'Mapa final'!#REF!),"")</f>
        <v>#REF!</v>
      </c>
      <c r="AM33" s="41" t="e">
        <f>IF(AND('Mapa final'!#REF!="Media",'Mapa final'!#REF!="Catastrófico"),CONCATENATE("R8C",'Mapa final'!#REF!),"")</f>
        <v>#REF!</v>
      </c>
      <c r="AN33" s="67"/>
      <c r="AO33" s="567"/>
      <c r="AP33" s="568"/>
      <c r="AQ33" s="568"/>
      <c r="AR33" s="568"/>
      <c r="AS33" s="568"/>
      <c r="AT33" s="569"/>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439"/>
      <c r="C34" s="439"/>
      <c r="D34" s="440"/>
      <c r="E34" s="538"/>
      <c r="F34" s="537"/>
      <c r="G34" s="537"/>
      <c r="H34" s="537"/>
      <c r="I34" s="553"/>
      <c r="J34" s="51" t="e">
        <f>IF(AND('Mapa final'!#REF!="Media",'Mapa final'!#REF!="Leve"),CONCATENATE("R9C",'Mapa final'!#REF!),"")</f>
        <v>#REF!</v>
      </c>
      <c r="K34" s="52" t="e">
        <f>IF(AND('Mapa final'!#REF!="Media",'Mapa final'!#REF!="Leve"),CONCATENATE("R9C",'Mapa final'!#REF!),"")</f>
        <v>#REF!</v>
      </c>
      <c r="L34" s="52" t="e">
        <f>IF(AND('Mapa final'!#REF!="Media",'Mapa final'!#REF!="Leve"),CONCATENATE("R9C",'Mapa final'!#REF!),"")</f>
        <v>#REF!</v>
      </c>
      <c r="M34" s="52" t="e">
        <f>IF(AND('Mapa final'!#REF!="Media",'Mapa final'!#REF!="Leve"),CONCATENATE("R9C",'Mapa final'!#REF!),"")</f>
        <v>#REF!</v>
      </c>
      <c r="N34" s="52" t="e">
        <f>IF(AND('Mapa final'!#REF!="Media",'Mapa final'!#REF!="Leve"),CONCATENATE("R9C",'Mapa final'!#REF!),"")</f>
        <v>#REF!</v>
      </c>
      <c r="O34" s="53" t="e">
        <f>IF(AND('Mapa final'!#REF!="Media",'Mapa final'!#REF!="Leve"),CONCATENATE("R9C",'Mapa final'!#REF!),"")</f>
        <v>#REF!</v>
      </c>
      <c r="P34" s="51" t="e">
        <f>IF(AND('Mapa final'!#REF!="Media",'Mapa final'!#REF!="Menor"),CONCATENATE("R9C",'Mapa final'!#REF!),"")</f>
        <v>#REF!</v>
      </c>
      <c r="Q34" s="52" t="e">
        <f>IF(AND('Mapa final'!#REF!="Media",'Mapa final'!#REF!="Menor"),CONCATENATE("R9C",'Mapa final'!#REF!),"")</f>
        <v>#REF!</v>
      </c>
      <c r="R34" s="52" t="e">
        <f>IF(AND('Mapa final'!#REF!="Media",'Mapa final'!#REF!="Menor"),CONCATENATE("R9C",'Mapa final'!#REF!),"")</f>
        <v>#REF!</v>
      </c>
      <c r="S34" s="52" t="e">
        <f>IF(AND('Mapa final'!#REF!="Media",'Mapa final'!#REF!="Menor"),CONCATENATE("R9C",'Mapa final'!#REF!),"")</f>
        <v>#REF!</v>
      </c>
      <c r="T34" s="52" t="e">
        <f>IF(AND('Mapa final'!#REF!="Media",'Mapa final'!#REF!="Menor"),CONCATENATE("R9C",'Mapa final'!#REF!),"")</f>
        <v>#REF!</v>
      </c>
      <c r="U34" s="53" t="e">
        <f>IF(AND('Mapa final'!#REF!="Media",'Mapa final'!#REF!="Menor"),CONCATENATE("R9C",'Mapa final'!#REF!),"")</f>
        <v>#REF!</v>
      </c>
      <c r="V34" s="51" t="e">
        <f>IF(AND('Mapa final'!#REF!="Media",'Mapa final'!#REF!="Moderado"),CONCATENATE("R9C",'Mapa final'!#REF!),"")</f>
        <v>#REF!</v>
      </c>
      <c r="W34" s="52" t="e">
        <f>IF(AND('Mapa final'!#REF!="Media",'Mapa final'!#REF!="Moderado"),CONCATENATE("R9C",'Mapa final'!#REF!),"")</f>
        <v>#REF!</v>
      </c>
      <c r="X34" s="52" t="e">
        <f>IF(AND('Mapa final'!#REF!="Media",'Mapa final'!#REF!="Moderado"),CONCATENATE("R9C",'Mapa final'!#REF!),"")</f>
        <v>#REF!</v>
      </c>
      <c r="Y34" s="52" t="e">
        <f>IF(AND('Mapa final'!#REF!="Media",'Mapa final'!#REF!="Moderado"),CONCATENATE("R9C",'Mapa final'!#REF!),"")</f>
        <v>#REF!</v>
      </c>
      <c r="Z34" s="52" t="e">
        <f>IF(AND('Mapa final'!#REF!="Media",'Mapa final'!#REF!="Moderado"),CONCATENATE("R9C",'Mapa final'!#REF!),"")</f>
        <v>#REF!</v>
      </c>
      <c r="AA34" s="53" t="e">
        <f>IF(AND('Mapa final'!#REF!="Media",'Mapa final'!#REF!="Moderado"),CONCATENATE("R9C",'Mapa final'!#REF!),"")</f>
        <v>#REF!</v>
      </c>
      <c r="AB34" s="36" t="e">
        <f>IF(AND('Mapa final'!#REF!="Media",'Mapa final'!#REF!="Mayor"),CONCATENATE("R9C",'Mapa final'!#REF!),"")</f>
        <v>#REF!</v>
      </c>
      <c r="AC34" s="37" t="e">
        <f>IF(AND('Mapa final'!#REF!="Media",'Mapa final'!#REF!="Mayor"),CONCATENATE("R9C",'Mapa final'!#REF!),"")</f>
        <v>#REF!</v>
      </c>
      <c r="AD34" s="37" t="e">
        <f>IF(AND('Mapa final'!#REF!="Media",'Mapa final'!#REF!="Mayor"),CONCATENATE("R9C",'Mapa final'!#REF!),"")</f>
        <v>#REF!</v>
      </c>
      <c r="AE34" s="37" t="e">
        <f>IF(AND('Mapa final'!#REF!="Media",'Mapa final'!#REF!="Mayor"),CONCATENATE("R9C",'Mapa final'!#REF!),"")</f>
        <v>#REF!</v>
      </c>
      <c r="AF34" s="37" t="e">
        <f>IF(AND('Mapa final'!#REF!="Media",'Mapa final'!#REF!="Mayor"),CONCATENATE("R9C",'Mapa final'!#REF!),"")</f>
        <v>#REF!</v>
      </c>
      <c r="AG34" s="38" t="e">
        <f>IF(AND('Mapa final'!#REF!="Media",'Mapa final'!#REF!="Mayor"),CONCATENATE("R9C",'Mapa final'!#REF!),"")</f>
        <v>#REF!</v>
      </c>
      <c r="AH34" s="39" t="e">
        <f>IF(AND('Mapa final'!#REF!="Media",'Mapa final'!#REF!="Catastrófico"),CONCATENATE("R9C",'Mapa final'!#REF!),"")</f>
        <v>#REF!</v>
      </c>
      <c r="AI34" s="40" t="e">
        <f>IF(AND('Mapa final'!#REF!="Media",'Mapa final'!#REF!="Catastrófico"),CONCATENATE("R9C",'Mapa final'!#REF!),"")</f>
        <v>#REF!</v>
      </c>
      <c r="AJ34" s="40" t="e">
        <f>IF(AND('Mapa final'!#REF!="Media",'Mapa final'!#REF!="Catastrófico"),CONCATENATE("R9C",'Mapa final'!#REF!),"")</f>
        <v>#REF!</v>
      </c>
      <c r="AK34" s="40" t="e">
        <f>IF(AND('Mapa final'!#REF!="Media",'Mapa final'!#REF!="Catastrófico"),CONCATENATE("R9C",'Mapa final'!#REF!),"")</f>
        <v>#REF!</v>
      </c>
      <c r="AL34" s="40" t="e">
        <f>IF(AND('Mapa final'!#REF!="Media",'Mapa final'!#REF!="Catastrófico"),CONCATENATE("R9C",'Mapa final'!#REF!),"")</f>
        <v>#REF!</v>
      </c>
      <c r="AM34" s="41" t="e">
        <f>IF(AND('Mapa final'!#REF!="Media",'Mapa final'!#REF!="Catastrófico"),CONCATENATE("R9C",'Mapa final'!#REF!),"")</f>
        <v>#REF!</v>
      </c>
      <c r="AN34" s="67"/>
      <c r="AO34" s="567"/>
      <c r="AP34" s="568"/>
      <c r="AQ34" s="568"/>
      <c r="AR34" s="568"/>
      <c r="AS34" s="568"/>
      <c r="AT34" s="569"/>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439"/>
      <c r="C35" s="439"/>
      <c r="D35" s="440"/>
      <c r="E35" s="539"/>
      <c r="F35" s="540"/>
      <c r="G35" s="540"/>
      <c r="H35" s="540"/>
      <c r="I35" s="554"/>
      <c r="J35" s="51" t="e">
        <f>IF(AND('Mapa final'!#REF!="Media",'Mapa final'!#REF!="Leve"),CONCATENATE("R10C",'Mapa final'!#REF!),"")</f>
        <v>#REF!</v>
      </c>
      <c r="K35" s="52" t="e">
        <f>IF(AND('Mapa final'!#REF!="Media",'Mapa final'!#REF!="Leve"),CONCATENATE("R10C",'Mapa final'!#REF!),"")</f>
        <v>#REF!</v>
      </c>
      <c r="L35" s="52" t="e">
        <f>IF(AND('Mapa final'!#REF!="Media",'Mapa final'!#REF!="Leve"),CONCATENATE("R10C",'Mapa final'!#REF!),"")</f>
        <v>#REF!</v>
      </c>
      <c r="M35" s="52" t="e">
        <f>IF(AND('Mapa final'!#REF!="Media",'Mapa final'!#REF!="Leve"),CONCATENATE("R10C",'Mapa final'!#REF!),"")</f>
        <v>#REF!</v>
      </c>
      <c r="N35" s="52" t="e">
        <f>IF(AND('Mapa final'!#REF!="Media",'Mapa final'!#REF!="Leve"),CONCATENATE("R10C",'Mapa final'!#REF!),"")</f>
        <v>#REF!</v>
      </c>
      <c r="O35" s="53" t="e">
        <f>IF(AND('Mapa final'!#REF!="Media",'Mapa final'!#REF!="Leve"),CONCATENATE("R10C",'Mapa final'!#REF!),"")</f>
        <v>#REF!</v>
      </c>
      <c r="P35" s="51" t="e">
        <f>IF(AND('Mapa final'!#REF!="Media",'Mapa final'!#REF!="Menor"),CONCATENATE("R10C",'Mapa final'!#REF!),"")</f>
        <v>#REF!</v>
      </c>
      <c r="Q35" s="52" t="e">
        <f>IF(AND('Mapa final'!#REF!="Media",'Mapa final'!#REF!="Menor"),CONCATENATE("R10C",'Mapa final'!#REF!),"")</f>
        <v>#REF!</v>
      </c>
      <c r="R35" s="52" t="e">
        <f>IF(AND('Mapa final'!#REF!="Media",'Mapa final'!#REF!="Menor"),CONCATENATE("R10C",'Mapa final'!#REF!),"")</f>
        <v>#REF!</v>
      </c>
      <c r="S35" s="52" t="e">
        <f>IF(AND('Mapa final'!#REF!="Media",'Mapa final'!#REF!="Menor"),CONCATENATE("R10C",'Mapa final'!#REF!),"")</f>
        <v>#REF!</v>
      </c>
      <c r="T35" s="52" t="e">
        <f>IF(AND('Mapa final'!#REF!="Media",'Mapa final'!#REF!="Menor"),CONCATENATE("R10C",'Mapa final'!#REF!),"")</f>
        <v>#REF!</v>
      </c>
      <c r="U35" s="53" t="e">
        <f>IF(AND('Mapa final'!#REF!="Media",'Mapa final'!#REF!="Menor"),CONCATENATE("R10C",'Mapa final'!#REF!),"")</f>
        <v>#REF!</v>
      </c>
      <c r="V35" s="51" t="e">
        <f>IF(AND('Mapa final'!#REF!="Media",'Mapa final'!#REF!="Moderado"),CONCATENATE("R10C",'Mapa final'!#REF!),"")</f>
        <v>#REF!</v>
      </c>
      <c r="W35" s="52" t="e">
        <f>IF(AND('Mapa final'!#REF!="Media",'Mapa final'!#REF!="Moderado"),CONCATENATE("R10C",'Mapa final'!#REF!),"")</f>
        <v>#REF!</v>
      </c>
      <c r="X35" s="52" t="e">
        <f>IF(AND('Mapa final'!#REF!="Media",'Mapa final'!#REF!="Moderado"),CONCATENATE("R10C",'Mapa final'!#REF!),"")</f>
        <v>#REF!</v>
      </c>
      <c r="Y35" s="52" t="e">
        <f>IF(AND('Mapa final'!#REF!="Media",'Mapa final'!#REF!="Moderado"),CONCATENATE("R10C",'Mapa final'!#REF!),"")</f>
        <v>#REF!</v>
      </c>
      <c r="Z35" s="52" t="e">
        <f>IF(AND('Mapa final'!#REF!="Media",'Mapa final'!#REF!="Moderado"),CONCATENATE("R10C",'Mapa final'!#REF!),"")</f>
        <v>#REF!</v>
      </c>
      <c r="AA35" s="53" t="e">
        <f>IF(AND('Mapa final'!#REF!="Media",'Mapa final'!#REF!="Moderado"),CONCATENATE("R10C",'Mapa final'!#REF!),"")</f>
        <v>#REF!</v>
      </c>
      <c r="AB35" s="42" t="e">
        <f>IF(AND('Mapa final'!#REF!="Media",'Mapa final'!#REF!="Mayor"),CONCATENATE("R10C",'Mapa final'!#REF!),"")</f>
        <v>#REF!</v>
      </c>
      <c r="AC35" s="43" t="e">
        <f>IF(AND('Mapa final'!#REF!="Media",'Mapa final'!#REF!="Mayor"),CONCATENATE("R10C",'Mapa final'!#REF!),"")</f>
        <v>#REF!</v>
      </c>
      <c r="AD35" s="43" t="e">
        <f>IF(AND('Mapa final'!#REF!="Media",'Mapa final'!#REF!="Mayor"),CONCATENATE("R10C",'Mapa final'!#REF!),"")</f>
        <v>#REF!</v>
      </c>
      <c r="AE35" s="43" t="e">
        <f>IF(AND('Mapa final'!#REF!="Media",'Mapa final'!#REF!="Mayor"),CONCATENATE("R10C",'Mapa final'!#REF!),"")</f>
        <v>#REF!</v>
      </c>
      <c r="AF35" s="43" t="e">
        <f>IF(AND('Mapa final'!#REF!="Media",'Mapa final'!#REF!="Mayor"),CONCATENATE("R10C",'Mapa final'!#REF!),"")</f>
        <v>#REF!</v>
      </c>
      <c r="AG35" s="44" t="e">
        <f>IF(AND('Mapa final'!#REF!="Media",'Mapa final'!#REF!="Mayor"),CONCATENATE("R10C",'Mapa final'!#REF!),"")</f>
        <v>#REF!</v>
      </c>
      <c r="AH35" s="45" t="e">
        <f>IF(AND('Mapa final'!#REF!="Media",'Mapa final'!#REF!="Catastrófico"),CONCATENATE("R10C",'Mapa final'!#REF!),"")</f>
        <v>#REF!</v>
      </c>
      <c r="AI35" s="46" t="e">
        <f>IF(AND('Mapa final'!#REF!="Media",'Mapa final'!#REF!="Catastrófico"),CONCATENATE("R10C",'Mapa final'!#REF!),"")</f>
        <v>#REF!</v>
      </c>
      <c r="AJ35" s="46" t="e">
        <f>IF(AND('Mapa final'!#REF!="Media",'Mapa final'!#REF!="Catastrófico"),CONCATENATE("R10C",'Mapa final'!#REF!),"")</f>
        <v>#REF!</v>
      </c>
      <c r="AK35" s="46" t="e">
        <f>IF(AND('Mapa final'!#REF!="Media",'Mapa final'!#REF!="Catastrófico"),CONCATENATE("R10C",'Mapa final'!#REF!),"")</f>
        <v>#REF!</v>
      </c>
      <c r="AL35" s="46" t="e">
        <f>IF(AND('Mapa final'!#REF!="Media",'Mapa final'!#REF!="Catastrófico"),CONCATENATE("R10C",'Mapa final'!#REF!),"")</f>
        <v>#REF!</v>
      </c>
      <c r="AM35" s="47" t="e">
        <f>IF(AND('Mapa final'!#REF!="Media",'Mapa final'!#REF!="Catastrófico"),CONCATENATE("R10C",'Mapa final'!#REF!),"")</f>
        <v>#REF!</v>
      </c>
      <c r="AN35" s="67"/>
      <c r="AO35" s="570"/>
      <c r="AP35" s="571"/>
      <c r="AQ35" s="571"/>
      <c r="AR35" s="571"/>
      <c r="AS35" s="571"/>
      <c r="AT35" s="572"/>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439"/>
      <c r="C36" s="439"/>
      <c r="D36" s="440"/>
      <c r="E36" s="534" t="s">
        <v>108</v>
      </c>
      <c r="F36" s="535"/>
      <c r="G36" s="535"/>
      <c r="H36" s="535"/>
      <c r="I36" s="535"/>
      <c r="J36" s="57" t="str">
        <f>IF(AND('Mapa final'!$AB$10="Baja",'Mapa final'!$AD$10="Leve"),CONCATENATE("R1C",'Mapa final'!$R$10),"")</f>
        <v/>
      </c>
      <c r="K36" s="58" t="str">
        <f>IF(AND('Mapa final'!$AB$11="Baja",'Mapa final'!$AD$11="Leve"),CONCATENATE("R1C",'Mapa final'!$R$11),"")</f>
        <v/>
      </c>
      <c r="L36" s="58" t="e">
        <f>IF(AND('Mapa final'!#REF!="Baja",'Mapa final'!#REF!="Leve"),CONCATENATE("R1C",'Mapa final'!#REF!),"")</f>
        <v>#REF!</v>
      </c>
      <c r="M36" s="58" t="e">
        <f>IF(AND('Mapa final'!#REF!="Baja",'Mapa final'!#REF!="Leve"),CONCATENATE("R1C",'Mapa final'!#REF!),"")</f>
        <v>#REF!</v>
      </c>
      <c r="N36" s="58" t="e">
        <f>IF(AND('Mapa final'!#REF!="Baja",'Mapa final'!#REF!="Leve"),CONCATENATE("R1C",'Mapa final'!#REF!),"")</f>
        <v>#REF!</v>
      </c>
      <c r="O36" s="59" t="e">
        <f>IF(AND('Mapa final'!#REF!="Baja",'Mapa final'!#REF!="Leve"),CONCATENATE("R1C",'Mapa final'!#REF!),"")</f>
        <v>#REF!</v>
      </c>
      <c r="P36" s="48" t="str">
        <f>IF(AND('Mapa final'!$AB$10="Baja",'Mapa final'!$AD$10="Menor"),CONCATENATE("R1C",'Mapa final'!$R$10),"")</f>
        <v/>
      </c>
      <c r="Q36" s="49" t="str">
        <f>IF(AND('Mapa final'!$AB$11="Baja",'Mapa final'!$AD$11="Menor"),CONCATENATE("R1C",'Mapa final'!$R$11),"")</f>
        <v/>
      </c>
      <c r="R36" s="49" t="e">
        <f>IF(AND('Mapa final'!#REF!="Baja",'Mapa final'!#REF!="Menor"),CONCATENATE("R1C",'Mapa final'!#REF!),"")</f>
        <v>#REF!</v>
      </c>
      <c r="S36" s="49" t="e">
        <f>IF(AND('Mapa final'!#REF!="Baja",'Mapa final'!#REF!="Menor"),CONCATENATE("R1C",'Mapa final'!#REF!),"")</f>
        <v>#REF!</v>
      </c>
      <c r="T36" s="49" t="e">
        <f>IF(AND('Mapa final'!#REF!="Baja",'Mapa final'!#REF!="Menor"),CONCATENATE("R1C",'Mapa final'!#REF!),"")</f>
        <v>#REF!</v>
      </c>
      <c r="U36" s="50" t="e">
        <f>IF(AND('Mapa final'!#REF!="Baja",'Mapa final'!#REF!="Menor"),CONCATENATE("R1C",'Mapa final'!#REF!),"")</f>
        <v>#REF!</v>
      </c>
      <c r="V36" s="48" t="str">
        <f>IF(AND('Mapa final'!$AB$10="Baja",'Mapa final'!$AD$10="Moderado"),CONCATENATE("R1C",'Mapa final'!$R$10),"")</f>
        <v/>
      </c>
      <c r="W36" s="49" t="str">
        <f>IF(AND('Mapa final'!$AB$11="Baja",'Mapa final'!$AD$11="Moderado"),CONCATENATE("R1C",'Mapa final'!$R$11),"")</f>
        <v>R1C2</v>
      </c>
      <c r="X36" s="49" t="e">
        <f>IF(AND('Mapa final'!#REF!="Baja",'Mapa final'!#REF!="Moderado"),CONCATENATE("R1C",'Mapa final'!#REF!),"")</f>
        <v>#REF!</v>
      </c>
      <c r="Y36" s="49" t="e">
        <f>IF(AND('Mapa final'!#REF!="Baja",'Mapa final'!#REF!="Moderado"),CONCATENATE("R1C",'Mapa final'!#REF!),"")</f>
        <v>#REF!</v>
      </c>
      <c r="Z36" s="49" t="e">
        <f>IF(AND('Mapa final'!#REF!="Baja",'Mapa final'!#REF!="Moderado"),CONCATENATE("R1C",'Mapa final'!#REF!),"")</f>
        <v>#REF!</v>
      </c>
      <c r="AA36" s="50" t="e">
        <f>IF(AND('Mapa final'!#REF!="Baja",'Mapa final'!#REF!="Moderado"),CONCATENATE("R1C",'Mapa final'!#REF!),"")</f>
        <v>#REF!</v>
      </c>
      <c r="AB36" s="30" t="str">
        <f>IF(AND('Mapa final'!$AB$10="Baja",'Mapa final'!$AD$10="Mayor"),CONCATENATE("R1C",'Mapa final'!$R$10),"")</f>
        <v/>
      </c>
      <c r="AC36" s="31" t="str">
        <f>IF(AND('Mapa final'!$AB$11="Baja",'Mapa final'!$AD$11="Mayor"),CONCATENATE("R1C",'Mapa final'!$R$11),"")</f>
        <v/>
      </c>
      <c r="AD36" s="31" t="e">
        <f>IF(AND('Mapa final'!#REF!="Baja",'Mapa final'!#REF!="Mayor"),CONCATENATE("R1C",'Mapa final'!#REF!),"")</f>
        <v>#REF!</v>
      </c>
      <c r="AE36" s="31" t="e">
        <f>IF(AND('Mapa final'!#REF!="Baja",'Mapa final'!#REF!="Mayor"),CONCATENATE("R1C",'Mapa final'!#REF!),"")</f>
        <v>#REF!</v>
      </c>
      <c r="AF36" s="31" t="e">
        <f>IF(AND('Mapa final'!#REF!="Baja",'Mapa final'!#REF!="Mayor"),CONCATENATE("R1C",'Mapa final'!#REF!),"")</f>
        <v>#REF!</v>
      </c>
      <c r="AG36" s="32" t="e">
        <f>IF(AND('Mapa final'!#REF!="Baja",'Mapa final'!#REF!="Mayor"),CONCATENATE("R1C",'Mapa final'!#REF!),"")</f>
        <v>#REF!</v>
      </c>
      <c r="AH36" s="33" t="str">
        <f>IF(AND('Mapa final'!$AB$10="Baja",'Mapa final'!$AD$10="Catastrófico"),CONCATENATE("R1C",'Mapa final'!$R$10),"")</f>
        <v/>
      </c>
      <c r="AI36" s="34" t="str">
        <f>IF(AND('Mapa final'!$AB$11="Baja",'Mapa final'!$AD$11="Catastrófico"),CONCATENATE("R1C",'Mapa final'!$R$11),"")</f>
        <v/>
      </c>
      <c r="AJ36" s="34" t="e">
        <f>IF(AND('Mapa final'!#REF!="Baja",'Mapa final'!#REF!="Catastrófico"),CONCATENATE("R1C",'Mapa final'!#REF!),"")</f>
        <v>#REF!</v>
      </c>
      <c r="AK36" s="34" t="e">
        <f>IF(AND('Mapa final'!#REF!="Baja",'Mapa final'!#REF!="Catastrófico"),CONCATENATE("R1C",'Mapa final'!#REF!),"")</f>
        <v>#REF!</v>
      </c>
      <c r="AL36" s="34" t="e">
        <f>IF(AND('Mapa final'!#REF!="Baja",'Mapa final'!#REF!="Catastrófico"),CONCATENATE("R1C",'Mapa final'!#REF!),"")</f>
        <v>#REF!</v>
      </c>
      <c r="AM36" s="35" t="e">
        <f>IF(AND('Mapa final'!#REF!="Baja",'Mapa final'!#REF!="Catastrófico"),CONCATENATE("R1C",'Mapa final'!#REF!),"")</f>
        <v>#REF!</v>
      </c>
      <c r="AN36" s="67"/>
      <c r="AO36" s="555" t="s">
        <v>80</v>
      </c>
      <c r="AP36" s="556"/>
      <c r="AQ36" s="556"/>
      <c r="AR36" s="556"/>
      <c r="AS36" s="556"/>
      <c r="AT36" s="55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439"/>
      <c r="C37" s="439"/>
      <c r="D37" s="440"/>
      <c r="E37" s="536"/>
      <c r="F37" s="537"/>
      <c r="G37" s="537"/>
      <c r="H37" s="537"/>
      <c r="I37" s="537"/>
      <c r="J37" s="60" t="str">
        <f>IF(AND('Mapa final'!$AB$12="Baja",'Mapa final'!$AD$12="Leve"),CONCATENATE("R2C",'Mapa final'!$R$12),"")</f>
        <v/>
      </c>
      <c r="K37" s="61" t="str">
        <f>IF(AND('Mapa final'!$AB$13="Baja",'Mapa final'!$AD$13="Leve"),CONCATENATE("R2C",'Mapa final'!$R$13),"")</f>
        <v/>
      </c>
      <c r="L37" s="61" t="e">
        <f>IF(AND('Mapa final'!#REF!="Baja",'Mapa final'!#REF!="Leve"),CONCATENATE("R2C",'Mapa final'!#REF!),"")</f>
        <v>#REF!</v>
      </c>
      <c r="M37" s="61" t="e">
        <f>IF(AND('Mapa final'!#REF!="Baja",'Mapa final'!#REF!="Leve"),CONCATENATE("R2C",'Mapa final'!#REF!),"")</f>
        <v>#REF!</v>
      </c>
      <c r="N37" s="61" t="e">
        <f>IF(AND('Mapa final'!#REF!="Baja",'Mapa final'!#REF!="Leve"),CONCATENATE("R2C",'Mapa final'!#REF!),"")</f>
        <v>#REF!</v>
      </c>
      <c r="O37" s="62" t="e">
        <f>IF(AND('Mapa final'!#REF!="Baja",'Mapa final'!#REF!="Leve"),CONCATENATE("R2C",'Mapa final'!#REF!),"")</f>
        <v>#REF!</v>
      </c>
      <c r="P37" s="51" t="str">
        <f>IF(AND('Mapa final'!$AB$12="Baja",'Mapa final'!$AD$12="Menor"),CONCATENATE("R2C",'Mapa final'!$R$12),"")</f>
        <v/>
      </c>
      <c r="Q37" s="52" t="str">
        <f>IF(AND('Mapa final'!$AB$13="Baja",'Mapa final'!$AD$13="Menor"),CONCATENATE("R2C",'Mapa final'!$R$13),"")</f>
        <v/>
      </c>
      <c r="R37" s="52" t="e">
        <f>IF(AND('Mapa final'!#REF!="Baja",'Mapa final'!#REF!="Menor"),CONCATENATE("R2C",'Mapa final'!#REF!),"")</f>
        <v>#REF!</v>
      </c>
      <c r="S37" s="52" t="e">
        <f>IF(AND('Mapa final'!#REF!="Baja",'Mapa final'!#REF!="Menor"),CONCATENATE("R2C",'Mapa final'!#REF!),"")</f>
        <v>#REF!</v>
      </c>
      <c r="T37" s="52" t="e">
        <f>IF(AND('Mapa final'!#REF!="Baja",'Mapa final'!#REF!="Menor"),CONCATENATE("R2C",'Mapa final'!#REF!),"")</f>
        <v>#REF!</v>
      </c>
      <c r="U37" s="53" t="e">
        <f>IF(AND('Mapa final'!#REF!="Baja",'Mapa final'!#REF!="Menor"),CONCATENATE("R2C",'Mapa final'!#REF!),"")</f>
        <v>#REF!</v>
      </c>
      <c r="V37" s="51" t="str">
        <f>IF(AND('Mapa final'!$AB$12="Baja",'Mapa final'!$AD$12="Moderado"),CONCATENATE("R2C",'Mapa final'!$R$12),"")</f>
        <v/>
      </c>
      <c r="W37" s="52" t="str">
        <f>IF(AND('Mapa final'!$AB$13="Baja",'Mapa final'!$AD$13="Moderado"),CONCATENATE("R2C",'Mapa final'!$R$13),"")</f>
        <v/>
      </c>
      <c r="X37" s="52" t="e">
        <f>IF(AND('Mapa final'!#REF!="Baja",'Mapa final'!#REF!="Moderado"),CONCATENATE("R2C",'Mapa final'!#REF!),"")</f>
        <v>#REF!</v>
      </c>
      <c r="Y37" s="52" t="e">
        <f>IF(AND('Mapa final'!#REF!="Baja",'Mapa final'!#REF!="Moderado"),CONCATENATE("R2C",'Mapa final'!#REF!),"")</f>
        <v>#REF!</v>
      </c>
      <c r="Z37" s="52" t="e">
        <f>IF(AND('Mapa final'!#REF!="Baja",'Mapa final'!#REF!="Moderado"),CONCATENATE("R2C",'Mapa final'!#REF!),"")</f>
        <v>#REF!</v>
      </c>
      <c r="AA37" s="53" t="e">
        <f>IF(AND('Mapa final'!#REF!="Baja",'Mapa final'!#REF!="Moderado"),CONCATENATE("R2C",'Mapa final'!#REF!),"")</f>
        <v>#REF!</v>
      </c>
      <c r="AB37" s="36" t="str">
        <f>IF(AND('Mapa final'!$AB$12="Baja",'Mapa final'!$AD$12="Mayor"),CONCATENATE("R2C",'Mapa final'!$R$12),"")</f>
        <v/>
      </c>
      <c r="AC37" s="37" t="str">
        <f>IF(AND('Mapa final'!$AB$13="Baja",'Mapa final'!$AD$13="Mayor"),CONCATENATE("R2C",'Mapa final'!$R$13),"")</f>
        <v/>
      </c>
      <c r="AD37" s="37" t="e">
        <f>IF(AND('Mapa final'!#REF!="Baja",'Mapa final'!#REF!="Mayor"),CONCATENATE("R2C",'Mapa final'!#REF!),"")</f>
        <v>#REF!</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str">
        <f>IF(AND('Mapa final'!$AB$12="Baja",'Mapa final'!$AD$12="Catastrófico"),CONCATENATE("R2C",'Mapa final'!$R$12),"")</f>
        <v/>
      </c>
      <c r="AI37" s="40" t="str">
        <f>IF(AND('Mapa final'!$AB$13="Baja",'Mapa final'!$AD$13="Catastrófico"),CONCATENATE("R2C",'Mapa final'!$R$13),"")</f>
        <v/>
      </c>
      <c r="AJ37" s="40" t="e">
        <f>IF(AND('Mapa final'!#REF!="Baja",'Mapa final'!#REF!="Catastrófico"),CONCATENATE("R2C",'Mapa final'!#REF!),"")</f>
        <v>#REF!</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7"/>
      <c r="AO37" s="558"/>
      <c r="AP37" s="559"/>
      <c r="AQ37" s="559"/>
      <c r="AR37" s="559"/>
      <c r="AS37" s="559"/>
      <c r="AT37" s="560"/>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439"/>
      <c r="C38" s="439"/>
      <c r="D38" s="440"/>
      <c r="E38" s="538"/>
      <c r="F38" s="537"/>
      <c r="G38" s="537"/>
      <c r="H38" s="537"/>
      <c r="I38" s="537"/>
      <c r="J38" s="60" t="e">
        <f>IF(AND('Mapa final'!#REF!="Baja",'Mapa final'!#REF!="Leve"),CONCATENATE("R3C",'Mapa final'!#REF!),"")</f>
        <v>#REF!</v>
      </c>
      <c r="K38" s="61" t="e">
        <f>IF(AND('Mapa final'!#REF!="Baja",'Mapa final'!#REF!="Leve"),CONCATENATE("R3C",'Mapa final'!#REF!),"")</f>
        <v>#REF!</v>
      </c>
      <c r="L38" s="61" t="e">
        <f>IF(AND('Mapa final'!#REF!="Baja",'Mapa final'!#REF!="Leve"),CONCATENATE("R3C",'Mapa final'!#REF!),"")</f>
        <v>#REF!</v>
      </c>
      <c r="M38" s="61" t="e">
        <f>IF(AND('Mapa final'!#REF!="Baja",'Mapa final'!#REF!="Leve"),CONCATENATE("R3C",'Mapa final'!#REF!),"")</f>
        <v>#REF!</v>
      </c>
      <c r="N38" s="61" t="e">
        <f>IF(AND('Mapa final'!#REF!="Baja",'Mapa final'!#REF!="Leve"),CONCATENATE("R3C",'Mapa final'!#REF!),"")</f>
        <v>#REF!</v>
      </c>
      <c r="O38" s="62" t="e">
        <f>IF(AND('Mapa final'!#REF!="Baja",'Mapa final'!#REF!="Leve"),CONCATENATE("R3C",'Mapa final'!#REF!),"")</f>
        <v>#REF!</v>
      </c>
      <c r="P38" s="51" t="e">
        <f>IF(AND('Mapa final'!#REF!="Baja",'Mapa final'!#REF!="Menor"),CONCATENATE("R3C",'Mapa final'!#REF!),"")</f>
        <v>#REF!</v>
      </c>
      <c r="Q38" s="52" t="e">
        <f>IF(AND('Mapa final'!#REF!="Baja",'Mapa final'!#REF!="Menor"),CONCATENATE("R3C",'Mapa final'!#REF!),"")</f>
        <v>#REF!</v>
      </c>
      <c r="R38" s="52" t="e">
        <f>IF(AND('Mapa final'!#REF!="Baja",'Mapa final'!#REF!="Menor"),CONCATENATE("R3C",'Mapa final'!#REF!),"")</f>
        <v>#REF!</v>
      </c>
      <c r="S38" s="52" t="e">
        <f>IF(AND('Mapa final'!#REF!="Baja",'Mapa final'!#REF!="Menor"),CONCATENATE("R3C",'Mapa final'!#REF!),"")</f>
        <v>#REF!</v>
      </c>
      <c r="T38" s="52" t="e">
        <f>IF(AND('Mapa final'!#REF!="Baja",'Mapa final'!#REF!="Menor"),CONCATENATE("R3C",'Mapa final'!#REF!),"")</f>
        <v>#REF!</v>
      </c>
      <c r="U38" s="53" t="e">
        <f>IF(AND('Mapa final'!#REF!="Baja",'Mapa final'!#REF!="Menor"),CONCATENATE("R3C",'Mapa final'!#REF!),"")</f>
        <v>#REF!</v>
      </c>
      <c r="V38" s="51" t="e">
        <f>IF(AND('Mapa final'!#REF!="Baja",'Mapa final'!#REF!="Moderado"),CONCATENATE("R3C",'Mapa final'!#REF!),"")</f>
        <v>#REF!</v>
      </c>
      <c r="W38" s="52" t="e">
        <f>IF(AND('Mapa final'!#REF!="Baja",'Mapa final'!#REF!="Moderado"),CONCATENATE("R3C",'Mapa final'!#REF!),"")</f>
        <v>#REF!</v>
      </c>
      <c r="X38" s="52" t="e">
        <f>IF(AND('Mapa final'!#REF!="Baja",'Mapa final'!#REF!="Moderado"),CONCATENATE("R3C",'Mapa final'!#REF!),"")</f>
        <v>#REF!</v>
      </c>
      <c r="Y38" s="52" t="e">
        <f>IF(AND('Mapa final'!#REF!="Baja",'Mapa final'!#REF!="Moderado"),CONCATENATE("R3C",'Mapa final'!#REF!),"")</f>
        <v>#REF!</v>
      </c>
      <c r="Z38" s="52" t="e">
        <f>IF(AND('Mapa final'!#REF!="Baja",'Mapa final'!#REF!="Moderado"),CONCATENATE("R3C",'Mapa final'!#REF!),"")</f>
        <v>#REF!</v>
      </c>
      <c r="AA38" s="53" t="e">
        <f>IF(AND('Mapa final'!#REF!="Baja",'Mapa final'!#REF!="Moderado"),CONCATENATE("R3C",'Mapa final'!#REF!),"")</f>
        <v>#REF!</v>
      </c>
      <c r="AB38" s="36" t="e">
        <f>IF(AND('Mapa final'!#REF!="Baja",'Mapa final'!#REF!="Mayor"),CONCATENATE("R3C",'Mapa final'!#REF!),"")</f>
        <v>#REF!</v>
      </c>
      <c r="AC38" s="37" t="e">
        <f>IF(AND('Mapa final'!#REF!="Baja",'Mapa final'!#REF!="Mayor"),CONCATENATE("R3C",'Mapa final'!#REF!),"")</f>
        <v>#REF!</v>
      </c>
      <c r="AD38" s="37" t="e">
        <f>IF(AND('Mapa final'!#REF!="Baja",'Mapa final'!#REF!="Mayor"),CONCATENATE("R3C",'Mapa final'!#REF!),"")</f>
        <v>#REF!</v>
      </c>
      <c r="AE38" s="37" t="e">
        <f>IF(AND('Mapa final'!#REF!="Baja",'Mapa final'!#REF!="Mayor"),CONCATENATE("R3C",'Mapa final'!#REF!),"")</f>
        <v>#REF!</v>
      </c>
      <c r="AF38" s="37" t="e">
        <f>IF(AND('Mapa final'!#REF!="Baja",'Mapa final'!#REF!="Mayor"),CONCATENATE("R3C",'Mapa final'!#REF!),"")</f>
        <v>#REF!</v>
      </c>
      <c r="AG38" s="38" t="e">
        <f>IF(AND('Mapa final'!#REF!="Baja",'Mapa final'!#REF!="Mayor"),CONCATENATE("R3C",'Mapa final'!#REF!),"")</f>
        <v>#REF!</v>
      </c>
      <c r="AH38" s="39" t="e">
        <f>IF(AND('Mapa final'!#REF!="Baja",'Mapa final'!#REF!="Catastrófico"),CONCATENATE("R3C",'Mapa final'!#REF!),"")</f>
        <v>#REF!</v>
      </c>
      <c r="AI38" s="40" t="e">
        <f>IF(AND('Mapa final'!#REF!="Baja",'Mapa final'!#REF!="Catastrófico"),CONCATENATE("R3C",'Mapa final'!#REF!),"")</f>
        <v>#REF!</v>
      </c>
      <c r="AJ38" s="40" t="e">
        <f>IF(AND('Mapa final'!#REF!="Baja",'Mapa final'!#REF!="Catastrófico"),CONCATENATE("R3C",'Mapa final'!#REF!),"")</f>
        <v>#REF!</v>
      </c>
      <c r="AK38" s="40" t="e">
        <f>IF(AND('Mapa final'!#REF!="Baja",'Mapa final'!#REF!="Catastrófico"),CONCATENATE("R3C",'Mapa final'!#REF!),"")</f>
        <v>#REF!</v>
      </c>
      <c r="AL38" s="40" t="e">
        <f>IF(AND('Mapa final'!#REF!="Baja",'Mapa final'!#REF!="Catastrófico"),CONCATENATE("R3C",'Mapa final'!#REF!),"")</f>
        <v>#REF!</v>
      </c>
      <c r="AM38" s="41" t="e">
        <f>IF(AND('Mapa final'!#REF!="Baja",'Mapa final'!#REF!="Catastrófico"),CONCATENATE("R3C",'Mapa final'!#REF!),"")</f>
        <v>#REF!</v>
      </c>
      <c r="AN38" s="67"/>
      <c r="AO38" s="558"/>
      <c r="AP38" s="559"/>
      <c r="AQ38" s="559"/>
      <c r="AR38" s="559"/>
      <c r="AS38" s="559"/>
      <c r="AT38" s="560"/>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439"/>
      <c r="C39" s="439"/>
      <c r="D39" s="440"/>
      <c r="E39" s="538"/>
      <c r="F39" s="537"/>
      <c r="G39" s="537"/>
      <c r="H39" s="537"/>
      <c r="I39" s="537"/>
      <c r="J39" s="60" t="e">
        <f>IF(AND('Mapa final'!#REF!="Baja",'Mapa final'!#REF!="Leve"),CONCATENATE("R4C",'Mapa final'!#REF!),"")</f>
        <v>#REF!</v>
      </c>
      <c r="K39" s="61" t="e">
        <f>IF(AND('Mapa final'!#REF!="Baja",'Mapa final'!#REF!="Leve"),CONCATENATE("R4C",'Mapa final'!#REF!),"")</f>
        <v>#REF!</v>
      </c>
      <c r="L39" s="61" t="e">
        <f>IF(AND('Mapa final'!#REF!="Baja",'Mapa final'!#REF!="Leve"),CONCATENATE("R4C",'Mapa final'!#REF!),"")</f>
        <v>#REF!</v>
      </c>
      <c r="M39" s="61" t="e">
        <f>IF(AND('Mapa final'!#REF!="Baja",'Mapa final'!#REF!="Leve"),CONCATENATE("R4C",'Mapa final'!#REF!),"")</f>
        <v>#REF!</v>
      </c>
      <c r="N39" s="61" t="e">
        <f>IF(AND('Mapa final'!#REF!="Baja",'Mapa final'!#REF!="Leve"),CONCATENATE("R4C",'Mapa final'!#REF!),"")</f>
        <v>#REF!</v>
      </c>
      <c r="O39" s="62" t="e">
        <f>IF(AND('Mapa final'!#REF!="Baja",'Mapa final'!#REF!="Leve"),CONCATENATE("R4C",'Mapa final'!#REF!),"")</f>
        <v>#REF!</v>
      </c>
      <c r="P39" s="51" t="e">
        <f>IF(AND('Mapa final'!#REF!="Baja",'Mapa final'!#REF!="Menor"),CONCATENATE("R4C",'Mapa final'!#REF!),"")</f>
        <v>#REF!</v>
      </c>
      <c r="Q39" s="52" t="e">
        <f>IF(AND('Mapa final'!#REF!="Baja",'Mapa final'!#REF!="Menor"),CONCATENATE("R4C",'Mapa final'!#REF!),"")</f>
        <v>#REF!</v>
      </c>
      <c r="R39" s="52" t="e">
        <f>IF(AND('Mapa final'!#REF!="Baja",'Mapa final'!#REF!="Menor"),CONCATENATE("R4C",'Mapa final'!#REF!),"")</f>
        <v>#REF!</v>
      </c>
      <c r="S39" s="52" t="e">
        <f>IF(AND('Mapa final'!#REF!="Baja",'Mapa final'!#REF!="Menor"),CONCATENATE("R4C",'Mapa final'!#REF!),"")</f>
        <v>#REF!</v>
      </c>
      <c r="T39" s="52" t="e">
        <f>IF(AND('Mapa final'!#REF!="Baja",'Mapa final'!#REF!="Menor"),CONCATENATE("R4C",'Mapa final'!#REF!),"")</f>
        <v>#REF!</v>
      </c>
      <c r="U39" s="53" t="e">
        <f>IF(AND('Mapa final'!#REF!="Baja",'Mapa final'!#REF!="Menor"),CONCATENATE("R4C",'Mapa final'!#REF!),"")</f>
        <v>#REF!</v>
      </c>
      <c r="V39" s="51" t="e">
        <f>IF(AND('Mapa final'!#REF!="Baja",'Mapa final'!#REF!="Moderado"),CONCATENATE("R4C",'Mapa final'!#REF!),"")</f>
        <v>#REF!</v>
      </c>
      <c r="W39" s="52" t="e">
        <f>IF(AND('Mapa final'!#REF!="Baja",'Mapa final'!#REF!="Moderado"),CONCATENATE("R4C",'Mapa final'!#REF!),"")</f>
        <v>#REF!</v>
      </c>
      <c r="X39" s="52" t="e">
        <f>IF(AND('Mapa final'!#REF!="Baja",'Mapa final'!#REF!="Moderado"),CONCATENATE("R4C",'Mapa final'!#REF!),"")</f>
        <v>#REF!</v>
      </c>
      <c r="Y39" s="52" t="e">
        <f>IF(AND('Mapa final'!#REF!="Baja",'Mapa final'!#REF!="Moderado"),CONCATENATE("R4C",'Mapa final'!#REF!),"")</f>
        <v>#REF!</v>
      </c>
      <c r="Z39" s="52" t="e">
        <f>IF(AND('Mapa final'!#REF!="Baja",'Mapa final'!#REF!="Moderado"),CONCATENATE("R4C",'Mapa final'!#REF!),"")</f>
        <v>#REF!</v>
      </c>
      <c r="AA39" s="53" t="e">
        <f>IF(AND('Mapa final'!#REF!="Baja",'Mapa final'!#REF!="Moderado"),CONCATENATE("R4C",'Mapa final'!#REF!),"")</f>
        <v>#REF!</v>
      </c>
      <c r="AB39" s="36" t="e">
        <f>IF(AND('Mapa final'!#REF!="Baja",'Mapa final'!#REF!="Mayor"),CONCATENATE("R4C",'Mapa final'!#REF!),"")</f>
        <v>#REF!</v>
      </c>
      <c r="AC39" s="37" t="e">
        <f>IF(AND('Mapa final'!#REF!="Baja",'Mapa final'!#REF!="Mayor"),CONCATENATE("R4C",'Mapa final'!#REF!),"")</f>
        <v>#REF!</v>
      </c>
      <c r="AD39" s="37" t="e">
        <f>IF(AND('Mapa final'!#REF!="Baja",'Mapa final'!#REF!="Mayor"),CONCATENATE("R4C",'Mapa final'!#REF!),"")</f>
        <v>#REF!</v>
      </c>
      <c r="AE39" s="37" t="e">
        <f>IF(AND('Mapa final'!#REF!="Baja",'Mapa final'!#REF!="Mayor"),CONCATENATE("R4C",'Mapa final'!#REF!),"")</f>
        <v>#REF!</v>
      </c>
      <c r="AF39" s="37" t="e">
        <f>IF(AND('Mapa final'!#REF!="Baja",'Mapa final'!#REF!="Mayor"),CONCATENATE("R4C",'Mapa final'!#REF!),"")</f>
        <v>#REF!</v>
      </c>
      <c r="AG39" s="38" t="e">
        <f>IF(AND('Mapa final'!#REF!="Baja",'Mapa final'!#REF!="Mayor"),CONCATENATE("R4C",'Mapa final'!#REF!),"")</f>
        <v>#REF!</v>
      </c>
      <c r="AH39" s="39" t="e">
        <f>IF(AND('Mapa final'!#REF!="Baja",'Mapa final'!#REF!="Catastrófico"),CONCATENATE("R4C",'Mapa final'!#REF!),"")</f>
        <v>#REF!</v>
      </c>
      <c r="AI39" s="40" t="e">
        <f>IF(AND('Mapa final'!#REF!="Baja",'Mapa final'!#REF!="Catastrófico"),CONCATENATE("R4C",'Mapa final'!#REF!),"")</f>
        <v>#REF!</v>
      </c>
      <c r="AJ39" s="40" t="e">
        <f>IF(AND('Mapa final'!#REF!="Baja",'Mapa final'!#REF!="Catastrófico"),CONCATENATE("R4C",'Mapa final'!#REF!),"")</f>
        <v>#REF!</v>
      </c>
      <c r="AK39" s="40" t="e">
        <f>IF(AND('Mapa final'!#REF!="Baja",'Mapa final'!#REF!="Catastrófico"),CONCATENATE("R4C",'Mapa final'!#REF!),"")</f>
        <v>#REF!</v>
      </c>
      <c r="AL39" s="40" t="e">
        <f>IF(AND('Mapa final'!#REF!="Baja",'Mapa final'!#REF!="Catastrófico"),CONCATENATE("R4C",'Mapa final'!#REF!),"")</f>
        <v>#REF!</v>
      </c>
      <c r="AM39" s="41" t="e">
        <f>IF(AND('Mapa final'!#REF!="Baja",'Mapa final'!#REF!="Catastrófico"),CONCATENATE("R4C",'Mapa final'!#REF!),"")</f>
        <v>#REF!</v>
      </c>
      <c r="AN39" s="67"/>
      <c r="AO39" s="558"/>
      <c r="AP39" s="559"/>
      <c r="AQ39" s="559"/>
      <c r="AR39" s="559"/>
      <c r="AS39" s="559"/>
      <c r="AT39" s="560"/>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439"/>
      <c r="C40" s="439"/>
      <c r="D40" s="440"/>
      <c r="E40" s="538"/>
      <c r="F40" s="537"/>
      <c r="G40" s="537"/>
      <c r="H40" s="537"/>
      <c r="I40" s="537"/>
      <c r="J40" s="60" t="e">
        <f>IF(AND('Mapa final'!#REF!="Baja",'Mapa final'!#REF!="Leve"),CONCATENATE("R5C",'Mapa final'!#REF!),"")</f>
        <v>#REF!</v>
      </c>
      <c r="K40" s="61" t="e">
        <f>IF(AND('Mapa final'!#REF!="Baja",'Mapa final'!#REF!="Leve"),CONCATENATE("R5C",'Mapa final'!#REF!),"")</f>
        <v>#REF!</v>
      </c>
      <c r="L40" s="61" t="e">
        <f>IF(AND('Mapa final'!#REF!="Baja",'Mapa final'!#REF!="Leve"),CONCATENATE("R5C",'Mapa final'!#REF!),"")</f>
        <v>#REF!</v>
      </c>
      <c r="M40" s="61" t="e">
        <f>IF(AND('Mapa final'!#REF!="Baja",'Mapa final'!#REF!="Leve"),CONCATENATE("R5C",'Mapa final'!#REF!),"")</f>
        <v>#REF!</v>
      </c>
      <c r="N40" s="61" t="e">
        <f>IF(AND('Mapa final'!#REF!="Baja",'Mapa final'!#REF!="Leve"),CONCATENATE("R5C",'Mapa final'!#REF!),"")</f>
        <v>#REF!</v>
      </c>
      <c r="O40" s="62" t="e">
        <f>IF(AND('Mapa final'!#REF!="Baja",'Mapa final'!#REF!="Leve"),CONCATENATE("R5C",'Mapa final'!#REF!),"")</f>
        <v>#REF!</v>
      </c>
      <c r="P40" s="51" t="e">
        <f>IF(AND('Mapa final'!#REF!="Baja",'Mapa final'!#REF!="Menor"),CONCATENATE("R5C",'Mapa final'!#REF!),"")</f>
        <v>#REF!</v>
      </c>
      <c r="Q40" s="52" t="e">
        <f>IF(AND('Mapa final'!#REF!="Baja",'Mapa final'!#REF!="Menor"),CONCATENATE("R5C",'Mapa final'!#REF!),"")</f>
        <v>#REF!</v>
      </c>
      <c r="R40" s="52" t="e">
        <f>IF(AND('Mapa final'!#REF!="Baja",'Mapa final'!#REF!="Menor"),CONCATENATE("R5C",'Mapa final'!#REF!),"")</f>
        <v>#REF!</v>
      </c>
      <c r="S40" s="52" t="e">
        <f>IF(AND('Mapa final'!#REF!="Baja",'Mapa final'!#REF!="Menor"),CONCATENATE("R5C",'Mapa final'!#REF!),"")</f>
        <v>#REF!</v>
      </c>
      <c r="T40" s="52" t="e">
        <f>IF(AND('Mapa final'!#REF!="Baja",'Mapa final'!#REF!="Menor"),CONCATENATE("R5C",'Mapa final'!#REF!),"")</f>
        <v>#REF!</v>
      </c>
      <c r="U40" s="53" t="e">
        <f>IF(AND('Mapa final'!#REF!="Baja",'Mapa final'!#REF!="Menor"),CONCATENATE("R5C",'Mapa final'!#REF!),"")</f>
        <v>#REF!</v>
      </c>
      <c r="V40" s="51" t="e">
        <f>IF(AND('Mapa final'!#REF!="Baja",'Mapa final'!#REF!="Moderado"),CONCATENATE("R5C",'Mapa final'!#REF!),"")</f>
        <v>#REF!</v>
      </c>
      <c r="W40" s="52" t="e">
        <f>IF(AND('Mapa final'!#REF!="Baja",'Mapa final'!#REF!="Moderado"),CONCATENATE("R5C",'Mapa final'!#REF!),"")</f>
        <v>#REF!</v>
      </c>
      <c r="X40" s="52" t="e">
        <f>IF(AND('Mapa final'!#REF!="Baja",'Mapa final'!#REF!="Moderado"),CONCATENATE("R5C",'Mapa final'!#REF!),"")</f>
        <v>#REF!</v>
      </c>
      <c r="Y40" s="52" t="e">
        <f>IF(AND('Mapa final'!#REF!="Baja",'Mapa final'!#REF!="Moderado"),CONCATENATE("R5C",'Mapa final'!#REF!),"")</f>
        <v>#REF!</v>
      </c>
      <c r="Z40" s="52" t="e">
        <f>IF(AND('Mapa final'!#REF!="Baja",'Mapa final'!#REF!="Moderado"),CONCATENATE("R5C",'Mapa final'!#REF!),"")</f>
        <v>#REF!</v>
      </c>
      <c r="AA40" s="53" t="e">
        <f>IF(AND('Mapa final'!#REF!="Baja",'Mapa final'!#REF!="Moderado"),CONCATENATE("R5C",'Mapa final'!#REF!),"")</f>
        <v>#REF!</v>
      </c>
      <c r="AB40" s="36" t="e">
        <f>IF(AND('Mapa final'!#REF!="Baja",'Mapa final'!#REF!="Mayor"),CONCATENATE("R5C",'Mapa final'!#REF!),"")</f>
        <v>#REF!</v>
      </c>
      <c r="AC40" s="37" t="e">
        <f>IF(AND('Mapa final'!#REF!="Baja",'Mapa final'!#REF!="Mayor"),CONCATENATE("R5C",'Mapa final'!#REF!),"")</f>
        <v>#REF!</v>
      </c>
      <c r="AD40" s="37" t="e">
        <f>IF(AND('Mapa final'!#REF!="Baja",'Mapa final'!#REF!="Mayor"),CONCATENATE("R5C",'Mapa final'!#REF!),"")</f>
        <v>#REF!</v>
      </c>
      <c r="AE40" s="37" t="e">
        <f>IF(AND('Mapa final'!#REF!="Baja",'Mapa final'!#REF!="Mayor"),CONCATENATE("R5C",'Mapa final'!#REF!),"")</f>
        <v>#REF!</v>
      </c>
      <c r="AF40" s="37" t="e">
        <f>IF(AND('Mapa final'!#REF!="Baja",'Mapa final'!#REF!="Mayor"),CONCATENATE("R5C",'Mapa final'!#REF!),"")</f>
        <v>#REF!</v>
      </c>
      <c r="AG40" s="38" t="e">
        <f>IF(AND('Mapa final'!#REF!="Baja",'Mapa final'!#REF!="Mayor"),CONCATENATE("R5C",'Mapa final'!#REF!),"")</f>
        <v>#REF!</v>
      </c>
      <c r="AH40" s="39" t="e">
        <f>IF(AND('Mapa final'!#REF!="Baja",'Mapa final'!#REF!="Catastrófico"),CONCATENATE("R5C",'Mapa final'!#REF!),"")</f>
        <v>#REF!</v>
      </c>
      <c r="AI40" s="40" t="e">
        <f>IF(AND('Mapa final'!#REF!="Baja",'Mapa final'!#REF!="Catastrófico"),CONCATENATE("R5C",'Mapa final'!#REF!),"")</f>
        <v>#REF!</v>
      </c>
      <c r="AJ40" s="40" t="e">
        <f>IF(AND('Mapa final'!#REF!="Baja",'Mapa final'!#REF!="Catastrófico"),CONCATENATE("R5C",'Mapa final'!#REF!),"")</f>
        <v>#REF!</v>
      </c>
      <c r="AK40" s="40" t="e">
        <f>IF(AND('Mapa final'!#REF!="Baja",'Mapa final'!#REF!="Catastrófico"),CONCATENATE("R5C",'Mapa final'!#REF!),"")</f>
        <v>#REF!</v>
      </c>
      <c r="AL40" s="40" t="e">
        <f>IF(AND('Mapa final'!#REF!="Baja",'Mapa final'!#REF!="Catastrófico"),CONCATENATE("R5C",'Mapa final'!#REF!),"")</f>
        <v>#REF!</v>
      </c>
      <c r="AM40" s="41" t="e">
        <f>IF(AND('Mapa final'!#REF!="Baja",'Mapa final'!#REF!="Catastrófico"),CONCATENATE("R5C",'Mapa final'!#REF!),"")</f>
        <v>#REF!</v>
      </c>
      <c r="AN40" s="67"/>
      <c r="AO40" s="558"/>
      <c r="AP40" s="559"/>
      <c r="AQ40" s="559"/>
      <c r="AR40" s="559"/>
      <c r="AS40" s="559"/>
      <c r="AT40" s="560"/>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439"/>
      <c r="C41" s="439"/>
      <c r="D41" s="440"/>
      <c r="E41" s="538"/>
      <c r="F41" s="537"/>
      <c r="G41" s="537"/>
      <c r="H41" s="537"/>
      <c r="I41" s="537"/>
      <c r="J41" s="60" t="e">
        <f>IF(AND('Mapa final'!#REF!="Baja",'Mapa final'!#REF!="Leve"),CONCATENATE("R6C",'Mapa final'!#REF!),"")</f>
        <v>#REF!</v>
      </c>
      <c r="K41" s="61" t="e">
        <f>IF(AND('Mapa final'!#REF!="Baja",'Mapa final'!#REF!="Leve"),CONCATENATE("R6C",'Mapa final'!#REF!),"")</f>
        <v>#REF!</v>
      </c>
      <c r="L41" s="61" t="e">
        <f>IF(AND('Mapa final'!#REF!="Baja",'Mapa final'!#REF!="Leve"),CONCATENATE("R6C",'Mapa final'!#REF!),"")</f>
        <v>#REF!</v>
      </c>
      <c r="M41" s="61" t="e">
        <f>IF(AND('Mapa final'!#REF!="Baja",'Mapa final'!#REF!="Leve"),CONCATENATE("R6C",'Mapa final'!#REF!),"")</f>
        <v>#REF!</v>
      </c>
      <c r="N41" s="61" t="e">
        <f>IF(AND('Mapa final'!#REF!="Baja",'Mapa final'!#REF!="Leve"),CONCATENATE("R6C",'Mapa final'!#REF!),"")</f>
        <v>#REF!</v>
      </c>
      <c r="O41" s="62" t="e">
        <f>IF(AND('Mapa final'!#REF!="Baja",'Mapa final'!#REF!="Leve"),CONCATENATE("R6C",'Mapa final'!#REF!),"")</f>
        <v>#REF!</v>
      </c>
      <c r="P41" s="51" t="e">
        <f>IF(AND('Mapa final'!#REF!="Baja",'Mapa final'!#REF!="Menor"),CONCATENATE("R6C",'Mapa final'!#REF!),"")</f>
        <v>#REF!</v>
      </c>
      <c r="Q41" s="52" t="e">
        <f>IF(AND('Mapa final'!#REF!="Baja",'Mapa final'!#REF!="Menor"),CONCATENATE("R6C",'Mapa final'!#REF!),"")</f>
        <v>#REF!</v>
      </c>
      <c r="R41" s="52" t="e">
        <f>IF(AND('Mapa final'!#REF!="Baja",'Mapa final'!#REF!="Menor"),CONCATENATE("R6C",'Mapa final'!#REF!),"")</f>
        <v>#REF!</v>
      </c>
      <c r="S41" s="52" t="e">
        <f>IF(AND('Mapa final'!#REF!="Baja",'Mapa final'!#REF!="Menor"),CONCATENATE("R6C",'Mapa final'!#REF!),"")</f>
        <v>#REF!</v>
      </c>
      <c r="T41" s="52" t="e">
        <f>IF(AND('Mapa final'!#REF!="Baja",'Mapa final'!#REF!="Menor"),CONCATENATE("R6C",'Mapa final'!#REF!),"")</f>
        <v>#REF!</v>
      </c>
      <c r="U41" s="53" t="e">
        <f>IF(AND('Mapa final'!#REF!="Baja",'Mapa final'!#REF!="Menor"),CONCATENATE("R6C",'Mapa final'!#REF!),"")</f>
        <v>#REF!</v>
      </c>
      <c r="V41" s="51" t="e">
        <f>IF(AND('Mapa final'!#REF!="Baja",'Mapa final'!#REF!="Moderado"),CONCATENATE("R6C",'Mapa final'!#REF!),"")</f>
        <v>#REF!</v>
      </c>
      <c r="W41" s="52" t="e">
        <f>IF(AND('Mapa final'!#REF!="Baja",'Mapa final'!#REF!="Moderado"),CONCATENATE("R6C",'Mapa final'!#REF!),"")</f>
        <v>#REF!</v>
      </c>
      <c r="X41" s="52" t="e">
        <f>IF(AND('Mapa final'!#REF!="Baja",'Mapa final'!#REF!="Moderado"),CONCATENATE("R6C",'Mapa final'!#REF!),"")</f>
        <v>#REF!</v>
      </c>
      <c r="Y41" s="52" t="e">
        <f>IF(AND('Mapa final'!#REF!="Baja",'Mapa final'!#REF!="Moderado"),CONCATENATE("R6C",'Mapa final'!#REF!),"")</f>
        <v>#REF!</v>
      </c>
      <c r="Z41" s="52" t="e">
        <f>IF(AND('Mapa final'!#REF!="Baja",'Mapa final'!#REF!="Moderado"),CONCATENATE("R6C",'Mapa final'!#REF!),"")</f>
        <v>#REF!</v>
      </c>
      <c r="AA41" s="53" t="e">
        <f>IF(AND('Mapa final'!#REF!="Baja",'Mapa final'!#REF!="Moderado"),CONCATENATE("R6C",'Mapa final'!#REF!),"")</f>
        <v>#REF!</v>
      </c>
      <c r="AB41" s="36" t="e">
        <f>IF(AND('Mapa final'!#REF!="Baja",'Mapa final'!#REF!="Mayor"),CONCATENATE("R6C",'Mapa final'!#REF!),"")</f>
        <v>#REF!</v>
      </c>
      <c r="AC41" s="37" t="e">
        <f>IF(AND('Mapa final'!#REF!="Baja",'Mapa final'!#REF!="Mayor"),CONCATENATE("R6C",'Mapa final'!#REF!),"")</f>
        <v>#REF!</v>
      </c>
      <c r="AD41" s="37" t="e">
        <f>IF(AND('Mapa final'!#REF!="Baja",'Mapa final'!#REF!="Mayor"),CONCATENATE("R6C",'Mapa final'!#REF!),"")</f>
        <v>#REF!</v>
      </c>
      <c r="AE41" s="37" t="e">
        <f>IF(AND('Mapa final'!#REF!="Baja",'Mapa final'!#REF!="Mayor"),CONCATENATE("R6C",'Mapa final'!#REF!),"")</f>
        <v>#REF!</v>
      </c>
      <c r="AF41" s="37" t="e">
        <f>IF(AND('Mapa final'!#REF!="Baja",'Mapa final'!#REF!="Mayor"),CONCATENATE("R6C",'Mapa final'!#REF!),"")</f>
        <v>#REF!</v>
      </c>
      <c r="AG41" s="38" t="e">
        <f>IF(AND('Mapa final'!#REF!="Baja",'Mapa final'!#REF!="Mayor"),CONCATENATE("R6C",'Mapa final'!#REF!),"")</f>
        <v>#REF!</v>
      </c>
      <c r="AH41" s="39" t="e">
        <f>IF(AND('Mapa final'!#REF!="Baja",'Mapa final'!#REF!="Catastrófico"),CONCATENATE("R6C",'Mapa final'!#REF!),"")</f>
        <v>#REF!</v>
      </c>
      <c r="AI41" s="40" t="e">
        <f>IF(AND('Mapa final'!#REF!="Baja",'Mapa final'!#REF!="Catastrófico"),CONCATENATE("R6C",'Mapa final'!#REF!),"")</f>
        <v>#REF!</v>
      </c>
      <c r="AJ41" s="40" t="e">
        <f>IF(AND('Mapa final'!#REF!="Baja",'Mapa final'!#REF!="Catastrófico"),CONCATENATE("R6C",'Mapa final'!#REF!),"")</f>
        <v>#REF!</v>
      </c>
      <c r="AK41" s="40" t="e">
        <f>IF(AND('Mapa final'!#REF!="Baja",'Mapa final'!#REF!="Catastrófico"),CONCATENATE("R6C",'Mapa final'!#REF!),"")</f>
        <v>#REF!</v>
      </c>
      <c r="AL41" s="40" t="e">
        <f>IF(AND('Mapa final'!#REF!="Baja",'Mapa final'!#REF!="Catastrófico"),CONCATENATE("R6C",'Mapa final'!#REF!),"")</f>
        <v>#REF!</v>
      </c>
      <c r="AM41" s="41" t="e">
        <f>IF(AND('Mapa final'!#REF!="Baja",'Mapa final'!#REF!="Catastrófico"),CONCATENATE("R6C",'Mapa final'!#REF!),"")</f>
        <v>#REF!</v>
      </c>
      <c r="AN41" s="67"/>
      <c r="AO41" s="558"/>
      <c r="AP41" s="559"/>
      <c r="AQ41" s="559"/>
      <c r="AR41" s="559"/>
      <c r="AS41" s="559"/>
      <c r="AT41" s="560"/>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439"/>
      <c r="C42" s="439"/>
      <c r="D42" s="440"/>
      <c r="E42" s="538"/>
      <c r="F42" s="537"/>
      <c r="G42" s="537"/>
      <c r="H42" s="537"/>
      <c r="I42" s="537"/>
      <c r="J42" s="60" t="e">
        <f>IF(AND('Mapa final'!#REF!="Baja",'Mapa final'!#REF!="Leve"),CONCATENATE("R7C",'Mapa final'!#REF!),"")</f>
        <v>#REF!</v>
      </c>
      <c r="K42" s="61" t="e">
        <f>IF(AND('Mapa final'!#REF!="Baja",'Mapa final'!#REF!="Leve"),CONCATENATE("R7C",'Mapa final'!#REF!),"")</f>
        <v>#REF!</v>
      </c>
      <c r="L42" s="61" t="e">
        <f>IF(AND('Mapa final'!#REF!="Baja",'Mapa final'!#REF!="Leve"),CONCATENATE("R7C",'Mapa final'!#REF!),"")</f>
        <v>#REF!</v>
      </c>
      <c r="M42" s="61" t="e">
        <f>IF(AND('Mapa final'!#REF!="Baja",'Mapa final'!#REF!="Leve"),CONCATENATE("R7C",'Mapa final'!#REF!),"")</f>
        <v>#REF!</v>
      </c>
      <c r="N42" s="61" t="e">
        <f>IF(AND('Mapa final'!#REF!="Baja",'Mapa final'!#REF!="Leve"),CONCATENATE("R7C",'Mapa final'!#REF!),"")</f>
        <v>#REF!</v>
      </c>
      <c r="O42" s="62" t="e">
        <f>IF(AND('Mapa final'!#REF!="Baja",'Mapa final'!#REF!="Leve"),CONCATENATE("R7C",'Mapa final'!#REF!),"")</f>
        <v>#REF!</v>
      </c>
      <c r="P42" s="51" t="e">
        <f>IF(AND('Mapa final'!#REF!="Baja",'Mapa final'!#REF!="Menor"),CONCATENATE("R7C",'Mapa final'!#REF!),"")</f>
        <v>#REF!</v>
      </c>
      <c r="Q42" s="52" t="e">
        <f>IF(AND('Mapa final'!#REF!="Baja",'Mapa final'!#REF!="Menor"),CONCATENATE("R7C",'Mapa final'!#REF!),"")</f>
        <v>#REF!</v>
      </c>
      <c r="R42" s="52" t="e">
        <f>IF(AND('Mapa final'!#REF!="Baja",'Mapa final'!#REF!="Menor"),CONCATENATE("R7C",'Mapa final'!#REF!),"")</f>
        <v>#REF!</v>
      </c>
      <c r="S42" s="52" t="e">
        <f>IF(AND('Mapa final'!#REF!="Baja",'Mapa final'!#REF!="Menor"),CONCATENATE("R7C",'Mapa final'!#REF!),"")</f>
        <v>#REF!</v>
      </c>
      <c r="T42" s="52" t="e">
        <f>IF(AND('Mapa final'!#REF!="Baja",'Mapa final'!#REF!="Menor"),CONCATENATE("R7C",'Mapa final'!#REF!),"")</f>
        <v>#REF!</v>
      </c>
      <c r="U42" s="53" t="e">
        <f>IF(AND('Mapa final'!#REF!="Baja",'Mapa final'!#REF!="Menor"),CONCATENATE("R7C",'Mapa final'!#REF!),"")</f>
        <v>#REF!</v>
      </c>
      <c r="V42" s="51" t="e">
        <f>IF(AND('Mapa final'!#REF!="Baja",'Mapa final'!#REF!="Moderado"),CONCATENATE("R7C",'Mapa final'!#REF!),"")</f>
        <v>#REF!</v>
      </c>
      <c r="W42" s="52" t="e">
        <f>IF(AND('Mapa final'!#REF!="Baja",'Mapa final'!#REF!="Moderado"),CONCATENATE("R7C",'Mapa final'!#REF!),"")</f>
        <v>#REF!</v>
      </c>
      <c r="X42" s="52" t="e">
        <f>IF(AND('Mapa final'!#REF!="Baja",'Mapa final'!#REF!="Moderado"),CONCATENATE("R7C",'Mapa final'!#REF!),"")</f>
        <v>#REF!</v>
      </c>
      <c r="Y42" s="52" t="e">
        <f>IF(AND('Mapa final'!#REF!="Baja",'Mapa final'!#REF!="Moderado"),CONCATENATE("R7C",'Mapa final'!#REF!),"")</f>
        <v>#REF!</v>
      </c>
      <c r="Z42" s="52" t="e">
        <f>IF(AND('Mapa final'!#REF!="Baja",'Mapa final'!#REF!="Moderado"),CONCATENATE("R7C",'Mapa final'!#REF!),"")</f>
        <v>#REF!</v>
      </c>
      <c r="AA42" s="53" t="e">
        <f>IF(AND('Mapa final'!#REF!="Baja",'Mapa final'!#REF!="Moderado"),CONCATENATE("R7C",'Mapa final'!#REF!),"")</f>
        <v>#REF!</v>
      </c>
      <c r="AB42" s="36" t="e">
        <f>IF(AND('Mapa final'!#REF!="Baja",'Mapa final'!#REF!="Mayor"),CONCATENATE("R7C",'Mapa final'!#REF!),"")</f>
        <v>#REF!</v>
      </c>
      <c r="AC42" s="37" t="e">
        <f>IF(AND('Mapa final'!#REF!="Baja",'Mapa final'!#REF!="Mayor"),CONCATENATE("R7C",'Mapa final'!#REF!),"")</f>
        <v>#REF!</v>
      </c>
      <c r="AD42" s="37" t="e">
        <f>IF(AND('Mapa final'!#REF!="Baja",'Mapa final'!#REF!="Mayor"),CONCATENATE("R7C",'Mapa final'!#REF!),"")</f>
        <v>#REF!</v>
      </c>
      <c r="AE42" s="37" t="e">
        <f>IF(AND('Mapa final'!#REF!="Baja",'Mapa final'!#REF!="Mayor"),CONCATENATE("R7C",'Mapa final'!#REF!),"")</f>
        <v>#REF!</v>
      </c>
      <c r="AF42" s="37" t="e">
        <f>IF(AND('Mapa final'!#REF!="Baja",'Mapa final'!#REF!="Mayor"),CONCATENATE("R7C",'Mapa final'!#REF!),"")</f>
        <v>#REF!</v>
      </c>
      <c r="AG42" s="38" t="e">
        <f>IF(AND('Mapa final'!#REF!="Baja",'Mapa final'!#REF!="Mayor"),CONCATENATE("R7C",'Mapa final'!#REF!),"")</f>
        <v>#REF!</v>
      </c>
      <c r="AH42" s="39" t="e">
        <f>IF(AND('Mapa final'!#REF!="Baja",'Mapa final'!#REF!="Catastrófico"),CONCATENATE("R7C",'Mapa final'!#REF!),"")</f>
        <v>#REF!</v>
      </c>
      <c r="AI42" s="40" t="e">
        <f>IF(AND('Mapa final'!#REF!="Baja",'Mapa final'!#REF!="Catastrófico"),CONCATENATE("R7C",'Mapa final'!#REF!),"")</f>
        <v>#REF!</v>
      </c>
      <c r="AJ42" s="40" t="e">
        <f>IF(AND('Mapa final'!#REF!="Baja",'Mapa final'!#REF!="Catastrófico"),CONCATENATE("R7C",'Mapa final'!#REF!),"")</f>
        <v>#REF!</v>
      </c>
      <c r="AK42" s="40" t="e">
        <f>IF(AND('Mapa final'!#REF!="Baja",'Mapa final'!#REF!="Catastrófico"),CONCATENATE("R7C",'Mapa final'!#REF!),"")</f>
        <v>#REF!</v>
      </c>
      <c r="AL42" s="40" t="e">
        <f>IF(AND('Mapa final'!#REF!="Baja",'Mapa final'!#REF!="Catastrófico"),CONCATENATE("R7C",'Mapa final'!#REF!),"")</f>
        <v>#REF!</v>
      </c>
      <c r="AM42" s="41" t="e">
        <f>IF(AND('Mapa final'!#REF!="Baja",'Mapa final'!#REF!="Catastrófico"),CONCATENATE("R7C",'Mapa final'!#REF!),"")</f>
        <v>#REF!</v>
      </c>
      <c r="AN42" s="67"/>
      <c r="AO42" s="558"/>
      <c r="AP42" s="559"/>
      <c r="AQ42" s="559"/>
      <c r="AR42" s="559"/>
      <c r="AS42" s="559"/>
      <c r="AT42" s="560"/>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439"/>
      <c r="C43" s="439"/>
      <c r="D43" s="440"/>
      <c r="E43" s="538"/>
      <c r="F43" s="537"/>
      <c r="G43" s="537"/>
      <c r="H43" s="537"/>
      <c r="I43" s="537"/>
      <c r="J43" s="60" t="e">
        <f>IF(AND('Mapa final'!#REF!="Baja",'Mapa final'!#REF!="Leve"),CONCATENATE("R8C",'Mapa final'!#REF!),"")</f>
        <v>#REF!</v>
      </c>
      <c r="K43" s="61" t="e">
        <f>IF(AND('Mapa final'!#REF!="Baja",'Mapa final'!#REF!="Leve"),CONCATENATE("R8C",'Mapa final'!#REF!),"")</f>
        <v>#REF!</v>
      </c>
      <c r="L43" s="61" t="e">
        <f>IF(AND('Mapa final'!#REF!="Baja",'Mapa final'!#REF!="Leve"),CONCATENATE("R8C",'Mapa final'!#REF!),"")</f>
        <v>#REF!</v>
      </c>
      <c r="M43" s="61" t="e">
        <f>IF(AND('Mapa final'!#REF!="Baja",'Mapa final'!#REF!="Leve"),CONCATENATE("R8C",'Mapa final'!#REF!),"")</f>
        <v>#REF!</v>
      </c>
      <c r="N43" s="61" t="e">
        <f>IF(AND('Mapa final'!#REF!="Baja",'Mapa final'!#REF!="Leve"),CONCATENATE("R8C",'Mapa final'!#REF!),"")</f>
        <v>#REF!</v>
      </c>
      <c r="O43" s="62" t="e">
        <f>IF(AND('Mapa final'!#REF!="Baja",'Mapa final'!#REF!="Leve"),CONCATENATE("R8C",'Mapa final'!#REF!),"")</f>
        <v>#REF!</v>
      </c>
      <c r="P43" s="51" t="e">
        <f>IF(AND('Mapa final'!#REF!="Baja",'Mapa final'!#REF!="Menor"),CONCATENATE("R8C",'Mapa final'!#REF!),"")</f>
        <v>#REF!</v>
      </c>
      <c r="Q43" s="52" t="e">
        <f>IF(AND('Mapa final'!#REF!="Baja",'Mapa final'!#REF!="Menor"),CONCATENATE("R8C",'Mapa final'!#REF!),"")</f>
        <v>#REF!</v>
      </c>
      <c r="R43" s="52" t="e">
        <f>IF(AND('Mapa final'!#REF!="Baja",'Mapa final'!#REF!="Menor"),CONCATENATE("R8C",'Mapa final'!#REF!),"")</f>
        <v>#REF!</v>
      </c>
      <c r="S43" s="52" t="e">
        <f>IF(AND('Mapa final'!#REF!="Baja",'Mapa final'!#REF!="Menor"),CONCATENATE("R8C",'Mapa final'!#REF!),"")</f>
        <v>#REF!</v>
      </c>
      <c r="T43" s="52" t="e">
        <f>IF(AND('Mapa final'!#REF!="Baja",'Mapa final'!#REF!="Menor"),CONCATENATE("R8C",'Mapa final'!#REF!),"")</f>
        <v>#REF!</v>
      </c>
      <c r="U43" s="53" t="e">
        <f>IF(AND('Mapa final'!#REF!="Baja",'Mapa final'!#REF!="Menor"),CONCATENATE("R8C",'Mapa final'!#REF!),"")</f>
        <v>#REF!</v>
      </c>
      <c r="V43" s="51" t="e">
        <f>IF(AND('Mapa final'!#REF!="Baja",'Mapa final'!#REF!="Moderado"),CONCATENATE("R8C",'Mapa final'!#REF!),"")</f>
        <v>#REF!</v>
      </c>
      <c r="W43" s="52" t="e">
        <f>IF(AND('Mapa final'!#REF!="Baja",'Mapa final'!#REF!="Moderado"),CONCATENATE("R8C",'Mapa final'!#REF!),"")</f>
        <v>#REF!</v>
      </c>
      <c r="X43" s="52" t="e">
        <f>IF(AND('Mapa final'!#REF!="Baja",'Mapa final'!#REF!="Moderado"),CONCATENATE("R8C",'Mapa final'!#REF!),"")</f>
        <v>#REF!</v>
      </c>
      <c r="Y43" s="52" t="e">
        <f>IF(AND('Mapa final'!#REF!="Baja",'Mapa final'!#REF!="Moderado"),CONCATENATE("R8C",'Mapa final'!#REF!),"")</f>
        <v>#REF!</v>
      </c>
      <c r="Z43" s="52" t="e">
        <f>IF(AND('Mapa final'!#REF!="Baja",'Mapa final'!#REF!="Moderado"),CONCATENATE("R8C",'Mapa final'!#REF!),"")</f>
        <v>#REF!</v>
      </c>
      <c r="AA43" s="53" t="e">
        <f>IF(AND('Mapa final'!#REF!="Baja",'Mapa final'!#REF!="Moderado"),CONCATENATE("R8C",'Mapa final'!#REF!),"")</f>
        <v>#REF!</v>
      </c>
      <c r="AB43" s="36" t="e">
        <f>IF(AND('Mapa final'!#REF!="Baja",'Mapa final'!#REF!="Mayor"),CONCATENATE("R8C",'Mapa final'!#REF!),"")</f>
        <v>#REF!</v>
      </c>
      <c r="AC43" s="37" t="e">
        <f>IF(AND('Mapa final'!#REF!="Baja",'Mapa final'!#REF!="Mayor"),CONCATENATE("R8C",'Mapa final'!#REF!),"")</f>
        <v>#REF!</v>
      </c>
      <c r="AD43" s="37" t="e">
        <f>IF(AND('Mapa final'!#REF!="Baja",'Mapa final'!#REF!="Mayor"),CONCATENATE("R8C",'Mapa final'!#REF!),"")</f>
        <v>#REF!</v>
      </c>
      <c r="AE43" s="37" t="e">
        <f>IF(AND('Mapa final'!#REF!="Baja",'Mapa final'!#REF!="Mayor"),CONCATENATE("R8C",'Mapa final'!#REF!),"")</f>
        <v>#REF!</v>
      </c>
      <c r="AF43" s="37" t="e">
        <f>IF(AND('Mapa final'!#REF!="Baja",'Mapa final'!#REF!="Mayor"),CONCATENATE("R8C",'Mapa final'!#REF!),"")</f>
        <v>#REF!</v>
      </c>
      <c r="AG43" s="38" t="e">
        <f>IF(AND('Mapa final'!#REF!="Baja",'Mapa final'!#REF!="Mayor"),CONCATENATE("R8C",'Mapa final'!#REF!),"")</f>
        <v>#REF!</v>
      </c>
      <c r="AH43" s="39" t="e">
        <f>IF(AND('Mapa final'!#REF!="Baja",'Mapa final'!#REF!="Catastrófico"),CONCATENATE("R8C",'Mapa final'!#REF!),"")</f>
        <v>#REF!</v>
      </c>
      <c r="AI43" s="40" t="e">
        <f>IF(AND('Mapa final'!#REF!="Baja",'Mapa final'!#REF!="Catastrófico"),CONCATENATE("R8C",'Mapa final'!#REF!),"")</f>
        <v>#REF!</v>
      </c>
      <c r="AJ43" s="40" t="e">
        <f>IF(AND('Mapa final'!#REF!="Baja",'Mapa final'!#REF!="Catastrófico"),CONCATENATE("R8C",'Mapa final'!#REF!),"")</f>
        <v>#REF!</v>
      </c>
      <c r="AK43" s="40" t="e">
        <f>IF(AND('Mapa final'!#REF!="Baja",'Mapa final'!#REF!="Catastrófico"),CONCATENATE("R8C",'Mapa final'!#REF!),"")</f>
        <v>#REF!</v>
      </c>
      <c r="AL43" s="40" t="e">
        <f>IF(AND('Mapa final'!#REF!="Baja",'Mapa final'!#REF!="Catastrófico"),CONCATENATE("R8C",'Mapa final'!#REF!),"")</f>
        <v>#REF!</v>
      </c>
      <c r="AM43" s="41" t="e">
        <f>IF(AND('Mapa final'!#REF!="Baja",'Mapa final'!#REF!="Catastrófico"),CONCATENATE("R8C",'Mapa final'!#REF!),"")</f>
        <v>#REF!</v>
      </c>
      <c r="AN43" s="67"/>
      <c r="AO43" s="558"/>
      <c r="AP43" s="559"/>
      <c r="AQ43" s="559"/>
      <c r="AR43" s="559"/>
      <c r="AS43" s="559"/>
      <c r="AT43" s="560"/>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439"/>
      <c r="C44" s="439"/>
      <c r="D44" s="440"/>
      <c r="E44" s="538"/>
      <c r="F44" s="537"/>
      <c r="G44" s="537"/>
      <c r="H44" s="537"/>
      <c r="I44" s="537"/>
      <c r="J44" s="60" t="e">
        <f>IF(AND('Mapa final'!#REF!="Baja",'Mapa final'!#REF!="Leve"),CONCATENATE("R9C",'Mapa final'!#REF!),"")</f>
        <v>#REF!</v>
      </c>
      <c r="K44" s="61" t="e">
        <f>IF(AND('Mapa final'!#REF!="Baja",'Mapa final'!#REF!="Leve"),CONCATENATE("R9C",'Mapa final'!#REF!),"")</f>
        <v>#REF!</v>
      </c>
      <c r="L44" s="61" t="e">
        <f>IF(AND('Mapa final'!#REF!="Baja",'Mapa final'!#REF!="Leve"),CONCATENATE("R9C",'Mapa final'!#REF!),"")</f>
        <v>#REF!</v>
      </c>
      <c r="M44" s="61" t="e">
        <f>IF(AND('Mapa final'!#REF!="Baja",'Mapa final'!#REF!="Leve"),CONCATENATE("R9C",'Mapa final'!#REF!),"")</f>
        <v>#REF!</v>
      </c>
      <c r="N44" s="61" t="e">
        <f>IF(AND('Mapa final'!#REF!="Baja",'Mapa final'!#REF!="Leve"),CONCATENATE("R9C",'Mapa final'!#REF!),"")</f>
        <v>#REF!</v>
      </c>
      <c r="O44" s="62" t="e">
        <f>IF(AND('Mapa final'!#REF!="Baja",'Mapa final'!#REF!="Leve"),CONCATENATE("R9C",'Mapa final'!#REF!),"")</f>
        <v>#REF!</v>
      </c>
      <c r="P44" s="51" t="e">
        <f>IF(AND('Mapa final'!#REF!="Baja",'Mapa final'!#REF!="Menor"),CONCATENATE("R9C",'Mapa final'!#REF!),"")</f>
        <v>#REF!</v>
      </c>
      <c r="Q44" s="52" t="e">
        <f>IF(AND('Mapa final'!#REF!="Baja",'Mapa final'!#REF!="Menor"),CONCATENATE("R9C",'Mapa final'!#REF!),"")</f>
        <v>#REF!</v>
      </c>
      <c r="R44" s="52" t="e">
        <f>IF(AND('Mapa final'!#REF!="Baja",'Mapa final'!#REF!="Menor"),CONCATENATE("R9C",'Mapa final'!#REF!),"")</f>
        <v>#REF!</v>
      </c>
      <c r="S44" s="52" t="e">
        <f>IF(AND('Mapa final'!#REF!="Baja",'Mapa final'!#REF!="Menor"),CONCATENATE("R9C",'Mapa final'!#REF!),"")</f>
        <v>#REF!</v>
      </c>
      <c r="T44" s="52" t="e">
        <f>IF(AND('Mapa final'!#REF!="Baja",'Mapa final'!#REF!="Menor"),CONCATENATE("R9C",'Mapa final'!#REF!),"")</f>
        <v>#REF!</v>
      </c>
      <c r="U44" s="53" t="e">
        <f>IF(AND('Mapa final'!#REF!="Baja",'Mapa final'!#REF!="Menor"),CONCATENATE("R9C",'Mapa final'!#REF!),"")</f>
        <v>#REF!</v>
      </c>
      <c r="V44" s="51" t="e">
        <f>IF(AND('Mapa final'!#REF!="Baja",'Mapa final'!#REF!="Moderado"),CONCATENATE("R9C",'Mapa final'!#REF!),"")</f>
        <v>#REF!</v>
      </c>
      <c r="W44" s="52" t="e">
        <f>IF(AND('Mapa final'!#REF!="Baja",'Mapa final'!#REF!="Moderado"),CONCATENATE("R9C",'Mapa final'!#REF!),"")</f>
        <v>#REF!</v>
      </c>
      <c r="X44" s="52" t="e">
        <f>IF(AND('Mapa final'!#REF!="Baja",'Mapa final'!#REF!="Moderado"),CONCATENATE("R9C",'Mapa final'!#REF!),"")</f>
        <v>#REF!</v>
      </c>
      <c r="Y44" s="52" t="e">
        <f>IF(AND('Mapa final'!#REF!="Baja",'Mapa final'!#REF!="Moderado"),CONCATENATE("R9C",'Mapa final'!#REF!),"")</f>
        <v>#REF!</v>
      </c>
      <c r="Z44" s="52" t="e">
        <f>IF(AND('Mapa final'!#REF!="Baja",'Mapa final'!#REF!="Moderado"),CONCATENATE("R9C",'Mapa final'!#REF!),"")</f>
        <v>#REF!</v>
      </c>
      <c r="AA44" s="53" t="e">
        <f>IF(AND('Mapa final'!#REF!="Baja",'Mapa final'!#REF!="Moderado"),CONCATENATE("R9C",'Mapa final'!#REF!),"")</f>
        <v>#REF!</v>
      </c>
      <c r="AB44" s="36" t="e">
        <f>IF(AND('Mapa final'!#REF!="Baja",'Mapa final'!#REF!="Mayor"),CONCATENATE("R9C",'Mapa final'!#REF!),"")</f>
        <v>#REF!</v>
      </c>
      <c r="AC44" s="37" t="e">
        <f>IF(AND('Mapa final'!#REF!="Baja",'Mapa final'!#REF!="Mayor"),CONCATENATE("R9C",'Mapa final'!#REF!),"")</f>
        <v>#REF!</v>
      </c>
      <c r="AD44" s="37" t="e">
        <f>IF(AND('Mapa final'!#REF!="Baja",'Mapa final'!#REF!="Mayor"),CONCATENATE("R9C",'Mapa final'!#REF!),"")</f>
        <v>#REF!</v>
      </c>
      <c r="AE44" s="37" t="e">
        <f>IF(AND('Mapa final'!#REF!="Baja",'Mapa final'!#REF!="Mayor"),CONCATENATE("R9C",'Mapa final'!#REF!),"")</f>
        <v>#REF!</v>
      </c>
      <c r="AF44" s="37" t="e">
        <f>IF(AND('Mapa final'!#REF!="Baja",'Mapa final'!#REF!="Mayor"),CONCATENATE("R9C",'Mapa final'!#REF!),"")</f>
        <v>#REF!</v>
      </c>
      <c r="AG44" s="38" t="e">
        <f>IF(AND('Mapa final'!#REF!="Baja",'Mapa final'!#REF!="Mayor"),CONCATENATE("R9C",'Mapa final'!#REF!),"")</f>
        <v>#REF!</v>
      </c>
      <c r="AH44" s="39" t="e">
        <f>IF(AND('Mapa final'!#REF!="Baja",'Mapa final'!#REF!="Catastrófico"),CONCATENATE("R9C",'Mapa final'!#REF!),"")</f>
        <v>#REF!</v>
      </c>
      <c r="AI44" s="40" t="e">
        <f>IF(AND('Mapa final'!#REF!="Baja",'Mapa final'!#REF!="Catastrófico"),CONCATENATE("R9C",'Mapa final'!#REF!),"")</f>
        <v>#REF!</v>
      </c>
      <c r="AJ44" s="40" t="e">
        <f>IF(AND('Mapa final'!#REF!="Baja",'Mapa final'!#REF!="Catastrófico"),CONCATENATE("R9C",'Mapa final'!#REF!),"")</f>
        <v>#REF!</v>
      </c>
      <c r="AK44" s="40" t="e">
        <f>IF(AND('Mapa final'!#REF!="Baja",'Mapa final'!#REF!="Catastrófico"),CONCATENATE("R9C",'Mapa final'!#REF!),"")</f>
        <v>#REF!</v>
      </c>
      <c r="AL44" s="40" t="e">
        <f>IF(AND('Mapa final'!#REF!="Baja",'Mapa final'!#REF!="Catastrófico"),CONCATENATE("R9C",'Mapa final'!#REF!),"")</f>
        <v>#REF!</v>
      </c>
      <c r="AM44" s="41" t="e">
        <f>IF(AND('Mapa final'!#REF!="Baja",'Mapa final'!#REF!="Catastrófico"),CONCATENATE("R9C",'Mapa final'!#REF!),"")</f>
        <v>#REF!</v>
      </c>
      <c r="AN44" s="67"/>
      <c r="AO44" s="558"/>
      <c r="AP44" s="559"/>
      <c r="AQ44" s="559"/>
      <c r="AR44" s="559"/>
      <c r="AS44" s="559"/>
      <c r="AT44" s="560"/>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439"/>
      <c r="C45" s="439"/>
      <c r="D45" s="440"/>
      <c r="E45" s="539"/>
      <c r="F45" s="540"/>
      <c r="G45" s="540"/>
      <c r="H45" s="540"/>
      <c r="I45" s="540"/>
      <c r="J45" s="63" t="e">
        <f>IF(AND('Mapa final'!#REF!="Baja",'Mapa final'!#REF!="Leve"),CONCATENATE("R10C",'Mapa final'!#REF!),"")</f>
        <v>#REF!</v>
      </c>
      <c r="K45" s="64" t="e">
        <f>IF(AND('Mapa final'!#REF!="Baja",'Mapa final'!#REF!="Leve"),CONCATENATE("R10C",'Mapa final'!#REF!),"")</f>
        <v>#REF!</v>
      </c>
      <c r="L45" s="64" t="e">
        <f>IF(AND('Mapa final'!#REF!="Baja",'Mapa final'!#REF!="Leve"),CONCATENATE("R10C",'Mapa final'!#REF!),"")</f>
        <v>#REF!</v>
      </c>
      <c r="M45" s="64" t="e">
        <f>IF(AND('Mapa final'!#REF!="Baja",'Mapa final'!#REF!="Leve"),CONCATENATE("R10C",'Mapa final'!#REF!),"")</f>
        <v>#REF!</v>
      </c>
      <c r="N45" s="64" t="e">
        <f>IF(AND('Mapa final'!#REF!="Baja",'Mapa final'!#REF!="Leve"),CONCATENATE("R10C",'Mapa final'!#REF!),"")</f>
        <v>#REF!</v>
      </c>
      <c r="O45" s="65" t="e">
        <f>IF(AND('Mapa final'!#REF!="Baja",'Mapa final'!#REF!="Leve"),CONCATENATE("R10C",'Mapa final'!#REF!),"")</f>
        <v>#REF!</v>
      </c>
      <c r="P45" s="51" t="e">
        <f>IF(AND('Mapa final'!#REF!="Baja",'Mapa final'!#REF!="Menor"),CONCATENATE("R10C",'Mapa final'!#REF!),"")</f>
        <v>#REF!</v>
      </c>
      <c r="Q45" s="52" t="e">
        <f>IF(AND('Mapa final'!#REF!="Baja",'Mapa final'!#REF!="Menor"),CONCATENATE("R10C",'Mapa final'!#REF!),"")</f>
        <v>#REF!</v>
      </c>
      <c r="R45" s="52" t="e">
        <f>IF(AND('Mapa final'!#REF!="Baja",'Mapa final'!#REF!="Menor"),CONCATENATE("R10C",'Mapa final'!#REF!),"")</f>
        <v>#REF!</v>
      </c>
      <c r="S45" s="52" t="e">
        <f>IF(AND('Mapa final'!#REF!="Baja",'Mapa final'!#REF!="Menor"),CONCATENATE("R10C",'Mapa final'!#REF!),"")</f>
        <v>#REF!</v>
      </c>
      <c r="T45" s="52" t="e">
        <f>IF(AND('Mapa final'!#REF!="Baja",'Mapa final'!#REF!="Menor"),CONCATENATE("R10C",'Mapa final'!#REF!),"")</f>
        <v>#REF!</v>
      </c>
      <c r="U45" s="53" t="e">
        <f>IF(AND('Mapa final'!#REF!="Baja",'Mapa final'!#REF!="Menor"),CONCATENATE("R10C",'Mapa final'!#REF!),"")</f>
        <v>#REF!</v>
      </c>
      <c r="V45" s="54" t="e">
        <f>IF(AND('Mapa final'!#REF!="Baja",'Mapa final'!#REF!="Moderado"),CONCATENATE("R10C",'Mapa final'!#REF!),"")</f>
        <v>#REF!</v>
      </c>
      <c r="W45" s="55" t="e">
        <f>IF(AND('Mapa final'!#REF!="Baja",'Mapa final'!#REF!="Moderado"),CONCATENATE("R10C",'Mapa final'!#REF!),"")</f>
        <v>#REF!</v>
      </c>
      <c r="X45" s="55" t="e">
        <f>IF(AND('Mapa final'!#REF!="Baja",'Mapa final'!#REF!="Moderado"),CONCATENATE("R10C",'Mapa final'!#REF!),"")</f>
        <v>#REF!</v>
      </c>
      <c r="Y45" s="55" t="e">
        <f>IF(AND('Mapa final'!#REF!="Baja",'Mapa final'!#REF!="Moderado"),CONCATENATE("R10C",'Mapa final'!#REF!),"")</f>
        <v>#REF!</v>
      </c>
      <c r="Z45" s="55" t="e">
        <f>IF(AND('Mapa final'!#REF!="Baja",'Mapa final'!#REF!="Moderado"),CONCATENATE("R10C",'Mapa final'!#REF!),"")</f>
        <v>#REF!</v>
      </c>
      <c r="AA45" s="56" t="e">
        <f>IF(AND('Mapa final'!#REF!="Baja",'Mapa final'!#REF!="Moderado"),CONCATENATE("R10C",'Mapa final'!#REF!),"")</f>
        <v>#REF!</v>
      </c>
      <c r="AB45" s="42" t="e">
        <f>IF(AND('Mapa final'!#REF!="Baja",'Mapa final'!#REF!="Mayor"),CONCATENATE("R10C",'Mapa final'!#REF!),"")</f>
        <v>#REF!</v>
      </c>
      <c r="AC45" s="43" t="e">
        <f>IF(AND('Mapa final'!#REF!="Baja",'Mapa final'!#REF!="Mayor"),CONCATENATE("R10C",'Mapa final'!#REF!),"")</f>
        <v>#REF!</v>
      </c>
      <c r="AD45" s="43" t="e">
        <f>IF(AND('Mapa final'!#REF!="Baja",'Mapa final'!#REF!="Mayor"),CONCATENATE("R10C",'Mapa final'!#REF!),"")</f>
        <v>#REF!</v>
      </c>
      <c r="AE45" s="43" t="e">
        <f>IF(AND('Mapa final'!#REF!="Baja",'Mapa final'!#REF!="Mayor"),CONCATENATE("R10C",'Mapa final'!#REF!),"")</f>
        <v>#REF!</v>
      </c>
      <c r="AF45" s="43" t="e">
        <f>IF(AND('Mapa final'!#REF!="Baja",'Mapa final'!#REF!="Mayor"),CONCATENATE("R10C",'Mapa final'!#REF!),"")</f>
        <v>#REF!</v>
      </c>
      <c r="AG45" s="44" t="e">
        <f>IF(AND('Mapa final'!#REF!="Baja",'Mapa final'!#REF!="Mayor"),CONCATENATE("R10C",'Mapa final'!#REF!),"")</f>
        <v>#REF!</v>
      </c>
      <c r="AH45" s="45" t="e">
        <f>IF(AND('Mapa final'!#REF!="Baja",'Mapa final'!#REF!="Catastrófico"),CONCATENATE("R10C",'Mapa final'!#REF!),"")</f>
        <v>#REF!</v>
      </c>
      <c r="AI45" s="46" t="e">
        <f>IF(AND('Mapa final'!#REF!="Baja",'Mapa final'!#REF!="Catastrófico"),CONCATENATE("R10C",'Mapa final'!#REF!),"")</f>
        <v>#REF!</v>
      </c>
      <c r="AJ45" s="46" t="e">
        <f>IF(AND('Mapa final'!#REF!="Baja",'Mapa final'!#REF!="Catastrófico"),CONCATENATE("R10C",'Mapa final'!#REF!),"")</f>
        <v>#REF!</v>
      </c>
      <c r="AK45" s="46" t="e">
        <f>IF(AND('Mapa final'!#REF!="Baja",'Mapa final'!#REF!="Catastrófico"),CONCATENATE("R10C",'Mapa final'!#REF!),"")</f>
        <v>#REF!</v>
      </c>
      <c r="AL45" s="46" t="e">
        <f>IF(AND('Mapa final'!#REF!="Baja",'Mapa final'!#REF!="Catastrófico"),CONCATENATE("R10C",'Mapa final'!#REF!),"")</f>
        <v>#REF!</v>
      </c>
      <c r="AM45" s="47" t="e">
        <f>IF(AND('Mapa final'!#REF!="Baja",'Mapa final'!#REF!="Catastrófico"),CONCATENATE("R10C",'Mapa final'!#REF!),"")</f>
        <v>#REF!</v>
      </c>
      <c r="AN45" s="67"/>
      <c r="AO45" s="561"/>
      <c r="AP45" s="562"/>
      <c r="AQ45" s="562"/>
      <c r="AR45" s="562"/>
      <c r="AS45" s="562"/>
      <c r="AT45" s="563"/>
    </row>
    <row r="46" spans="1:80" ht="46.5" customHeight="1" x14ac:dyDescent="0.45">
      <c r="A46" s="67"/>
      <c r="B46" s="439"/>
      <c r="C46" s="439"/>
      <c r="D46" s="440"/>
      <c r="E46" s="534" t="s">
        <v>107</v>
      </c>
      <c r="F46" s="535"/>
      <c r="G46" s="535"/>
      <c r="H46" s="535"/>
      <c r="I46" s="552"/>
      <c r="J46" s="57" t="str">
        <f>IF(AND('Mapa final'!$AB$10="Muy Baja",'Mapa final'!$AD$10="Leve"),CONCATENATE("R1C",'Mapa final'!$R$10),"")</f>
        <v/>
      </c>
      <c r="K46" s="58" t="str">
        <f>IF(AND('Mapa final'!$AB$11="Muy Baja",'Mapa final'!$AD$11="Leve"),CONCATENATE("R1C",'Mapa final'!$R$11),"")</f>
        <v/>
      </c>
      <c r="L46" s="58" t="e">
        <f>IF(AND('Mapa final'!#REF!="Muy Baja",'Mapa final'!#REF!="Leve"),CONCATENATE("R1C",'Mapa final'!#REF!),"")</f>
        <v>#REF!</v>
      </c>
      <c r="M46" s="58" t="e">
        <f>IF(AND('Mapa final'!#REF!="Muy Baja",'Mapa final'!#REF!="Leve"),CONCATENATE("R1C",'Mapa final'!#REF!),"")</f>
        <v>#REF!</v>
      </c>
      <c r="N46" s="58" t="e">
        <f>IF(AND('Mapa final'!#REF!="Muy Baja",'Mapa final'!#REF!="Leve"),CONCATENATE("R1C",'Mapa final'!#REF!),"")</f>
        <v>#REF!</v>
      </c>
      <c r="O46" s="59" t="e">
        <f>IF(AND('Mapa final'!#REF!="Muy Baja",'Mapa final'!#REF!="Leve"),CONCATENATE("R1C",'Mapa final'!#REF!),"")</f>
        <v>#REF!</v>
      </c>
      <c r="P46" s="57" t="str">
        <f>IF(AND('Mapa final'!$AB$10="Muy Baja",'Mapa final'!$AD$10="Menor"),CONCATENATE("R1C",'Mapa final'!$R$10),"")</f>
        <v/>
      </c>
      <c r="Q46" s="58" t="str">
        <f>IF(AND('Mapa final'!$AB$11="Muy Baja",'Mapa final'!$AD$11="Menor"),CONCATENATE("R1C",'Mapa final'!$R$11),"")</f>
        <v/>
      </c>
      <c r="R46" s="58" t="e">
        <f>IF(AND('Mapa final'!#REF!="Muy Baja",'Mapa final'!#REF!="Menor"),CONCATENATE("R1C",'Mapa final'!#REF!),"")</f>
        <v>#REF!</v>
      </c>
      <c r="S46" s="58" t="e">
        <f>IF(AND('Mapa final'!#REF!="Muy Baja",'Mapa final'!#REF!="Menor"),CONCATENATE("R1C",'Mapa final'!#REF!),"")</f>
        <v>#REF!</v>
      </c>
      <c r="T46" s="58" t="e">
        <f>IF(AND('Mapa final'!#REF!="Muy Baja",'Mapa final'!#REF!="Menor"),CONCATENATE("R1C",'Mapa final'!#REF!),"")</f>
        <v>#REF!</v>
      </c>
      <c r="U46" s="59" t="e">
        <f>IF(AND('Mapa final'!#REF!="Muy Baja",'Mapa final'!#REF!="Menor"),CONCATENATE("R1C",'Mapa final'!#REF!),"")</f>
        <v>#REF!</v>
      </c>
      <c r="V46" s="48" t="str">
        <f>IF(AND('Mapa final'!$AB$10="Muy Baja",'Mapa final'!$AD$10="Moderado"),CONCATENATE("R1C",'Mapa final'!$R$10),"")</f>
        <v/>
      </c>
      <c r="W46" s="66" t="str">
        <f>IF(AND('Mapa final'!$AB$11="Muy Baja",'Mapa final'!$AD$11="Moderado"),CONCATENATE("R1C",'Mapa final'!$R$11),"")</f>
        <v/>
      </c>
      <c r="X46" s="49" t="e">
        <f>IF(AND('Mapa final'!#REF!="Muy Baja",'Mapa final'!#REF!="Moderado"),CONCATENATE("R1C",'Mapa final'!#REF!),"")</f>
        <v>#REF!</v>
      </c>
      <c r="Y46" s="49" t="e">
        <f>IF(AND('Mapa final'!#REF!="Muy Baja",'Mapa final'!#REF!="Moderado"),CONCATENATE("R1C",'Mapa final'!#REF!),"")</f>
        <v>#REF!</v>
      </c>
      <c r="Z46" s="49" t="e">
        <f>IF(AND('Mapa final'!#REF!="Muy Baja",'Mapa final'!#REF!="Moderado"),CONCATENATE("R1C",'Mapa final'!#REF!),"")</f>
        <v>#REF!</v>
      </c>
      <c r="AA46" s="50" t="e">
        <f>IF(AND('Mapa final'!#REF!="Muy Baja",'Mapa final'!#REF!="Moderado"),CONCATENATE("R1C",'Mapa final'!#REF!),"")</f>
        <v>#REF!</v>
      </c>
      <c r="AB46" s="30" t="str">
        <f>IF(AND('Mapa final'!$AB$10="Muy Baja",'Mapa final'!$AD$10="Mayor"),CONCATENATE("R1C",'Mapa final'!$R$10),"")</f>
        <v/>
      </c>
      <c r="AC46" s="31" t="str">
        <f>IF(AND('Mapa final'!$AB$11="Muy Baja",'Mapa final'!$AD$11="Mayor"),CONCATENATE("R1C",'Mapa final'!$R$11),"")</f>
        <v/>
      </c>
      <c r="AD46" s="31" t="e">
        <f>IF(AND('Mapa final'!#REF!="Muy Baja",'Mapa final'!#REF!="Mayor"),CONCATENATE("R1C",'Mapa final'!#REF!),"")</f>
        <v>#REF!</v>
      </c>
      <c r="AE46" s="31" t="e">
        <f>IF(AND('Mapa final'!#REF!="Muy Baja",'Mapa final'!#REF!="Mayor"),CONCATENATE("R1C",'Mapa final'!#REF!),"")</f>
        <v>#REF!</v>
      </c>
      <c r="AF46" s="31" t="e">
        <f>IF(AND('Mapa final'!#REF!="Muy Baja",'Mapa final'!#REF!="Mayor"),CONCATENATE("R1C",'Mapa final'!#REF!),"")</f>
        <v>#REF!</v>
      </c>
      <c r="AG46" s="32" t="e">
        <f>IF(AND('Mapa final'!#REF!="Muy Baja",'Mapa final'!#REF!="Mayor"),CONCATENATE("R1C",'Mapa final'!#REF!),"")</f>
        <v>#REF!</v>
      </c>
      <c r="AH46" s="33" t="str">
        <f>IF(AND('Mapa final'!$AB$10="Muy Baja",'Mapa final'!$AD$10="Catastrófico"),CONCATENATE("R1C",'Mapa final'!$R$10),"")</f>
        <v/>
      </c>
      <c r="AI46" s="34" t="str">
        <f>IF(AND('Mapa final'!$AB$11="Muy Baja",'Mapa final'!$AD$11="Catastrófico"),CONCATENATE("R1C",'Mapa final'!$R$11),"")</f>
        <v/>
      </c>
      <c r="AJ46" s="34" t="e">
        <f>IF(AND('Mapa final'!#REF!="Muy Baja",'Mapa final'!#REF!="Catastrófico"),CONCATENATE("R1C",'Mapa final'!#REF!),"")</f>
        <v>#REF!</v>
      </c>
      <c r="AK46" s="34" t="e">
        <f>IF(AND('Mapa final'!#REF!="Muy Baja",'Mapa final'!#REF!="Catastrófico"),CONCATENATE("R1C",'Mapa final'!#REF!),"")</f>
        <v>#REF!</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439"/>
      <c r="C47" s="439"/>
      <c r="D47" s="440"/>
      <c r="E47" s="536"/>
      <c r="F47" s="537"/>
      <c r="G47" s="537"/>
      <c r="H47" s="537"/>
      <c r="I47" s="553"/>
      <c r="J47" s="60" t="str">
        <f>IF(AND('Mapa final'!$AB$12="Muy Baja",'Mapa final'!$AD$12="Leve"),CONCATENATE("R2C",'Mapa final'!$R$12),"")</f>
        <v/>
      </c>
      <c r="K47" s="61" t="str">
        <f>IF(AND('Mapa final'!$AB$13="Muy Baja",'Mapa final'!$AD$13="Leve"),CONCATENATE("R2C",'Mapa final'!$R$13),"")</f>
        <v/>
      </c>
      <c r="L47" s="61" t="e">
        <f>IF(AND('Mapa final'!#REF!="Muy Baja",'Mapa final'!#REF!="Leve"),CONCATENATE("R2C",'Mapa final'!#REF!),"")</f>
        <v>#REF!</v>
      </c>
      <c r="M47" s="61" t="e">
        <f>IF(AND('Mapa final'!#REF!="Muy Baja",'Mapa final'!#REF!="Leve"),CONCATENATE("R2C",'Mapa final'!#REF!),"")</f>
        <v>#REF!</v>
      </c>
      <c r="N47" s="61" t="e">
        <f>IF(AND('Mapa final'!#REF!="Muy Baja",'Mapa final'!#REF!="Leve"),CONCATENATE("R2C",'Mapa final'!#REF!),"")</f>
        <v>#REF!</v>
      </c>
      <c r="O47" s="62" t="e">
        <f>IF(AND('Mapa final'!#REF!="Muy Baja",'Mapa final'!#REF!="Leve"),CONCATENATE("R2C",'Mapa final'!#REF!),"")</f>
        <v>#REF!</v>
      </c>
      <c r="P47" s="60" t="str">
        <f>IF(AND('Mapa final'!$AB$12="Muy Baja",'Mapa final'!$AD$12="Menor"),CONCATENATE("R2C",'Mapa final'!$R$12),"")</f>
        <v/>
      </c>
      <c r="Q47" s="61" t="str">
        <f>IF(AND('Mapa final'!$AB$13="Muy Baja",'Mapa final'!$AD$13="Menor"),CONCATENATE("R2C",'Mapa final'!$R$13),"")</f>
        <v/>
      </c>
      <c r="R47" s="61" t="e">
        <f>IF(AND('Mapa final'!#REF!="Muy Baja",'Mapa final'!#REF!="Menor"),CONCATENATE("R2C",'Mapa final'!#REF!),"")</f>
        <v>#REF!</v>
      </c>
      <c r="S47" s="61" t="e">
        <f>IF(AND('Mapa final'!#REF!="Muy Baja",'Mapa final'!#REF!="Menor"),CONCATENATE("R2C",'Mapa final'!#REF!),"")</f>
        <v>#REF!</v>
      </c>
      <c r="T47" s="61" t="e">
        <f>IF(AND('Mapa final'!#REF!="Muy Baja",'Mapa final'!#REF!="Menor"),CONCATENATE("R2C",'Mapa final'!#REF!),"")</f>
        <v>#REF!</v>
      </c>
      <c r="U47" s="62" t="e">
        <f>IF(AND('Mapa final'!#REF!="Muy Baja",'Mapa final'!#REF!="Menor"),CONCATENATE("R2C",'Mapa final'!#REF!),"")</f>
        <v>#REF!</v>
      </c>
      <c r="V47" s="51" t="str">
        <f>IF(AND('Mapa final'!$AB$12="Muy Baja",'Mapa final'!$AD$12="Moderado"),CONCATENATE("R2C",'Mapa final'!$R$12),"")</f>
        <v/>
      </c>
      <c r="W47" s="52" t="str">
        <f>IF(AND('Mapa final'!$AB$13="Muy Baja",'Mapa final'!$AD$13="Moderado"),CONCATENATE("R2C",'Mapa final'!$R$13),"")</f>
        <v/>
      </c>
      <c r="X47" s="52" t="e">
        <f>IF(AND('Mapa final'!#REF!="Muy Baja",'Mapa final'!#REF!="Moderado"),CONCATENATE("R2C",'Mapa final'!#REF!),"")</f>
        <v>#REF!</v>
      </c>
      <c r="Y47" s="52" t="e">
        <f>IF(AND('Mapa final'!#REF!="Muy Baja",'Mapa final'!#REF!="Moderado"),CONCATENATE("R2C",'Mapa final'!#REF!),"")</f>
        <v>#REF!</v>
      </c>
      <c r="Z47" s="52" t="e">
        <f>IF(AND('Mapa final'!#REF!="Muy Baja",'Mapa final'!#REF!="Moderado"),CONCATENATE("R2C",'Mapa final'!#REF!),"")</f>
        <v>#REF!</v>
      </c>
      <c r="AA47" s="53" t="e">
        <f>IF(AND('Mapa final'!#REF!="Muy Baja",'Mapa final'!#REF!="Moderado"),CONCATENATE("R2C",'Mapa final'!#REF!),"")</f>
        <v>#REF!</v>
      </c>
      <c r="AB47" s="36" t="str">
        <f>IF(AND('Mapa final'!$AB$12="Muy Baja",'Mapa final'!$AD$12="Mayor"),CONCATENATE("R2C",'Mapa final'!$R$12),"")</f>
        <v/>
      </c>
      <c r="AC47" s="37" t="str">
        <f>IF(AND('Mapa final'!$AB$13="Muy Baja",'Mapa final'!$AD$13="Mayor"),CONCATENATE("R2C",'Mapa final'!$R$13),"")</f>
        <v/>
      </c>
      <c r="AD47" s="37" t="e">
        <f>IF(AND('Mapa final'!#REF!="Muy Baja",'Mapa final'!#REF!="Mayor"),CONCATENATE("R2C",'Mapa final'!#REF!),"")</f>
        <v>#REF!</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str">
        <f>IF(AND('Mapa final'!$AB$12="Muy Baja",'Mapa final'!$AD$12="Catastrófico"),CONCATENATE("R2C",'Mapa final'!$R$12),"")</f>
        <v/>
      </c>
      <c r="AI47" s="40" t="str">
        <f>IF(AND('Mapa final'!$AB$13="Muy Baja",'Mapa final'!$AD$13="Catastrófico"),CONCATENATE("R2C",'Mapa final'!$R$13),"")</f>
        <v/>
      </c>
      <c r="AJ47" s="40" t="e">
        <f>IF(AND('Mapa final'!#REF!="Muy Baja",'Mapa final'!#REF!="Catastrófico"),CONCATENATE("R2C",'Mapa final'!#REF!),"")</f>
        <v>#REF!</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439"/>
      <c r="C48" s="439"/>
      <c r="D48" s="440"/>
      <c r="E48" s="536"/>
      <c r="F48" s="537"/>
      <c r="G48" s="537"/>
      <c r="H48" s="537"/>
      <c r="I48" s="553"/>
      <c r="J48" s="60" t="e">
        <f>IF(AND('Mapa final'!#REF!="Muy Baja",'Mapa final'!#REF!="Leve"),CONCATENATE("R3C",'Mapa final'!#REF!),"")</f>
        <v>#REF!</v>
      </c>
      <c r="K48" s="61" t="e">
        <f>IF(AND('Mapa final'!#REF!="Muy Baja",'Mapa final'!#REF!="Leve"),CONCATENATE("R3C",'Mapa final'!#REF!),"")</f>
        <v>#REF!</v>
      </c>
      <c r="L48" s="61" t="e">
        <f>IF(AND('Mapa final'!#REF!="Muy Baja",'Mapa final'!#REF!="Leve"),CONCATENATE("R3C",'Mapa final'!#REF!),"")</f>
        <v>#REF!</v>
      </c>
      <c r="M48" s="61" t="e">
        <f>IF(AND('Mapa final'!#REF!="Muy Baja",'Mapa final'!#REF!="Leve"),CONCATENATE("R3C",'Mapa final'!#REF!),"")</f>
        <v>#REF!</v>
      </c>
      <c r="N48" s="61" t="e">
        <f>IF(AND('Mapa final'!#REF!="Muy Baja",'Mapa final'!#REF!="Leve"),CONCATENATE("R3C",'Mapa final'!#REF!),"")</f>
        <v>#REF!</v>
      </c>
      <c r="O48" s="62" t="e">
        <f>IF(AND('Mapa final'!#REF!="Muy Baja",'Mapa final'!#REF!="Leve"),CONCATENATE("R3C",'Mapa final'!#REF!),"")</f>
        <v>#REF!</v>
      </c>
      <c r="P48" s="60" t="e">
        <f>IF(AND('Mapa final'!#REF!="Muy Baja",'Mapa final'!#REF!="Menor"),CONCATENATE("R3C",'Mapa final'!#REF!),"")</f>
        <v>#REF!</v>
      </c>
      <c r="Q48" s="61" t="e">
        <f>IF(AND('Mapa final'!#REF!="Muy Baja",'Mapa final'!#REF!="Menor"),CONCATENATE("R3C",'Mapa final'!#REF!),"")</f>
        <v>#REF!</v>
      </c>
      <c r="R48" s="61" t="e">
        <f>IF(AND('Mapa final'!#REF!="Muy Baja",'Mapa final'!#REF!="Menor"),CONCATENATE("R3C",'Mapa final'!#REF!),"")</f>
        <v>#REF!</v>
      </c>
      <c r="S48" s="61" t="e">
        <f>IF(AND('Mapa final'!#REF!="Muy Baja",'Mapa final'!#REF!="Menor"),CONCATENATE("R3C",'Mapa final'!#REF!),"")</f>
        <v>#REF!</v>
      </c>
      <c r="T48" s="61" t="e">
        <f>IF(AND('Mapa final'!#REF!="Muy Baja",'Mapa final'!#REF!="Menor"),CONCATENATE("R3C",'Mapa final'!#REF!),"")</f>
        <v>#REF!</v>
      </c>
      <c r="U48" s="62" t="e">
        <f>IF(AND('Mapa final'!#REF!="Muy Baja",'Mapa final'!#REF!="Menor"),CONCATENATE("R3C",'Mapa final'!#REF!),"")</f>
        <v>#REF!</v>
      </c>
      <c r="V48" s="51" t="e">
        <f>IF(AND('Mapa final'!#REF!="Muy Baja",'Mapa final'!#REF!="Moderado"),CONCATENATE("R3C",'Mapa final'!#REF!),"")</f>
        <v>#REF!</v>
      </c>
      <c r="W48" s="52" t="e">
        <f>IF(AND('Mapa final'!#REF!="Muy Baja",'Mapa final'!#REF!="Moderado"),CONCATENATE("R3C",'Mapa final'!#REF!),"")</f>
        <v>#REF!</v>
      </c>
      <c r="X48" s="52" t="e">
        <f>IF(AND('Mapa final'!#REF!="Muy Baja",'Mapa final'!#REF!="Moderado"),CONCATENATE("R3C",'Mapa final'!#REF!),"")</f>
        <v>#REF!</v>
      </c>
      <c r="Y48" s="52" t="e">
        <f>IF(AND('Mapa final'!#REF!="Muy Baja",'Mapa final'!#REF!="Moderado"),CONCATENATE("R3C",'Mapa final'!#REF!),"")</f>
        <v>#REF!</v>
      </c>
      <c r="Z48" s="52" t="e">
        <f>IF(AND('Mapa final'!#REF!="Muy Baja",'Mapa final'!#REF!="Moderado"),CONCATENATE("R3C",'Mapa final'!#REF!),"")</f>
        <v>#REF!</v>
      </c>
      <c r="AA48" s="53" t="e">
        <f>IF(AND('Mapa final'!#REF!="Muy Baja",'Mapa final'!#REF!="Moderado"),CONCATENATE("R3C",'Mapa final'!#REF!),"")</f>
        <v>#REF!</v>
      </c>
      <c r="AB48" s="36" t="e">
        <f>IF(AND('Mapa final'!#REF!="Muy Baja",'Mapa final'!#REF!="Mayor"),CONCATENATE("R3C",'Mapa final'!#REF!),"")</f>
        <v>#REF!</v>
      </c>
      <c r="AC48" s="37" t="e">
        <f>IF(AND('Mapa final'!#REF!="Muy Baja",'Mapa final'!#REF!="Mayor"),CONCATENATE("R3C",'Mapa final'!#REF!),"")</f>
        <v>#REF!</v>
      </c>
      <c r="AD48" s="37" t="e">
        <f>IF(AND('Mapa final'!#REF!="Muy Baja",'Mapa final'!#REF!="Mayor"),CONCATENATE("R3C",'Mapa final'!#REF!),"")</f>
        <v>#REF!</v>
      </c>
      <c r="AE48" s="37" t="e">
        <f>IF(AND('Mapa final'!#REF!="Muy Baja",'Mapa final'!#REF!="Mayor"),CONCATENATE("R3C",'Mapa final'!#REF!),"")</f>
        <v>#REF!</v>
      </c>
      <c r="AF48" s="37" t="e">
        <f>IF(AND('Mapa final'!#REF!="Muy Baja",'Mapa final'!#REF!="Mayor"),CONCATENATE("R3C",'Mapa final'!#REF!),"")</f>
        <v>#REF!</v>
      </c>
      <c r="AG48" s="38" t="e">
        <f>IF(AND('Mapa final'!#REF!="Muy Baja",'Mapa final'!#REF!="Mayor"),CONCATENATE("R3C",'Mapa final'!#REF!),"")</f>
        <v>#REF!</v>
      </c>
      <c r="AH48" s="39" t="e">
        <f>IF(AND('Mapa final'!#REF!="Muy Baja",'Mapa final'!#REF!="Catastrófico"),CONCATENATE("R3C",'Mapa final'!#REF!),"")</f>
        <v>#REF!</v>
      </c>
      <c r="AI48" s="40" t="e">
        <f>IF(AND('Mapa final'!#REF!="Muy Baja",'Mapa final'!#REF!="Catastrófico"),CONCATENATE("R3C",'Mapa final'!#REF!),"")</f>
        <v>#REF!</v>
      </c>
      <c r="AJ48" s="40" t="e">
        <f>IF(AND('Mapa final'!#REF!="Muy Baja",'Mapa final'!#REF!="Catastrófico"),CONCATENATE("R3C",'Mapa final'!#REF!),"")</f>
        <v>#REF!</v>
      </c>
      <c r="AK48" s="40" t="e">
        <f>IF(AND('Mapa final'!#REF!="Muy Baja",'Mapa final'!#REF!="Catastrófico"),CONCATENATE("R3C",'Mapa final'!#REF!),"")</f>
        <v>#REF!</v>
      </c>
      <c r="AL48" s="40" t="e">
        <f>IF(AND('Mapa final'!#REF!="Muy Baja",'Mapa final'!#REF!="Catastrófico"),CONCATENATE("R3C",'Mapa final'!#REF!),"")</f>
        <v>#REF!</v>
      </c>
      <c r="AM48" s="41" t="e">
        <f>IF(AND('Mapa final'!#REF!="Muy Baja",'Mapa final'!#REF!="Catastrófico"),CONCATENATE("R3C",'Mapa final'!#REF!),"")</f>
        <v>#REF!</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439"/>
      <c r="C49" s="439"/>
      <c r="D49" s="440"/>
      <c r="E49" s="538"/>
      <c r="F49" s="537"/>
      <c r="G49" s="537"/>
      <c r="H49" s="537"/>
      <c r="I49" s="553"/>
      <c r="J49" s="60" t="e">
        <f>IF(AND('Mapa final'!#REF!="Muy Baja",'Mapa final'!#REF!="Leve"),CONCATENATE("R4C",'Mapa final'!#REF!),"")</f>
        <v>#REF!</v>
      </c>
      <c r="K49" s="61" t="e">
        <f>IF(AND('Mapa final'!#REF!="Muy Baja",'Mapa final'!#REF!="Leve"),CONCATENATE("R4C",'Mapa final'!#REF!),"")</f>
        <v>#REF!</v>
      </c>
      <c r="L49" s="61" t="e">
        <f>IF(AND('Mapa final'!#REF!="Muy Baja",'Mapa final'!#REF!="Leve"),CONCATENATE("R4C",'Mapa final'!#REF!),"")</f>
        <v>#REF!</v>
      </c>
      <c r="M49" s="61" t="e">
        <f>IF(AND('Mapa final'!#REF!="Muy Baja",'Mapa final'!#REF!="Leve"),CONCATENATE("R4C",'Mapa final'!#REF!),"")</f>
        <v>#REF!</v>
      </c>
      <c r="N49" s="61" t="e">
        <f>IF(AND('Mapa final'!#REF!="Muy Baja",'Mapa final'!#REF!="Leve"),CONCATENATE("R4C",'Mapa final'!#REF!),"")</f>
        <v>#REF!</v>
      </c>
      <c r="O49" s="62" t="e">
        <f>IF(AND('Mapa final'!#REF!="Muy Baja",'Mapa final'!#REF!="Leve"),CONCATENATE("R4C",'Mapa final'!#REF!),"")</f>
        <v>#REF!</v>
      </c>
      <c r="P49" s="60" t="e">
        <f>IF(AND('Mapa final'!#REF!="Muy Baja",'Mapa final'!#REF!="Menor"),CONCATENATE("R4C",'Mapa final'!#REF!),"")</f>
        <v>#REF!</v>
      </c>
      <c r="Q49" s="61" t="e">
        <f>IF(AND('Mapa final'!#REF!="Muy Baja",'Mapa final'!#REF!="Menor"),CONCATENATE("R4C",'Mapa final'!#REF!),"")</f>
        <v>#REF!</v>
      </c>
      <c r="R49" s="61" t="e">
        <f>IF(AND('Mapa final'!#REF!="Muy Baja",'Mapa final'!#REF!="Menor"),CONCATENATE("R4C",'Mapa final'!#REF!),"")</f>
        <v>#REF!</v>
      </c>
      <c r="S49" s="61" t="e">
        <f>IF(AND('Mapa final'!#REF!="Muy Baja",'Mapa final'!#REF!="Menor"),CONCATENATE("R4C",'Mapa final'!#REF!),"")</f>
        <v>#REF!</v>
      </c>
      <c r="T49" s="61" t="e">
        <f>IF(AND('Mapa final'!#REF!="Muy Baja",'Mapa final'!#REF!="Menor"),CONCATENATE("R4C",'Mapa final'!#REF!),"")</f>
        <v>#REF!</v>
      </c>
      <c r="U49" s="62" t="e">
        <f>IF(AND('Mapa final'!#REF!="Muy Baja",'Mapa final'!#REF!="Menor"),CONCATENATE("R4C",'Mapa final'!#REF!),"")</f>
        <v>#REF!</v>
      </c>
      <c r="V49" s="51" t="e">
        <f>IF(AND('Mapa final'!#REF!="Muy Baja",'Mapa final'!#REF!="Moderado"),CONCATENATE("R4C",'Mapa final'!#REF!),"")</f>
        <v>#REF!</v>
      </c>
      <c r="W49" s="52" t="e">
        <f>IF(AND('Mapa final'!#REF!="Muy Baja",'Mapa final'!#REF!="Moderado"),CONCATENATE("R4C",'Mapa final'!#REF!),"")</f>
        <v>#REF!</v>
      </c>
      <c r="X49" s="52" t="e">
        <f>IF(AND('Mapa final'!#REF!="Muy Baja",'Mapa final'!#REF!="Moderado"),CONCATENATE("R4C",'Mapa final'!#REF!),"")</f>
        <v>#REF!</v>
      </c>
      <c r="Y49" s="52" t="e">
        <f>IF(AND('Mapa final'!#REF!="Muy Baja",'Mapa final'!#REF!="Moderado"),CONCATENATE("R4C",'Mapa final'!#REF!),"")</f>
        <v>#REF!</v>
      </c>
      <c r="Z49" s="52" t="e">
        <f>IF(AND('Mapa final'!#REF!="Muy Baja",'Mapa final'!#REF!="Moderado"),CONCATENATE("R4C",'Mapa final'!#REF!),"")</f>
        <v>#REF!</v>
      </c>
      <c r="AA49" s="53" t="e">
        <f>IF(AND('Mapa final'!#REF!="Muy Baja",'Mapa final'!#REF!="Moderado"),CONCATENATE("R4C",'Mapa final'!#REF!),"")</f>
        <v>#REF!</v>
      </c>
      <c r="AB49" s="36" t="e">
        <f>IF(AND('Mapa final'!#REF!="Muy Baja",'Mapa final'!#REF!="Mayor"),CONCATENATE("R4C",'Mapa final'!#REF!),"")</f>
        <v>#REF!</v>
      </c>
      <c r="AC49" s="37" t="e">
        <f>IF(AND('Mapa final'!#REF!="Muy Baja",'Mapa final'!#REF!="Mayor"),CONCATENATE("R4C",'Mapa final'!#REF!),"")</f>
        <v>#REF!</v>
      </c>
      <c r="AD49" s="37" t="e">
        <f>IF(AND('Mapa final'!#REF!="Muy Baja",'Mapa final'!#REF!="Mayor"),CONCATENATE("R4C",'Mapa final'!#REF!),"")</f>
        <v>#REF!</v>
      </c>
      <c r="AE49" s="37" t="e">
        <f>IF(AND('Mapa final'!#REF!="Muy Baja",'Mapa final'!#REF!="Mayor"),CONCATENATE("R4C",'Mapa final'!#REF!),"")</f>
        <v>#REF!</v>
      </c>
      <c r="AF49" s="37" t="e">
        <f>IF(AND('Mapa final'!#REF!="Muy Baja",'Mapa final'!#REF!="Mayor"),CONCATENATE("R4C",'Mapa final'!#REF!),"")</f>
        <v>#REF!</v>
      </c>
      <c r="AG49" s="38" t="e">
        <f>IF(AND('Mapa final'!#REF!="Muy Baja",'Mapa final'!#REF!="Mayor"),CONCATENATE("R4C",'Mapa final'!#REF!),"")</f>
        <v>#REF!</v>
      </c>
      <c r="AH49" s="39" t="e">
        <f>IF(AND('Mapa final'!#REF!="Muy Baja",'Mapa final'!#REF!="Catastrófico"),CONCATENATE("R4C",'Mapa final'!#REF!),"")</f>
        <v>#REF!</v>
      </c>
      <c r="AI49" s="40" t="e">
        <f>IF(AND('Mapa final'!#REF!="Muy Baja",'Mapa final'!#REF!="Catastrófico"),CONCATENATE("R4C",'Mapa final'!#REF!),"")</f>
        <v>#REF!</v>
      </c>
      <c r="AJ49" s="40" t="e">
        <f>IF(AND('Mapa final'!#REF!="Muy Baja",'Mapa final'!#REF!="Catastrófico"),CONCATENATE("R4C",'Mapa final'!#REF!),"")</f>
        <v>#REF!</v>
      </c>
      <c r="AK49" s="40" t="e">
        <f>IF(AND('Mapa final'!#REF!="Muy Baja",'Mapa final'!#REF!="Catastrófico"),CONCATENATE("R4C",'Mapa final'!#REF!),"")</f>
        <v>#REF!</v>
      </c>
      <c r="AL49" s="40" t="e">
        <f>IF(AND('Mapa final'!#REF!="Muy Baja",'Mapa final'!#REF!="Catastrófico"),CONCATENATE("R4C",'Mapa final'!#REF!),"")</f>
        <v>#REF!</v>
      </c>
      <c r="AM49" s="41" t="e">
        <f>IF(AND('Mapa final'!#REF!="Muy Baja",'Mapa final'!#REF!="Catastrófico"),CONCATENATE("R4C",'Mapa final'!#REF!),"")</f>
        <v>#REF!</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439"/>
      <c r="C50" s="439"/>
      <c r="D50" s="440"/>
      <c r="E50" s="538"/>
      <c r="F50" s="537"/>
      <c r="G50" s="537"/>
      <c r="H50" s="537"/>
      <c r="I50" s="553"/>
      <c r="J50" s="60" t="e">
        <f>IF(AND('Mapa final'!#REF!="Muy Baja",'Mapa final'!#REF!="Leve"),CONCATENATE("R5C",'Mapa final'!#REF!),"")</f>
        <v>#REF!</v>
      </c>
      <c r="K50" s="61" t="e">
        <f>IF(AND('Mapa final'!#REF!="Muy Baja",'Mapa final'!#REF!="Leve"),CONCATENATE("R5C",'Mapa final'!#REF!),"")</f>
        <v>#REF!</v>
      </c>
      <c r="L50" s="61" t="e">
        <f>IF(AND('Mapa final'!#REF!="Muy Baja",'Mapa final'!#REF!="Leve"),CONCATENATE("R5C",'Mapa final'!#REF!),"")</f>
        <v>#REF!</v>
      </c>
      <c r="M50" s="61" t="e">
        <f>IF(AND('Mapa final'!#REF!="Muy Baja",'Mapa final'!#REF!="Leve"),CONCATENATE("R5C",'Mapa final'!#REF!),"")</f>
        <v>#REF!</v>
      </c>
      <c r="N50" s="61" t="e">
        <f>IF(AND('Mapa final'!#REF!="Muy Baja",'Mapa final'!#REF!="Leve"),CONCATENATE("R5C",'Mapa final'!#REF!),"")</f>
        <v>#REF!</v>
      </c>
      <c r="O50" s="62" t="e">
        <f>IF(AND('Mapa final'!#REF!="Muy Baja",'Mapa final'!#REF!="Leve"),CONCATENATE("R5C",'Mapa final'!#REF!),"")</f>
        <v>#REF!</v>
      </c>
      <c r="P50" s="60" t="e">
        <f>IF(AND('Mapa final'!#REF!="Muy Baja",'Mapa final'!#REF!="Menor"),CONCATENATE("R5C",'Mapa final'!#REF!),"")</f>
        <v>#REF!</v>
      </c>
      <c r="Q50" s="61" t="e">
        <f>IF(AND('Mapa final'!#REF!="Muy Baja",'Mapa final'!#REF!="Menor"),CONCATENATE("R5C",'Mapa final'!#REF!),"")</f>
        <v>#REF!</v>
      </c>
      <c r="R50" s="61" t="e">
        <f>IF(AND('Mapa final'!#REF!="Muy Baja",'Mapa final'!#REF!="Menor"),CONCATENATE("R5C",'Mapa final'!#REF!),"")</f>
        <v>#REF!</v>
      </c>
      <c r="S50" s="61" t="e">
        <f>IF(AND('Mapa final'!#REF!="Muy Baja",'Mapa final'!#REF!="Menor"),CONCATENATE("R5C",'Mapa final'!#REF!),"")</f>
        <v>#REF!</v>
      </c>
      <c r="T50" s="61" t="e">
        <f>IF(AND('Mapa final'!#REF!="Muy Baja",'Mapa final'!#REF!="Menor"),CONCATENATE("R5C",'Mapa final'!#REF!),"")</f>
        <v>#REF!</v>
      </c>
      <c r="U50" s="62" t="e">
        <f>IF(AND('Mapa final'!#REF!="Muy Baja",'Mapa final'!#REF!="Menor"),CONCATENATE("R5C",'Mapa final'!#REF!),"")</f>
        <v>#REF!</v>
      </c>
      <c r="V50" s="51" t="e">
        <f>IF(AND('Mapa final'!#REF!="Muy Baja",'Mapa final'!#REF!="Moderado"),CONCATENATE("R5C",'Mapa final'!#REF!),"")</f>
        <v>#REF!</v>
      </c>
      <c r="W50" s="52" t="e">
        <f>IF(AND('Mapa final'!#REF!="Muy Baja",'Mapa final'!#REF!="Moderado"),CONCATENATE("R5C",'Mapa final'!#REF!),"")</f>
        <v>#REF!</v>
      </c>
      <c r="X50" s="52" t="e">
        <f>IF(AND('Mapa final'!#REF!="Muy Baja",'Mapa final'!#REF!="Moderado"),CONCATENATE("R5C",'Mapa final'!#REF!),"")</f>
        <v>#REF!</v>
      </c>
      <c r="Y50" s="52" t="e">
        <f>IF(AND('Mapa final'!#REF!="Muy Baja",'Mapa final'!#REF!="Moderado"),CONCATENATE("R5C",'Mapa final'!#REF!),"")</f>
        <v>#REF!</v>
      </c>
      <c r="Z50" s="52" t="e">
        <f>IF(AND('Mapa final'!#REF!="Muy Baja",'Mapa final'!#REF!="Moderado"),CONCATENATE("R5C",'Mapa final'!#REF!),"")</f>
        <v>#REF!</v>
      </c>
      <c r="AA50" s="53" t="e">
        <f>IF(AND('Mapa final'!#REF!="Muy Baja",'Mapa final'!#REF!="Moderado"),CONCATENATE("R5C",'Mapa final'!#REF!),"")</f>
        <v>#REF!</v>
      </c>
      <c r="AB50" s="36" t="e">
        <f>IF(AND('Mapa final'!#REF!="Muy Baja",'Mapa final'!#REF!="Mayor"),CONCATENATE("R5C",'Mapa final'!#REF!),"")</f>
        <v>#REF!</v>
      </c>
      <c r="AC50" s="37" t="e">
        <f>IF(AND('Mapa final'!#REF!="Muy Baja",'Mapa final'!#REF!="Mayor"),CONCATENATE("R5C",'Mapa final'!#REF!),"")</f>
        <v>#REF!</v>
      </c>
      <c r="AD50" s="37" t="e">
        <f>IF(AND('Mapa final'!#REF!="Muy Baja",'Mapa final'!#REF!="Mayor"),CONCATENATE("R5C",'Mapa final'!#REF!),"")</f>
        <v>#REF!</v>
      </c>
      <c r="AE50" s="37" t="e">
        <f>IF(AND('Mapa final'!#REF!="Muy Baja",'Mapa final'!#REF!="Mayor"),CONCATENATE("R5C",'Mapa final'!#REF!),"")</f>
        <v>#REF!</v>
      </c>
      <c r="AF50" s="37" t="e">
        <f>IF(AND('Mapa final'!#REF!="Muy Baja",'Mapa final'!#REF!="Mayor"),CONCATENATE("R5C",'Mapa final'!#REF!),"")</f>
        <v>#REF!</v>
      </c>
      <c r="AG50" s="38" t="e">
        <f>IF(AND('Mapa final'!#REF!="Muy Baja",'Mapa final'!#REF!="Mayor"),CONCATENATE("R5C",'Mapa final'!#REF!),"")</f>
        <v>#REF!</v>
      </c>
      <c r="AH50" s="39" t="e">
        <f>IF(AND('Mapa final'!#REF!="Muy Baja",'Mapa final'!#REF!="Catastrófico"),CONCATENATE("R5C",'Mapa final'!#REF!),"")</f>
        <v>#REF!</v>
      </c>
      <c r="AI50" s="40" t="e">
        <f>IF(AND('Mapa final'!#REF!="Muy Baja",'Mapa final'!#REF!="Catastrófico"),CONCATENATE("R5C",'Mapa final'!#REF!),"")</f>
        <v>#REF!</v>
      </c>
      <c r="AJ50" s="40" t="e">
        <f>IF(AND('Mapa final'!#REF!="Muy Baja",'Mapa final'!#REF!="Catastrófico"),CONCATENATE("R5C",'Mapa final'!#REF!),"")</f>
        <v>#REF!</v>
      </c>
      <c r="AK50" s="40" t="e">
        <f>IF(AND('Mapa final'!#REF!="Muy Baja",'Mapa final'!#REF!="Catastrófico"),CONCATENATE("R5C",'Mapa final'!#REF!),"")</f>
        <v>#REF!</v>
      </c>
      <c r="AL50" s="40" t="e">
        <f>IF(AND('Mapa final'!#REF!="Muy Baja",'Mapa final'!#REF!="Catastrófico"),CONCATENATE("R5C",'Mapa final'!#REF!),"")</f>
        <v>#REF!</v>
      </c>
      <c r="AM50" s="41" t="e">
        <f>IF(AND('Mapa final'!#REF!="Muy Baja",'Mapa final'!#REF!="Catastrófico"),CONCATENATE("R5C",'Mapa final'!#REF!),"")</f>
        <v>#REF!</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439"/>
      <c r="C51" s="439"/>
      <c r="D51" s="440"/>
      <c r="E51" s="538"/>
      <c r="F51" s="537"/>
      <c r="G51" s="537"/>
      <c r="H51" s="537"/>
      <c r="I51" s="553"/>
      <c r="J51" s="60" t="e">
        <f>IF(AND('Mapa final'!#REF!="Muy Baja",'Mapa final'!#REF!="Leve"),CONCATENATE("R6C",'Mapa final'!#REF!),"")</f>
        <v>#REF!</v>
      </c>
      <c r="K51" s="61" t="e">
        <f>IF(AND('Mapa final'!#REF!="Muy Baja",'Mapa final'!#REF!="Leve"),CONCATENATE("R6C",'Mapa final'!#REF!),"")</f>
        <v>#REF!</v>
      </c>
      <c r="L51" s="61" t="e">
        <f>IF(AND('Mapa final'!#REF!="Muy Baja",'Mapa final'!#REF!="Leve"),CONCATENATE("R6C",'Mapa final'!#REF!),"")</f>
        <v>#REF!</v>
      </c>
      <c r="M51" s="61" t="e">
        <f>IF(AND('Mapa final'!#REF!="Muy Baja",'Mapa final'!#REF!="Leve"),CONCATENATE("R6C",'Mapa final'!#REF!),"")</f>
        <v>#REF!</v>
      </c>
      <c r="N51" s="61" t="e">
        <f>IF(AND('Mapa final'!#REF!="Muy Baja",'Mapa final'!#REF!="Leve"),CONCATENATE("R6C",'Mapa final'!#REF!),"")</f>
        <v>#REF!</v>
      </c>
      <c r="O51" s="62" t="e">
        <f>IF(AND('Mapa final'!#REF!="Muy Baja",'Mapa final'!#REF!="Leve"),CONCATENATE("R6C",'Mapa final'!#REF!),"")</f>
        <v>#REF!</v>
      </c>
      <c r="P51" s="60" t="e">
        <f>IF(AND('Mapa final'!#REF!="Muy Baja",'Mapa final'!#REF!="Menor"),CONCATENATE("R6C",'Mapa final'!#REF!),"")</f>
        <v>#REF!</v>
      </c>
      <c r="Q51" s="61" t="e">
        <f>IF(AND('Mapa final'!#REF!="Muy Baja",'Mapa final'!#REF!="Menor"),CONCATENATE("R6C",'Mapa final'!#REF!),"")</f>
        <v>#REF!</v>
      </c>
      <c r="R51" s="61" t="e">
        <f>IF(AND('Mapa final'!#REF!="Muy Baja",'Mapa final'!#REF!="Menor"),CONCATENATE("R6C",'Mapa final'!#REF!),"")</f>
        <v>#REF!</v>
      </c>
      <c r="S51" s="61" t="e">
        <f>IF(AND('Mapa final'!#REF!="Muy Baja",'Mapa final'!#REF!="Menor"),CONCATENATE("R6C",'Mapa final'!#REF!),"")</f>
        <v>#REF!</v>
      </c>
      <c r="T51" s="61" t="e">
        <f>IF(AND('Mapa final'!#REF!="Muy Baja",'Mapa final'!#REF!="Menor"),CONCATENATE("R6C",'Mapa final'!#REF!),"")</f>
        <v>#REF!</v>
      </c>
      <c r="U51" s="62" t="e">
        <f>IF(AND('Mapa final'!#REF!="Muy Baja",'Mapa final'!#REF!="Menor"),CONCATENATE("R6C",'Mapa final'!#REF!),"")</f>
        <v>#REF!</v>
      </c>
      <c r="V51" s="51" t="e">
        <f>IF(AND('Mapa final'!#REF!="Muy Baja",'Mapa final'!#REF!="Moderado"),CONCATENATE("R6C",'Mapa final'!#REF!),"")</f>
        <v>#REF!</v>
      </c>
      <c r="W51" s="52" t="e">
        <f>IF(AND('Mapa final'!#REF!="Muy Baja",'Mapa final'!#REF!="Moderado"),CONCATENATE("R6C",'Mapa final'!#REF!),"")</f>
        <v>#REF!</v>
      </c>
      <c r="X51" s="52" t="e">
        <f>IF(AND('Mapa final'!#REF!="Muy Baja",'Mapa final'!#REF!="Moderado"),CONCATENATE("R6C",'Mapa final'!#REF!),"")</f>
        <v>#REF!</v>
      </c>
      <c r="Y51" s="52" t="e">
        <f>IF(AND('Mapa final'!#REF!="Muy Baja",'Mapa final'!#REF!="Moderado"),CONCATENATE("R6C",'Mapa final'!#REF!),"")</f>
        <v>#REF!</v>
      </c>
      <c r="Z51" s="52" t="e">
        <f>IF(AND('Mapa final'!#REF!="Muy Baja",'Mapa final'!#REF!="Moderado"),CONCATENATE("R6C",'Mapa final'!#REF!),"")</f>
        <v>#REF!</v>
      </c>
      <c r="AA51" s="53" t="e">
        <f>IF(AND('Mapa final'!#REF!="Muy Baja",'Mapa final'!#REF!="Moderado"),CONCATENATE("R6C",'Mapa final'!#REF!),"")</f>
        <v>#REF!</v>
      </c>
      <c r="AB51" s="36" t="e">
        <f>IF(AND('Mapa final'!#REF!="Muy Baja",'Mapa final'!#REF!="Mayor"),CONCATENATE("R6C",'Mapa final'!#REF!),"")</f>
        <v>#REF!</v>
      </c>
      <c r="AC51" s="37" t="e">
        <f>IF(AND('Mapa final'!#REF!="Muy Baja",'Mapa final'!#REF!="Mayor"),CONCATENATE("R6C",'Mapa final'!#REF!),"")</f>
        <v>#REF!</v>
      </c>
      <c r="AD51" s="37" t="e">
        <f>IF(AND('Mapa final'!#REF!="Muy Baja",'Mapa final'!#REF!="Mayor"),CONCATENATE("R6C",'Mapa final'!#REF!),"")</f>
        <v>#REF!</v>
      </c>
      <c r="AE51" s="37" t="e">
        <f>IF(AND('Mapa final'!#REF!="Muy Baja",'Mapa final'!#REF!="Mayor"),CONCATENATE("R6C",'Mapa final'!#REF!),"")</f>
        <v>#REF!</v>
      </c>
      <c r="AF51" s="37" t="e">
        <f>IF(AND('Mapa final'!#REF!="Muy Baja",'Mapa final'!#REF!="Mayor"),CONCATENATE("R6C",'Mapa final'!#REF!),"")</f>
        <v>#REF!</v>
      </c>
      <c r="AG51" s="38" t="e">
        <f>IF(AND('Mapa final'!#REF!="Muy Baja",'Mapa final'!#REF!="Mayor"),CONCATENATE("R6C",'Mapa final'!#REF!),"")</f>
        <v>#REF!</v>
      </c>
      <c r="AH51" s="39" t="e">
        <f>IF(AND('Mapa final'!#REF!="Muy Baja",'Mapa final'!#REF!="Catastrófico"),CONCATENATE("R6C",'Mapa final'!#REF!),"")</f>
        <v>#REF!</v>
      </c>
      <c r="AI51" s="40" t="e">
        <f>IF(AND('Mapa final'!#REF!="Muy Baja",'Mapa final'!#REF!="Catastrófico"),CONCATENATE("R6C",'Mapa final'!#REF!),"")</f>
        <v>#REF!</v>
      </c>
      <c r="AJ51" s="40" t="e">
        <f>IF(AND('Mapa final'!#REF!="Muy Baja",'Mapa final'!#REF!="Catastrófico"),CONCATENATE("R6C",'Mapa final'!#REF!),"")</f>
        <v>#REF!</v>
      </c>
      <c r="AK51" s="40" t="e">
        <f>IF(AND('Mapa final'!#REF!="Muy Baja",'Mapa final'!#REF!="Catastrófico"),CONCATENATE("R6C",'Mapa final'!#REF!),"")</f>
        <v>#REF!</v>
      </c>
      <c r="AL51" s="40" t="e">
        <f>IF(AND('Mapa final'!#REF!="Muy Baja",'Mapa final'!#REF!="Catastrófico"),CONCATENATE("R6C",'Mapa final'!#REF!),"")</f>
        <v>#REF!</v>
      </c>
      <c r="AM51" s="41" t="e">
        <f>IF(AND('Mapa final'!#REF!="Muy Baja",'Mapa final'!#REF!="Catastrófico"),CONCATENATE("R6C",'Mapa final'!#REF!),"")</f>
        <v>#REF!</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439"/>
      <c r="C52" s="439"/>
      <c r="D52" s="440"/>
      <c r="E52" s="538"/>
      <c r="F52" s="537"/>
      <c r="G52" s="537"/>
      <c r="H52" s="537"/>
      <c r="I52" s="553"/>
      <c r="J52" s="60" t="e">
        <f>IF(AND('Mapa final'!#REF!="Muy Baja",'Mapa final'!#REF!="Leve"),CONCATENATE("R7C",'Mapa final'!#REF!),"")</f>
        <v>#REF!</v>
      </c>
      <c r="K52" s="61" t="e">
        <f>IF(AND('Mapa final'!#REF!="Muy Baja",'Mapa final'!#REF!="Leve"),CONCATENATE("R7C",'Mapa final'!#REF!),"")</f>
        <v>#REF!</v>
      </c>
      <c r="L52" s="61" t="e">
        <f>IF(AND('Mapa final'!#REF!="Muy Baja",'Mapa final'!#REF!="Leve"),CONCATENATE("R7C",'Mapa final'!#REF!),"")</f>
        <v>#REF!</v>
      </c>
      <c r="M52" s="61" t="e">
        <f>IF(AND('Mapa final'!#REF!="Muy Baja",'Mapa final'!#REF!="Leve"),CONCATENATE("R7C",'Mapa final'!#REF!),"")</f>
        <v>#REF!</v>
      </c>
      <c r="N52" s="61" t="e">
        <f>IF(AND('Mapa final'!#REF!="Muy Baja",'Mapa final'!#REF!="Leve"),CONCATENATE("R7C",'Mapa final'!#REF!),"")</f>
        <v>#REF!</v>
      </c>
      <c r="O52" s="62" t="e">
        <f>IF(AND('Mapa final'!#REF!="Muy Baja",'Mapa final'!#REF!="Leve"),CONCATENATE("R7C",'Mapa final'!#REF!),"")</f>
        <v>#REF!</v>
      </c>
      <c r="P52" s="60" t="e">
        <f>IF(AND('Mapa final'!#REF!="Muy Baja",'Mapa final'!#REF!="Menor"),CONCATENATE("R7C",'Mapa final'!#REF!),"")</f>
        <v>#REF!</v>
      </c>
      <c r="Q52" s="61" t="e">
        <f>IF(AND('Mapa final'!#REF!="Muy Baja",'Mapa final'!#REF!="Menor"),CONCATENATE("R7C",'Mapa final'!#REF!),"")</f>
        <v>#REF!</v>
      </c>
      <c r="R52" s="61" t="e">
        <f>IF(AND('Mapa final'!#REF!="Muy Baja",'Mapa final'!#REF!="Menor"),CONCATENATE("R7C",'Mapa final'!#REF!),"")</f>
        <v>#REF!</v>
      </c>
      <c r="S52" s="61" t="e">
        <f>IF(AND('Mapa final'!#REF!="Muy Baja",'Mapa final'!#REF!="Menor"),CONCATENATE("R7C",'Mapa final'!#REF!),"")</f>
        <v>#REF!</v>
      </c>
      <c r="T52" s="61" t="e">
        <f>IF(AND('Mapa final'!#REF!="Muy Baja",'Mapa final'!#REF!="Menor"),CONCATENATE("R7C",'Mapa final'!#REF!),"")</f>
        <v>#REF!</v>
      </c>
      <c r="U52" s="62" t="e">
        <f>IF(AND('Mapa final'!#REF!="Muy Baja",'Mapa final'!#REF!="Menor"),CONCATENATE("R7C",'Mapa final'!#REF!),"")</f>
        <v>#REF!</v>
      </c>
      <c r="V52" s="51" t="e">
        <f>IF(AND('Mapa final'!#REF!="Muy Baja",'Mapa final'!#REF!="Moderado"),CONCATENATE("R7C",'Mapa final'!#REF!),"")</f>
        <v>#REF!</v>
      </c>
      <c r="W52" s="52" t="e">
        <f>IF(AND('Mapa final'!#REF!="Muy Baja",'Mapa final'!#REF!="Moderado"),CONCATENATE("R7C",'Mapa final'!#REF!),"")</f>
        <v>#REF!</v>
      </c>
      <c r="X52" s="52" t="e">
        <f>IF(AND('Mapa final'!#REF!="Muy Baja",'Mapa final'!#REF!="Moderado"),CONCATENATE("R7C",'Mapa final'!#REF!),"")</f>
        <v>#REF!</v>
      </c>
      <c r="Y52" s="52" t="e">
        <f>IF(AND('Mapa final'!#REF!="Muy Baja",'Mapa final'!#REF!="Moderado"),CONCATENATE("R7C",'Mapa final'!#REF!),"")</f>
        <v>#REF!</v>
      </c>
      <c r="Z52" s="52" t="e">
        <f>IF(AND('Mapa final'!#REF!="Muy Baja",'Mapa final'!#REF!="Moderado"),CONCATENATE("R7C",'Mapa final'!#REF!),"")</f>
        <v>#REF!</v>
      </c>
      <c r="AA52" s="53" t="e">
        <f>IF(AND('Mapa final'!#REF!="Muy Baja",'Mapa final'!#REF!="Moderado"),CONCATENATE("R7C",'Mapa final'!#REF!),"")</f>
        <v>#REF!</v>
      </c>
      <c r="AB52" s="36" t="e">
        <f>IF(AND('Mapa final'!#REF!="Muy Baja",'Mapa final'!#REF!="Mayor"),CONCATENATE("R7C",'Mapa final'!#REF!),"")</f>
        <v>#REF!</v>
      </c>
      <c r="AC52" s="37" t="e">
        <f>IF(AND('Mapa final'!#REF!="Muy Baja",'Mapa final'!#REF!="Mayor"),CONCATENATE("R7C",'Mapa final'!#REF!),"")</f>
        <v>#REF!</v>
      </c>
      <c r="AD52" s="37" t="e">
        <f>IF(AND('Mapa final'!#REF!="Muy Baja",'Mapa final'!#REF!="Mayor"),CONCATENATE("R7C",'Mapa final'!#REF!),"")</f>
        <v>#REF!</v>
      </c>
      <c r="AE52" s="37" t="e">
        <f>IF(AND('Mapa final'!#REF!="Muy Baja",'Mapa final'!#REF!="Mayor"),CONCATENATE("R7C",'Mapa final'!#REF!),"")</f>
        <v>#REF!</v>
      </c>
      <c r="AF52" s="37" t="e">
        <f>IF(AND('Mapa final'!#REF!="Muy Baja",'Mapa final'!#REF!="Mayor"),CONCATENATE("R7C",'Mapa final'!#REF!),"")</f>
        <v>#REF!</v>
      </c>
      <c r="AG52" s="38" t="e">
        <f>IF(AND('Mapa final'!#REF!="Muy Baja",'Mapa final'!#REF!="Mayor"),CONCATENATE("R7C",'Mapa final'!#REF!),"")</f>
        <v>#REF!</v>
      </c>
      <c r="AH52" s="39" t="e">
        <f>IF(AND('Mapa final'!#REF!="Muy Baja",'Mapa final'!#REF!="Catastrófico"),CONCATENATE("R7C",'Mapa final'!#REF!),"")</f>
        <v>#REF!</v>
      </c>
      <c r="AI52" s="40" t="e">
        <f>IF(AND('Mapa final'!#REF!="Muy Baja",'Mapa final'!#REF!="Catastrófico"),CONCATENATE("R7C",'Mapa final'!#REF!),"")</f>
        <v>#REF!</v>
      </c>
      <c r="AJ52" s="40" t="e">
        <f>IF(AND('Mapa final'!#REF!="Muy Baja",'Mapa final'!#REF!="Catastrófico"),CONCATENATE("R7C",'Mapa final'!#REF!),"")</f>
        <v>#REF!</v>
      </c>
      <c r="AK52" s="40" t="e">
        <f>IF(AND('Mapa final'!#REF!="Muy Baja",'Mapa final'!#REF!="Catastrófico"),CONCATENATE("R7C",'Mapa final'!#REF!),"")</f>
        <v>#REF!</v>
      </c>
      <c r="AL52" s="40" t="e">
        <f>IF(AND('Mapa final'!#REF!="Muy Baja",'Mapa final'!#REF!="Catastrófico"),CONCATENATE("R7C",'Mapa final'!#REF!),"")</f>
        <v>#REF!</v>
      </c>
      <c r="AM52" s="41" t="e">
        <f>IF(AND('Mapa final'!#REF!="Muy Baja",'Mapa final'!#REF!="Catastrófico"),CONCATENATE("R7C",'Mapa final'!#REF!),"")</f>
        <v>#REF!</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439"/>
      <c r="C53" s="439"/>
      <c r="D53" s="440"/>
      <c r="E53" s="538"/>
      <c r="F53" s="537"/>
      <c r="G53" s="537"/>
      <c r="H53" s="537"/>
      <c r="I53" s="553"/>
      <c r="J53" s="60" t="e">
        <f>IF(AND('Mapa final'!#REF!="Muy Baja",'Mapa final'!#REF!="Leve"),CONCATENATE("R8C",'Mapa final'!#REF!),"")</f>
        <v>#REF!</v>
      </c>
      <c r="K53" s="61" t="e">
        <f>IF(AND('Mapa final'!#REF!="Muy Baja",'Mapa final'!#REF!="Leve"),CONCATENATE("R8C",'Mapa final'!#REF!),"")</f>
        <v>#REF!</v>
      </c>
      <c r="L53" s="61" t="e">
        <f>IF(AND('Mapa final'!#REF!="Muy Baja",'Mapa final'!#REF!="Leve"),CONCATENATE("R8C",'Mapa final'!#REF!),"")</f>
        <v>#REF!</v>
      </c>
      <c r="M53" s="61" t="e">
        <f>IF(AND('Mapa final'!#REF!="Muy Baja",'Mapa final'!#REF!="Leve"),CONCATENATE("R8C",'Mapa final'!#REF!),"")</f>
        <v>#REF!</v>
      </c>
      <c r="N53" s="61" t="e">
        <f>IF(AND('Mapa final'!#REF!="Muy Baja",'Mapa final'!#REF!="Leve"),CONCATENATE("R8C",'Mapa final'!#REF!),"")</f>
        <v>#REF!</v>
      </c>
      <c r="O53" s="62" t="e">
        <f>IF(AND('Mapa final'!#REF!="Muy Baja",'Mapa final'!#REF!="Leve"),CONCATENATE("R8C",'Mapa final'!#REF!),"")</f>
        <v>#REF!</v>
      </c>
      <c r="P53" s="60" t="e">
        <f>IF(AND('Mapa final'!#REF!="Muy Baja",'Mapa final'!#REF!="Menor"),CONCATENATE("R8C",'Mapa final'!#REF!),"")</f>
        <v>#REF!</v>
      </c>
      <c r="Q53" s="61" t="e">
        <f>IF(AND('Mapa final'!#REF!="Muy Baja",'Mapa final'!#REF!="Menor"),CONCATENATE("R8C",'Mapa final'!#REF!),"")</f>
        <v>#REF!</v>
      </c>
      <c r="R53" s="61" t="e">
        <f>IF(AND('Mapa final'!#REF!="Muy Baja",'Mapa final'!#REF!="Menor"),CONCATENATE("R8C",'Mapa final'!#REF!),"")</f>
        <v>#REF!</v>
      </c>
      <c r="S53" s="61" t="e">
        <f>IF(AND('Mapa final'!#REF!="Muy Baja",'Mapa final'!#REF!="Menor"),CONCATENATE("R8C",'Mapa final'!#REF!),"")</f>
        <v>#REF!</v>
      </c>
      <c r="T53" s="61" t="e">
        <f>IF(AND('Mapa final'!#REF!="Muy Baja",'Mapa final'!#REF!="Menor"),CONCATENATE("R8C",'Mapa final'!#REF!),"")</f>
        <v>#REF!</v>
      </c>
      <c r="U53" s="62" t="e">
        <f>IF(AND('Mapa final'!#REF!="Muy Baja",'Mapa final'!#REF!="Menor"),CONCATENATE("R8C",'Mapa final'!#REF!),"")</f>
        <v>#REF!</v>
      </c>
      <c r="V53" s="51" t="e">
        <f>IF(AND('Mapa final'!#REF!="Muy Baja",'Mapa final'!#REF!="Moderado"),CONCATENATE("R8C",'Mapa final'!#REF!),"")</f>
        <v>#REF!</v>
      </c>
      <c r="W53" s="52" t="e">
        <f>IF(AND('Mapa final'!#REF!="Muy Baja",'Mapa final'!#REF!="Moderado"),CONCATENATE("R8C",'Mapa final'!#REF!),"")</f>
        <v>#REF!</v>
      </c>
      <c r="X53" s="52" t="e">
        <f>IF(AND('Mapa final'!#REF!="Muy Baja",'Mapa final'!#REF!="Moderado"),CONCATENATE("R8C",'Mapa final'!#REF!),"")</f>
        <v>#REF!</v>
      </c>
      <c r="Y53" s="52" t="e">
        <f>IF(AND('Mapa final'!#REF!="Muy Baja",'Mapa final'!#REF!="Moderado"),CONCATENATE("R8C",'Mapa final'!#REF!),"")</f>
        <v>#REF!</v>
      </c>
      <c r="Z53" s="52" t="e">
        <f>IF(AND('Mapa final'!#REF!="Muy Baja",'Mapa final'!#REF!="Moderado"),CONCATENATE("R8C",'Mapa final'!#REF!),"")</f>
        <v>#REF!</v>
      </c>
      <c r="AA53" s="53" t="e">
        <f>IF(AND('Mapa final'!#REF!="Muy Baja",'Mapa final'!#REF!="Moderado"),CONCATENATE("R8C",'Mapa final'!#REF!),"")</f>
        <v>#REF!</v>
      </c>
      <c r="AB53" s="36" t="e">
        <f>IF(AND('Mapa final'!#REF!="Muy Baja",'Mapa final'!#REF!="Mayor"),CONCATENATE("R8C",'Mapa final'!#REF!),"")</f>
        <v>#REF!</v>
      </c>
      <c r="AC53" s="37" t="e">
        <f>IF(AND('Mapa final'!#REF!="Muy Baja",'Mapa final'!#REF!="Mayor"),CONCATENATE("R8C",'Mapa final'!#REF!),"")</f>
        <v>#REF!</v>
      </c>
      <c r="AD53" s="37" t="e">
        <f>IF(AND('Mapa final'!#REF!="Muy Baja",'Mapa final'!#REF!="Mayor"),CONCATENATE("R8C",'Mapa final'!#REF!),"")</f>
        <v>#REF!</v>
      </c>
      <c r="AE53" s="37" t="e">
        <f>IF(AND('Mapa final'!#REF!="Muy Baja",'Mapa final'!#REF!="Mayor"),CONCATENATE("R8C",'Mapa final'!#REF!),"")</f>
        <v>#REF!</v>
      </c>
      <c r="AF53" s="37" t="e">
        <f>IF(AND('Mapa final'!#REF!="Muy Baja",'Mapa final'!#REF!="Mayor"),CONCATENATE("R8C",'Mapa final'!#REF!),"")</f>
        <v>#REF!</v>
      </c>
      <c r="AG53" s="38" t="e">
        <f>IF(AND('Mapa final'!#REF!="Muy Baja",'Mapa final'!#REF!="Mayor"),CONCATENATE("R8C",'Mapa final'!#REF!),"")</f>
        <v>#REF!</v>
      </c>
      <c r="AH53" s="39" t="e">
        <f>IF(AND('Mapa final'!#REF!="Muy Baja",'Mapa final'!#REF!="Catastrófico"),CONCATENATE("R8C",'Mapa final'!#REF!),"")</f>
        <v>#REF!</v>
      </c>
      <c r="AI53" s="40" t="e">
        <f>IF(AND('Mapa final'!#REF!="Muy Baja",'Mapa final'!#REF!="Catastrófico"),CONCATENATE("R8C",'Mapa final'!#REF!),"")</f>
        <v>#REF!</v>
      </c>
      <c r="AJ53" s="40" t="e">
        <f>IF(AND('Mapa final'!#REF!="Muy Baja",'Mapa final'!#REF!="Catastrófico"),CONCATENATE("R8C",'Mapa final'!#REF!),"")</f>
        <v>#REF!</v>
      </c>
      <c r="AK53" s="40" t="e">
        <f>IF(AND('Mapa final'!#REF!="Muy Baja",'Mapa final'!#REF!="Catastrófico"),CONCATENATE("R8C",'Mapa final'!#REF!),"")</f>
        <v>#REF!</v>
      </c>
      <c r="AL53" s="40" t="e">
        <f>IF(AND('Mapa final'!#REF!="Muy Baja",'Mapa final'!#REF!="Catastrófico"),CONCATENATE("R8C",'Mapa final'!#REF!),"")</f>
        <v>#REF!</v>
      </c>
      <c r="AM53" s="41" t="e">
        <f>IF(AND('Mapa final'!#REF!="Muy Baja",'Mapa final'!#REF!="Catastrófico"),CONCATENATE("R8C",'Mapa final'!#REF!),"")</f>
        <v>#REF!</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439"/>
      <c r="C54" s="439"/>
      <c r="D54" s="440"/>
      <c r="E54" s="538"/>
      <c r="F54" s="537"/>
      <c r="G54" s="537"/>
      <c r="H54" s="537"/>
      <c r="I54" s="553"/>
      <c r="J54" s="60" t="e">
        <f>IF(AND('Mapa final'!#REF!="Muy Baja",'Mapa final'!#REF!="Leve"),CONCATENATE("R9C",'Mapa final'!#REF!),"")</f>
        <v>#REF!</v>
      </c>
      <c r="K54" s="61" t="e">
        <f>IF(AND('Mapa final'!#REF!="Muy Baja",'Mapa final'!#REF!="Leve"),CONCATENATE("R9C",'Mapa final'!#REF!),"")</f>
        <v>#REF!</v>
      </c>
      <c r="L54" s="61" t="e">
        <f>IF(AND('Mapa final'!#REF!="Muy Baja",'Mapa final'!#REF!="Leve"),CONCATENATE("R9C",'Mapa final'!#REF!),"")</f>
        <v>#REF!</v>
      </c>
      <c r="M54" s="61" t="e">
        <f>IF(AND('Mapa final'!#REF!="Muy Baja",'Mapa final'!#REF!="Leve"),CONCATENATE("R9C",'Mapa final'!#REF!),"")</f>
        <v>#REF!</v>
      </c>
      <c r="N54" s="61" t="e">
        <f>IF(AND('Mapa final'!#REF!="Muy Baja",'Mapa final'!#REF!="Leve"),CONCATENATE("R9C",'Mapa final'!#REF!),"")</f>
        <v>#REF!</v>
      </c>
      <c r="O54" s="62" t="e">
        <f>IF(AND('Mapa final'!#REF!="Muy Baja",'Mapa final'!#REF!="Leve"),CONCATENATE("R9C",'Mapa final'!#REF!),"")</f>
        <v>#REF!</v>
      </c>
      <c r="P54" s="60" t="e">
        <f>IF(AND('Mapa final'!#REF!="Muy Baja",'Mapa final'!#REF!="Menor"),CONCATENATE("R9C",'Mapa final'!#REF!),"")</f>
        <v>#REF!</v>
      </c>
      <c r="Q54" s="61" t="e">
        <f>IF(AND('Mapa final'!#REF!="Muy Baja",'Mapa final'!#REF!="Menor"),CONCATENATE("R9C",'Mapa final'!#REF!),"")</f>
        <v>#REF!</v>
      </c>
      <c r="R54" s="61" t="e">
        <f>IF(AND('Mapa final'!#REF!="Muy Baja",'Mapa final'!#REF!="Menor"),CONCATENATE("R9C",'Mapa final'!#REF!),"")</f>
        <v>#REF!</v>
      </c>
      <c r="S54" s="61" t="e">
        <f>IF(AND('Mapa final'!#REF!="Muy Baja",'Mapa final'!#REF!="Menor"),CONCATENATE("R9C",'Mapa final'!#REF!),"")</f>
        <v>#REF!</v>
      </c>
      <c r="T54" s="61" t="e">
        <f>IF(AND('Mapa final'!#REF!="Muy Baja",'Mapa final'!#REF!="Menor"),CONCATENATE("R9C",'Mapa final'!#REF!),"")</f>
        <v>#REF!</v>
      </c>
      <c r="U54" s="62" t="e">
        <f>IF(AND('Mapa final'!#REF!="Muy Baja",'Mapa final'!#REF!="Menor"),CONCATENATE("R9C",'Mapa final'!#REF!),"")</f>
        <v>#REF!</v>
      </c>
      <c r="V54" s="51" t="e">
        <f>IF(AND('Mapa final'!#REF!="Muy Baja",'Mapa final'!#REF!="Moderado"),CONCATENATE("R9C",'Mapa final'!#REF!),"")</f>
        <v>#REF!</v>
      </c>
      <c r="W54" s="52" t="e">
        <f>IF(AND('Mapa final'!#REF!="Muy Baja",'Mapa final'!#REF!="Moderado"),CONCATENATE("R9C",'Mapa final'!#REF!),"")</f>
        <v>#REF!</v>
      </c>
      <c r="X54" s="52" t="e">
        <f>IF(AND('Mapa final'!#REF!="Muy Baja",'Mapa final'!#REF!="Moderado"),CONCATENATE("R9C",'Mapa final'!#REF!),"")</f>
        <v>#REF!</v>
      </c>
      <c r="Y54" s="52" t="e">
        <f>IF(AND('Mapa final'!#REF!="Muy Baja",'Mapa final'!#REF!="Moderado"),CONCATENATE("R9C",'Mapa final'!#REF!),"")</f>
        <v>#REF!</v>
      </c>
      <c r="Z54" s="52" t="e">
        <f>IF(AND('Mapa final'!#REF!="Muy Baja",'Mapa final'!#REF!="Moderado"),CONCATENATE("R9C",'Mapa final'!#REF!),"")</f>
        <v>#REF!</v>
      </c>
      <c r="AA54" s="53" t="e">
        <f>IF(AND('Mapa final'!#REF!="Muy Baja",'Mapa final'!#REF!="Moderado"),CONCATENATE("R9C",'Mapa final'!#REF!),"")</f>
        <v>#REF!</v>
      </c>
      <c r="AB54" s="36" t="e">
        <f>IF(AND('Mapa final'!#REF!="Muy Baja",'Mapa final'!#REF!="Mayor"),CONCATENATE("R9C",'Mapa final'!#REF!),"")</f>
        <v>#REF!</v>
      </c>
      <c r="AC54" s="37" t="e">
        <f>IF(AND('Mapa final'!#REF!="Muy Baja",'Mapa final'!#REF!="Mayor"),CONCATENATE("R9C",'Mapa final'!#REF!),"")</f>
        <v>#REF!</v>
      </c>
      <c r="AD54" s="37" t="e">
        <f>IF(AND('Mapa final'!#REF!="Muy Baja",'Mapa final'!#REF!="Mayor"),CONCATENATE("R9C",'Mapa final'!#REF!),"")</f>
        <v>#REF!</v>
      </c>
      <c r="AE54" s="37" t="e">
        <f>IF(AND('Mapa final'!#REF!="Muy Baja",'Mapa final'!#REF!="Mayor"),CONCATENATE("R9C",'Mapa final'!#REF!),"")</f>
        <v>#REF!</v>
      </c>
      <c r="AF54" s="37" t="e">
        <f>IF(AND('Mapa final'!#REF!="Muy Baja",'Mapa final'!#REF!="Mayor"),CONCATENATE("R9C",'Mapa final'!#REF!),"")</f>
        <v>#REF!</v>
      </c>
      <c r="AG54" s="38" t="e">
        <f>IF(AND('Mapa final'!#REF!="Muy Baja",'Mapa final'!#REF!="Mayor"),CONCATENATE("R9C",'Mapa final'!#REF!),"")</f>
        <v>#REF!</v>
      </c>
      <c r="AH54" s="39" t="e">
        <f>IF(AND('Mapa final'!#REF!="Muy Baja",'Mapa final'!#REF!="Catastrófico"),CONCATENATE("R9C",'Mapa final'!#REF!),"")</f>
        <v>#REF!</v>
      </c>
      <c r="AI54" s="40" t="e">
        <f>IF(AND('Mapa final'!#REF!="Muy Baja",'Mapa final'!#REF!="Catastrófico"),CONCATENATE("R9C",'Mapa final'!#REF!),"")</f>
        <v>#REF!</v>
      </c>
      <c r="AJ54" s="40" t="e">
        <f>IF(AND('Mapa final'!#REF!="Muy Baja",'Mapa final'!#REF!="Catastrófico"),CONCATENATE("R9C",'Mapa final'!#REF!),"")</f>
        <v>#REF!</v>
      </c>
      <c r="AK54" s="40" t="e">
        <f>IF(AND('Mapa final'!#REF!="Muy Baja",'Mapa final'!#REF!="Catastrófico"),CONCATENATE("R9C",'Mapa final'!#REF!),"")</f>
        <v>#REF!</v>
      </c>
      <c r="AL54" s="40" t="e">
        <f>IF(AND('Mapa final'!#REF!="Muy Baja",'Mapa final'!#REF!="Catastrófico"),CONCATENATE("R9C",'Mapa final'!#REF!),"")</f>
        <v>#REF!</v>
      </c>
      <c r="AM54" s="41" t="e">
        <f>IF(AND('Mapa final'!#REF!="Muy Baja",'Mapa final'!#REF!="Catastrófico"),CONCATENATE("R9C",'Mapa final'!#REF!),"")</f>
        <v>#REF!</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439"/>
      <c r="C55" s="439"/>
      <c r="D55" s="440"/>
      <c r="E55" s="539"/>
      <c r="F55" s="540"/>
      <c r="G55" s="540"/>
      <c r="H55" s="540"/>
      <c r="I55" s="554"/>
      <c r="J55" s="63" t="e">
        <f>IF(AND('Mapa final'!#REF!="Muy Baja",'Mapa final'!#REF!="Leve"),CONCATENATE("R10C",'Mapa final'!#REF!),"")</f>
        <v>#REF!</v>
      </c>
      <c r="K55" s="64" t="e">
        <f>IF(AND('Mapa final'!#REF!="Muy Baja",'Mapa final'!#REF!="Leve"),CONCATENATE("R10C",'Mapa final'!#REF!),"")</f>
        <v>#REF!</v>
      </c>
      <c r="L55" s="64" t="e">
        <f>IF(AND('Mapa final'!#REF!="Muy Baja",'Mapa final'!#REF!="Leve"),CONCATENATE("R10C",'Mapa final'!#REF!),"")</f>
        <v>#REF!</v>
      </c>
      <c r="M55" s="64" t="e">
        <f>IF(AND('Mapa final'!#REF!="Muy Baja",'Mapa final'!#REF!="Leve"),CONCATENATE("R10C",'Mapa final'!#REF!),"")</f>
        <v>#REF!</v>
      </c>
      <c r="N55" s="64" t="e">
        <f>IF(AND('Mapa final'!#REF!="Muy Baja",'Mapa final'!#REF!="Leve"),CONCATENATE("R10C",'Mapa final'!#REF!),"")</f>
        <v>#REF!</v>
      </c>
      <c r="O55" s="65" t="e">
        <f>IF(AND('Mapa final'!#REF!="Muy Baja",'Mapa final'!#REF!="Leve"),CONCATENATE("R10C",'Mapa final'!#REF!),"")</f>
        <v>#REF!</v>
      </c>
      <c r="P55" s="63" t="e">
        <f>IF(AND('Mapa final'!#REF!="Muy Baja",'Mapa final'!#REF!="Menor"),CONCATENATE("R10C",'Mapa final'!#REF!),"")</f>
        <v>#REF!</v>
      </c>
      <c r="Q55" s="64" t="e">
        <f>IF(AND('Mapa final'!#REF!="Muy Baja",'Mapa final'!#REF!="Menor"),CONCATENATE("R10C",'Mapa final'!#REF!),"")</f>
        <v>#REF!</v>
      </c>
      <c r="R55" s="64" t="e">
        <f>IF(AND('Mapa final'!#REF!="Muy Baja",'Mapa final'!#REF!="Menor"),CONCATENATE("R10C",'Mapa final'!#REF!),"")</f>
        <v>#REF!</v>
      </c>
      <c r="S55" s="64" t="e">
        <f>IF(AND('Mapa final'!#REF!="Muy Baja",'Mapa final'!#REF!="Menor"),CONCATENATE("R10C",'Mapa final'!#REF!),"")</f>
        <v>#REF!</v>
      </c>
      <c r="T55" s="64" t="e">
        <f>IF(AND('Mapa final'!#REF!="Muy Baja",'Mapa final'!#REF!="Menor"),CONCATENATE("R10C",'Mapa final'!#REF!),"")</f>
        <v>#REF!</v>
      </c>
      <c r="U55" s="65" t="e">
        <f>IF(AND('Mapa final'!#REF!="Muy Baja",'Mapa final'!#REF!="Menor"),CONCATENATE("R10C",'Mapa final'!#REF!),"")</f>
        <v>#REF!</v>
      </c>
      <c r="V55" s="54" t="e">
        <f>IF(AND('Mapa final'!#REF!="Muy Baja",'Mapa final'!#REF!="Moderado"),CONCATENATE("R10C",'Mapa final'!#REF!),"")</f>
        <v>#REF!</v>
      </c>
      <c r="W55" s="55" t="e">
        <f>IF(AND('Mapa final'!#REF!="Muy Baja",'Mapa final'!#REF!="Moderado"),CONCATENATE("R10C",'Mapa final'!#REF!),"")</f>
        <v>#REF!</v>
      </c>
      <c r="X55" s="55" t="e">
        <f>IF(AND('Mapa final'!#REF!="Muy Baja",'Mapa final'!#REF!="Moderado"),CONCATENATE("R10C",'Mapa final'!#REF!),"")</f>
        <v>#REF!</v>
      </c>
      <c r="Y55" s="55" t="e">
        <f>IF(AND('Mapa final'!#REF!="Muy Baja",'Mapa final'!#REF!="Moderado"),CONCATENATE("R10C",'Mapa final'!#REF!),"")</f>
        <v>#REF!</v>
      </c>
      <c r="Z55" s="55" t="e">
        <f>IF(AND('Mapa final'!#REF!="Muy Baja",'Mapa final'!#REF!="Moderado"),CONCATENATE("R10C",'Mapa final'!#REF!),"")</f>
        <v>#REF!</v>
      </c>
      <c r="AA55" s="56" t="e">
        <f>IF(AND('Mapa final'!#REF!="Muy Baja",'Mapa final'!#REF!="Moderado"),CONCATENATE("R10C",'Mapa final'!#REF!),"")</f>
        <v>#REF!</v>
      </c>
      <c r="AB55" s="42" t="e">
        <f>IF(AND('Mapa final'!#REF!="Muy Baja",'Mapa final'!#REF!="Mayor"),CONCATENATE("R10C",'Mapa final'!#REF!),"")</f>
        <v>#REF!</v>
      </c>
      <c r="AC55" s="43" t="e">
        <f>IF(AND('Mapa final'!#REF!="Muy Baja",'Mapa final'!#REF!="Mayor"),CONCATENATE("R10C",'Mapa final'!#REF!),"")</f>
        <v>#REF!</v>
      </c>
      <c r="AD55" s="43" t="e">
        <f>IF(AND('Mapa final'!#REF!="Muy Baja",'Mapa final'!#REF!="Mayor"),CONCATENATE("R10C",'Mapa final'!#REF!),"")</f>
        <v>#REF!</v>
      </c>
      <c r="AE55" s="43" t="e">
        <f>IF(AND('Mapa final'!#REF!="Muy Baja",'Mapa final'!#REF!="Mayor"),CONCATENATE("R10C",'Mapa final'!#REF!),"")</f>
        <v>#REF!</v>
      </c>
      <c r="AF55" s="43" t="e">
        <f>IF(AND('Mapa final'!#REF!="Muy Baja",'Mapa final'!#REF!="Mayor"),CONCATENATE("R10C",'Mapa final'!#REF!),"")</f>
        <v>#REF!</v>
      </c>
      <c r="AG55" s="44" t="e">
        <f>IF(AND('Mapa final'!#REF!="Muy Baja",'Mapa final'!#REF!="Mayor"),CONCATENATE("R10C",'Mapa final'!#REF!),"")</f>
        <v>#REF!</v>
      </c>
      <c r="AH55" s="45" t="e">
        <f>IF(AND('Mapa final'!#REF!="Muy Baja",'Mapa final'!#REF!="Catastrófico"),CONCATENATE("R10C",'Mapa final'!#REF!),"")</f>
        <v>#REF!</v>
      </c>
      <c r="AI55" s="46" t="e">
        <f>IF(AND('Mapa final'!#REF!="Muy Baja",'Mapa final'!#REF!="Catastrófico"),CONCATENATE("R10C",'Mapa final'!#REF!),"")</f>
        <v>#REF!</v>
      </c>
      <c r="AJ55" s="46" t="e">
        <f>IF(AND('Mapa final'!#REF!="Muy Baja",'Mapa final'!#REF!="Catastrófico"),CONCATENATE("R10C",'Mapa final'!#REF!),"")</f>
        <v>#REF!</v>
      </c>
      <c r="AK55" s="46" t="e">
        <f>IF(AND('Mapa final'!#REF!="Muy Baja",'Mapa final'!#REF!="Catastrófico"),CONCATENATE("R10C",'Mapa final'!#REF!),"")</f>
        <v>#REF!</v>
      </c>
      <c r="AL55" s="46" t="e">
        <f>IF(AND('Mapa final'!#REF!="Muy Baja",'Mapa final'!#REF!="Catastrófico"),CONCATENATE("R10C",'Mapa final'!#REF!),"")</f>
        <v>#REF!</v>
      </c>
      <c r="AM55" s="47" t="e">
        <f>IF(AND('Mapa final'!#REF!="Muy Baja",'Mapa final'!#REF!="Catastrófico"),CONCATENATE("R10C",'Mapa final'!#REF!),"")</f>
        <v>#REF!</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34" t="s">
        <v>106</v>
      </c>
      <c r="K56" s="535"/>
      <c r="L56" s="535"/>
      <c r="M56" s="535"/>
      <c r="N56" s="535"/>
      <c r="O56" s="552"/>
      <c r="P56" s="534" t="s">
        <v>105</v>
      </c>
      <c r="Q56" s="535"/>
      <c r="R56" s="535"/>
      <c r="S56" s="535"/>
      <c r="T56" s="535"/>
      <c r="U56" s="552"/>
      <c r="V56" s="534" t="s">
        <v>104</v>
      </c>
      <c r="W56" s="535"/>
      <c r="X56" s="535"/>
      <c r="Y56" s="535"/>
      <c r="Z56" s="535"/>
      <c r="AA56" s="552"/>
      <c r="AB56" s="534" t="s">
        <v>103</v>
      </c>
      <c r="AC56" s="573"/>
      <c r="AD56" s="535"/>
      <c r="AE56" s="535"/>
      <c r="AF56" s="535"/>
      <c r="AG56" s="552"/>
      <c r="AH56" s="534" t="s">
        <v>102</v>
      </c>
      <c r="AI56" s="535"/>
      <c r="AJ56" s="535"/>
      <c r="AK56" s="535"/>
      <c r="AL56" s="535"/>
      <c r="AM56" s="552"/>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38"/>
      <c r="K57" s="537"/>
      <c r="L57" s="537"/>
      <c r="M57" s="537"/>
      <c r="N57" s="537"/>
      <c r="O57" s="553"/>
      <c r="P57" s="538"/>
      <c r="Q57" s="537"/>
      <c r="R57" s="537"/>
      <c r="S57" s="537"/>
      <c r="T57" s="537"/>
      <c r="U57" s="553"/>
      <c r="V57" s="538"/>
      <c r="W57" s="537"/>
      <c r="X57" s="537"/>
      <c r="Y57" s="537"/>
      <c r="Z57" s="537"/>
      <c r="AA57" s="553"/>
      <c r="AB57" s="538"/>
      <c r="AC57" s="537"/>
      <c r="AD57" s="537"/>
      <c r="AE57" s="537"/>
      <c r="AF57" s="537"/>
      <c r="AG57" s="553"/>
      <c r="AH57" s="538"/>
      <c r="AI57" s="537"/>
      <c r="AJ57" s="537"/>
      <c r="AK57" s="537"/>
      <c r="AL57" s="537"/>
      <c r="AM57" s="553"/>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38"/>
      <c r="K58" s="537"/>
      <c r="L58" s="537"/>
      <c r="M58" s="537"/>
      <c r="N58" s="537"/>
      <c r="O58" s="553"/>
      <c r="P58" s="538"/>
      <c r="Q58" s="537"/>
      <c r="R58" s="537"/>
      <c r="S58" s="537"/>
      <c r="T58" s="537"/>
      <c r="U58" s="553"/>
      <c r="V58" s="538"/>
      <c r="W58" s="537"/>
      <c r="X58" s="537"/>
      <c r="Y58" s="537"/>
      <c r="Z58" s="537"/>
      <c r="AA58" s="553"/>
      <c r="AB58" s="538"/>
      <c r="AC58" s="537"/>
      <c r="AD58" s="537"/>
      <c r="AE58" s="537"/>
      <c r="AF58" s="537"/>
      <c r="AG58" s="553"/>
      <c r="AH58" s="538"/>
      <c r="AI58" s="537"/>
      <c r="AJ58" s="537"/>
      <c r="AK58" s="537"/>
      <c r="AL58" s="537"/>
      <c r="AM58" s="553"/>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38"/>
      <c r="K59" s="537"/>
      <c r="L59" s="537"/>
      <c r="M59" s="537"/>
      <c r="N59" s="537"/>
      <c r="O59" s="553"/>
      <c r="P59" s="538"/>
      <c r="Q59" s="537"/>
      <c r="R59" s="537"/>
      <c r="S59" s="537"/>
      <c r="T59" s="537"/>
      <c r="U59" s="553"/>
      <c r="V59" s="538"/>
      <c r="W59" s="537"/>
      <c r="X59" s="537"/>
      <c r="Y59" s="537"/>
      <c r="Z59" s="537"/>
      <c r="AA59" s="553"/>
      <c r="AB59" s="538"/>
      <c r="AC59" s="537"/>
      <c r="AD59" s="537"/>
      <c r="AE59" s="537"/>
      <c r="AF59" s="537"/>
      <c r="AG59" s="553"/>
      <c r="AH59" s="538"/>
      <c r="AI59" s="537"/>
      <c r="AJ59" s="537"/>
      <c r="AK59" s="537"/>
      <c r="AL59" s="537"/>
      <c r="AM59" s="553"/>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38"/>
      <c r="K60" s="537"/>
      <c r="L60" s="537"/>
      <c r="M60" s="537"/>
      <c r="N60" s="537"/>
      <c r="O60" s="553"/>
      <c r="P60" s="538"/>
      <c r="Q60" s="537"/>
      <c r="R60" s="537"/>
      <c r="S60" s="537"/>
      <c r="T60" s="537"/>
      <c r="U60" s="553"/>
      <c r="V60" s="538"/>
      <c r="W60" s="537"/>
      <c r="X60" s="537"/>
      <c r="Y60" s="537"/>
      <c r="Z60" s="537"/>
      <c r="AA60" s="553"/>
      <c r="AB60" s="538"/>
      <c r="AC60" s="537"/>
      <c r="AD60" s="537"/>
      <c r="AE60" s="537"/>
      <c r="AF60" s="537"/>
      <c r="AG60" s="553"/>
      <c r="AH60" s="538"/>
      <c r="AI60" s="537"/>
      <c r="AJ60" s="537"/>
      <c r="AK60" s="537"/>
      <c r="AL60" s="537"/>
      <c r="AM60" s="553"/>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39"/>
      <c r="K61" s="540"/>
      <c r="L61" s="540"/>
      <c r="M61" s="540"/>
      <c r="N61" s="540"/>
      <c r="O61" s="554"/>
      <c r="P61" s="539"/>
      <c r="Q61" s="540"/>
      <c r="R61" s="540"/>
      <c r="S61" s="540"/>
      <c r="T61" s="540"/>
      <c r="U61" s="554"/>
      <c r="V61" s="539"/>
      <c r="W61" s="540"/>
      <c r="X61" s="540"/>
      <c r="Y61" s="540"/>
      <c r="Z61" s="540"/>
      <c r="AA61" s="554"/>
      <c r="AB61" s="539"/>
      <c r="AC61" s="540"/>
      <c r="AD61" s="540"/>
      <c r="AE61" s="540"/>
      <c r="AF61" s="540"/>
      <c r="AG61" s="554"/>
      <c r="AH61" s="539"/>
      <c r="AI61" s="540"/>
      <c r="AJ61" s="540"/>
      <c r="AK61" s="540"/>
      <c r="AL61" s="540"/>
      <c r="AM61" s="554"/>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tabSelected="1" workbookViewId="0">
      <selection activeCell="H6" sqref="H6"/>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7"/>
      <c r="B1" s="574" t="s">
        <v>54</v>
      </c>
      <c r="C1" s="574"/>
      <c r="D1" s="574"/>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575" t="s">
        <v>61</v>
      </c>
      <c r="C1" s="575"/>
      <c r="D1" s="575"/>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16" t="s">
        <v>55</v>
      </c>
      <c r="D3" s="116" t="s">
        <v>56</v>
      </c>
      <c r="E3" s="89"/>
      <c r="F3" s="89"/>
      <c r="G3" s="89"/>
      <c r="H3" s="89"/>
      <c r="I3" s="89"/>
      <c r="J3" s="89"/>
      <c r="K3" s="89"/>
      <c r="L3" s="89"/>
      <c r="M3" s="89"/>
      <c r="N3" s="89"/>
      <c r="O3" s="89"/>
      <c r="P3" s="89"/>
      <c r="Q3" s="89"/>
      <c r="R3" s="89"/>
      <c r="S3" s="89"/>
      <c r="T3" s="89"/>
      <c r="U3" s="89"/>
    </row>
    <row r="4" spans="1:21" ht="32.4" x14ac:dyDescent="0.3">
      <c r="A4" s="89" t="s">
        <v>81</v>
      </c>
      <c r="B4" s="117" t="s">
        <v>95</v>
      </c>
      <c r="C4" s="118" t="s">
        <v>203</v>
      </c>
      <c r="D4" s="119" t="s">
        <v>91</v>
      </c>
      <c r="E4" s="89"/>
      <c r="F4" s="89"/>
      <c r="G4" s="89"/>
      <c r="H4" s="89"/>
      <c r="I4" s="89"/>
      <c r="J4" s="89"/>
      <c r="K4" s="89"/>
      <c r="L4" s="89"/>
      <c r="M4" s="89"/>
      <c r="N4" s="89"/>
      <c r="O4" s="89"/>
      <c r="P4" s="89"/>
      <c r="Q4" s="89"/>
      <c r="R4" s="89"/>
      <c r="S4" s="89"/>
      <c r="T4" s="89"/>
      <c r="U4" s="89"/>
    </row>
    <row r="5" spans="1:21" ht="64.8" x14ac:dyDescent="0.3">
      <c r="A5" s="89" t="s">
        <v>82</v>
      </c>
      <c r="B5" s="120" t="s">
        <v>57</v>
      </c>
      <c r="C5" s="121" t="s">
        <v>204</v>
      </c>
      <c r="D5" s="122" t="s">
        <v>92</v>
      </c>
      <c r="E5" s="89"/>
      <c r="F5" s="89"/>
      <c r="G5" s="89"/>
      <c r="H5" s="89"/>
      <c r="I5" s="89"/>
      <c r="J5" s="89"/>
      <c r="K5" s="89"/>
      <c r="L5" s="89"/>
      <c r="M5" s="89"/>
      <c r="N5" s="89"/>
      <c r="O5" s="89"/>
      <c r="P5" s="89"/>
      <c r="Q5" s="89"/>
      <c r="R5" s="89"/>
      <c r="S5" s="89"/>
      <c r="T5" s="89"/>
      <c r="U5" s="89"/>
    </row>
    <row r="6" spans="1:21" ht="64.8" x14ac:dyDescent="0.3">
      <c r="A6" s="89" t="s">
        <v>79</v>
      </c>
      <c r="B6" s="123" t="s">
        <v>58</v>
      </c>
      <c r="C6" s="121" t="s">
        <v>208</v>
      </c>
      <c r="D6" s="122" t="s">
        <v>94</v>
      </c>
      <c r="E6" s="89"/>
      <c r="F6" s="89"/>
      <c r="G6" s="89"/>
      <c r="H6" s="89"/>
      <c r="I6" s="89"/>
      <c r="J6" s="89"/>
      <c r="K6" s="89"/>
      <c r="L6" s="89"/>
      <c r="M6" s="89"/>
      <c r="N6" s="89"/>
      <c r="O6" s="89"/>
      <c r="P6" s="89"/>
      <c r="Q6" s="89"/>
      <c r="R6" s="89"/>
      <c r="S6" s="89"/>
      <c r="T6" s="89"/>
      <c r="U6" s="89"/>
    </row>
    <row r="7" spans="1:21" ht="97.2" x14ac:dyDescent="0.3">
      <c r="A7" s="89" t="s">
        <v>7</v>
      </c>
      <c r="B7" s="124" t="s">
        <v>59</v>
      </c>
      <c r="C7" s="121" t="s">
        <v>209</v>
      </c>
      <c r="D7" s="122" t="s">
        <v>93</v>
      </c>
      <c r="E7" s="89"/>
      <c r="F7" s="89"/>
      <c r="G7" s="89"/>
      <c r="H7" s="89"/>
      <c r="I7" s="89"/>
      <c r="J7" s="89"/>
      <c r="K7" s="89"/>
      <c r="L7" s="89"/>
      <c r="M7" s="89"/>
      <c r="N7" s="89"/>
      <c r="O7" s="89"/>
      <c r="P7" s="89"/>
      <c r="Q7" s="89"/>
      <c r="R7" s="89"/>
      <c r="S7" s="89"/>
      <c r="T7" s="89"/>
      <c r="U7" s="89"/>
    </row>
    <row r="8" spans="1:21" ht="64.8" x14ac:dyDescent="0.3">
      <c r="A8" s="89" t="s">
        <v>83</v>
      </c>
      <c r="B8" s="125" t="s">
        <v>60</v>
      </c>
      <c r="C8" s="121" t="s">
        <v>205</v>
      </c>
      <c r="D8" s="122"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27"/>
      <c r="D9" s="127"/>
      <c r="E9" s="87"/>
      <c r="F9" s="87"/>
      <c r="G9" s="87"/>
      <c r="H9" s="87"/>
      <c r="I9" s="87"/>
      <c r="J9" s="87"/>
      <c r="K9" s="87"/>
      <c r="L9" s="87"/>
      <c r="M9" s="87"/>
      <c r="N9" s="87"/>
      <c r="O9" s="87"/>
      <c r="P9" s="87"/>
      <c r="Q9" s="87"/>
      <c r="R9" s="87"/>
      <c r="S9" s="87"/>
      <c r="T9" s="87"/>
      <c r="U9" s="87"/>
    </row>
    <row r="10" spans="1:21" s="23" customFormat="1" x14ac:dyDescent="0.3">
      <c r="A10" s="87"/>
      <c r="B10" s="128"/>
      <c r="C10" s="128"/>
      <c r="D10" s="128"/>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t="s">
        <v>207</v>
      </c>
      <c r="D11" s="87" t="s">
        <v>141</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206</v>
      </c>
      <c r="D12" s="87" t="s">
        <v>142</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210</v>
      </c>
      <c r="D13" s="87" t="s">
        <v>143</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212</v>
      </c>
      <c r="D14" s="87" t="s">
        <v>144</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211</v>
      </c>
      <c r="D15" s="87" t="s">
        <v>145</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27"/>
      <c r="D22" s="127"/>
      <c r="E22" s="87"/>
      <c r="F22" s="87"/>
      <c r="G22" s="87"/>
      <c r="H22" s="87"/>
      <c r="I22" s="87"/>
      <c r="J22" s="87"/>
      <c r="K22" s="87"/>
      <c r="L22" s="87"/>
      <c r="M22" s="87"/>
      <c r="N22" s="87"/>
      <c r="O22" s="87"/>
    </row>
    <row r="23" spans="1:15" s="23" customFormat="1" ht="20.399999999999999" x14ac:dyDescent="0.3">
      <c r="A23" s="87"/>
      <c r="B23" s="87"/>
      <c r="C23" s="127"/>
      <c r="D23" s="127"/>
      <c r="E23" s="87"/>
      <c r="F23" s="87"/>
      <c r="G23" s="87"/>
      <c r="H23" s="87"/>
      <c r="I23" s="87"/>
      <c r="J23" s="87"/>
      <c r="K23" s="87"/>
      <c r="L23" s="87"/>
      <c r="M23" s="87"/>
      <c r="N23" s="87"/>
      <c r="O23" s="87"/>
    </row>
    <row r="24" spans="1:15" s="23" customFormat="1" ht="20.399999999999999" x14ac:dyDescent="0.3">
      <c r="A24" s="87"/>
      <c r="B24" s="87"/>
      <c r="C24" s="127"/>
      <c r="D24" s="127"/>
      <c r="E24" s="87"/>
      <c r="F24" s="87"/>
      <c r="G24" s="87"/>
      <c r="H24" s="87"/>
      <c r="I24" s="87"/>
      <c r="J24" s="87"/>
      <c r="K24" s="87"/>
      <c r="L24" s="87"/>
      <c r="M24" s="87"/>
      <c r="N24" s="87"/>
      <c r="O24" s="87"/>
    </row>
    <row r="25" spans="1:15" s="23" customFormat="1" ht="20.399999999999999" x14ac:dyDescent="0.3">
      <c r="A25" s="87"/>
      <c r="B25" s="87"/>
      <c r="C25" s="127"/>
      <c r="D25" s="127"/>
      <c r="E25" s="87"/>
      <c r="F25" s="87"/>
      <c r="G25" s="87"/>
      <c r="H25" s="87"/>
      <c r="I25" s="87"/>
      <c r="J25" s="87"/>
      <c r="K25" s="87"/>
      <c r="L25" s="87"/>
      <c r="M25" s="87"/>
      <c r="N25" s="87"/>
      <c r="O25" s="87"/>
    </row>
    <row r="26" spans="1:15" s="23" customFormat="1" ht="20.399999999999999" x14ac:dyDescent="0.3">
      <c r="A26" s="87"/>
      <c r="B26" s="87"/>
      <c r="C26" s="127"/>
      <c r="D26" s="127"/>
      <c r="E26" s="87"/>
      <c r="F26" s="87"/>
      <c r="G26" s="87"/>
      <c r="H26" s="87"/>
      <c r="I26" s="87"/>
      <c r="J26" s="87"/>
      <c r="K26" s="87"/>
      <c r="L26" s="87"/>
      <c r="M26" s="87"/>
      <c r="N26" s="87"/>
      <c r="O26" s="87"/>
    </row>
    <row r="27" spans="1:15" s="23" customFormat="1" ht="20.399999999999999" x14ac:dyDescent="0.3">
      <c r="A27" s="87"/>
      <c r="B27" s="87"/>
      <c r="C27" s="127"/>
      <c r="D27" s="127"/>
      <c r="E27" s="87"/>
      <c r="F27" s="87"/>
      <c r="G27" s="87"/>
      <c r="H27" s="87"/>
      <c r="I27" s="87"/>
      <c r="J27" s="87"/>
      <c r="K27" s="87"/>
      <c r="L27" s="87"/>
      <c r="M27" s="87"/>
      <c r="N27" s="87"/>
      <c r="O27" s="87"/>
    </row>
    <row r="28" spans="1:15" s="23" customFormat="1" ht="20.399999999999999" x14ac:dyDescent="0.3">
      <c r="A28" s="87"/>
      <c r="B28" s="87"/>
      <c r="C28" s="127"/>
      <c r="D28" s="127"/>
      <c r="E28" s="87"/>
      <c r="F28" s="87"/>
      <c r="G28" s="87"/>
      <c r="H28" s="87"/>
      <c r="I28" s="87"/>
      <c r="J28" s="87"/>
      <c r="K28" s="87"/>
      <c r="L28" s="87"/>
      <c r="M28" s="87"/>
      <c r="N28" s="87"/>
      <c r="O28" s="87"/>
    </row>
    <row r="29" spans="1:15" s="23" customFormat="1" ht="20.399999999999999" x14ac:dyDescent="0.3">
      <c r="A29" s="87"/>
      <c r="B29" s="87"/>
      <c r="C29" s="127"/>
      <c r="D29" s="127"/>
      <c r="E29" s="87"/>
      <c r="F29" s="87"/>
      <c r="G29" s="87"/>
      <c r="H29" s="87"/>
      <c r="I29" s="87"/>
      <c r="J29" s="87"/>
      <c r="K29" s="87"/>
      <c r="L29" s="87"/>
      <c r="M29" s="87"/>
      <c r="N29" s="87"/>
      <c r="O29" s="87"/>
    </row>
    <row r="30" spans="1:15" s="23" customFormat="1" ht="20.399999999999999" x14ac:dyDescent="0.3">
      <c r="A30" s="87"/>
      <c r="B30" s="87"/>
      <c r="C30" s="127"/>
      <c r="D30" s="127"/>
      <c r="E30" s="87"/>
      <c r="F30" s="87"/>
      <c r="G30" s="87"/>
      <c r="H30" s="87"/>
      <c r="I30" s="87"/>
      <c r="J30" s="87"/>
      <c r="K30" s="87"/>
      <c r="L30" s="87"/>
      <c r="M30" s="87"/>
      <c r="N30" s="87"/>
      <c r="O30" s="87"/>
    </row>
    <row r="31" spans="1:15" s="23" customFormat="1" ht="20.399999999999999" x14ac:dyDescent="0.3">
      <c r="A31" s="87"/>
      <c r="B31" s="87"/>
      <c r="C31" s="127"/>
      <c r="D31" s="127"/>
      <c r="E31" s="87"/>
      <c r="F31" s="87"/>
      <c r="G31" s="87"/>
      <c r="H31" s="87"/>
      <c r="I31" s="87"/>
      <c r="J31" s="87"/>
      <c r="K31" s="87"/>
      <c r="L31" s="87"/>
      <c r="M31" s="87"/>
      <c r="N31" s="87"/>
      <c r="O31" s="87"/>
    </row>
    <row r="32" spans="1:15" s="23" customFormat="1" ht="20.399999999999999" x14ac:dyDescent="0.3">
      <c r="A32" s="87"/>
      <c r="B32" s="87"/>
      <c r="C32" s="127"/>
      <c r="D32" s="127"/>
      <c r="E32" s="87"/>
      <c r="F32" s="87"/>
      <c r="G32" s="87"/>
      <c r="H32" s="87"/>
      <c r="I32" s="87"/>
      <c r="J32" s="87"/>
      <c r="K32" s="87"/>
      <c r="L32" s="87"/>
      <c r="M32" s="87"/>
      <c r="N32" s="87"/>
      <c r="O32" s="87"/>
    </row>
    <row r="33" spans="1:15" s="23" customFormat="1" ht="20.399999999999999" x14ac:dyDescent="0.3">
      <c r="A33" s="87"/>
      <c r="B33" s="87"/>
      <c r="C33" s="127"/>
      <c r="D33" s="127"/>
      <c r="E33" s="87"/>
      <c r="F33" s="87"/>
      <c r="G33" s="87"/>
      <c r="H33" s="87"/>
      <c r="I33" s="87"/>
      <c r="J33" s="87"/>
      <c r="K33" s="87"/>
      <c r="L33" s="87"/>
      <c r="M33" s="87"/>
      <c r="N33" s="87"/>
      <c r="O33" s="87"/>
    </row>
    <row r="34" spans="1:15" s="23" customFormat="1" ht="20.399999999999999" x14ac:dyDescent="0.3">
      <c r="A34" s="87"/>
      <c r="B34" s="87"/>
      <c r="C34" s="127"/>
      <c r="D34" s="127"/>
      <c r="E34" s="87"/>
      <c r="F34" s="87"/>
      <c r="G34" s="87"/>
      <c r="H34" s="87"/>
      <c r="I34" s="87"/>
      <c r="J34" s="87"/>
      <c r="K34" s="87"/>
      <c r="L34" s="87"/>
      <c r="M34" s="87"/>
      <c r="N34" s="87"/>
      <c r="O34" s="87"/>
    </row>
    <row r="35" spans="1:15" s="23" customFormat="1" ht="20.399999999999999" x14ac:dyDescent="0.3">
      <c r="A35" s="87"/>
      <c r="B35" s="87"/>
      <c r="C35" s="127"/>
      <c r="D35" s="127"/>
      <c r="E35" s="87"/>
      <c r="F35" s="87"/>
      <c r="G35" s="87"/>
      <c r="H35" s="87"/>
      <c r="I35" s="87"/>
      <c r="J35" s="87"/>
      <c r="K35" s="87"/>
      <c r="L35" s="87"/>
      <c r="M35" s="87"/>
      <c r="N35" s="87"/>
      <c r="O35" s="87"/>
    </row>
    <row r="36" spans="1:15" s="23" customFormat="1" ht="20.399999999999999" x14ac:dyDescent="0.3">
      <c r="A36" s="87"/>
      <c r="B36" s="87"/>
      <c r="C36" s="127"/>
      <c r="D36" s="127"/>
      <c r="E36" s="87"/>
      <c r="F36" s="87"/>
      <c r="G36" s="87"/>
      <c r="H36" s="87"/>
      <c r="I36" s="87"/>
      <c r="J36" s="87"/>
      <c r="K36" s="87"/>
      <c r="L36" s="87"/>
      <c r="M36" s="87"/>
      <c r="N36" s="87"/>
      <c r="O36" s="87"/>
    </row>
    <row r="37" spans="1:15" s="23" customFormat="1" ht="20.399999999999999" x14ac:dyDescent="0.3">
      <c r="A37" s="87"/>
      <c r="B37" s="87"/>
      <c r="C37" s="127"/>
      <c r="D37" s="127"/>
      <c r="E37" s="87"/>
      <c r="F37" s="87"/>
      <c r="G37" s="87"/>
      <c r="H37" s="87"/>
      <c r="I37" s="87"/>
      <c r="J37" s="87"/>
      <c r="K37" s="87"/>
      <c r="L37" s="87"/>
      <c r="M37" s="87"/>
      <c r="N37" s="87"/>
      <c r="O37" s="87"/>
    </row>
    <row r="38" spans="1:15" s="23" customFormat="1" ht="20.399999999999999" x14ac:dyDescent="0.3">
      <c r="A38" s="87"/>
      <c r="B38" s="87"/>
      <c r="C38" s="127"/>
      <c r="D38" s="127"/>
      <c r="E38" s="87"/>
      <c r="F38" s="87"/>
      <c r="G38" s="87"/>
      <c r="H38" s="87"/>
      <c r="I38" s="87"/>
      <c r="J38" s="87"/>
      <c r="K38" s="87"/>
      <c r="L38" s="87"/>
      <c r="M38" s="87"/>
      <c r="N38" s="87"/>
      <c r="O38" s="87"/>
    </row>
    <row r="39" spans="1:15" s="23" customFormat="1" ht="20.399999999999999" x14ac:dyDescent="0.3">
      <c r="A39" s="87"/>
      <c r="B39" s="87"/>
      <c r="C39" s="127"/>
      <c r="D39" s="127"/>
      <c r="E39" s="87"/>
      <c r="F39" s="87"/>
      <c r="G39" s="87"/>
      <c r="H39" s="87"/>
      <c r="I39" s="87"/>
      <c r="J39" s="87"/>
      <c r="K39" s="87"/>
      <c r="L39" s="87"/>
      <c r="M39" s="87"/>
      <c r="N39" s="87"/>
      <c r="O39" s="87"/>
    </row>
    <row r="40" spans="1:15" s="23" customFormat="1" ht="20.399999999999999" x14ac:dyDescent="0.3">
      <c r="A40" s="87"/>
      <c r="B40" s="87"/>
      <c r="C40" s="127"/>
      <c r="D40" s="127"/>
      <c r="E40" s="87"/>
      <c r="F40" s="87"/>
      <c r="G40" s="87"/>
      <c r="H40" s="87"/>
      <c r="I40" s="87"/>
      <c r="J40" s="87"/>
      <c r="K40" s="87"/>
      <c r="L40" s="87"/>
      <c r="M40" s="87"/>
      <c r="N40" s="87"/>
      <c r="O40" s="87"/>
    </row>
    <row r="41" spans="1:15" s="23" customFormat="1" ht="20.399999999999999" x14ac:dyDescent="0.3">
      <c r="A41" s="87"/>
      <c r="B41" s="87"/>
      <c r="C41" s="127"/>
      <c r="D41" s="127"/>
      <c r="E41" s="87"/>
      <c r="F41" s="87"/>
      <c r="G41" s="87"/>
      <c r="H41" s="87"/>
      <c r="I41" s="87"/>
      <c r="J41" s="87"/>
      <c r="K41" s="87"/>
      <c r="L41" s="87"/>
      <c r="M41" s="87"/>
      <c r="N41" s="87"/>
      <c r="O41" s="87"/>
    </row>
    <row r="42" spans="1:15" s="23" customFormat="1" ht="20.399999999999999" x14ac:dyDescent="0.3">
      <c r="A42" s="87"/>
      <c r="B42" s="87"/>
      <c r="C42" s="127"/>
      <c r="D42" s="127"/>
      <c r="E42" s="87"/>
      <c r="F42" s="87"/>
      <c r="G42" s="87"/>
      <c r="H42" s="87"/>
      <c r="I42" s="87"/>
      <c r="J42" s="87"/>
      <c r="K42" s="87"/>
      <c r="L42" s="87"/>
      <c r="M42" s="87"/>
      <c r="N42" s="87"/>
      <c r="O42" s="87"/>
    </row>
    <row r="43" spans="1:15" s="23" customFormat="1" ht="20.399999999999999" x14ac:dyDescent="0.3">
      <c r="A43" s="87"/>
      <c r="B43" s="87"/>
      <c r="C43" s="127"/>
      <c r="D43" s="127"/>
      <c r="E43" s="87"/>
      <c r="F43" s="87"/>
      <c r="G43" s="87"/>
      <c r="H43" s="87"/>
      <c r="I43" s="87"/>
      <c r="J43" s="87"/>
      <c r="K43" s="87"/>
      <c r="L43" s="87"/>
      <c r="M43" s="87"/>
      <c r="N43" s="87"/>
      <c r="O43" s="87"/>
    </row>
    <row r="44" spans="1:15" s="23" customFormat="1" ht="20.399999999999999" x14ac:dyDescent="0.3">
      <c r="A44" s="87"/>
      <c r="B44" s="87"/>
      <c r="C44" s="127"/>
      <c r="D44" s="127"/>
      <c r="E44" s="87"/>
      <c r="F44" s="87"/>
      <c r="G44" s="87"/>
      <c r="H44" s="87"/>
      <c r="I44" s="87"/>
      <c r="J44" s="87"/>
      <c r="K44" s="87"/>
      <c r="L44" s="87"/>
      <c r="M44" s="87"/>
      <c r="N44" s="87"/>
      <c r="O44" s="87"/>
    </row>
    <row r="45" spans="1:15" s="23" customFormat="1" ht="20.399999999999999" x14ac:dyDescent="0.3">
      <c r="A45" s="87"/>
      <c r="B45" s="87"/>
      <c r="C45" s="127"/>
      <c r="D45" s="127"/>
      <c r="E45" s="87"/>
      <c r="F45" s="87"/>
      <c r="G45" s="87"/>
      <c r="H45" s="87"/>
      <c r="I45" s="87"/>
      <c r="J45" s="87"/>
      <c r="K45" s="87"/>
      <c r="L45" s="87"/>
      <c r="M45" s="87"/>
      <c r="N45" s="87"/>
      <c r="O45" s="87"/>
    </row>
    <row r="46" spans="1:15" s="23" customFormat="1" ht="20.399999999999999" x14ac:dyDescent="0.3">
      <c r="A46" s="87"/>
      <c r="B46" s="87"/>
      <c r="C46" s="127"/>
      <c r="D46" s="127"/>
      <c r="E46" s="87"/>
      <c r="F46" s="87"/>
      <c r="G46" s="87"/>
      <c r="H46" s="87"/>
      <c r="I46" s="87"/>
      <c r="J46" s="87"/>
      <c r="K46" s="87"/>
      <c r="L46" s="87"/>
      <c r="M46" s="87"/>
      <c r="N46" s="87"/>
      <c r="O46" s="87"/>
    </row>
    <row r="47" spans="1:15" s="23" customFormat="1" ht="20.399999999999999" x14ac:dyDescent="0.3">
      <c r="A47" s="87"/>
      <c r="B47" s="87"/>
      <c r="C47" s="127"/>
      <c r="D47" s="127"/>
      <c r="E47" s="87"/>
      <c r="F47" s="87"/>
      <c r="G47" s="87"/>
      <c r="H47" s="87"/>
      <c r="I47" s="87"/>
      <c r="J47" s="87"/>
      <c r="K47" s="87"/>
      <c r="L47" s="87"/>
      <c r="M47" s="87"/>
      <c r="N47" s="87"/>
      <c r="O47" s="87"/>
    </row>
    <row r="48" spans="1:15" s="23" customFormat="1" ht="20.399999999999999" x14ac:dyDescent="0.3">
      <c r="A48" s="87"/>
      <c r="B48" s="87"/>
      <c r="C48" s="127"/>
      <c r="D48" s="127"/>
      <c r="E48" s="87"/>
      <c r="F48" s="87"/>
      <c r="G48" s="87"/>
      <c r="H48" s="87"/>
      <c r="I48" s="87"/>
      <c r="J48" s="87"/>
      <c r="K48" s="87"/>
      <c r="L48" s="87"/>
      <c r="M48" s="87"/>
      <c r="N48" s="87"/>
      <c r="O48" s="87"/>
    </row>
    <row r="49" spans="1:15" s="23" customFormat="1" ht="20.399999999999999" x14ac:dyDescent="0.3">
      <c r="A49" s="87"/>
      <c r="B49" s="87"/>
      <c r="C49" s="127"/>
      <c r="D49" s="127"/>
      <c r="E49" s="87"/>
      <c r="F49" s="87"/>
      <c r="G49" s="87"/>
      <c r="H49" s="87"/>
      <c r="I49" s="87"/>
      <c r="J49" s="87"/>
      <c r="K49" s="87"/>
      <c r="L49" s="87"/>
      <c r="M49" s="87"/>
      <c r="N49" s="87"/>
      <c r="O49" s="87"/>
    </row>
    <row r="50" spans="1:15" s="23" customFormat="1" ht="20.399999999999999" x14ac:dyDescent="0.3">
      <c r="A50" s="87"/>
      <c r="B50" s="87"/>
      <c r="C50" s="127"/>
      <c r="D50" s="127"/>
      <c r="E50" s="87"/>
      <c r="F50" s="87"/>
      <c r="G50" s="87"/>
      <c r="H50" s="87"/>
      <c r="I50" s="87"/>
      <c r="J50" s="87"/>
      <c r="K50" s="87"/>
      <c r="L50" s="87"/>
      <c r="M50" s="87"/>
      <c r="N50" s="87"/>
      <c r="O50" s="87"/>
    </row>
    <row r="51" spans="1:15" s="23" customFormat="1" ht="20.399999999999999" x14ac:dyDescent="0.3">
      <c r="A51" s="87"/>
      <c r="B51" s="87"/>
      <c r="C51" s="127"/>
      <c r="D51" s="127"/>
      <c r="E51" s="87"/>
      <c r="F51" s="87"/>
      <c r="G51" s="87"/>
      <c r="H51" s="87"/>
      <c r="I51" s="87"/>
      <c r="J51" s="87"/>
      <c r="K51" s="87"/>
      <c r="L51" s="87"/>
      <c r="M51" s="87"/>
      <c r="N51" s="87"/>
      <c r="O51" s="87"/>
    </row>
    <row r="52" spans="1:15" s="23" customFormat="1" ht="20.399999999999999" x14ac:dyDescent="0.3">
      <c r="A52" s="87"/>
      <c r="C52" s="129"/>
      <c r="D52" s="129"/>
    </row>
    <row r="53" spans="1:15" s="23" customFormat="1" ht="20.399999999999999" x14ac:dyDescent="0.3">
      <c r="A53" s="87"/>
      <c r="C53" s="129"/>
      <c r="D53" s="129"/>
    </row>
    <row r="54" spans="1:15" s="23" customFormat="1" ht="20.399999999999999" x14ac:dyDescent="0.3">
      <c r="A54" s="87"/>
      <c r="C54" s="129"/>
      <c r="D54" s="129"/>
    </row>
    <row r="55" spans="1:15" s="23" customFormat="1" ht="20.399999999999999" x14ac:dyDescent="0.3">
      <c r="A55" s="87"/>
      <c r="C55" s="129"/>
      <c r="D55" s="129"/>
    </row>
    <row r="56" spans="1:15" s="23" customFormat="1" ht="20.399999999999999" x14ac:dyDescent="0.3">
      <c r="A56" s="87"/>
      <c r="C56" s="129"/>
      <c r="D56" s="129"/>
    </row>
    <row r="57" spans="1:15" s="23" customFormat="1" ht="20.399999999999999" x14ac:dyDescent="0.3">
      <c r="A57" s="87"/>
      <c r="C57" s="129"/>
      <c r="D57" s="129"/>
    </row>
    <row r="58" spans="1:15" s="23" customFormat="1" ht="20.399999999999999" x14ac:dyDescent="0.3">
      <c r="A58" s="87"/>
      <c r="C58" s="129"/>
      <c r="D58" s="129"/>
    </row>
    <row r="59" spans="1:15" s="23" customFormat="1" ht="20.399999999999999" x14ac:dyDescent="0.3">
      <c r="A59" s="87"/>
      <c r="C59" s="129"/>
      <c r="D59" s="129"/>
    </row>
    <row r="60" spans="1:15" s="23" customFormat="1" ht="20.399999999999999" x14ac:dyDescent="0.3">
      <c r="A60" s="87"/>
      <c r="C60" s="129"/>
      <c r="D60" s="129"/>
    </row>
    <row r="61" spans="1:15" s="23" customFormat="1" ht="20.399999999999999" x14ac:dyDescent="0.3">
      <c r="A61" s="87"/>
      <c r="C61" s="129"/>
      <c r="D61" s="129"/>
    </row>
    <row r="62" spans="1:15" s="23" customFormat="1" ht="20.399999999999999" x14ac:dyDescent="0.3">
      <c r="A62" s="87"/>
      <c r="C62" s="129"/>
      <c r="D62" s="129"/>
    </row>
    <row r="63" spans="1:15" s="23" customFormat="1" ht="20.399999999999999" x14ac:dyDescent="0.3">
      <c r="A63" s="87"/>
      <c r="C63" s="129"/>
      <c r="D63" s="129"/>
    </row>
    <row r="64" spans="1:15" s="23" customFormat="1" ht="20.399999999999999" x14ac:dyDescent="0.3">
      <c r="A64" s="87"/>
      <c r="C64" s="129"/>
      <c r="D64" s="129"/>
    </row>
    <row r="65" spans="1:4" s="23" customFormat="1" ht="20.399999999999999" x14ac:dyDescent="0.3">
      <c r="A65" s="87"/>
      <c r="C65" s="129"/>
      <c r="D65" s="129"/>
    </row>
    <row r="66" spans="1:4" s="23" customFormat="1" ht="20.399999999999999" x14ac:dyDescent="0.3">
      <c r="A66" s="87"/>
      <c r="C66" s="129"/>
      <c r="D66" s="129"/>
    </row>
    <row r="67" spans="1:4" s="23" customFormat="1" ht="20.399999999999999" x14ac:dyDescent="0.3">
      <c r="A67" s="87"/>
      <c r="C67" s="129"/>
      <c r="D67" s="129"/>
    </row>
    <row r="68" spans="1:4" s="23" customFormat="1" ht="20.399999999999999" x14ac:dyDescent="0.3">
      <c r="A68" s="87"/>
      <c r="C68" s="129"/>
      <c r="D68" s="129"/>
    </row>
    <row r="69" spans="1:4" s="23" customFormat="1" ht="20.399999999999999" x14ac:dyDescent="0.3">
      <c r="A69" s="87"/>
      <c r="C69" s="129"/>
      <c r="D69" s="129"/>
    </row>
    <row r="70" spans="1:4" s="23" customFormat="1" ht="20.399999999999999" x14ac:dyDescent="0.3">
      <c r="A70" s="87"/>
      <c r="C70" s="129"/>
      <c r="D70" s="129"/>
    </row>
    <row r="71" spans="1:4" s="23" customFormat="1" ht="20.399999999999999" x14ac:dyDescent="0.3">
      <c r="A71" s="87"/>
      <c r="C71" s="129"/>
      <c r="D71" s="129"/>
    </row>
    <row r="72" spans="1:4" s="23" customFormat="1" ht="20.399999999999999" x14ac:dyDescent="0.3">
      <c r="A72" s="87"/>
      <c r="C72" s="129"/>
      <c r="D72" s="129"/>
    </row>
    <row r="73" spans="1:4" s="23" customFormat="1" ht="20.399999999999999" x14ac:dyDescent="0.3">
      <c r="A73" s="87"/>
      <c r="C73" s="129"/>
      <c r="D73" s="129"/>
    </row>
    <row r="74" spans="1:4" s="23" customFormat="1" ht="20.399999999999999" x14ac:dyDescent="0.3">
      <c r="A74" s="87"/>
      <c r="C74" s="129"/>
      <c r="D74" s="129"/>
    </row>
    <row r="75" spans="1:4" s="23" customFormat="1" ht="20.399999999999999" x14ac:dyDescent="0.3">
      <c r="A75" s="87"/>
      <c r="C75" s="129"/>
      <c r="D75" s="129"/>
    </row>
    <row r="76" spans="1:4" s="23" customFormat="1" ht="20.399999999999999" x14ac:dyDescent="0.3">
      <c r="A76" s="87"/>
      <c r="C76" s="129"/>
      <c r="D76" s="129"/>
    </row>
    <row r="77" spans="1:4" s="23" customFormat="1" ht="20.399999999999999" x14ac:dyDescent="0.3">
      <c r="A77" s="87"/>
      <c r="C77" s="129"/>
      <c r="D77" s="129"/>
    </row>
    <row r="78" spans="1:4" s="23" customFormat="1" ht="20.399999999999999" x14ac:dyDescent="0.3">
      <c r="A78" s="87"/>
      <c r="C78" s="129"/>
      <c r="D78" s="129"/>
    </row>
    <row r="79" spans="1:4" s="23" customFormat="1" ht="20.399999999999999" x14ac:dyDescent="0.3">
      <c r="A79" s="87"/>
      <c r="C79" s="129"/>
      <c r="D79" s="129"/>
    </row>
    <row r="80" spans="1:4" s="23" customFormat="1" ht="20.399999999999999" x14ac:dyDescent="0.3">
      <c r="A80" s="87"/>
      <c r="C80" s="129"/>
      <c r="D80" s="129"/>
    </row>
    <row r="81" spans="1:4" s="23" customFormat="1" ht="20.399999999999999" x14ac:dyDescent="0.3">
      <c r="A81" s="87"/>
      <c r="C81" s="129"/>
      <c r="D81" s="129"/>
    </row>
    <row r="82" spans="1:4" s="23" customFormat="1" ht="20.399999999999999" x14ac:dyDescent="0.3">
      <c r="A82" s="87"/>
      <c r="C82" s="129"/>
      <c r="D82" s="129"/>
    </row>
    <row r="83" spans="1:4" s="23" customFormat="1" ht="20.399999999999999" x14ac:dyDescent="0.3">
      <c r="A83" s="87"/>
      <c r="C83" s="129"/>
      <c r="D83" s="129"/>
    </row>
    <row r="84" spans="1:4" s="23" customFormat="1" ht="20.399999999999999" x14ac:dyDescent="0.3">
      <c r="A84" s="87"/>
      <c r="C84" s="129"/>
      <c r="D84" s="129"/>
    </row>
    <row r="85" spans="1:4" s="23" customFormat="1" ht="20.399999999999999" x14ac:dyDescent="0.3">
      <c r="A85" s="87"/>
      <c r="C85" s="129"/>
      <c r="D85" s="129"/>
    </row>
    <row r="86" spans="1:4" s="23" customFormat="1" ht="20.399999999999999" x14ac:dyDescent="0.3">
      <c r="A86" s="87"/>
      <c r="C86" s="129"/>
      <c r="D86" s="129"/>
    </row>
    <row r="87" spans="1:4" s="23" customFormat="1" ht="20.399999999999999" x14ac:dyDescent="0.3">
      <c r="A87" s="87"/>
      <c r="C87" s="129"/>
      <c r="D87" s="129"/>
    </row>
    <row r="88" spans="1:4" s="23" customFormat="1" ht="20.399999999999999" x14ac:dyDescent="0.3">
      <c r="A88" s="87"/>
      <c r="C88" s="129"/>
      <c r="D88" s="129"/>
    </row>
    <row r="89" spans="1:4" s="23" customFormat="1" ht="20.399999999999999" x14ac:dyDescent="0.3">
      <c r="A89" s="87"/>
      <c r="C89" s="129"/>
      <c r="D89" s="129"/>
    </row>
    <row r="90" spans="1:4" s="23" customFormat="1" ht="20.399999999999999" x14ac:dyDescent="0.3">
      <c r="A90" s="87"/>
      <c r="C90" s="129"/>
      <c r="D90" s="129"/>
    </row>
    <row r="91" spans="1:4" s="23" customFormat="1" ht="20.399999999999999" x14ac:dyDescent="0.3">
      <c r="A91" s="87"/>
      <c r="C91" s="129"/>
      <c r="D91" s="129"/>
    </row>
    <row r="92" spans="1:4" s="23" customFormat="1" ht="20.399999999999999" x14ac:dyDescent="0.3">
      <c r="A92" s="87"/>
      <c r="C92" s="129"/>
      <c r="D92" s="129"/>
    </row>
    <row r="93" spans="1:4" s="23" customFormat="1" ht="20.399999999999999" x14ac:dyDescent="0.3">
      <c r="A93" s="87"/>
      <c r="C93" s="129"/>
      <c r="D93" s="129"/>
    </row>
    <row r="94" spans="1:4" s="23" customFormat="1" ht="20.399999999999999" x14ac:dyDescent="0.3">
      <c r="A94" s="87"/>
      <c r="C94" s="129"/>
      <c r="D94" s="129"/>
    </row>
    <row r="95" spans="1:4" s="23" customFormat="1" ht="20.399999999999999" x14ac:dyDescent="0.3">
      <c r="A95" s="87"/>
      <c r="C95" s="129"/>
      <c r="D95" s="129"/>
    </row>
    <row r="96" spans="1:4" s="23" customFormat="1" ht="20.399999999999999" x14ac:dyDescent="0.3">
      <c r="A96" s="87"/>
      <c r="C96" s="129"/>
      <c r="D96" s="129"/>
    </row>
    <row r="97" spans="1:4" s="23" customFormat="1" ht="20.399999999999999" x14ac:dyDescent="0.3">
      <c r="A97" s="87"/>
      <c r="C97" s="129"/>
      <c r="D97" s="129"/>
    </row>
    <row r="98" spans="1:4" s="23" customFormat="1" ht="20.399999999999999" x14ac:dyDescent="0.3">
      <c r="A98" s="87"/>
      <c r="C98" s="129"/>
      <c r="D98" s="129"/>
    </row>
    <row r="99" spans="1:4" s="23" customFormat="1" ht="20.399999999999999" x14ac:dyDescent="0.3">
      <c r="A99" s="87"/>
      <c r="C99" s="129"/>
      <c r="D99" s="129"/>
    </row>
    <row r="100" spans="1:4" s="23" customFormat="1" ht="20.399999999999999" x14ac:dyDescent="0.3">
      <c r="A100" s="87"/>
      <c r="C100" s="129"/>
      <c r="D100" s="129"/>
    </row>
    <row r="101" spans="1:4" s="23" customFormat="1" ht="20.399999999999999" x14ac:dyDescent="0.3">
      <c r="A101" s="87"/>
      <c r="C101" s="129"/>
      <c r="D101" s="129"/>
    </row>
    <row r="102" spans="1:4" s="23" customFormat="1" ht="20.399999999999999" x14ac:dyDescent="0.3">
      <c r="A102" s="87"/>
      <c r="C102" s="129"/>
      <c r="D102" s="129"/>
    </row>
    <row r="103" spans="1:4" s="23" customFormat="1" ht="20.399999999999999" x14ac:dyDescent="0.3">
      <c r="A103" s="87"/>
      <c r="C103" s="129"/>
      <c r="D103" s="129"/>
    </row>
    <row r="104" spans="1:4" s="23" customFormat="1" ht="20.399999999999999" x14ac:dyDescent="0.3">
      <c r="A104" s="87"/>
      <c r="C104" s="129"/>
      <c r="D104" s="129"/>
    </row>
    <row r="105" spans="1:4" s="23" customFormat="1" ht="20.399999999999999" x14ac:dyDescent="0.3">
      <c r="A105" s="87"/>
      <c r="C105" s="129"/>
      <c r="D105" s="129"/>
    </row>
    <row r="106" spans="1:4" s="23" customFormat="1" ht="20.399999999999999" x14ac:dyDescent="0.3">
      <c r="A106" s="87"/>
      <c r="C106" s="129"/>
      <c r="D106" s="129"/>
    </row>
    <row r="107" spans="1:4" s="23" customFormat="1" ht="20.399999999999999" x14ac:dyDescent="0.3">
      <c r="A107" s="87"/>
      <c r="C107" s="129"/>
      <c r="D107" s="129"/>
    </row>
    <row r="108" spans="1:4" s="23" customFormat="1" ht="20.399999999999999" x14ac:dyDescent="0.3">
      <c r="A108" s="87"/>
      <c r="C108" s="129"/>
      <c r="D108" s="129"/>
    </row>
    <row r="109" spans="1:4" s="23" customFormat="1" ht="20.399999999999999" x14ac:dyDescent="0.3">
      <c r="A109" s="87"/>
      <c r="C109" s="129"/>
      <c r="D109" s="129"/>
    </row>
    <row r="110" spans="1:4" s="23" customFormat="1" ht="20.399999999999999" x14ac:dyDescent="0.3">
      <c r="A110" s="87"/>
      <c r="C110" s="129"/>
      <c r="D110" s="129"/>
    </row>
    <row r="111" spans="1:4" s="23" customFormat="1" ht="20.399999999999999" x14ac:dyDescent="0.3">
      <c r="A111" s="87"/>
      <c r="C111" s="129"/>
      <c r="D111" s="129"/>
    </row>
    <row r="112" spans="1:4" s="23" customFormat="1" ht="20.399999999999999" x14ac:dyDescent="0.3">
      <c r="A112" s="87"/>
      <c r="C112" s="129"/>
      <c r="D112" s="129"/>
    </row>
    <row r="113" spans="1:4" s="23" customFormat="1" ht="20.399999999999999" x14ac:dyDescent="0.3">
      <c r="A113" s="87"/>
      <c r="C113" s="129"/>
      <c r="D113" s="129"/>
    </row>
    <row r="114" spans="1:4" s="23" customFormat="1" ht="20.399999999999999" x14ac:dyDescent="0.3">
      <c r="A114" s="87"/>
      <c r="C114" s="129"/>
      <c r="D114" s="129"/>
    </row>
    <row r="115" spans="1:4" s="23" customFormat="1" ht="20.399999999999999" x14ac:dyDescent="0.3">
      <c r="A115" s="87"/>
      <c r="C115" s="129"/>
      <c r="D115" s="129"/>
    </row>
    <row r="116" spans="1:4" s="23" customFormat="1" ht="20.399999999999999" x14ac:dyDescent="0.3">
      <c r="A116" s="87"/>
      <c r="C116" s="129"/>
      <c r="D116" s="129"/>
    </row>
    <row r="117" spans="1:4" s="23" customFormat="1" ht="20.399999999999999" x14ac:dyDescent="0.3">
      <c r="A117" s="87"/>
      <c r="C117" s="129"/>
      <c r="D117" s="129"/>
    </row>
    <row r="118" spans="1:4" s="23" customFormat="1" ht="20.399999999999999" x14ac:dyDescent="0.3">
      <c r="A118" s="87"/>
      <c r="C118" s="129"/>
      <c r="D118" s="129"/>
    </row>
    <row r="119" spans="1:4" s="23" customFormat="1" ht="20.399999999999999" x14ac:dyDescent="0.3">
      <c r="A119" s="87"/>
      <c r="C119" s="129"/>
      <c r="D119" s="129"/>
    </row>
    <row r="120" spans="1:4" s="23" customFormat="1" ht="20.399999999999999" x14ac:dyDescent="0.3">
      <c r="A120" s="87"/>
      <c r="C120" s="129"/>
      <c r="D120" s="129"/>
    </row>
    <row r="121" spans="1:4" s="23" customFormat="1" ht="20.399999999999999" x14ac:dyDescent="0.3">
      <c r="A121" s="87"/>
      <c r="C121" s="129"/>
      <c r="D121" s="129"/>
    </row>
    <row r="122" spans="1:4" s="23" customFormat="1" ht="20.399999999999999" x14ac:dyDescent="0.3">
      <c r="A122" s="87"/>
      <c r="C122" s="129"/>
      <c r="D122" s="129"/>
    </row>
    <row r="123" spans="1:4" s="23" customFormat="1" ht="20.399999999999999" x14ac:dyDescent="0.3">
      <c r="A123" s="87"/>
      <c r="C123" s="129"/>
      <c r="D123" s="129"/>
    </row>
    <row r="124" spans="1:4" s="23" customFormat="1" ht="20.399999999999999" x14ac:dyDescent="0.3">
      <c r="A124" s="87"/>
      <c r="C124" s="129"/>
      <c r="D124" s="129"/>
    </row>
    <row r="125" spans="1:4" s="23" customFormat="1" ht="20.399999999999999" x14ac:dyDescent="0.3">
      <c r="A125" s="87"/>
      <c r="C125" s="129"/>
      <c r="D125" s="129"/>
    </row>
    <row r="126" spans="1:4" s="23" customFormat="1" ht="20.399999999999999" x14ac:dyDescent="0.3">
      <c r="A126" s="87"/>
      <c r="C126" s="129"/>
      <c r="D126" s="129"/>
    </row>
    <row r="127" spans="1:4" s="23" customFormat="1" ht="20.399999999999999" x14ac:dyDescent="0.3">
      <c r="A127" s="87"/>
      <c r="C127" s="129"/>
      <c r="D127" s="129"/>
    </row>
    <row r="128" spans="1:4" s="23" customFormat="1" ht="20.399999999999999" x14ac:dyDescent="0.3">
      <c r="A128" s="87"/>
      <c r="C128" s="129"/>
      <c r="D128" s="129"/>
    </row>
    <row r="129" spans="1:4" s="23" customFormat="1" ht="20.399999999999999" x14ac:dyDescent="0.3">
      <c r="A129" s="87"/>
      <c r="C129" s="129"/>
      <c r="D129" s="129"/>
    </row>
    <row r="130" spans="1:4" s="23" customFormat="1" ht="20.399999999999999" x14ac:dyDescent="0.3">
      <c r="A130" s="87"/>
      <c r="C130" s="129"/>
      <c r="D130" s="129"/>
    </row>
    <row r="131" spans="1:4" s="23" customFormat="1" ht="20.399999999999999" x14ac:dyDescent="0.3">
      <c r="A131" s="87"/>
      <c r="C131" s="129"/>
      <c r="D131" s="129"/>
    </row>
    <row r="132" spans="1:4" s="23" customFormat="1" ht="20.399999999999999" x14ac:dyDescent="0.3">
      <c r="A132" s="87"/>
      <c r="C132" s="129"/>
      <c r="D132" s="129"/>
    </row>
    <row r="133" spans="1:4" s="23" customFormat="1" ht="20.399999999999999" x14ac:dyDescent="0.3">
      <c r="A133" s="87"/>
      <c r="C133" s="129"/>
      <c r="D133" s="129"/>
    </row>
    <row r="134" spans="1:4" s="23" customFormat="1" ht="20.399999999999999" x14ac:dyDescent="0.3">
      <c r="A134" s="87"/>
      <c r="C134" s="129"/>
      <c r="D134" s="129"/>
    </row>
    <row r="135" spans="1:4" s="23" customFormat="1" ht="20.399999999999999" x14ac:dyDescent="0.3">
      <c r="A135" s="87"/>
      <c r="C135" s="129"/>
      <c r="D135" s="129"/>
    </row>
    <row r="136" spans="1:4" s="23" customFormat="1" ht="20.399999999999999" x14ac:dyDescent="0.3">
      <c r="A136" s="87"/>
      <c r="C136" s="129"/>
      <c r="D136" s="129"/>
    </row>
    <row r="137" spans="1:4" s="23" customFormat="1" ht="20.399999999999999" x14ac:dyDescent="0.3">
      <c r="A137" s="87"/>
      <c r="C137" s="129"/>
      <c r="D137" s="129"/>
    </row>
    <row r="138" spans="1:4" s="23" customFormat="1" ht="20.399999999999999" x14ac:dyDescent="0.3">
      <c r="A138" s="87"/>
      <c r="C138" s="129"/>
      <c r="D138" s="129"/>
    </row>
    <row r="139" spans="1:4" s="23" customFormat="1" ht="20.399999999999999" x14ac:dyDescent="0.3">
      <c r="A139" s="87"/>
      <c r="C139" s="129"/>
      <c r="D139" s="129"/>
    </row>
    <row r="140" spans="1:4" s="23" customFormat="1" ht="20.399999999999999" x14ac:dyDescent="0.3">
      <c r="A140" s="87"/>
      <c r="C140" s="129"/>
      <c r="D140" s="129"/>
    </row>
    <row r="141" spans="1:4" s="23" customFormat="1" ht="20.399999999999999" x14ac:dyDescent="0.3">
      <c r="A141" s="87"/>
      <c r="C141" s="129"/>
      <c r="D141" s="129"/>
    </row>
    <row r="142" spans="1:4" s="23" customFormat="1" ht="20.399999999999999" x14ac:dyDescent="0.3">
      <c r="A142" s="87"/>
      <c r="C142" s="129"/>
      <c r="D142" s="129"/>
    </row>
    <row r="143" spans="1:4" s="23" customFormat="1" ht="20.399999999999999" x14ac:dyDescent="0.3">
      <c r="A143" s="87"/>
      <c r="C143" s="129"/>
      <c r="D143" s="129"/>
    </row>
    <row r="144" spans="1:4" s="23" customFormat="1" ht="20.399999999999999" x14ac:dyDescent="0.3">
      <c r="A144" s="87"/>
      <c r="C144" s="129"/>
      <c r="D144" s="129"/>
    </row>
    <row r="145" spans="1:4" s="23" customFormat="1" ht="20.399999999999999" x14ac:dyDescent="0.3">
      <c r="A145" s="87"/>
      <c r="C145" s="129"/>
      <c r="D145" s="129"/>
    </row>
    <row r="146" spans="1:4" s="23" customFormat="1" ht="20.399999999999999" x14ac:dyDescent="0.3">
      <c r="A146" s="87"/>
      <c r="C146" s="129"/>
      <c r="D146" s="129"/>
    </row>
    <row r="147" spans="1:4" s="23" customFormat="1" ht="20.399999999999999" x14ac:dyDescent="0.3">
      <c r="A147" s="87"/>
      <c r="C147" s="129"/>
      <c r="D147" s="129"/>
    </row>
    <row r="148" spans="1:4" s="23" customFormat="1" ht="20.399999999999999" x14ac:dyDescent="0.3">
      <c r="A148" s="87"/>
      <c r="C148" s="129"/>
      <c r="D148" s="129"/>
    </row>
    <row r="149" spans="1:4" s="23" customFormat="1" ht="20.399999999999999" x14ac:dyDescent="0.3">
      <c r="A149" s="87"/>
      <c r="C149" s="129"/>
      <c r="D149" s="129"/>
    </row>
    <row r="150" spans="1:4" s="23" customFormat="1" ht="20.399999999999999" x14ac:dyDescent="0.3">
      <c r="A150" s="87"/>
      <c r="C150" s="129"/>
      <c r="D150" s="129"/>
    </row>
    <row r="151" spans="1:4" s="23" customFormat="1" ht="20.399999999999999" x14ac:dyDescent="0.3">
      <c r="A151" s="87"/>
      <c r="C151" s="129"/>
      <c r="D151" s="129"/>
    </row>
    <row r="152" spans="1:4" s="23" customFormat="1" ht="20.399999999999999" x14ac:dyDescent="0.3">
      <c r="A152" s="87"/>
      <c r="C152" s="129"/>
      <c r="D152" s="129"/>
    </row>
    <row r="153" spans="1:4" s="23" customFormat="1" ht="20.399999999999999" x14ac:dyDescent="0.3">
      <c r="A153" s="87"/>
      <c r="C153" s="129"/>
      <c r="D153" s="129"/>
    </row>
    <row r="154" spans="1:4" s="23" customFormat="1" ht="20.399999999999999" x14ac:dyDescent="0.3">
      <c r="A154" s="87"/>
      <c r="C154" s="129"/>
      <c r="D154" s="129"/>
    </row>
    <row r="155" spans="1:4" s="23" customFormat="1" ht="20.399999999999999" x14ac:dyDescent="0.3">
      <c r="A155" s="87"/>
      <c r="C155" s="129"/>
      <c r="D155" s="129"/>
    </row>
    <row r="156" spans="1:4" s="23" customFormat="1" ht="20.399999999999999" x14ac:dyDescent="0.3">
      <c r="A156" s="87"/>
      <c r="C156" s="129"/>
      <c r="D156" s="129"/>
    </row>
    <row r="157" spans="1:4" s="23" customFormat="1" ht="20.399999999999999" x14ac:dyDescent="0.3">
      <c r="A157" s="87"/>
      <c r="C157" s="129"/>
      <c r="D157" s="129"/>
    </row>
    <row r="158" spans="1:4" s="23" customFormat="1" ht="20.399999999999999" x14ac:dyDescent="0.3">
      <c r="A158" s="87"/>
      <c r="C158" s="129"/>
      <c r="D158" s="129"/>
    </row>
    <row r="159" spans="1:4" s="23" customFormat="1" ht="20.399999999999999" x14ac:dyDescent="0.3">
      <c r="A159" s="87"/>
      <c r="C159" s="129"/>
      <c r="D159" s="129"/>
    </row>
    <row r="160" spans="1:4" s="23" customFormat="1" ht="20.399999999999999" x14ac:dyDescent="0.3">
      <c r="A160" s="87"/>
      <c r="C160" s="129"/>
      <c r="D160" s="129"/>
    </row>
    <row r="161" spans="1:4" s="23" customFormat="1" ht="20.399999999999999" x14ac:dyDescent="0.3">
      <c r="A161" s="87"/>
      <c r="C161" s="129"/>
      <c r="D161" s="129"/>
    </row>
    <row r="162" spans="1:4" s="23" customFormat="1" ht="20.399999999999999" x14ac:dyDescent="0.3">
      <c r="A162" s="87"/>
      <c r="C162" s="129"/>
      <c r="D162" s="129"/>
    </row>
    <row r="163" spans="1:4" s="23" customFormat="1" ht="20.399999999999999" x14ac:dyDescent="0.3">
      <c r="A163" s="87"/>
      <c r="C163" s="129"/>
      <c r="D163" s="129"/>
    </row>
    <row r="164" spans="1:4" s="23" customFormat="1" ht="20.399999999999999" x14ac:dyDescent="0.3">
      <c r="A164" s="87"/>
      <c r="C164" s="129"/>
      <c r="D164" s="129"/>
    </row>
    <row r="165" spans="1:4" s="23" customFormat="1" ht="20.399999999999999" x14ac:dyDescent="0.3">
      <c r="A165" s="87"/>
      <c r="C165" s="129"/>
      <c r="D165" s="129"/>
    </row>
    <row r="166" spans="1:4" s="23" customFormat="1" ht="20.399999999999999" x14ac:dyDescent="0.3">
      <c r="A166" s="87"/>
      <c r="C166" s="129"/>
      <c r="D166" s="129"/>
    </row>
    <row r="167" spans="1:4" s="23" customFormat="1" ht="20.399999999999999" x14ac:dyDescent="0.3">
      <c r="A167" s="87"/>
      <c r="C167" s="129"/>
      <c r="D167" s="129"/>
    </row>
    <row r="168" spans="1:4" s="23" customFormat="1" ht="20.399999999999999" x14ac:dyDescent="0.3">
      <c r="A168" s="87"/>
      <c r="C168" s="129"/>
      <c r="D168" s="129"/>
    </row>
    <row r="169" spans="1:4" s="23" customFormat="1" ht="20.399999999999999" x14ac:dyDescent="0.3">
      <c r="A169" s="87"/>
      <c r="C169" s="129"/>
      <c r="D169" s="129"/>
    </row>
    <row r="170" spans="1:4" s="23" customFormat="1" ht="20.399999999999999" x14ac:dyDescent="0.3">
      <c r="A170" s="87"/>
      <c r="C170" s="129"/>
      <c r="D170" s="129"/>
    </row>
    <row r="171" spans="1:4" s="23" customFormat="1" ht="20.399999999999999" x14ac:dyDescent="0.3">
      <c r="A171" s="87"/>
      <c r="C171" s="129"/>
      <c r="D171" s="129"/>
    </row>
    <row r="172" spans="1:4" s="23" customFormat="1" ht="20.399999999999999" x14ac:dyDescent="0.3">
      <c r="A172" s="87"/>
      <c r="C172" s="129"/>
      <c r="D172" s="129"/>
    </row>
    <row r="173" spans="1:4" s="23" customFormat="1" ht="20.399999999999999" x14ac:dyDescent="0.3">
      <c r="A173" s="87"/>
      <c r="C173" s="129"/>
      <c r="D173" s="129"/>
    </row>
    <row r="174" spans="1:4" s="23" customFormat="1" ht="20.399999999999999" x14ac:dyDescent="0.3">
      <c r="A174" s="87"/>
      <c r="C174" s="129"/>
      <c r="D174" s="129"/>
    </row>
    <row r="175" spans="1:4" s="23" customFormat="1" ht="20.399999999999999" x14ac:dyDescent="0.3">
      <c r="A175" s="87"/>
      <c r="C175" s="129"/>
      <c r="D175" s="129"/>
    </row>
    <row r="176" spans="1:4" s="23" customFormat="1" ht="20.399999999999999" x14ac:dyDescent="0.3">
      <c r="A176" s="87"/>
      <c r="C176" s="129"/>
      <c r="D176" s="129"/>
    </row>
    <row r="177" spans="1:4" s="23" customFormat="1" ht="20.399999999999999" x14ac:dyDescent="0.3">
      <c r="A177" s="87"/>
      <c r="C177" s="129"/>
      <c r="D177" s="129"/>
    </row>
    <row r="178" spans="1:4" s="23" customFormat="1" ht="20.399999999999999" x14ac:dyDescent="0.3">
      <c r="A178" s="87"/>
      <c r="C178" s="129"/>
      <c r="D178" s="129"/>
    </row>
    <row r="179" spans="1:4" s="23" customFormat="1" ht="20.399999999999999" x14ac:dyDescent="0.3">
      <c r="A179" s="87"/>
      <c r="C179" s="129"/>
      <c r="D179" s="129"/>
    </row>
    <row r="180" spans="1:4" s="23" customFormat="1" ht="20.399999999999999" x14ac:dyDescent="0.3">
      <c r="A180" s="87"/>
      <c r="C180" s="129"/>
      <c r="D180" s="129"/>
    </row>
    <row r="181" spans="1:4" s="23" customFormat="1" ht="20.399999999999999" x14ac:dyDescent="0.3">
      <c r="A181" s="87"/>
      <c r="C181" s="129"/>
      <c r="D181" s="129"/>
    </row>
    <row r="182" spans="1:4" s="23" customFormat="1" ht="20.399999999999999" x14ac:dyDescent="0.3">
      <c r="A182" s="87"/>
      <c r="C182" s="129"/>
      <c r="D182" s="129"/>
    </row>
    <row r="183" spans="1:4" s="23" customFormat="1" ht="20.399999999999999" x14ac:dyDescent="0.3">
      <c r="A183" s="87"/>
      <c r="C183" s="129"/>
      <c r="D183" s="129"/>
    </row>
    <row r="184" spans="1:4" s="23" customFormat="1" ht="20.399999999999999" x14ac:dyDescent="0.3">
      <c r="A184" s="87"/>
      <c r="C184" s="129"/>
      <c r="D184" s="129"/>
    </row>
    <row r="185" spans="1:4" s="23" customFormat="1" ht="20.399999999999999" x14ac:dyDescent="0.3">
      <c r="A185" s="87"/>
      <c r="C185" s="129"/>
      <c r="D185" s="129"/>
    </row>
    <row r="186" spans="1:4" s="23" customFormat="1" ht="20.399999999999999" x14ac:dyDescent="0.3">
      <c r="A186" s="87"/>
      <c r="C186" s="129"/>
      <c r="D186" s="129"/>
    </row>
    <row r="187" spans="1:4" s="23" customFormat="1" ht="20.399999999999999" x14ac:dyDescent="0.3">
      <c r="A187" s="87"/>
      <c r="C187" s="129"/>
      <c r="D187" s="129"/>
    </row>
    <row r="188" spans="1:4" s="23" customFormat="1" ht="20.399999999999999" x14ac:dyDescent="0.3">
      <c r="A188" s="87"/>
      <c r="C188" s="129"/>
      <c r="D188" s="129"/>
    </row>
    <row r="189" spans="1:4" s="23" customFormat="1" ht="20.399999999999999" x14ac:dyDescent="0.3">
      <c r="A189" s="87"/>
      <c r="C189" s="129"/>
      <c r="D189" s="129"/>
    </row>
    <row r="190" spans="1:4" s="23" customFormat="1" ht="20.399999999999999" x14ac:dyDescent="0.3">
      <c r="A190" s="87"/>
      <c r="C190" s="129"/>
      <c r="D190" s="129"/>
    </row>
    <row r="191" spans="1:4" s="23" customFormat="1" ht="20.399999999999999" x14ac:dyDescent="0.3">
      <c r="A191" s="87"/>
      <c r="C191" s="129"/>
      <c r="D191" s="129"/>
    </row>
    <row r="192" spans="1:4" s="23" customFormat="1" ht="20.399999999999999" x14ac:dyDescent="0.3">
      <c r="A192" s="87"/>
      <c r="C192" s="129"/>
      <c r="D192" s="129"/>
    </row>
    <row r="193" spans="1:4" s="23" customFormat="1" ht="20.399999999999999" x14ac:dyDescent="0.3">
      <c r="A193" s="87"/>
      <c r="C193" s="129"/>
      <c r="D193" s="129"/>
    </row>
    <row r="194" spans="1:4" s="23" customFormat="1" ht="20.399999999999999" x14ac:dyDescent="0.3">
      <c r="A194" s="87"/>
      <c r="C194" s="129"/>
      <c r="D194" s="129"/>
    </row>
    <row r="195" spans="1:4" s="23" customFormat="1" ht="20.399999999999999" x14ac:dyDescent="0.3">
      <c r="A195" s="87"/>
      <c r="C195" s="129"/>
      <c r="D195" s="129"/>
    </row>
    <row r="196" spans="1:4" s="23" customFormat="1" ht="20.399999999999999" x14ac:dyDescent="0.3">
      <c r="A196" s="87"/>
      <c r="C196" s="129"/>
      <c r="D196" s="129"/>
    </row>
    <row r="197" spans="1:4" s="23" customFormat="1" ht="20.399999999999999" x14ac:dyDescent="0.3">
      <c r="A197" s="87"/>
      <c r="C197" s="129"/>
      <c r="D197" s="129"/>
    </row>
    <row r="198" spans="1:4" s="23" customFormat="1" ht="20.399999999999999" x14ac:dyDescent="0.3">
      <c r="A198" s="87"/>
      <c r="C198" s="129"/>
      <c r="D198" s="129"/>
    </row>
    <row r="199" spans="1:4" s="23" customFormat="1" ht="20.399999999999999" x14ac:dyDescent="0.3">
      <c r="A199" s="87"/>
      <c r="C199" s="129"/>
      <c r="D199" s="129"/>
    </row>
    <row r="200" spans="1:4" s="23" customFormat="1" ht="20.399999999999999" x14ac:dyDescent="0.3">
      <c r="A200" s="87"/>
      <c r="C200" s="129"/>
      <c r="D200" s="129"/>
    </row>
    <row r="201" spans="1:4" s="23" customFormat="1" ht="20.399999999999999" x14ac:dyDescent="0.3">
      <c r="A201" s="87"/>
      <c r="C201" s="129"/>
      <c r="D201" s="129"/>
    </row>
    <row r="202" spans="1:4" s="23" customFormat="1" ht="20.399999999999999" x14ac:dyDescent="0.3">
      <c r="A202" s="87"/>
      <c r="C202" s="129"/>
      <c r="D202" s="129"/>
    </row>
    <row r="203" spans="1:4" s="23" customFormat="1" ht="20.399999999999999" x14ac:dyDescent="0.3">
      <c r="A203" s="87"/>
      <c r="C203" s="129"/>
      <c r="D203" s="129"/>
    </row>
    <row r="204" spans="1:4" s="23" customFormat="1" ht="20.399999999999999" x14ac:dyDescent="0.3">
      <c r="A204" s="87"/>
      <c r="C204" s="129"/>
      <c r="D204" s="129"/>
    </row>
    <row r="205" spans="1:4" s="23" customFormat="1" ht="20.399999999999999" x14ac:dyDescent="0.3">
      <c r="A205" s="87"/>
      <c r="C205" s="129"/>
      <c r="D205" s="129"/>
    </row>
    <row r="206" spans="1:4" s="23" customFormat="1" ht="20.399999999999999" x14ac:dyDescent="0.3">
      <c r="A206" s="87"/>
      <c r="C206" s="129"/>
      <c r="D206" s="129"/>
    </row>
    <row r="207" spans="1:4" s="23" customFormat="1" ht="20.399999999999999" x14ac:dyDescent="0.3">
      <c r="A207" s="87"/>
      <c r="C207" s="129"/>
      <c r="D207" s="129"/>
    </row>
    <row r="208" spans="1:4" s="23" customFormat="1" x14ac:dyDescent="0.3">
      <c r="A208" s="87"/>
    </row>
    <row r="209" spans="1:8" s="23" customFormat="1" ht="20.399999999999999" x14ac:dyDescent="0.3">
      <c r="A209" s="87"/>
      <c r="B209" s="130" t="s">
        <v>86</v>
      </c>
      <c r="C209" s="130" t="s">
        <v>138</v>
      </c>
      <c r="D209" s="131" t="s">
        <v>86</v>
      </c>
      <c r="E209" s="131" t="s">
        <v>138</v>
      </c>
    </row>
    <row r="210" spans="1:8" s="23" customFormat="1" ht="42" x14ac:dyDescent="0.4">
      <c r="A210" s="87"/>
      <c r="B210" s="132" t="s">
        <v>88</v>
      </c>
      <c r="C210" s="132" t="s">
        <v>203</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32" t="s">
        <v>88</v>
      </c>
      <c r="C211" s="132" t="s">
        <v>204</v>
      </c>
      <c r="E211" s="23" t="s">
        <v>203</v>
      </c>
      <c r="F211" s="23" t="str">
        <f t="shared" ref="F211:F221" si="0">IF(NOT(ISBLANK(D211)),D211,IF(NOT(ISBLANK(E211)),"     "&amp;E211,FALSE))</f>
        <v xml:space="preserve">     Afectación menor a 200 SMLMV</v>
      </c>
    </row>
    <row r="212" spans="1:8" s="23" customFormat="1" ht="42" x14ac:dyDescent="0.4">
      <c r="A212" s="87"/>
      <c r="B212" s="132" t="s">
        <v>88</v>
      </c>
      <c r="C212" s="132" t="s">
        <v>208</v>
      </c>
      <c r="E212" s="23" t="s">
        <v>204</v>
      </c>
      <c r="F212" s="23" t="str">
        <f t="shared" si="0"/>
        <v xml:space="preserve">     Entre 200 y 1000 SMLMV</v>
      </c>
    </row>
    <row r="213" spans="1:8" s="23" customFormat="1" ht="42" x14ac:dyDescent="0.4">
      <c r="A213" s="87"/>
      <c r="B213" s="132" t="s">
        <v>88</v>
      </c>
      <c r="C213" s="132" t="s">
        <v>209</v>
      </c>
      <c r="E213" s="23" t="s">
        <v>208</v>
      </c>
      <c r="F213" s="23" t="str">
        <f t="shared" si="0"/>
        <v xml:space="preserve">     Entre 1000 y 5000 SMLMV </v>
      </c>
    </row>
    <row r="214" spans="1:8" s="23" customFormat="1" ht="42" x14ac:dyDescent="0.4">
      <c r="A214" s="87"/>
      <c r="B214" s="132" t="s">
        <v>88</v>
      </c>
      <c r="C214" s="132" t="s">
        <v>205</v>
      </c>
      <c r="E214" s="23" t="s">
        <v>209</v>
      </c>
      <c r="F214" s="23" t="str">
        <f t="shared" si="0"/>
        <v xml:space="preserve">     Entre 5000 y 10000 SMLMV</v>
      </c>
    </row>
    <row r="215" spans="1:8" s="23" customFormat="1" ht="21" x14ac:dyDescent="0.4">
      <c r="A215" s="87"/>
      <c r="B215" s="132" t="s">
        <v>56</v>
      </c>
      <c r="C215" s="132" t="s">
        <v>91</v>
      </c>
      <c r="E215" s="23" t="s">
        <v>205</v>
      </c>
      <c r="F215" s="23" t="str">
        <f t="shared" si="0"/>
        <v xml:space="preserve">     Mayor a 10000 SMLMV</v>
      </c>
    </row>
    <row r="216" spans="1:8" s="23" customFormat="1" ht="63" x14ac:dyDescent="0.4">
      <c r="A216" s="87"/>
      <c r="B216" s="132" t="s">
        <v>56</v>
      </c>
      <c r="C216" s="132" t="s">
        <v>92</v>
      </c>
      <c r="D216" s="23" t="s">
        <v>56</v>
      </c>
      <c r="F216" s="23" t="str">
        <f t="shared" si="0"/>
        <v>Pérdida Reputacional</v>
      </c>
    </row>
    <row r="217" spans="1:8" s="23" customFormat="1" ht="42" x14ac:dyDescent="0.4">
      <c r="A217" s="87"/>
      <c r="B217" s="132" t="s">
        <v>56</v>
      </c>
      <c r="C217" s="132" t="s">
        <v>94</v>
      </c>
      <c r="E217" s="23" t="s">
        <v>91</v>
      </c>
      <c r="F217" s="23" t="str">
        <f>IF(NOT(ISBLANK(D217)),D217,IF(NOT(ISBLANK(E217)),"     "&amp;E217,FALSE))</f>
        <v xml:space="preserve">     El riesgo afecta la imagen de alguna área de la organización</v>
      </c>
    </row>
    <row r="218" spans="1:8" s="23" customFormat="1" ht="63" x14ac:dyDescent="0.4">
      <c r="A218" s="87"/>
      <c r="B218" s="132" t="s">
        <v>56</v>
      </c>
      <c r="C218" s="132"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32" t="s">
        <v>56</v>
      </c>
      <c r="C219" s="132"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33" t="s">
        <v>139</v>
      </c>
    </row>
    <row r="224" spans="1:8" s="23" customFormat="1" x14ac:dyDescent="0.3">
      <c r="F224" s="133" t="s">
        <v>140</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 (2)</vt:lpstr>
      <vt:lpstr>PRIORIZACIÓN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2024-08-11T17:08:15Z</dcterms:modified>
</cp:coreProperties>
</file>