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activeTab="8"/>
  </bookViews>
  <sheets>
    <sheet name="70-DESARROLLO SOSTENIBLE MINERO" sheetId="2" r:id="rId1"/>
    <sheet name="68-CONSOLIDACION PRODUCTIVA " sheetId="4" r:id="rId2"/>
    <sheet name="sectores productivos" sheetId="12" r:id="rId3"/>
    <sheet name="60-CONSERVACION DE LA BIODIVERS" sheetId="5" r:id="rId4"/>
    <sheet name="DESEMPEÑO AMBIENTAL SECTORES" sheetId="6" state="hidden" r:id="rId5"/>
    <sheet name="64-EDUCACION AMBIENTAL" sheetId="7" r:id="rId6"/>
    <sheet name="66-CAMBIO CLIMATICO" sheetId="8" r:id="rId7"/>
    <sheet name="69-AGUA POTABLE Y SANEAMIENTO " sheetId="9" r:id="rId8"/>
    <sheet name="67-BOMBEROS Y GESTION DEL RIESG" sheetId="10" r:id="rId9"/>
    <sheet name="Anexo conservacion " sheetId="14" r:id="rId10"/>
    <sheet name="ANexo Agua Potable" sheetId="3"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0" l="1"/>
  <c r="P21" i="10"/>
  <c r="O23" i="10"/>
  <c r="P23" i="10"/>
  <c r="O25" i="10"/>
  <c r="P25" i="10"/>
  <c r="P31" i="10"/>
  <c r="Q31" i="10" s="1"/>
  <c r="O33" i="10"/>
  <c r="P33" i="10"/>
  <c r="O35" i="10"/>
  <c r="P35" i="10"/>
  <c r="O37" i="10"/>
  <c r="P37" i="10"/>
  <c r="O39" i="10"/>
  <c r="P39" i="10"/>
  <c r="O41" i="10"/>
  <c r="O43" i="10"/>
  <c r="P43" i="10"/>
  <c r="O45" i="10"/>
  <c r="P45" i="10"/>
  <c r="Q45" i="10"/>
  <c r="O47" i="10"/>
  <c r="P19" i="10"/>
  <c r="O19" i="10"/>
  <c r="P20" i="9"/>
  <c r="P22" i="9"/>
  <c r="P24" i="9"/>
  <c r="P26" i="9"/>
  <c r="P28" i="9"/>
  <c r="P30" i="9"/>
  <c r="Q30" i="9"/>
  <c r="P32" i="9"/>
  <c r="Q32" i="9"/>
  <c r="P34" i="9"/>
  <c r="Q34" i="9"/>
  <c r="R34" i="9"/>
  <c r="P36" i="9"/>
  <c r="P38" i="9"/>
  <c r="P18" i="9"/>
  <c r="P22" i="8"/>
  <c r="P24" i="8"/>
  <c r="P26" i="8"/>
  <c r="O24" i="8"/>
  <c r="O26" i="8"/>
  <c r="O20" i="8"/>
  <c r="Q23" i="7"/>
  <c r="P21" i="7"/>
  <c r="P23" i="7"/>
  <c r="O25" i="7"/>
  <c r="O21" i="7"/>
  <c r="Q21" i="7" s="1"/>
  <c r="O23" i="7"/>
  <c r="O19" i="7"/>
  <c r="Q26" i="5"/>
  <c r="P26" i="5"/>
  <c r="P28" i="5"/>
  <c r="P30" i="5"/>
  <c r="P32" i="5"/>
  <c r="O18" i="5"/>
  <c r="O20" i="5"/>
  <c r="O24" i="5"/>
  <c r="O26" i="5"/>
  <c r="O28" i="5"/>
  <c r="O30" i="5"/>
  <c r="O32" i="5"/>
  <c r="O34" i="5"/>
  <c r="P36" i="5"/>
  <c r="O36" i="5"/>
  <c r="Q18" i="12" l="1"/>
  <c r="O20" i="12"/>
  <c r="O18" i="12"/>
  <c r="P18" i="12"/>
  <c r="O20" i="4" l="1"/>
  <c r="P20" i="4"/>
  <c r="P22" i="4"/>
  <c r="O22" i="4"/>
  <c r="Q22" i="4" s="1"/>
  <c r="O18" i="4"/>
  <c r="P20" i="2"/>
  <c r="O20" i="2"/>
  <c r="Q20" i="2" s="1"/>
  <c r="H19" i="5" l="1"/>
  <c r="I23" i="4" l="1"/>
  <c r="I22" i="4"/>
  <c r="I20" i="4"/>
  <c r="H18" i="4"/>
  <c r="H18" i="5"/>
  <c r="P18" i="5" s="1"/>
  <c r="Q18" i="5" s="1"/>
  <c r="H38" i="5"/>
  <c r="I22" i="5"/>
  <c r="H23" i="5"/>
  <c r="P22" i="5" s="1"/>
  <c r="Q22" i="5" s="1"/>
  <c r="H47" i="10"/>
  <c r="P47" i="10" s="1"/>
  <c r="I23" i="5" l="1"/>
  <c r="I23" i="10"/>
  <c r="I25" i="7"/>
  <c r="I24" i="7"/>
  <c r="I23" i="7"/>
  <c r="I22" i="7"/>
  <c r="I21" i="7"/>
  <c r="I20" i="7"/>
  <c r="I37" i="5"/>
  <c r="I36" i="5"/>
  <c r="I34" i="5"/>
  <c r="I32" i="5"/>
  <c r="I30" i="5"/>
  <c r="I28" i="5"/>
  <c r="I27" i="5"/>
  <c r="I26" i="5"/>
  <c r="I24" i="5"/>
  <c r="I20" i="5"/>
  <c r="I18" i="5"/>
  <c r="H50" i="10" l="1"/>
  <c r="H41" i="10"/>
  <c r="H29" i="10"/>
  <c r="H27" i="10"/>
  <c r="P27" i="10" s="1"/>
  <c r="I29" i="10" l="1"/>
  <c r="P29" i="10"/>
  <c r="P41" i="10"/>
  <c r="Q41" i="10" s="1"/>
  <c r="H49" i="10"/>
  <c r="I21" i="10"/>
  <c r="I19" i="10"/>
  <c r="H38" i="9"/>
  <c r="Q38" i="9" s="1"/>
  <c r="H36" i="9"/>
  <c r="Q36" i="9" s="1"/>
  <c r="H29" i="9"/>
  <c r="H28" i="9"/>
  <c r="H26" i="9"/>
  <c r="H27" i="9"/>
  <c r="Q26" i="9" s="1"/>
  <c r="R26" i="9" s="1"/>
  <c r="H25" i="9"/>
  <c r="H24" i="9"/>
  <c r="H22" i="9"/>
  <c r="Q22" i="9" s="1"/>
  <c r="H21" i="9"/>
  <c r="H20" i="9"/>
  <c r="H19" i="9"/>
  <c r="I18" i="9"/>
  <c r="M18" i="9"/>
  <c r="H29" i="8"/>
  <c r="H20" i="8"/>
  <c r="H26" i="7"/>
  <c r="P25" i="7" s="1"/>
  <c r="Q25" i="7" s="1"/>
  <c r="Q20" i="9" l="1"/>
  <c r="R20" i="9" s="1"/>
  <c r="H28" i="8"/>
  <c r="P20" i="8"/>
  <c r="Q20" i="8" s="1"/>
  <c r="H41" i="9"/>
  <c r="Q28" i="9"/>
  <c r="R28" i="9" s="1"/>
  <c r="Q24" i="9"/>
  <c r="R24" i="9" s="1"/>
  <c r="Q18" i="9"/>
  <c r="R18" i="9" s="1"/>
  <c r="H31" i="7"/>
  <c r="I26" i="7"/>
  <c r="H18" i="9"/>
  <c r="H40" i="9" s="1"/>
  <c r="H19" i="7" l="1"/>
  <c r="P19" i="7" s="1"/>
  <c r="Q19" i="7" s="1"/>
  <c r="H30" i="7" l="1"/>
  <c r="I19" i="7"/>
  <c r="I19" i="5"/>
  <c r="I38" i="5"/>
  <c r="H35" i="5"/>
  <c r="H25" i="5"/>
  <c r="H21" i="5"/>
  <c r="H23" i="12"/>
  <c r="H19" i="4"/>
  <c r="I18" i="12"/>
  <c r="I20" i="12"/>
  <c r="I21" i="5" l="1"/>
  <c r="P20" i="5"/>
  <c r="Q20" i="5" s="1"/>
  <c r="I25" i="5"/>
  <c r="P24" i="5"/>
  <c r="Q24" i="5" s="1"/>
  <c r="P34" i="5"/>
  <c r="Q34" i="5" s="1"/>
  <c r="H39" i="5"/>
  <c r="I39" i="5" s="1"/>
  <c r="P18" i="4"/>
  <c r="Q18" i="4" s="1"/>
  <c r="H25" i="4"/>
  <c r="I25" i="4" s="1"/>
  <c r="I35" i="5"/>
  <c r="I22" i="12"/>
  <c r="H22" i="12" s="1"/>
  <c r="I18" i="4" l="1"/>
  <c r="I24" i="4" s="1"/>
  <c r="P38" i="6" l="1"/>
  <c r="O38" i="6"/>
  <c r="Q38" i="6" l="1"/>
  <c r="Q36" i="5"/>
  <c r="O18" i="2"/>
  <c r="P18" i="2" l="1"/>
  <c r="Q18" i="2" s="1"/>
</calcChain>
</file>

<file path=xl/comments1.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340</t>
        </r>
      </text>
    </comment>
    <comment ref="H21" authorId="1" shapeId="0">
      <text>
        <r>
          <rPr>
            <b/>
            <sz val="9"/>
            <color indexed="81"/>
            <rFont val="Tahoma"/>
            <family val="2"/>
          </rPr>
          <t>usuario:</t>
        </r>
        <r>
          <rPr>
            <sz val="9"/>
            <color indexed="81"/>
            <rFont val="Tahoma"/>
            <family val="2"/>
          </rPr>
          <t xml:space="preserve">
340</t>
        </r>
      </text>
    </comment>
  </commentList>
</comments>
</file>

<file path=xl/comments2.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337, 968</t>
        </r>
      </text>
    </comment>
    <comment ref="I19" authorId="1" shapeId="0">
      <text>
        <r>
          <rPr>
            <b/>
            <sz val="9"/>
            <color indexed="81"/>
            <rFont val="Tahoma"/>
            <family val="2"/>
          </rPr>
          <t>usuario:</t>
        </r>
        <r>
          <rPr>
            <sz val="9"/>
            <color indexed="81"/>
            <rFont val="Tahoma"/>
            <family val="2"/>
          </rPr>
          <t xml:space="preserve">
337, 968</t>
        </r>
      </text>
    </comment>
    <comment ref="I21" authorId="1" shapeId="0">
      <text>
        <r>
          <rPr>
            <b/>
            <sz val="9"/>
            <color indexed="81"/>
            <rFont val="Tahoma"/>
            <family val="2"/>
          </rPr>
          <t>usuario:</t>
        </r>
        <r>
          <rPr>
            <sz val="9"/>
            <color indexed="81"/>
            <rFont val="Tahoma"/>
            <family val="2"/>
          </rPr>
          <t xml:space="preserve">
968</t>
        </r>
      </text>
    </comment>
  </commentList>
</comments>
</file>

<file path=xl/comments3.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337,340,968,1205,1649</t>
        </r>
      </text>
    </comment>
    <comment ref="I19" authorId="1" shapeId="0">
      <text>
        <r>
          <rPr>
            <b/>
            <sz val="9"/>
            <color indexed="81"/>
            <rFont val="Tahoma"/>
            <family val="2"/>
          </rPr>
          <t>usuario:</t>
        </r>
        <r>
          <rPr>
            <sz val="9"/>
            <color indexed="81"/>
            <rFont val="Tahoma"/>
            <family val="2"/>
          </rPr>
          <t xml:space="preserve">
337, 968</t>
        </r>
      </text>
    </comment>
    <comment ref="I21" authorId="1" shapeId="0">
      <text>
        <r>
          <rPr>
            <b/>
            <sz val="9"/>
            <color indexed="81"/>
            <rFont val="Tahoma"/>
            <family val="2"/>
          </rPr>
          <t>usuario:</t>
        </r>
        <r>
          <rPr>
            <sz val="9"/>
            <color indexed="81"/>
            <rFont val="Tahoma"/>
            <family val="2"/>
          </rPr>
          <t xml:space="preserve">
968</t>
        </r>
      </text>
    </comment>
  </commentList>
</comments>
</file>

<file path=xl/comments4.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usuario:</t>
        </r>
        <r>
          <rPr>
            <sz val="9"/>
            <color indexed="81"/>
            <rFont val="Tahoma"/>
            <family val="2"/>
          </rPr>
          <t xml:space="preserve">
172, 851,1583,376,666,1252</t>
        </r>
      </text>
    </comment>
    <comment ref="H21" authorId="1" shapeId="0">
      <text>
        <r>
          <rPr>
            <b/>
            <sz val="9"/>
            <color indexed="81"/>
            <rFont val="Tahoma"/>
            <family val="2"/>
          </rPr>
          <t>usuario:</t>
        </r>
        <r>
          <rPr>
            <sz val="9"/>
            <color indexed="81"/>
            <rFont val="Tahoma"/>
            <family val="2"/>
          </rPr>
          <t xml:space="preserve">
172, 851.1583</t>
        </r>
      </text>
    </comment>
    <comment ref="H25" authorId="1" shapeId="0">
      <text>
        <r>
          <rPr>
            <b/>
            <sz val="9"/>
            <color indexed="81"/>
            <rFont val="Tahoma"/>
            <family val="2"/>
          </rPr>
          <t>usuario:</t>
        </r>
        <r>
          <rPr>
            <sz val="9"/>
            <color indexed="81"/>
            <rFont val="Tahoma"/>
            <family val="2"/>
          </rPr>
          <t xml:space="preserve">
338, 665</t>
        </r>
      </text>
    </comment>
    <comment ref="H27" authorId="1" shapeId="0">
      <text>
        <r>
          <rPr>
            <b/>
            <sz val="9"/>
            <color indexed="81"/>
            <rFont val="Tahoma"/>
            <family val="2"/>
          </rPr>
          <t>usuario:</t>
        </r>
        <r>
          <rPr>
            <sz val="9"/>
            <color indexed="81"/>
            <rFont val="Tahoma"/>
            <family val="2"/>
          </rPr>
          <t xml:space="preserve">
2248</t>
        </r>
      </text>
    </comment>
    <comment ref="H35" authorId="1" shapeId="0">
      <text>
        <r>
          <rPr>
            <b/>
            <sz val="9"/>
            <color indexed="81"/>
            <rFont val="Tahoma"/>
            <family val="2"/>
          </rPr>
          <t>usuario:</t>
        </r>
        <r>
          <rPr>
            <sz val="9"/>
            <color indexed="81"/>
            <rFont val="Tahoma"/>
            <family val="2"/>
          </rPr>
          <t xml:space="preserve">
345, 120, 162,1221,1220,1382,2156</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6.xml><?xml version="1.0" encoding="utf-8"?>
<comments xmlns="http://schemas.openxmlformats.org/spreadsheetml/2006/main">
  <authors>
    <author>equipo 60</author>
    <author>RICHI</author>
    <author>usuario</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sz val="11"/>
            <color indexed="8"/>
            <rFont val="Helvetica Neue"/>
          </rPr>
          <t xml:space="preserve">RICHI:
664, </t>
        </r>
      </text>
    </comment>
    <comment ref="H21" authorId="2" shapeId="0">
      <text>
        <r>
          <rPr>
            <b/>
            <sz val="9"/>
            <color indexed="81"/>
            <rFont val="Tahoma"/>
            <family val="2"/>
          </rPr>
          <t>usuario:</t>
        </r>
        <r>
          <rPr>
            <sz val="9"/>
            <color indexed="81"/>
            <rFont val="Tahoma"/>
            <family val="2"/>
          </rPr>
          <t xml:space="preserve">
850</t>
        </r>
      </text>
    </comment>
    <comment ref="H23" authorId="2" shapeId="0">
      <text>
        <r>
          <rPr>
            <b/>
            <sz val="9"/>
            <color indexed="81"/>
            <rFont val="Tahoma"/>
            <family val="2"/>
          </rPr>
          <t>usuario:</t>
        </r>
        <r>
          <rPr>
            <sz val="9"/>
            <color indexed="81"/>
            <rFont val="Tahoma"/>
            <family val="2"/>
          </rPr>
          <t xml:space="preserve">
857</t>
        </r>
      </text>
    </comment>
    <comment ref="H25" authorId="2" shapeId="0">
      <text>
        <r>
          <rPr>
            <b/>
            <sz val="9"/>
            <color indexed="81"/>
            <rFont val="Tahoma"/>
            <family val="2"/>
          </rPr>
          <t>usuario:</t>
        </r>
        <r>
          <rPr>
            <sz val="9"/>
            <color indexed="81"/>
            <rFont val="Tahoma"/>
            <family val="2"/>
          </rPr>
          <t xml:space="preserve">
754 , 1743</t>
        </r>
      </text>
    </comment>
  </commentList>
</comments>
</file>

<file path=xl/comments7.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8.xml><?xml version="1.0" encoding="utf-8"?>
<comments xmlns="http://schemas.openxmlformats.org/spreadsheetml/2006/main">
  <authors>
    <author>equipo 60</author>
    <author>usuario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I18" authorId="1" shapeId="0">
      <text>
        <r>
          <rPr>
            <b/>
            <sz val="9"/>
            <color indexed="81"/>
            <rFont val="Tahoma"/>
            <family val="2"/>
          </rPr>
          <t>usuario:</t>
        </r>
        <r>
          <rPr>
            <sz val="9"/>
            <color indexed="81"/>
            <rFont val="Tahoma"/>
            <family val="2"/>
          </rPr>
          <t xml:space="preserve">
1798 ( operación planta colinas) , 493 (277036), 20 millones para ops</t>
        </r>
      </text>
    </comment>
    <comment ref="M18" authorId="1" shapeId="0">
      <text>
        <r>
          <rPr>
            <b/>
            <sz val="9"/>
            <color indexed="81"/>
            <rFont val="Tahoma"/>
            <family val="2"/>
          </rPr>
          <t>usuario:</t>
        </r>
        <r>
          <rPr>
            <sz val="9"/>
            <color indexed="81"/>
            <rFont val="Tahoma"/>
            <family val="2"/>
          </rPr>
          <t xml:space="preserve">
2195 , 3204 (1228…)(complementario),639635 son de  transporte de hidrocarburos</t>
        </r>
      </text>
    </comment>
    <comment ref="I19" authorId="1" shapeId="0">
      <text>
        <r>
          <rPr>
            <b/>
            <sz val="9"/>
            <color indexed="81"/>
            <rFont val="Tahoma"/>
            <family val="2"/>
          </rPr>
          <t>usuario:</t>
        </r>
        <r>
          <rPr>
            <sz val="9"/>
            <color indexed="81"/>
            <rFont val="Tahoma"/>
            <family val="2"/>
          </rPr>
          <t xml:space="preserve">
493</t>
        </r>
      </text>
    </comment>
    <comment ref="M19" authorId="1" shapeId="0">
      <text>
        <r>
          <rPr>
            <b/>
            <sz val="9"/>
            <color indexed="81"/>
            <rFont val="Tahoma"/>
            <family val="2"/>
          </rPr>
          <t>usuario:</t>
        </r>
        <r>
          <rPr>
            <sz val="9"/>
            <color indexed="81"/>
            <rFont val="Tahoma"/>
            <family val="2"/>
          </rPr>
          <t xml:space="preserve">
32044</t>
        </r>
      </text>
    </comment>
    <comment ref="H35" authorId="1" shapeId="0">
      <text>
        <r>
          <rPr>
            <b/>
            <sz val="9"/>
            <color indexed="81"/>
            <rFont val="Tahoma"/>
            <family val="2"/>
          </rPr>
          <t>usuario:</t>
        </r>
        <r>
          <rPr>
            <sz val="9"/>
            <color indexed="81"/>
            <rFont val="Tahoma"/>
            <family val="2"/>
          </rPr>
          <t xml:space="preserve">
1650, 1807,1806,1515</t>
        </r>
      </text>
    </comment>
    <comment ref="H36" authorId="1" shapeId="0">
      <text>
        <r>
          <rPr>
            <b/>
            <sz val="9"/>
            <color indexed="81"/>
            <rFont val="Tahoma"/>
            <family val="2"/>
          </rPr>
          <t>usuario:</t>
        </r>
      </text>
    </comment>
    <comment ref="H37" authorId="1" shapeId="0">
      <text>
        <r>
          <rPr>
            <b/>
            <sz val="9"/>
            <color indexed="81"/>
            <rFont val="Tahoma"/>
            <family val="2"/>
          </rPr>
          <t>usuario:</t>
        </r>
        <r>
          <rPr>
            <sz val="9"/>
            <color indexed="81"/>
            <rFont val="Tahoma"/>
            <family val="2"/>
          </rPr>
          <t xml:space="preserve">
1407</t>
        </r>
      </text>
    </comment>
    <comment ref="H38" authorId="1" shapeId="0">
      <text>
        <r>
          <rPr>
            <b/>
            <sz val="9"/>
            <color indexed="81"/>
            <rFont val="Tahoma"/>
            <family val="2"/>
          </rPr>
          <t>usuario:</t>
        </r>
        <r>
          <rPr>
            <sz val="9"/>
            <color indexed="81"/>
            <rFont val="Tahoma"/>
            <family val="2"/>
          </rPr>
          <t xml:space="preserve">
</t>
        </r>
      </text>
    </comment>
  </commentList>
</comments>
</file>

<file path=xl/comments9.xml><?xml version="1.0" encoding="utf-8"?>
<comments xmlns="http://schemas.openxmlformats.org/spreadsheetml/2006/main">
  <authors>
    <author>equipo 60</author>
    <author>usuario</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M26" authorId="1" shapeId="0">
      <text>
        <r>
          <rPr>
            <b/>
            <sz val="9"/>
            <color indexed="81"/>
            <rFont val="Tahoma"/>
            <family val="2"/>
          </rPr>
          <t>usuario:</t>
        </r>
        <r>
          <rPr>
            <sz val="9"/>
            <color indexed="81"/>
            <rFont val="Tahoma"/>
            <family val="2"/>
          </rPr>
          <t xml:space="preserve">
ADICION 3082/2023</t>
        </r>
      </text>
    </comment>
    <comment ref="H32" authorId="1" shapeId="0">
      <text>
        <r>
          <rPr>
            <b/>
            <sz val="9"/>
            <color indexed="81"/>
            <rFont val="Tahoma"/>
            <family val="2"/>
          </rPr>
          <t>usuario:</t>
        </r>
        <r>
          <rPr>
            <sz val="9"/>
            <color indexed="81"/>
            <rFont val="Tahoma"/>
            <family val="2"/>
          </rPr>
          <t xml:space="preserve">
2925</t>
        </r>
      </text>
    </comment>
    <comment ref="H36" authorId="1" shapeId="0">
      <text>
        <r>
          <rPr>
            <b/>
            <sz val="9"/>
            <color indexed="81"/>
            <rFont val="Tahoma"/>
            <family val="2"/>
          </rPr>
          <t>usuario:</t>
        </r>
        <r>
          <rPr>
            <sz val="9"/>
            <color indexed="81"/>
            <rFont val="Tahoma"/>
            <family val="2"/>
          </rPr>
          <t xml:space="preserve">
2082</t>
        </r>
      </text>
    </comment>
  </commentList>
</comments>
</file>

<file path=xl/sharedStrings.xml><?xml version="1.0" encoding="utf-8"?>
<sst xmlns="http://schemas.openxmlformats.org/spreadsheetml/2006/main" count="1184" uniqueCount="360">
  <si>
    <t xml:space="preserve">FIRMA: </t>
  </si>
  <si>
    <t xml:space="preserve">OBSERVACIONES: </t>
  </si>
  <si>
    <t>E</t>
  </si>
  <si>
    <t>P</t>
  </si>
  <si>
    <t>FIRMA</t>
  </si>
  <si>
    <t xml:space="preserve">NOMBRE: </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</si>
  <si>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</si>
  <si>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</si>
  <si>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</si>
  <si>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</si>
  <si>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</si>
  <si>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</si>
  <si>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</si>
  <si>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</si>
  <si>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</si>
  <si>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</si>
  <si>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</si>
  <si>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</si>
  <si>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</si>
  <si>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</si>
  <si>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</si>
  <si>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</si>
  <si>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</si>
  <si>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</si>
  <si>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</si>
  <si>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</si>
  <si>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</si>
  <si>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</si>
  <si>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</si>
  <si>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</si>
  <si>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</si>
  <si>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</si>
  <si>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</si>
  <si>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</si>
  <si>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</si>
  <si>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</si>
  <si>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</si>
  <si>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 xml:space="preserve">SECRETARÍA / ENTIDAD: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</si>
  <si>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</si>
  <si>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</si>
  <si>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</si>
  <si>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</si>
  <si>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</si>
  <si>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</si>
  <si>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</si>
  <si>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</si>
  <si>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AMBIENTE Y GESTION DEL RIESGO</t>
  </si>
  <si>
    <t xml:space="preserve">GRUPO: DIRECCIÓN DE AMBIENTE, AGUA Y CAMBIO CLIMATICO </t>
  </si>
  <si>
    <t>FECHA DE  SEGUIMIENTO: SEPTIEMBRE 30 DEL 2024</t>
  </si>
  <si>
    <t>LINEA ESTRATEGICA:SOSTENIBILIDAD PARA TODOS</t>
  </si>
  <si>
    <t>CODIGO PRESUPUESTAL: 2.19.3.2.02.01.004                                 RUBROS:2.19.3.2.02.01.004</t>
  </si>
  <si>
    <r>
      <rPr>
        <b/>
        <sz val="12"/>
        <rFont val="Arial"/>
        <family val="2"/>
      </rPr>
      <t>Código MGA</t>
    </r>
    <r>
      <rPr>
        <sz val="12"/>
        <rFont val="Arial"/>
        <family val="2"/>
      </rPr>
      <t>: 2105019-Servicio de asistencia técnica en el manejo socio ambiental en las actividades mineras</t>
    </r>
  </si>
  <si>
    <t>Objetivos:  Apoyar  en el proceso de formalizacion de la actividad de la Mineria de subsistencia</t>
  </si>
  <si>
    <t>Realziar Talleres de capacitación en torno al uso de técnicas amigables con 
el medio ambiente</t>
  </si>
  <si>
    <t>Realizar jornadas de prevención promoción y protección de los derechos 
humanos enfocado a los mineros de subsistencia</t>
  </si>
  <si>
    <t xml:space="preserve">Número de personas </t>
  </si>
  <si>
    <t>Numero de jornadas</t>
  </si>
  <si>
    <t>META DE RESULTADO  No. Formalización de mineros de subsistencia</t>
  </si>
  <si>
    <t>numero</t>
  </si>
  <si>
    <t>CODIGO PRESUPUESTAL:   2.19.3.2.02.02.009                           RUBROS:2.19.3.2.02.02.009</t>
  </si>
  <si>
    <t xml:space="preserve">Objetivos:  Implementar acciones orientadas a proveer apoyo y estimulo en la reconversión social laboral </t>
  </si>
  <si>
    <t>2104021-Servicio de asistencia técnica para la reconversión socio laboral de personas dedicadas a la minería</t>
  </si>
  <si>
    <t xml:space="preserve"> Acompañar a los mineros de subsistencia en la inscripción en la plataforma 
Genesis y verificación en el cumplimiento de los requisitos, con el objetivo de certificar su actividad minera de subsistencia</t>
  </si>
  <si>
    <t>Realizar talleres a mineros de subsistencia sobre el manejo de la plataforma GENESIS</t>
  </si>
  <si>
    <t>META DE RESULTADO  No.  Número de procesos de educación y participación que contribuyan a la formación de ciudadanos conscientes de sus derechos y deberes ambientales.</t>
  </si>
  <si>
    <t xml:space="preserve">Numero </t>
  </si>
  <si>
    <t>SECTOR: 32-AMBIENTE Y DESARROLLO SOSTENIBLE</t>
  </si>
  <si>
    <t>Objetivos: Desarrollar e implementar acciones dirigidas a la gestión integral de la protección de áreas de conservación y/o estratégicas</t>
  </si>
  <si>
    <t>CODIGO PRESUPUESTAL:                           RUBROS:219320201002-2.19.3.2.01.03.001-2.19.3.2.02.01.003-2.19.3.2.02.01.004-2.19.3.2.02.02.008-2.19.3.2.02.02.009</t>
  </si>
  <si>
    <t>3202005- Servicio de restauración de ecosistemas</t>
  </si>
  <si>
    <t xml:space="preserve"> Implementar proyectos y/o estrategias de mantenimiento, señalización y 
restauración en predios del Sistema Municipal de áreas Protegidas, así como aquellos ecosistemas degradados y de interés ambiental.</t>
  </si>
  <si>
    <t xml:space="preserve"> Realizar talleres de concienciación alrededor del tema de especies silvestres y especies insignia</t>
  </si>
  <si>
    <t>Sembrar y mantener árboles en procesos de reforestación y restauración 
ecológica</t>
  </si>
  <si>
    <t>3202006-Servicio de reforestación de ecosistemas</t>
  </si>
  <si>
    <t>Realizar actividades de fomento de material forestal con fines de reforestación y ornamental</t>
  </si>
  <si>
    <t>3202038-Servicio de producción de plántulas en viveros</t>
  </si>
  <si>
    <t>Suministrar materiales y equipos para el vivero</t>
  </si>
  <si>
    <t>3202042-Servicio de manejo del arbolado urbano</t>
  </si>
  <si>
    <t>Realizar actividades de monitoreo y seguimiento e intervenciones silviculturales que permiten realizar podas, talas o tratamientos fitosanitarios a los árboles que se encuentran en emergencia.</t>
  </si>
  <si>
    <t>3202047-Servicio de administración y manejo de áreas protegidas locales no vinculadas al Sistema Nacional de Áreas Protegidas</t>
  </si>
  <si>
    <t>3202043-Servicio apoyo financiero para la implementación de esquemas de pago por Servicio ambientales</t>
  </si>
  <si>
    <t xml:space="preserve"> Implementar el esquema de pago por servicios ambientales en zonas con especial interés ambiental y servicios ecosistémicos.</t>
  </si>
  <si>
    <t>Apoyar la gestión de acciones encaminadas a fortalecer las actividades de 
la implementación de esquemas por pago de servicios ambientales</t>
  </si>
  <si>
    <t xml:space="preserve"> Adquirir predios con fines de conservación y predios de áreas de 
importancia estratégica para la conservación de recursos hídricos que surten de 
agua los acueductos municipales (estudio de títulos, levantamientos topográficos, 
avalúos, custodia y administración, gastos notariales)</t>
  </si>
  <si>
    <t>META DE RESULTADO  No. Número de hectáreas bajo esquemas de pago por servicios ambientales en cuencas abastecedoras de acueducto, zonas de recarga de acuíferos y nacimientos de agua.</t>
  </si>
  <si>
    <t>Numero de Ha</t>
  </si>
  <si>
    <t>META DE RESULTADO  No.  Número de hectáreas / predios adquiridos en cuencas abastecedoras de acueducto, zonas de recarga de acuíferos y nacimientos de agua de acueducto, zonas de recarga de acuíferos y nacimientos de agua</t>
  </si>
  <si>
    <t xml:space="preserve"> Número de hectáreas bajo esquemas de pago por servicios ambientales</t>
  </si>
  <si>
    <t>Número de hectáreas / predios adquiridos</t>
  </si>
  <si>
    <t>3201003-Servicio de asistencia técnica para la consolidación de negocios verdes</t>
  </si>
  <si>
    <t>NOMBRE  DEL PROYECTO POAI: FORTALECIMIENTO DEL DESEMPEÑO AMBIENTAL EN EL SECTOR PRODUCTIVO DE LOS NEGOCIOS VERDES DEL
MUNICIPIO DEL MUNICIPIO DE IBAGUÉ</t>
  </si>
  <si>
    <t>PROGRAMA: 3201-Fortalecimiento del desempeño ambiental de los sectores productivos</t>
  </si>
  <si>
    <t>CODIGO BPPIM:   2024730010122</t>
  </si>
  <si>
    <t>Fortalecer las capacidades y la consolidación de los Negocios verdes de
eco innovación, eficiencia energética, producción limpia y mercados verdes</t>
  </si>
  <si>
    <t xml:space="preserve">Apoyar las acciones de gestión para realizar las actividades de negocios
verdes
</t>
  </si>
  <si>
    <t>Capacitar a productores en temas de Buenas prácticas Ambientales y Productivas</t>
  </si>
  <si>
    <t>Servicio de seguimiento y evaluación de los programas de recolección de residuos pos consumo</t>
  </si>
  <si>
    <t>Realizar Estrategias de divulgación del manejo adecuado de residuos sólidos</t>
  </si>
  <si>
    <t>Realizar Servicios de seguimiento y evaluación de los programas de de
recolección de residuos posconsumo</t>
  </si>
  <si>
    <t>CODIGO PRESUPUESTAL:                           RUBROS:</t>
  </si>
  <si>
    <t>Objetivos: Aumentar el desempeño ambiental de los sectores productivos enfocado en los negocios verdes y servicio de recoleccion post consumo</t>
  </si>
  <si>
    <t xml:space="preserve">META DE RESULTADO  No.  </t>
  </si>
  <si>
    <t>META DE RESULTADO  No. Negocios verdes verificados territorio.</t>
  </si>
  <si>
    <t>Numero de Negocios Verdes implementados</t>
  </si>
  <si>
    <t>Objetivos: Brindar asistencia técnica y recursos para la implementación de iniciativas y estrategias ciudadanas de educación ambiental</t>
  </si>
  <si>
    <t>CODIGO PRESUPUESTAL:                           RUBROS:2.19.3.2.02.01.003 - 2.19.3.2.02.02.009</t>
  </si>
  <si>
    <t>3208008-Servicio de divulgación de la información de la política nacional de educación ambiental y participación</t>
  </si>
  <si>
    <t>Desarrollar programas de educación ambiental, como foros, conversatorios, 
talleres, entre otros dirigidos a la población ibaguereña</t>
  </si>
  <si>
    <t xml:space="preserve"> Desarrollar campañas de sensibilización dirigidas a los actores del sector 
turístico, destacando la importancia de los ecosistemas, su funcionalidad y la 
urgencia de su conservación</t>
  </si>
  <si>
    <t xml:space="preserve"> Apoyar a la implementación de PRAES</t>
  </si>
  <si>
    <t>3208010-Servicio de educación informal ambiental</t>
  </si>
  <si>
    <t>META DE RESULTADO  No. Número de procesos de educación y participación que contribuyan a la formación de ciudadanos conscientes de sus derechos y deberes ambientales.</t>
  </si>
  <si>
    <t xml:space="preserve">Numero de procesos </t>
  </si>
  <si>
    <t>CODIGO PRESUPUESTAL:                           RUBROS:2.19.3.2.02.01.003-2.19.3.2.02.01.004-2.19.3.2.02.02.009</t>
  </si>
  <si>
    <t>Objetivos:  Fortalecer las estrategias y acciones en la implementación del cambio climático</t>
  </si>
  <si>
    <t>3206004-Servicio de educación informal en gestión del cambio climático para un desarrollo bajo en carbono y resiliente al clima.</t>
  </si>
  <si>
    <t>adquirir elementos e insumos necesarios para promover temas enmarcados 
en el Cambio climático</t>
  </si>
  <si>
    <t>3206003-Servicio de apoyo técnico para la implementación de acciones de mitigación y adaptación al cambio climático</t>
  </si>
  <si>
    <t>Desarrollar proyectos encaminados a la reducción de emisiones de gases 
invernadero como la implantación del sistema de movilidad sostenible, aumento de sumideros de carbono, reducción de vulnerabilidad y resiliencia a la variabilidad climática.</t>
  </si>
  <si>
    <t xml:space="preserve"> Desarrollar programa de eco innovación, por medio de la construcción de 
sistemas de Estufas ecoeficientes fijas construidas en la zona rural dispersa que disminuyan la deforestación, de áreas de interés ambiental y desarrolle un entorno sano.</t>
  </si>
  <si>
    <t>META DE RESULTADO  No.</t>
  </si>
  <si>
    <t>META DE RESULTADO  No.Número de procesos de educación y participación que contribuyan a la formación de ciudadanos conscientes de sus derechos y deberes ambientales.</t>
  </si>
  <si>
    <t>Número de procesos de educación y participación</t>
  </si>
  <si>
    <t>CODIGO PRESUPUESTAL:                           RUBROS:2.19.3.2.02.01.003 -2.19.3.2.02.01.004 - 2.19.3.2.02.02.005 - 2.19.3.2.02.02.008 - 2.19.3.2.02.02.009 - 2.19.3.3.01.02.004.01-2.19.3.3.01.02.004.02</t>
  </si>
  <si>
    <t>Objetivos:  Fortalecer la prestación de servicio de aseo, acueducto y alcantarillado</t>
  </si>
  <si>
    <t>4003017-Acueductos Optimizados</t>
  </si>
  <si>
    <t>Mejorar y/o optimizar y brindar apoyos técnicos a los acueductos de la zona 
rural y urbana</t>
  </si>
  <si>
    <t>4003025-Servicios de apoyo financiero para la ejecución de proyectos de acueductos y alcantarillado</t>
  </si>
  <si>
    <t>Transferir recursos para la EDAT para el Plan Departamental de Aguas</t>
  </si>
  <si>
    <t>4003047-Servicio de apoyo financiero para subsidios al consumo en los servicios públicos domiciliarios</t>
  </si>
  <si>
    <t xml:space="preserve"> Pago de subsidios para estratos 1, 2 y 3 para servicios públicos de 
acueducto.</t>
  </si>
  <si>
    <t>Pagar subsidios para estratos 1, 2 y 3 para servicios públicos de 
alcantarillado.</t>
  </si>
  <si>
    <t xml:space="preserve"> pagar subsidios para estratos 1, 2 y 3 para servicios públicos de aseo.</t>
  </si>
  <si>
    <t>4003022-Servicios de implementación del Plan de Gestión Integral de Residuos Sólidos PGIRS</t>
  </si>
  <si>
    <t>Actualizar e implementar el Plan de Residuos Solidos ±PGIRS</t>
  </si>
  <si>
    <t>4003023-Servicios de seguimiento al Plan de Gestión Integral de Residuos Sólidos PGIRS</t>
  </si>
  <si>
    <t>adquirir materiales y equipos para el fortalecimiento de la implementación 
del Plan de Gestión Integral de Residuos Sólidos PGIRS</t>
  </si>
  <si>
    <t xml:space="preserve"> Realizar Seguimiento al Plan de Gestión integral de Residuos Sólidos 
PGIRS en el Horizonte a corto Plazo (4) años</t>
  </si>
  <si>
    <t>capacitar y sensibilizar a la comunidad en general en el manejo de residuos 
solidos</t>
  </si>
  <si>
    <t>Fortalecer el programa de gestión de residuos sólidos en la zona rural</t>
  </si>
  <si>
    <t>META DE RESULTADO  Índice de Calidad Urbana</t>
  </si>
  <si>
    <t xml:space="preserve">  Índice de Calidad Urbana</t>
  </si>
  <si>
    <t>CODIGO PRESUPUESTAL:                           RUBROS:2.19.3.2.01.01.003.07.01 -2.19.3.2.02.01.002 - 2.19.3.2.02.01.003 -2.19.3.2.02.01.004 -2.19.3.2.02.02.005 - 2.19.3.2.02.02.008 - 2.19.3.2.02.02.009</t>
  </si>
  <si>
    <t>Objetivos:  Incrementar el conocimiento, reducción y manejo del riesgo de desastres y emergencias en el municipio de Ibagué</t>
  </si>
  <si>
    <t>4503002-Servicio de educación informal</t>
  </si>
  <si>
    <t xml:space="preserve"> Capacitar a las comunidades en prevención, manejo de riesgos, incendios 
estructurales, inundaciones, etc (Bomberos en tu territorio)</t>
  </si>
  <si>
    <t xml:space="preserve"> Adquirir elementos didácticos para el desarrollo de servicios de educación 
informal</t>
  </si>
  <si>
    <t>Realizar Campañas educativas en conocimiento del riesgo, reducción y 
manejo de desastres (apoyo en la construcción de planes comunitarios y 
escolares, y de emergencias)</t>
  </si>
  <si>
    <t>Adquirir combustible para funcionamiento de maquinarias y equipos para la 
dirección de bomberos</t>
  </si>
  <si>
    <t>Adquirir maquinaria y/o vehículos de emergencia necesaria para atender 
emergencias</t>
  </si>
  <si>
    <t xml:space="preserve"> Adquirir y/o alquilar de maquinaria amarilla para la atención de emergenc</t>
  </si>
  <si>
    <t xml:space="preserve"> Realizar Acciones de respuesta a emergencias o desastres de origen natural 
o antrópico</t>
  </si>
  <si>
    <t>4503017-Estudios de riesgo de desastres</t>
  </si>
  <si>
    <t xml:space="preserve"> Estudios orientados en conocer las condiciones de riesgo del territorio, 
analizar y valorar las amenazas y vulnerabilidad y realizar el análisis a diferentes 
escalas.</t>
  </si>
  <si>
    <t>4503018-"Servicio de monitoreo y seguimiento para la gestión del riesgo"</t>
  </si>
  <si>
    <t>Mejorar la red de comunicación a través de estrategias, equipos que 
permitan alertar y coordinar las ayudas ante un evento de emergencia</t>
  </si>
  <si>
    <t>4503023-Documentos de planeación</t>
  </si>
  <si>
    <t xml:space="preserve"> Actualizar la estrategia para la respuesta a emergencias del Municipio que 
incluya objetivos, metas e indicadores.</t>
  </si>
  <si>
    <t>4503028-Servicios de apoyo para atención de población afectada por situaciones de emergencia, desastre o declaratorias de calamidad pública</t>
  </si>
  <si>
    <t>Realizar Acciones orientadas para dar respuesta a emergencias o desastres de origen natural o antrópico mediante la adquisición de equipos de atención de desastres, búsqueda y rescate, equipos de protección personal, nucleares, biológicos, químicos y radiológicos ±NBQR, equipos para el manejo de inundaciones, control de incendios, sanidad veterinaria y equipos de alojamiento temporal.</t>
  </si>
  <si>
    <t>4503014-Estaciones de bomberos adecuadas</t>
  </si>
  <si>
    <t>adecuar, mantener y/o reforzar de las estaciones de la Dirección Cuerpo 
Oficial de Bomberos</t>
  </si>
  <si>
    <t xml:space="preserve"> Construir la Estación Norte "Jardín" de la Dirección Cuerpo Oficial de 
Bomberos.</t>
  </si>
  <si>
    <t>META DE RESULTADO  Índice de mejoramiento de condiciones de riesgo, amenaza y/o vulnerabilidad</t>
  </si>
  <si>
    <t xml:space="preserve">  PORCENTAJE DE MEJORAMIENTO </t>
  </si>
  <si>
    <t xml:space="preserve"> Servicio de educación informal ambientaL</t>
  </si>
  <si>
    <t>Agr01-prestacion De Servicios De Apoyo A La Gestion del proyecto FORTALECIMIENTO DEL DESEMPEÑO AMBIENTAL DE LOS SECTORES PRODUCTIV</t>
  </si>
  <si>
    <t>337/2024</t>
  </si>
  <si>
    <t>Agr01-prestacion De Servicios De Apoyo A La Gestion del proyecto FORTALECIMIENTO DEL DESEMPEÑO AMBIENTAL DE LOS SECTORES PRODUCTIVOS</t>
  </si>
  <si>
    <r>
      <t xml:space="preserve">FISICO
</t>
    </r>
    <r>
      <rPr>
        <b/>
        <u/>
        <sz val="11"/>
        <rFont val="Arial MT"/>
      </rPr>
      <t xml:space="preserve">PROG  </t>
    </r>
    <r>
      <rPr>
        <b/>
        <sz val="11"/>
        <rFont val="Arial MT"/>
      </rPr>
      <t xml:space="preserve">
EJEC</t>
    </r>
  </si>
  <si>
    <r>
      <rPr>
        <b/>
        <sz val="11"/>
        <rFont val="Arial MT"/>
      </rPr>
      <t>FINANCIERO</t>
    </r>
    <r>
      <rPr>
        <b/>
        <u/>
        <sz val="11"/>
        <rFont val="Arial MT"/>
      </rPr>
      <t xml:space="preserve">
PROG  
OBLIGADO</t>
    </r>
  </si>
  <si>
    <t>Servicio de asistencia técnica para la consolidación de negocios verdes</t>
  </si>
  <si>
    <t>SECTOR:</t>
  </si>
  <si>
    <t>Objetivos:   Aumentar la articulación de los planes y proyectos de los diferentes sectores productivos, sociales y culturales.</t>
  </si>
  <si>
    <t>CODIGO PRESUPUESTAL:  219320202009 -219320201004</t>
  </si>
  <si>
    <t>META DE RESULTADO  No.  Mejorar el nivel de calidad ambiental urbana</t>
  </si>
  <si>
    <t>Ha</t>
  </si>
  <si>
    <t>OBSERVACIONES: pago de vigencia expirada contrato     , 22106800</t>
  </si>
  <si>
    <t>N</t>
  </si>
  <si>
    <t>Numero</t>
  </si>
  <si>
    <t>global</t>
  </si>
  <si>
    <t>Ha admiistradas</t>
  </si>
  <si>
    <t>numero de esquemas implementados</t>
  </si>
  <si>
    <t>Numero de arboles</t>
  </si>
  <si>
    <t>Numero de plantas</t>
  </si>
  <si>
    <t>Numero de talleres</t>
  </si>
  <si>
    <t>Ha restauradas</t>
  </si>
  <si>
    <t>Numero de personas capacitadas</t>
  </si>
  <si>
    <t>Número de Praes apoyados</t>
  </si>
  <si>
    <t>Numero de campañas</t>
  </si>
  <si>
    <t>numero de talleres</t>
  </si>
  <si>
    <t xml:space="preserve"> Capacitar personas en aras de promover consciencia ambiental en el marco del cambio climático.</t>
  </si>
  <si>
    <t>Credito</t>
  </si>
  <si>
    <t>R.B. SGP</t>
  </si>
  <si>
    <t>Realizar la construcción e interventoría de  PTAP en el Municipio de Ibagué</t>
  </si>
  <si>
    <t xml:space="preserve">Numero  de acueductos </t>
  </si>
  <si>
    <t xml:space="preserve">Transferencia realizada </t>
  </si>
  <si>
    <t xml:space="preserve">Número </t>
  </si>
  <si>
    <t xml:space="preserve">Numero de habitantes </t>
  </si>
  <si>
    <t>Plan implemntado</t>
  </si>
  <si>
    <t>Global</t>
  </si>
  <si>
    <t xml:space="preserve">Numro de seguimiento </t>
  </si>
  <si>
    <t>Personas capacitadas</t>
  </si>
  <si>
    <t xml:space="preserve">Numero de programas </t>
  </si>
  <si>
    <t>Entregar recursos en especie o monetarios dirigidos a población afectada por situaciones de emergencia</t>
  </si>
  <si>
    <t>4503004-Servicio de atención a emergencias y desastres2875</t>
  </si>
  <si>
    <t xml:space="preserve">Actualizar el plan de gestión del riesgo de desastres del Municipio que </t>
  </si>
  <si>
    <t>Numero  de estudios</t>
  </si>
  <si>
    <t xml:space="preserve">Numero de sistemas de alertas </t>
  </si>
  <si>
    <t>Numero de documentos</t>
  </si>
  <si>
    <t>Personas afectadas</t>
  </si>
  <si>
    <t>Personas beneficiadas</t>
  </si>
  <si>
    <t>Numero de estaciones</t>
  </si>
  <si>
    <t>Emergencias atendidas</t>
  </si>
  <si>
    <t>163/2024</t>
  </si>
  <si>
    <t>Agr01-prestacion De Servicios Profesionales Para F</t>
  </si>
  <si>
    <t>164/2024</t>
  </si>
  <si>
    <t>176/2024</t>
  </si>
  <si>
    <t>Agr01 PrestaciÓn De Servicios Profesionales Para</t>
  </si>
  <si>
    <t>170/2024</t>
  </si>
  <si>
    <t>Agr01- Prestacion De Servicios Profesionales Para</t>
  </si>
  <si>
    <t>584/2024</t>
  </si>
  <si>
    <t>“agr01 Prestacion De S</t>
  </si>
  <si>
    <t>Empresa IbaguereÑa</t>
  </si>
  <si>
    <t>493/2023</t>
  </si>
  <si>
    <t>Ejecutado  </t>
  </si>
  <si>
    <t>Adicion No.2 Convenio Interadministrativo 493 Del</t>
  </si>
  <si>
    <t>1798/2024</t>
  </si>
  <si>
    <t>Aunar Esfuerzos Administrativos, TÉcnicos Y Finan</t>
  </si>
  <si>
    <t>3204/2021</t>
  </si>
  <si>
    <t>Pago Vigencia Expirada Convenio Interadminis</t>
  </si>
  <si>
    <t>Pago Vigencia Expirada Convenio Interadministrativ</t>
  </si>
  <si>
    <t>Ferreteria Forero S.</t>
  </si>
  <si>
    <t>Agr-01compraventa De TuberÍa Y Materiales Para El</t>
  </si>
  <si>
    <t xml:space="preserve">Subsidios aseo </t>
  </si>
  <si>
    <t xml:space="preserve">$ 2.095.702.630	</t>
  </si>
  <si>
    <t>Patrimonio Autonomo</t>
  </si>
  <si>
    <t>/</t>
  </si>
  <si>
    <t>Transferencia De Recursos Para Garantizar La Conti</t>
  </si>
  <si>
    <t>21933010200402-2020730010019-16</t>
  </si>
  <si>
    <t>SUBSIDIOS DE ALCANTARILLADO</t>
  </si>
  <si>
    <t>21933010200401-2020730010019-16</t>
  </si>
  <si>
    <t>SUBSIDIOS DE ACUEDUCTO</t>
  </si>
  <si>
    <t>21933010200401-2020730010019-01</t>
  </si>
  <si>
    <t>2195/2024</t>
  </si>
  <si>
    <t>Contratos Agua potable y saneamiento basico</t>
  </si>
  <si>
    <t>Contratacion Simap</t>
  </si>
  <si>
    <t>N° del Contrato</t>
  </si>
  <si>
    <t>Valor del Contrato</t>
  </si>
  <si>
    <t xml:space="preserve">Objeto contractual </t>
  </si>
  <si>
    <t>120/2024</t>
  </si>
  <si>
    <t>Prestacion De Servicios Profesionales Para</t>
  </si>
  <si>
    <t>118/2024</t>
  </si>
  <si>
    <t>Agr01-prestacion De Servicios Profesionales Para</t>
  </si>
  <si>
    <t>119/2024</t>
  </si>
  <si>
    <t>Agr01-prestacion De Servicios Profesionales Para L</t>
  </si>
  <si>
    <t>162/2024</t>
  </si>
  <si>
    <t>171/2024</t>
  </si>
  <si>
    <t>172/2024</t>
  </si>
  <si>
    <t>376/2024</t>
  </si>
  <si>
    <t>342/2024</t>
  </si>
  <si>
    <t>237/2024</t>
  </si>
  <si>
    <t>338/2024</t>
  </si>
  <si>
    <t>Agr01-prestacion De Servicios De Apoyo A La Gestio</t>
  </si>
  <si>
    <t>345/2024</t>
  </si>
  <si>
    <t>275/2024</t>
  </si>
  <si>
    <t>582/2024</t>
  </si>
  <si>
    <t>666/2024</t>
  </si>
  <si>
    <t>665/2024</t>
  </si>
  <si>
    <t>851/2024</t>
  </si>
  <si>
    <t>823/2024</t>
  </si>
  <si>
    <t>1148/2024</t>
  </si>
  <si>
    <t>1221/2024</t>
  </si>
  <si>
    <t>1220/2024</t>
  </si>
  <si>
    <t>1222/2024</t>
  </si>
  <si>
    <t>1204/2024</t>
  </si>
  <si>
    <t>1219/2024</t>
  </si>
  <si>
    <t>1252/2024</t>
  </si>
  <si>
    <t>1223/2024</t>
  </si>
  <si>
    <t>1382/2024</t>
  </si>
  <si>
    <t>1407/2024</t>
  </si>
  <si>
    <t>3269/2022</t>
  </si>
  <si>
    <t>Pago De Viencia Expirada Contrato 3269 Del 13 De O</t>
  </si>
  <si>
    <t>1583/2024</t>
  </si>
  <si>
    <t>1651/2024</t>
  </si>
  <si>
    <t>1614/2024</t>
  </si>
  <si>
    <t>1707/2024</t>
  </si>
  <si>
    <t>1742/2024</t>
  </si>
  <si>
    <t>1736/2024</t>
  </si>
  <si>
    <t>664/2024</t>
  </si>
  <si>
    <t>Agr01-prestacion De Servicios Profesionales Para La implementacion del proyecto GESTIÓN DE LA INFORMACIÓN Y EL CONOCIMIENTO AMBIENTAL</t>
  </si>
  <si>
    <t>754/2024</t>
  </si>
  <si>
    <t>850/2024</t>
  </si>
  <si>
    <t>1743/2024</t>
  </si>
  <si>
    <t>857/2024</t>
  </si>
  <si>
    <t>583/2024</t>
  </si>
  <si>
    <t>Prestacion De Servicios Profesionales para la   Implementación Del Cambio Climático Para Un Desarrollo Bajo En Carbono Y Resiliente Al Clima En El Municipio De Ibagué</t>
  </si>
  <si>
    <t>966 / 2024</t>
  </si>
  <si>
    <t>967/2024</t>
  </si>
  <si>
    <t>1383/2024</t>
  </si>
  <si>
    <t>1653/2024</t>
  </si>
  <si>
    <t>1406/2024</t>
  </si>
  <si>
    <t>968/2024</t>
  </si>
  <si>
    <t>1205/2024</t>
  </si>
  <si>
    <t>1649/2024</t>
  </si>
  <si>
    <t>ver anexo 1</t>
  </si>
  <si>
    <t>ver anexo 2</t>
  </si>
  <si>
    <t>1650/2024</t>
  </si>
  <si>
    <t>prestacion De Servicios De Apoyo A La Gestion del proyecto  Implementacion y Seguimiento del Plan de Gestin Integral de Residuos Solidos en el Municipio de Ibague</t>
  </si>
  <si>
    <t>1807/2024</t>
  </si>
  <si>
    <t>1806/2024</t>
  </si>
  <si>
    <t>1515/2024</t>
  </si>
  <si>
    <t>PGIRS</t>
  </si>
  <si>
    <t>2104018-Servicio de asistencia técnica para la regularización de las actividades mineras</t>
  </si>
  <si>
    <t>3206016 - Estufa ecoeficiente fija</t>
  </si>
  <si>
    <t>4003021 Servicios de asistencia técnica en manejo de residuos solidos</t>
  </si>
  <si>
    <t>Numeros de planes</t>
  </si>
  <si>
    <t>Mineros irregulares que acceden a mecanismos para la regularización de la actividad</t>
  </si>
  <si>
    <t>LINEA ESTRATEGICA:</t>
  </si>
  <si>
    <t>SOSTENIBILIDAD PARA TODOS</t>
  </si>
  <si>
    <t>21-MINAS Y ENERGIA</t>
  </si>
  <si>
    <t xml:space="preserve">PROGRAMA:  </t>
  </si>
  <si>
    <t>2105-Desarrollo ambiental sostenible del sector minero energético</t>
  </si>
  <si>
    <t xml:space="preserve">NOMBRE  DEL PROYECTO POAI: </t>
  </si>
  <si>
    <t>Fortalecimiento del desarrollo ambiental sostenible del sector minero en el Municipio de  Ibagué</t>
  </si>
  <si>
    <t xml:space="preserve">CODIGO BPPIM:  </t>
  </si>
  <si>
    <t>2024730010070 - 2020730010013</t>
  </si>
  <si>
    <t>3201009-Servicio de seguimiento y evaluación de los programas de recolección de residuos pos consumo</t>
  </si>
  <si>
    <t xml:space="preserve">PROGRAMA: </t>
  </si>
  <si>
    <t xml:space="preserve"> 2104-Consolidación productiva del sector minero</t>
  </si>
  <si>
    <t>CONSOLIDACION PRODUCTIVA DEL SECTOR MINERO IBAGUE</t>
  </si>
  <si>
    <t>2024730010068 -2020730010013</t>
  </si>
  <si>
    <t xml:space="preserve"> Fortalecimiento Del Desempeño Ambiental De Los Sectores Productivos En El Municipio De Ibagué</t>
  </si>
  <si>
    <t xml:space="preserve">CODIGO BPPIM: </t>
  </si>
  <si>
    <t>2020730010013(Proyecto viejo que no armonizo por no que no se aprobo el otro proyecto)</t>
  </si>
  <si>
    <t xml:space="preserve">SECTOR: </t>
  </si>
  <si>
    <t>32-AMBIENTE Y DESARROLLO SOSTENIBLE</t>
  </si>
  <si>
    <t>3202-Conservación de la biodiversidady sus servicios ecosistemicos</t>
  </si>
  <si>
    <t>Conservación de la biodiversidad y sus servicios ecosistemicos en el Municipio de  Ibagué</t>
  </si>
  <si>
    <t xml:space="preserve">CODIGO BPPIM:   </t>
  </si>
  <si>
    <t>2024730010060 - 2020730010012</t>
  </si>
  <si>
    <t>3208-Educación ambiental</t>
  </si>
  <si>
    <t>NOMBRE  DEL PROYECTO POAI:</t>
  </si>
  <si>
    <t>Implementación de la estrategia " ecologiando" aprendiendo el arte de cuidar el Municipio de   Ibagué</t>
  </si>
  <si>
    <t xml:space="preserve"> 2024730010064 - 2020730010018</t>
  </si>
  <si>
    <t>3206- Gestión del cambio climático para un desarrollo bajo en carbono y resiliente al clima</t>
  </si>
  <si>
    <t>Fortalecimiento en la gestión del cambio climático para un desarrollo bajo en carbono y resiliente con el clima en la ciudad de   Ibagué</t>
  </si>
  <si>
    <t xml:space="preserve"> 2024730010066 - 2020730010009 </t>
  </si>
  <si>
    <t>TERRITORIO PARA TODOS</t>
  </si>
  <si>
    <t>40-VIVIENDA CIUDAD Y TERRITORIO</t>
  </si>
  <si>
    <t>4003-Acceso de la población a los servicios de agua potable y saneamiento básico</t>
  </si>
  <si>
    <t>Fortalecimiento de la prestación de servicios de agua potable y saneamiento básico en el municipio de  Ibagué</t>
  </si>
  <si>
    <t xml:space="preserve"> 2024730010069 -2020730010019 - 2020730010011</t>
  </si>
  <si>
    <t>45-GOBIERNO TERRITORIAL</t>
  </si>
  <si>
    <t>GOBERNABILIDAD PARA TODOS</t>
  </si>
  <si>
    <t>Fortalecimiento del manejo integral de la gestión del riesgo y emergencias en el municipio de   Ibagué</t>
  </si>
  <si>
    <t>4503- Gestión del riesgo de desastres y emergencias</t>
  </si>
  <si>
    <t>2024730010067 - 2020730010060</t>
  </si>
  <si>
    <t>3202048-Documentos lineamientos técnicos con acuerdos de uso, ocupación y tenencia en áreas protegidas no vinculadas al Sistema Nacional de Áreas Protegidas-</t>
  </si>
  <si>
    <t xml:space="preserve">Elaboracion de planes de manejo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</si>
</sst>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_-&quot;$&quot;\ * #,##0_-;\-&quot;$&quot;\ * #,##0_-;_-&quot;$&quot;\ * &quot;-&quot;??_-;_-@_-"/>
    <numFmt numFmtId="174" formatCode="_-&quot;$&quot;* #,##0_-;\-&quot;$&quot;* #,##0_-;_-&quot;$&quot;* &quot;-&quot;??_-;_-@_-"/>
    <numFmt numFmtId="175" formatCode="&quot; &quot;* #,##0&quot; &quot;;&quot; &quot;* &quot;-&quot;#,##0&quot; &quot;;&quot; &quot;* &quot;- &quot;"/>
    <numFmt numFmtId="176" formatCode="&quot; &quot;&quot;$&quot;&quot; &quot;* #,##0.00&quot; &quot;;&quot; &quot;&quot;$&quot;&quot; &quot;* &quot;-&quot;#,##0.00&quot; &quot;;&quot; &quot;&quot;$&quot;&quot; &quot;* &quot;-&quot;??&quot; &quot;"/>
    <numFmt numFmtId="177" formatCode="&quot; &quot;&quot;$&quot;&quot; &quot;* #,##0&quot; &quot;;&quot; &quot;&quot;$&quot;&quot; &quot;* &quot;-&quot;#,##0&quot; &quot;;&quot; &quot;&quot;$&quot;&quot; &quot;* &quot;-&quot;??&quot; &quot;"/>
  </numFmts>
  <fonts count="38">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2"/>
      <color theme="1"/>
      <name val="Arial"/>
      <family val="2"/>
    </font>
    <font>
      <b/>
      <sz val="11"/>
      <name val="Arial"/>
      <family val="2"/>
    </font>
    <font>
      <b/>
      <sz val="11"/>
      <color theme="1"/>
      <name val="Arial"/>
      <family val="2"/>
    </font>
    <font>
      <sz val="11"/>
      <color rgb="FF000000"/>
      <name val="Verdana"/>
      <family val="2"/>
    </font>
    <font>
      <sz val="8"/>
      <color rgb="FF000000"/>
      <name val="Verdana"/>
      <family val="2"/>
    </font>
    <font>
      <sz val="12"/>
      <color rgb="FF222222"/>
      <name val="Verdana"/>
      <family val="2"/>
    </font>
    <font>
      <sz val="10"/>
      <color rgb="FF222222"/>
      <name val="Verdana"/>
      <family val="2"/>
    </font>
    <font>
      <sz val="11"/>
      <name val="Arial"/>
      <family val="2"/>
    </font>
    <font>
      <b/>
      <sz val="11"/>
      <name val="Arial MT"/>
    </font>
    <font>
      <sz val="11"/>
      <color rgb="FF222222"/>
      <name val="Verdana"/>
      <family val="2"/>
    </font>
    <font>
      <sz val="11"/>
      <name val="Arial MT"/>
    </font>
    <font>
      <b/>
      <u/>
      <sz val="11"/>
      <name val="Arial MT"/>
    </font>
    <font>
      <b/>
      <sz val="10"/>
      <name val="Arial"/>
      <family val="2"/>
    </font>
    <font>
      <sz val="10"/>
      <color indexed="8"/>
      <name val="Arial"/>
      <family val="2"/>
    </font>
    <font>
      <sz val="12"/>
      <color indexed="8"/>
      <name val="Arial"/>
      <family val="2"/>
    </font>
    <font>
      <sz val="11"/>
      <color indexed="8"/>
      <name val="Helvetica Neue"/>
    </font>
    <font>
      <sz val="7"/>
      <color rgb="FF222222"/>
      <name val="Verdana"/>
      <family val="2"/>
    </font>
    <font>
      <b/>
      <sz val="14"/>
      <name val="Arial"/>
      <family val="2"/>
    </font>
    <font>
      <sz val="14"/>
      <name val="Arial"/>
      <family val="2"/>
    </font>
    <font>
      <sz val="14"/>
      <color theme="1"/>
      <name val="Arial"/>
      <family val="2"/>
    </font>
    <font>
      <sz val="11"/>
      <color indexed="8"/>
      <name val="Arial"/>
      <family val="2"/>
    </font>
    <font>
      <b/>
      <sz val="9"/>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8EB5E2"/>
        <bgColor indexed="64"/>
      </patternFill>
    </fill>
    <fill>
      <patternFill patternType="solid">
        <fgColor rgb="FFFFFFFF"/>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top style="medium">
        <color rgb="FFDDDDDD"/>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7">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619">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39" fontId="3" fillId="0" borderId="10" xfId="1" applyNumberFormat="1" applyFont="1" applyBorder="1" applyAlignment="1">
      <alignment vertical="center"/>
    </xf>
    <xf numFmtId="2" fontId="3" fillId="0" borderId="10" xfId="1" applyNumberFormat="1" applyFont="1" applyBorder="1" applyAlignment="1">
      <alignment vertical="center"/>
    </xf>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39"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3" fillId="0" borderId="15" xfId="1" applyFont="1" applyBorder="1" applyAlignment="1">
      <alignment horizontal="center" vertical="center" wrapText="1"/>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16" fillId="0" borderId="3" xfId="1" applyFont="1" applyBorder="1" applyAlignment="1">
      <alignment horizontal="left" vertical="center" wrapText="1"/>
    </xf>
    <xf numFmtId="0" fontId="16" fillId="0" borderId="1" xfId="1" applyFont="1" applyBorder="1" applyAlignment="1">
      <alignment horizontal="left" vertical="top" wrapText="1"/>
    </xf>
    <xf numFmtId="14" fontId="5" fillId="0" borderId="1" xfId="1" applyNumberFormat="1" applyFont="1" applyBorder="1" applyAlignment="1">
      <alignment horizontal="center" vertical="center" wrapText="1"/>
    </xf>
    <xf numFmtId="44" fontId="5" fillId="0" borderId="1" xfId="6" applyFont="1" applyBorder="1" applyAlignment="1">
      <alignment horizontal="center" vertical="center" wrapText="1"/>
    </xf>
    <xf numFmtId="173" fontId="5" fillId="0" borderId="1" xfId="6" applyNumberFormat="1" applyFont="1" applyBorder="1" applyAlignment="1">
      <alignment horizontal="center" vertical="center" wrapText="1"/>
    </xf>
    <xf numFmtId="173" fontId="18" fillId="0" borderId="0" xfId="6" applyNumberFormat="1" applyFont="1"/>
    <xf numFmtId="173" fontId="5" fillId="0" borderId="1" xfId="6" applyNumberFormat="1" applyFont="1" applyBorder="1" applyAlignment="1" applyProtection="1">
      <alignment vertical="center"/>
    </xf>
    <xf numFmtId="170" fontId="3" fillId="0" borderId="0" xfId="1" applyNumberFormat="1" applyFont="1"/>
    <xf numFmtId="44" fontId="2" fillId="0" borderId="0" xfId="6" applyFont="1"/>
    <xf numFmtId="44" fontId="3" fillId="0" borderId="1" xfId="6" applyFont="1" applyBorder="1" applyAlignment="1">
      <alignment horizontal="center" vertical="center" wrapText="1"/>
    </xf>
    <xf numFmtId="44" fontId="3" fillId="0" borderId="1" xfId="6" applyFont="1" applyBorder="1" applyAlignment="1" applyProtection="1">
      <alignment vertical="center"/>
    </xf>
    <xf numFmtId="44" fontId="2" fillId="0" borderId="0" xfId="6" applyFont="1" applyAlignment="1">
      <alignment horizontal="left" vertical="center"/>
    </xf>
    <xf numFmtId="173" fontId="5" fillId="2" borderId="1" xfId="1" applyNumberFormat="1" applyFont="1" applyFill="1" applyBorder="1" applyAlignment="1">
      <alignment horizontal="center" vertical="center"/>
    </xf>
    <xf numFmtId="0" fontId="5" fillId="0" borderId="10" xfId="1" applyFont="1" applyBorder="1" applyAlignment="1">
      <alignment horizontal="center" vertical="center" wrapText="1"/>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20" fillId="5" borderId="1" xfId="0" applyFont="1" applyFill="1" applyBorder="1" applyAlignment="1">
      <alignment horizontal="center" vertical="center" wrapText="1"/>
    </xf>
    <xf numFmtId="3" fontId="20" fillId="5" borderId="1" xfId="0" applyNumberFormat="1" applyFont="1" applyFill="1" applyBorder="1" applyAlignment="1">
      <alignment horizontal="right" vertical="center" wrapText="1"/>
    </xf>
    <xf numFmtId="0" fontId="22" fillId="0" borderId="0" xfId="1" applyFont="1"/>
    <xf numFmtId="0" fontId="16" fillId="0" borderId="1" xfId="1" applyFont="1" applyBorder="1"/>
    <xf numFmtId="0" fontId="23" fillId="0" borderId="0" xfId="1" applyFont="1"/>
    <xf numFmtId="2" fontId="23" fillId="0" borderId="0" xfId="1" applyNumberFormat="1" applyFont="1" applyAlignment="1">
      <alignment vertical="center"/>
    </xf>
    <xf numFmtId="2" fontId="23" fillId="0" borderId="0" xfId="1" applyNumberFormat="1" applyFont="1" applyAlignment="1">
      <alignment horizontal="center" vertical="center" wrapText="1"/>
    </xf>
    <xf numFmtId="2" fontId="16" fillId="0" borderId="1" xfId="1" applyNumberFormat="1" applyFont="1" applyBorder="1" applyAlignment="1">
      <alignment horizontal="center" vertical="center"/>
    </xf>
    <xf numFmtId="0" fontId="24" fillId="5" borderId="1" xfId="0" applyFont="1" applyFill="1" applyBorder="1" applyAlignment="1">
      <alignment horizontal="center" vertical="center" wrapText="1"/>
    </xf>
    <xf numFmtId="3" fontId="24" fillId="5" borderId="1" xfId="0" applyNumberFormat="1" applyFont="1" applyFill="1" applyBorder="1" applyAlignment="1">
      <alignment horizontal="right" vertical="center" wrapText="1"/>
    </xf>
    <xf numFmtId="2" fontId="23" fillId="0" borderId="0" xfId="1" applyNumberFormat="1" applyFont="1" applyAlignment="1">
      <alignment horizontal="center" vertical="center"/>
    </xf>
    <xf numFmtId="0" fontId="22" fillId="0" borderId="0" xfId="1" applyFont="1" applyAlignment="1">
      <alignment horizontal="center"/>
    </xf>
    <xf numFmtId="2" fontId="25" fillId="0" borderId="0" xfId="1" applyNumberFormat="1" applyFont="1" applyAlignment="1">
      <alignment vertical="center" wrapText="1"/>
    </xf>
    <xf numFmtId="165" fontId="25" fillId="0" borderId="0" xfId="3" applyFont="1" applyBorder="1" applyAlignment="1" applyProtection="1">
      <alignment vertical="center"/>
    </xf>
    <xf numFmtId="2" fontId="22" fillId="0" borderId="0" xfId="1" applyNumberFormat="1" applyFont="1"/>
    <xf numFmtId="165" fontId="22" fillId="0" borderId="0" xfId="3" applyFont="1" applyBorder="1"/>
    <xf numFmtId="164" fontId="22" fillId="0" borderId="0" xfId="1" applyNumberFormat="1" applyFont="1"/>
    <xf numFmtId="0" fontId="23" fillId="0" borderId="1" xfId="1" applyFont="1" applyBorder="1" applyAlignment="1">
      <alignment horizontal="center" vertical="center"/>
    </xf>
    <xf numFmtId="0" fontId="23" fillId="0" borderId="1" xfId="1" applyFont="1" applyBorder="1" applyAlignment="1">
      <alignment horizontal="center" vertical="center" wrapText="1"/>
    </xf>
    <xf numFmtId="0" fontId="25" fillId="0" borderId="0" xfId="1" applyFont="1"/>
    <xf numFmtId="0" fontId="25" fillId="0" borderId="0" xfId="1" applyFont="1" applyAlignment="1">
      <alignment horizontal="left" wrapText="1"/>
    </xf>
    <xf numFmtId="2" fontId="25" fillId="0" borderId="0" xfId="1" applyNumberFormat="1" applyFont="1" applyAlignment="1">
      <alignment horizontal="left" vertical="top" wrapText="1"/>
    </xf>
    <xf numFmtId="0" fontId="25" fillId="0" borderId="0" xfId="1" applyFont="1" applyAlignment="1">
      <alignment wrapText="1"/>
    </xf>
    <xf numFmtId="0" fontId="23" fillId="2" borderId="1" xfId="1" applyFont="1" applyFill="1" applyBorder="1" applyAlignment="1">
      <alignment horizontal="center" vertical="center"/>
    </xf>
    <xf numFmtId="10" fontId="23" fillId="2" borderId="1" xfId="2" applyNumberFormat="1" applyFont="1" applyFill="1" applyBorder="1" applyAlignment="1">
      <alignment horizontal="center" vertical="center"/>
    </xf>
    <xf numFmtId="0" fontId="22" fillId="0" borderId="0" xfId="1" applyFont="1" applyAlignment="1">
      <alignment wrapText="1"/>
    </xf>
    <xf numFmtId="14" fontId="22" fillId="0" borderId="1" xfId="1" applyNumberFormat="1" applyFont="1" applyBorder="1" applyAlignment="1">
      <alignment horizontal="center" vertical="center"/>
    </xf>
    <xf numFmtId="0" fontId="16" fillId="0" borderId="1" xfId="1" applyFont="1" applyBorder="1" applyAlignment="1">
      <alignment horizontal="center" vertical="center"/>
    </xf>
    <xf numFmtId="0" fontId="25" fillId="0" borderId="1" xfId="1" applyFont="1" applyBorder="1" applyAlignment="1">
      <alignment horizontal="center" vertical="center" wrapText="1"/>
    </xf>
    <xf numFmtId="170" fontId="25" fillId="0" borderId="1" xfId="3" applyNumberFormat="1" applyFont="1" applyBorder="1" applyAlignment="1">
      <alignment horizontal="center" vertical="center" wrapText="1"/>
    </xf>
    <xf numFmtId="2" fontId="22" fillId="0" borderId="1" xfId="1" applyNumberFormat="1" applyFont="1" applyBorder="1" applyAlignment="1">
      <alignment vertical="center"/>
    </xf>
    <xf numFmtId="39" fontId="25" fillId="0" borderId="1" xfId="1" applyNumberFormat="1" applyFont="1" applyBorder="1" applyAlignment="1">
      <alignment vertical="center"/>
    </xf>
    <xf numFmtId="170" fontId="25" fillId="0" borderId="1" xfId="3" applyNumberFormat="1" applyFont="1" applyBorder="1" applyAlignment="1" applyProtection="1">
      <alignment vertical="center"/>
    </xf>
    <xf numFmtId="2" fontId="25" fillId="0" borderId="1" xfId="1" applyNumberFormat="1" applyFont="1" applyBorder="1" applyAlignment="1">
      <alignment vertical="center"/>
    </xf>
    <xf numFmtId="10" fontId="25" fillId="0" borderId="1" xfId="2" applyNumberFormat="1" applyFont="1" applyBorder="1" applyAlignment="1" applyProtection="1">
      <alignment vertical="center"/>
    </xf>
    <xf numFmtId="0" fontId="22" fillId="0" borderId="9" xfId="1" applyFont="1" applyBorder="1"/>
    <xf numFmtId="0" fontId="22" fillId="0" borderId="0" xfId="1" applyFont="1" applyAlignment="1">
      <alignment horizontal="left" vertical="center"/>
    </xf>
    <xf numFmtId="168" fontId="22" fillId="0" borderId="0" xfId="1" applyNumberFormat="1" applyFont="1"/>
    <xf numFmtId="2" fontId="25" fillId="0" borderId="0" xfId="1" applyNumberFormat="1" applyFont="1"/>
    <xf numFmtId="10" fontId="25" fillId="0" borderId="0" xfId="2" applyNumberFormat="1" applyFont="1" applyBorder="1" applyProtection="1"/>
    <xf numFmtId="39" fontId="25" fillId="0" borderId="0" xfId="1" applyNumberFormat="1" applyFont="1"/>
    <xf numFmtId="39" fontId="25" fillId="0" borderId="8" xfId="1" applyNumberFormat="1" applyFont="1" applyBorder="1"/>
    <xf numFmtId="168" fontId="23" fillId="0" borderId="1" xfId="1" applyNumberFormat="1" applyFont="1" applyBorder="1" applyAlignment="1">
      <alignment vertical="top" wrapText="1"/>
    </xf>
    <xf numFmtId="0" fontId="16" fillId="0" borderId="1" xfId="1" applyFont="1" applyBorder="1" applyAlignment="1">
      <alignment horizontal="left" vertical="center"/>
    </xf>
    <xf numFmtId="39" fontId="23" fillId="0" borderId="1" xfId="1" applyNumberFormat="1" applyFont="1" applyBorder="1" applyAlignment="1">
      <alignment horizontal="left" vertical="top"/>
    </xf>
    <xf numFmtId="168" fontId="23" fillId="0" borderId="1" xfId="1" applyNumberFormat="1" applyFont="1" applyBorder="1" applyAlignment="1">
      <alignment horizontal="left" vertical="top"/>
    </xf>
    <xf numFmtId="169" fontId="23" fillId="0" borderId="1" xfId="1" applyNumberFormat="1" applyFont="1" applyBorder="1" applyAlignment="1">
      <alignment horizontal="left" vertical="top"/>
    </xf>
    <xf numFmtId="10" fontId="25" fillId="0" borderId="0" xfId="2" applyNumberFormat="1" applyFont="1" applyBorder="1"/>
    <xf numFmtId="10" fontId="25" fillId="0" borderId="0" xfId="2" applyNumberFormat="1" applyFont="1"/>
    <xf numFmtId="0" fontId="11" fillId="0" borderId="0" xfId="0" applyFont="1"/>
    <xf numFmtId="175" fontId="5" fillId="2" borderId="1" xfId="1" applyNumberFormat="1" applyFont="1" applyFill="1" applyBorder="1" applyAlignment="1">
      <alignment horizontal="center" vertical="center"/>
    </xf>
    <xf numFmtId="0" fontId="3" fillId="0" borderId="14" xfId="1" applyFont="1" applyBorder="1" applyAlignment="1">
      <alignment vertical="center" wrapText="1"/>
    </xf>
    <xf numFmtId="0" fontId="3" fillId="0" borderId="15" xfId="1" applyFont="1" applyBorder="1" applyAlignment="1">
      <alignment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10" fillId="0" borderId="13" xfId="1" applyFont="1" applyBorder="1" applyAlignment="1">
      <alignment horizontal="left" vertical="top"/>
    </xf>
    <xf numFmtId="44" fontId="1" fillId="0" borderId="0" xfId="6" applyFont="1"/>
    <xf numFmtId="0" fontId="5" fillId="2" borderId="17" xfId="1" applyFont="1" applyFill="1" applyBorder="1" applyAlignment="1">
      <alignment horizontal="center" vertical="center"/>
    </xf>
    <xf numFmtId="2" fontId="3" fillId="0" borderId="17" xfId="2" applyNumberFormat="1" applyFont="1" applyBorder="1" applyAlignment="1" applyProtection="1">
      <alignment vertical="center"/>
    </xf>
    <xf numFmtId="2" fontId="2" fillId="0" borderId="17" xfId="1" applyNumberFormat="1" applyFont="1" applyBorder="1" applyAlignment="1">
      <alignment vertical="center"/>
    </xf>
    <xf numFmtId="10" fontId="3" fillId="0" borderId="17" xfId="2" applyNumberFormat="1" applyFont="1" applyBorder="1" applyAlignment="1" applyProtection="1">
      <alignment vertical="center"/>
    </xf>
    <xf numFmtId="0" fontId="4" fillId="0" borderId="17" xfId="1" applyFont="1" applyBorder="1" applyAlignment="1">
      <alignment horizontal="left" vertical="center"/>
    </xf>
    <xf numFmtId="174" fontId="5" fillId="0" borderId="1" xfId="1" applyNumberFormat="1" applyFont="1" applyBorder="1" applyAlignment="1">
      <alignment horizontal="center" vertical="center" wrapText="1"/>
    </xf>
    <xf numFmtId="166" fontId="5" fillId="2" borderId="1" xfId="2" applyNumberFormat="1" applyFont="1" applyFill="1" applyBorder="1" applyAlignment="1">
      <alignment horizontal="center" vertical="center"/>
    </xf>
    <xf numFmtId="166" fontId="5" fillId="0" borderId="1" xfId="1" applyNumberFormat="1" applyFont="1" applyBorder="1" applyAlignment="1">
      <alignment horizontal="center" vertical="center" wrapText="1"/>
    </xf>
    <xf numFmtId="6" fontId="18" fillId="0" borderId="0" xfId="0" applyNumberFormat="1" applyFont="1"/>
    <xf numFmtId="174" fontId="18" fillId="0" borderId="0" xfId="6" applyNumberFormat="1" applyFont="1"/>
    <xf numFmtId="0" fontId="2" fillId="0" borderId="0" xfId="1" applyFont="1" applyAlignment="1">
      <alignment horizontal="center" vertical="center"/>
    </xf>
    <xf numFmtId="173" fontId="2" fillId="0" borderId="0" xfId="6" applyNumberFormat="1" applyFont="1"/>
    <xf numFmtId="44" fontId="5" fillId="2" borderId="1" xfId="1" applyNumberFormat="1" applyFont="1" applyFill="1" applyBorder="1" applyAlignment="1">
      <alignment horizontal="center" vertical="center"/>
    </xf>
    <xf numFmtId="0" fontId="5" fillId="0" borderId="1" xfId="6" applyNumberFormat="1" applyFont="1" applyBorder="1" applyAlignment="1">
      <alignment horizontal="center" vertical="center" wrapText="1"/>
    </xf>
    <xf numFmtId="3" fontId="27" fillId="2" borderId="17" xfId="0" applyNumberFormat="1" applyFont="1" applyFill="1" applyBorder="1" applyAlignment="1">
      <alignment horizontal="right" vertical="center" wrapText="1"/>
    </xf>
    <xf numFmtId="0" fontId="2" fillId="2" borderId="0" xfId="0" applyFont="1" applyFill="1"/>
    <xf numFmtId="174" fontId="1" fillId="2" borderId="0" xfId="6" applyNumberFormat="1" applyFont="1" applyFill="1"/>
    <xf numFmtId="0" fontId="5" fillId="2" borderId="1" xfId="1" applyFont="1" applyFill="1" applyBorder="1" applyAlignment="1">
      <alignment horizontal="center" vertical="center" wrapText="1"/>
    </xf>
    <xf numFmtId="173" fontId="5" fillId="2" borderId="1" xfId="6" applyNumberFormat="1" applyFont="1" applyFill="1" applyBorder="1" applyAlignment="1">
      <alignment horizontal="center" vertical="center" wrapText="1"/>
    </xf>
    <xf numFmtId="14" fontId="5" fillId="2" borderId="1" xfId="1" applyNumberFormat="1" applyFont="1" applyFill="1" applyBorder="1" applyAlignment="1">
      <alignment horizontal="center" vertical="center" wrapText="1"/>
    </xf>
    <xf numFmtId="0" fontId="3" fillId="2" borderId="0" xfId="1" applyFont="1" applyFill="1"/>
    <xf numFmtId="0" fontId="0" fillId="2" borderId="17" xfId="0" applyFill="1" applyBorder="1"/>
    <xf numFmtId="0" fontId="31" fillId="5" borderId="17" xfId="0" applyFont="1" applyFill="1" applyBorder="1" applyAlignment="1">
      <alignment horizontal="center" vertical="center" wrapText="1"/>
    </xf>
    <xf numFmtId="0" fontId="31" fillId="5" borderId="0" xfId="0" applyFont="1" applyFill="1" applyAlignment="1">
      <alignment horizontal="left" vertical="center" wrapText="1"/>
    </xf>
    <xf numFmtId="0" fontId="31" fillId="5" borderId="0" xfId="0" applyFont="1" applyFill="1" applyAlignment="1">
      <alignment horizontal="center" vertical="center" wrapText="1"/>
    </xf>
    <xf numFmtId="0" fontId="10" fillId="0" borderId="12" xfId="1" applyFont="1" applyBorder="1" applyAlignment="1">
      <alignment horizontal="left" vertical="top"/>
    </xf>
    <xf numFmtId="173" fontId="32" fillId="0" borderId="17" xfId="6" applyNumberFormat="1" applyFont="1" applyBorder="1" applyAlignment="1" applyProtection="1">
      <alignment horizontal="center" vertical="center"/>
    </xf>
    <xf numFmtId="0" fontId="31" fillId="5" borderId="17" xfId="0" applyFont="1" applyFill="1" applyBorder="1" applyAlignment="1">
      <alignment horizontal="left" vertical="center" wrapText="1"/>
    </xf>
    <xf numFmtId="173" fontId="33" fillId="0" borderId="17" xfId="0" applyNumberFormat="1" applyFont="1" applyBorder="1" applyAlignment="1">
      <alignment vertical="center"/>
    </xf>
    <xf numFmtId="173" fontId="34" fillId="2" borderId="17" xfId="6" applyNumberFormat="1" applyFont="1" applyFill="1" applyBorder="1" applyAlignment="1" applyProtection="1">
      <alignment vertical="center"/>
      <protection locked="0"/>
    </xf>
    <xf numFmtId="173" fontId="33" fillId="2" borderId="17" xfId="6" applyNumberFormat="1" applyFont="1" applyFill="1" applyBorder="1" applyAlignment="1">
      <alignment horizontal="right" vertical="center"/>
    </xf>
    <xf numFmtId="173" fontId="33" fillId="2" borderId="17" xfId="6" applyNumberFormat="1" applyFont="1" applyFill="1" applyBorder="1" applyAlignment="1" applyProtection="1">
      <alignment vertical="center"/>
    </xf>
    <xf numFmtId="14" fontId="31" fillId="5" borderId="0" xfId="0" applyNumberFormat="1" applyFont="1" applyFill="1" applyAlignment="1">
      <alignment horizontal="center" vertical="center" wrapText="1"/>
    </xf>
    <xf numFmtId="3" fontId="31" fillId="5" borderId="0" xfId="0" applyNumberFormat="1" applyFont="1" applyFill="1" applyAlignment="1">
      <alignment horizontal="right" vertical="center" wrapText="1"/>
    </xf>
    <xf numFmtId="0" fontId="31" fillId="5" borderId="0" xfId="0" applyFont="1" applyFill="1" applyAlignment="1">
      <alignment horizontal="right" vertical="center" wrapText="1"/>
    </xf>
    <xf numFmtId="0" fontId="19" fillId="4" borderId="16" xfId="0" applyFont="1" applyFill="1" applyBorder="1" applyAlignment="1">
      <alignment horizontal="left" vertical="center" wrapText="1" indent="1"/>
    </xf>
    <xf numFmtId="3" fontId="19" fillId="4" borderId="16" xfId="0" applyNumberFormat="1" applyFont="1" applyFill="1" applyBorder="1" applyAlignment="1">
      <alignment horizontal="right" vertical="center" wrapText="1" indent="1"/>
    </xf>
    <xf numFmtId="0" fontId="28" fillId="0" borderId="0" xfId="0" applyFont="1"/>
    <xf numFmtId="0" fontId="28" fillId="0" borderId="17" xfId="0" applyFont="1" applyBorder="1" applyAlignment="1">
      <alignment wrapText="1"/>
    </xf>
    <xf numFmtId="3" fontId="31" fillId="5" borderId="17" xfId="0" applyNumberFormat="1" applyFont="1" applyFill="1" applyBorder="1" applyAlignment="1">
      <alignment horizontal="right" vertical="center" wrapText="1"/>
    </xf>
    <xf numFmtId="0" fontId="28" fillId="5" borderId="17" xfId="0" applyFont="1" applyFill="1" applyBorder="1" applyAlignment="1">
      <alignment wrapText="1"/>
    </xf>
    <xf numFmtId="0" fontId="31" fillId="5" borderId="23" xfId="0" applyFont="1" applyFill="1" applyBorder="1" applyAlignment="1">
      <alignment horizontal="center" vertical="center" wrapText="1"/>
    </xf>
    <xf numFmtId="175" fontId="35" fillId="0" borderId="24" xfId="0" applyNumberFormat="1" applyFont="1" applyBorder="1" applyAlignment="1">
      <alignment horizontal="right"/>
    </xf>
    <xf numFmtId="176" fontId="0" fillId="0" borderId="17" xfId="0" applyNumberFormat="1" applyBorder="1"/>
    <xf numFmtId="0" fontId="0" fillId="0" borderId="17" xfId="0" applyBorder="1"/>
    <xf numFmtId="173" fontId="22" fillId="2" borderId="22" xfId="6" applyNumberFormat="1" applyFont="1" applyFill="1" applyBorder="1" applyAlignment="1">
      <alignment horizontal="right" vertical="center" wrapText="1"/>
    </xf>
    <xf numFmtId="14" fontId="5" fillId="0" borderId="1" xfId="1" applyNumberFormat="1" applyFont="1" applyBorder="1" applyAlignment="1">
      <alignment horizontal="center" vertical="center"/>
    </xf>
    <xf numFmtId="1" fontId="5" fillId="2" borderId="1" xfId="1" applyNumberFormat="1" applyFont="1" applyFill="1" applyBorder="1" applyAlignment="1">
      <alignment horizontal="center" vertical="center"/>
    </xf>
    <xf numFmtId="1" fontId="29" fillId="2" borderId="25" xfId="0" applyNumberFormat="1" applyFont="1" applyFill="1" applyBorder="1" applyAlignment="1">
      <alignment vertical="center"/>
    </xf>
    <xf numFmtId="0" fontId="1" fillId="0" borderId="17" xfId="0" applyFont="1" applyBorder="1"/>
    <xf numFmtId="0" fontId="2" fillId="0" borderId="17" xfId="1" applyFont="1" applyBorder="1"/>
    <xf numFmtId="3" fontId="5" fillId="2" borderId="1" xfId="1" applyNumberFormat="1" applyFont="1" applyFill="1" applyBorder="1" applyAlignment="1">
      <alignment horizontal="center" vertical="center"/>
    </xf>
    <xf numFmtId="0" fontId="10" fillId="0" borderId="36" xfId="1" applyFont="1" applyBorder="1" applyAlignment="1">
      <alignment horizontal="left" vertical="top"/>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10" fillId="0" borderId="41" xfId="1" applyFont="1" applyBorder="1" applyAlignment="1">
      <alignment horizontal="left" vertical="top"/>
    </xf>
    <xf numFmtId="0" fontId="31" fillId="2" borderId="0" xfId="0" applyFont="1" applyFill="1" applyAlignment="1">
      <alignment horizontal="center" vertical="center" wrapText="1"/>
    </xf>
    <xf numFmtId="3" fontId="36" fillId="2" borderId="29" xfId="0" applyNumberFormat="1" applyFont="1" applyFill="1" applyBorder="1" applyAlignment="1">
      <alignment horizontal="center" vertical="center" wrapText="1"/>
    </xf>
    <xf numFmtId="173" fontId="35" fillId="2" borderId="34" xfId="6" applyNumberFormat="1" applyFont="1" applyFill="1" applyBorder="1" applyAlignment="1">
      <alignment horizontal="center" vertical="center"/>
    </xf>
    <xf numFmtId="3" fontId="21" fillId="2" borderId="17" xfId="0" applyNumberFormat="1" applyFont="1" applyFill="1" applyBorder="1" applyAlignment="1">
      <alignment horizontal="right" vertical="center" wrapText="1"/>
    </xf>
    <xf numFmtId="3" fontId="31" fillId="2" borderId="0" xfId="0" applyNumberFormat="1" applyFont="1" applyFill="1" applyAlignment="1">
      <alignment horizontal="right" vertical="center" wrapText="1"/>
    </xf>
    <xf numFmtId="173" fontId="35" fillId="2" borderId="35" xfId="6" applyNumberFormat="1" applyFont="1" applyFill="1" applyBorder="1" applyAlignment="1">
      <alignment horizontal="center" vertical="center"/>
    </xf>
    <xf numFmtId="173" fontId="22" fillId="2" borderId="33" xfId="6" applyNumberFormat="1" applyFont="1" applyFill="1" applyBorder="1" applyAlignment="1">
      <alignment horizontal="right" vertical="center" wrapText="1"/>
    </xf>
    <xf numFmtId="0" fontId="0" fillId="2" borderId="42" xfId="0" applyFill="1" applyBorder="1"/>
    <xf numFmtId="3" fontId="27" fillId="2" borderId="46" xfId="0" applyNumberFormat="1" applyFont="1" applyFill="1" applyBorder="1" applyAlignment="1">
      <alignment horizontal="center" vertical="center" wrapText="1"/>
    </xf>
    <xf numFmtId="173" fontId="2" fillId="2" borderId="17" xfId="6" applyNumberFormat="1" applyFont="1" applyFill="1" applyBorder="1" applyAlignment="1">
      <alignment horizontal="center" vertical="center" wrapText="1"/>
    </xf>
    <xf numFmtId="3" fontId="31" fillId="2" borderId="17" xfId="0" applyNumberFormat="1" applyFont="1" applyFill="1" applyBorder="1" applyAlignment="1">
      <alignment horizontal="right" vertical="center" wrapText="1"/>
    </xf>
    <xf numFmtId="173" fontId="35" fillId="2" borderId="48" xfId="6" applyNumberFormat="1" applyFont="1" applyFill="1" applyBorder="1" applyAlignment="1">
      <alignment horizontal="right"/>
    </xf>
    <xf numFmtId="175" fontId="35" fillId="2" borderId="48" xfId="0" applyNumberFormat="1" applyFont="1" applyFill="1" applyBorder="1" applyAlignment="1">
      <alignment horizontal="right"/>
    </xf>
    <xf numFmtId="0" fontId="35" fillId="2" borderId="47" xfId="0" applyFont="1" applyFill="1" applyBorder="1" applyAlignment="1">
      <alignment horizontal="right" vertical="center"/>
    </xf>
    <xf numFmtId="0" fontId="35" fillId="2" borderId="25" xfId="0" applyFont="1" applyFill="1" applyBorder="1" applyAlignment="1">
      <alignment horizontal="right" vertical="center"/>
    </xf>
    <xf numFmtId="175" fontId="35" fillId="2" borderId="24" xfId="0" applyNumberFormat="1" applyFont="1" applyFill="1" applyBorder="1" applyAlignment="1">
      <alignment horizontal="right"/>
    </xf>
    <xf numFmtId="176" fontId="35" fillId="2" borderId="49" xfId="0" applyNumberFormat="1" applyFont="1" applyFill="1" applyBorder="1" applyAlignment="1">
      <alignment horizontal="right" vertical="center"/>
    </xf>
    <xf numFmtId="177" fontId="35" fillId="2" borderId="50" xfId="0" applyNumberFormat="1" applyFont="1" applyFill="1" applyBorder="1" applyAlignment="1">
      <alignment horizontal="right" vertical="center"/>
    </xf>
    <xf numFmtId="0" fontId="35" fillId="2" borderId="42" xfId="0" applyFont="1" applyFill="1" applyBorder="1" applyAlignment="1">
      <alignment horizontal="right"/>
    </xf>
    <xf numFmtId="0" fontId="20" fillId="2" borderId="17" xfId="0" applyFont="1" applyFill="1" applyBorder="1" applyAlignment="1">
      <alignment horizontal="center" vertical="center" wrapText="1"/>
    </xf>
    <xf numFmtId="0" fontId="19" fillId="4" borderId="0" xfId="0" applyFont="1" applyFill="1" applyAlignment="1">
      <alignment horizontal="left" vertical="center" wrapText="1" indent="1"/>
    </xf>
    <xf numFmtId="3" fontId="19" fillId="4" borderId="0" xfId="0" applyNumberFormat="1" applyFont="1" applyFill="1" applyAlignment="1">
      <alignment horizontal="right" vertical="center" wrapText="1" indent="1"/>
    </xf>
    <xf numFmtId="0" fontId="19" fillId="2" borderId="0" xfId="0" applyFont="1" applyFill="1" applyAlignment="1">
      <alignment horizontal="left" vertical="center" wrapText="1" indent="1"/>
    </xf>
    <xf numFmtId="0" fontId="31" fillId="2" borderId="17" xfId="0" applyFont="1" applyFill="1" applyBorder="1" applyAlignment="1">
      <alignment horizontal="center" vertical="center" wrapText="1"/>
    </xf>
    <xf numFmtId="0" fontId="3" fillId="2" borderId="17" xfId="1" applyFont="1" applyFill="1" applyBorder="1" applyAlignment="1">
      <alignment horizontal="center" vertical="center" wrapText="1"/>
    </xf>
    <xf numFmtId="0" fontId="5" fillId="0" borderId="51" xfId="1" applyFont="1" applyBorder="1" applyAlignment="1">
      <alignment horizontal="center" vertical="center" wrapText="1"/>
    </xf>
    <xf numFmtId="0" fontId="5" fillId="2" borderId="51" xfId="1" applyFont="1" applyFill="1" applyBorder="1" applyAlignment="1">
      <alignment horizontal="center" vertical="center"/>
    </xf>
    <xf numFmtId="10" fontId="5" fillId="2" borderId="51" xfId="2" applyNumberFormat="1" applyFont="1" applyFill="1" applyBorder="1" applyAlignment="1">
      <alignment horizontal="center" vertical="center"/>
    </xf>
    <xf numFmtId="0" fontId="5" fillId="0" borderId="51" xfId="1" applyFont="1" applyBorder="1" applyAlignment="1">
      <alignment horizontal="center" vertical="center"/>
    </xf>
    <xf numFmtId="173" fontId="5" fillId="2" borderId="51" xfId="1" applyNumberFormat="1" applyFont="1" applyFill="1" applyBorder="1" applyAlignment="1">
      <alignment horizontal="center" vertical="center"/>
    </xf>
    <xf numFmtId="175" fontId="28" fillId="2" borderId="52" xfId="0" applyNumberFormat="1" applyFont="1" applyFill="1" applyBorder="1" applyAlignment="1">
      <alignment vertical="center"/>
    </xf>
    <xf numFmtId="175" fontId="28" fillId="2" borderId="17" xfId="0" applyNumberFormat="1" applyFont="1" applyFill="1" applyBorder="1" applyAlignment="1">
      <alignment vertical="center"/>
    </xf>
    <xf numFmtId="1" fontId="3" fillId="0" borderId="1" xfId="1" applyNumberFormat="1" applyFont="1" applyBorder="1" applyAlignment="1">
      <alignment vertical="center"/>
    </xf>
    <xf numFmtId="14" fontId="2" fillId="2" borderId="1" xfId="1" applyNumberFormat="1" applyFont="1" applyFill="1" applyBorder="1" applyAlignment="1">
      <alignment horizontal="center" vertical="center"/>
    </xf>
    <xf numFmtId="0" fontId="5" fillId="2" borderId="17" xfId="1" applyFont="1" applyFill="1" applyBorder="1" applyAlignment="1">
      <alignment horizontal="center" vertical="center" wrapText="1"/>
    </xf>
    <xf numFmtId="10" fontId="5" fillId="2" borderId="17" xfId="2" applyNumberFormat="1" applyFont="1" applyFill="1" applyBorder="1" applyAlignment="1">
      <alignment horizontal="center" vertical="center"/>
    </xf>
    <xf numFmtId="14" fontId="2" fillId="2" borderId="17" xfId="1" applyNumberFormat="1" applyFont="1" applyFill="1" applyBorder="1" applyAlignment="1">
      <alignment horizontal="center" vertical="center"/>
    </xf>
    <xf numFmtId="0" fontId="15" fillId="2" borderId="17" xfId="0" applyFont="1" applyFill="1" applyBorder="1" applyAlignment="1">
      <alignment horizontal="center" vertical="center"/>
    </xf>
    <xf numFmtId="173" fontId="5" fillId="2" borderId="17" xfId="6" applyNumberFormat="1" applyFont="1" applyFill="1" applyBorder="1" applyAlignment="1">
      <alignment horizontal="center" vertical="center" wrapText="1"/>
    </xf>
    <xf numFmtId="173" fontId="5" fillId="2" borderId="17" xfId="1" applyNumberFormat="1" applyFont="1" applyFill="1" applyBorder="1" applyAlignment="1">
      <alignment horizontal="center" vertical="center"/>
    </xf>
    <xf numFmtId="174" fontId="21" fillId="2" borderId="17" xfId="6" applyNumberFormat="1" applyFont="1" applyFill="1" applyBorder="1" applyAlignment="1">
      <alignment horizontal="center" vertical="center" wrapText="1"/>
    </xf>
    <xf numFmtId="0" fontId="23" fillId="2" borderId="17" xfId="1" applyFont="1" applyFill="1" applyBorder="1" applyAlignment="1">
      <alignment horizontal="center" vertical="center"/>
    </xf>
    <xf numFmtId="174" fontId="1" fillId="2" borderId="17" xfId="6" applyNumberFormat="1" applyFont="1" applyFill="1" applyBorder="1"/>
    <xf numFmtId="174" fontId="24" fillId="5" borderId="17" xfId="6" applyNumberFormat="1" applyFont="1" applyFill="1" applyBorder="1" applyAlignment="1">
      <alignment horizontal="right" vertical="center" wrapText="1"/>
    </xf>
    <xf numFmtId="0" fontId="23" fillId="0" borderId="17" xfId="1" applyFont="1" applyBorder="1" applyAlignment="1">
      <alignment horizontal="center" vertical="center" wrapText="1"/>
    </xf>
    <xf numFmtId="0" fontId="25" fillId="2" borderId="17" xfId="1" applyFont="1" applyFill="1" applyBorder="1" applyAlignment="1">
      <alignment horizontal="center" vertical="center"/>
    </xf>
    <xf numFmtId="9" fontId="23" fillId="0" borderId="1" xfId="5" applyFont="1" applyBorder="1" applyAlignment="1">
      <alignment horizontal="center" vertical="center" wrapText="1"/>
    </xf>
    <xf numFmtId="9" fontId="23" fillId="0" borderId="1" xfId="5" applyFont="1" applyBorder="1" applyAlignment="1">
      <alignment horizontal="center" vertical="center"/>
    </xf>
    <xf numFmtId="9" fontId="23" fillId="0" borderId="14" xfId="5" applyFont="1" applyBorder="1" applyAlignment="1">
      <alignment vertical="center" wrapText="1"/>
    </xf>
    <xf numFmtId="9" fontId="23" fillId="0" borderId="10" xfId="5" applyFont="1" applyBorder="1" applyAlignment="1">
      <alignment vertical="center" wrapText="1"/>
    </xf>
    <xf numFmtId="0" fontId="23" fillId="0" borderId="1" xfId="5" applyNumberFormat="1" applyFont="1" applyBorder="1" applyAlignment="1">
      <alignment horizontal="center" vertical="center"/>
    </xf>
    <xf numFmtId="9" fontId="5" fillId="0" borderId="1" xfId="5" applyFont="1" applyBorder="1" applyAlignment="1">
      <alignment horizontal="center" vertical="center" wrapText="1"/>
    </xf>
    <xf numFmtId="9" fontId="5" fillId="0" borderId="1" xfId="5" applyFont="1" applyBorder="1" applyAlignment="1">
      <alignment horizontal="center" vertical="center"/>
    </xf>
    <xf numFmtId="0" fontId="3" fillId="2" borderId="1" xfId="1" applyFont="1" applyFill="1" applyBorder="1" applyAlignment="1">
      <alignment horizontal="right" vertical="center"/>
    </xf>
    <xf numFmtId="6" fontId="3" fillId="2" borderId="1" xfId="1" applyNumberFormat="1" applyFont="1" applyFill="1" applyBorder="1" applyAlignment="1">
      <alignment horizontal="right" vertical="center"/>
    </xf>
    <xf numFmtId="0" fontId="2" fillId="2" borderId="0" xfId="1" applyFont="1" applyFill="1" applyAlignment="1">
      <alignment horizontal="right"/>
    </xf>
    <xf numFmtId="174" fontId="1" fillId="2" borderId="0" xfId="6" applyNumberFormat="1" applyFont="1" applyFill="1" applyAlignment="1">
      <alignment horizontal="right"/>
    </xf>
    <xf numFmtId="0" fontId="22" fillId="2" borderId="0" xfId="0" applyFont="1" applyFill="1" applyAlignment="1">
      <alignment horizontal="right"/>
    </xf>
    <xf numFmtId="172" fontId="3" fillId="2" borderId="1" xfId="4" applyNumberFormat="1" applyFont="1" applyFill="1" applyBorder="1" applyAlignment="1" applyProtection="1">
      <alignment horizontal="right" vertical="center"/>
    </xf>
    <xf numFmtId="170" fontId="3" fillId="2" borderId="1" xfId="3" applyNumberFormat="1" applyFont="1" applyFill="1" applyBorder="1" applyAlignment="1">
      <alignment horizontal="right" vertical="center" wrapText="1"/>
    </xf>
    <xf numFmtId="2" fontId="3" fillId="2" borderId="1" xfId="1" applyNumberFormat="1" applyFont="1" applyFill="1" applyBorder="1" applyAlignment="1">
      <alignment horizontal="right" vertical="center"/>
    </xf>
    <xf numFmtId="168" fontId="2" fillId="2" borderId="0" xfId="1" applyNumberFormat="1" applyFont="1" applyFill="1" applyAlignment="1">
      <alignment horizontal="right"/>
    </xf>
    <xf numFmtId="3" fontId="24" fillId="2" borderId="17" xfId="0" applyNumberFormat="1" applyFont="1" applyFill="1" applyBorder="1" applyAlignment="1">
      <alignment horizontal="right"/>
    </xf>
    <xf numFmtId="174" fontId="1" fillId="2" borderId="17" xfId="6" applyNumberFormat="1" applyFont="1" applyFill="1" applyBorder="1" applyAlignment="1">
      <alignment horizontal="right"/>
    </xf>
    <xf numFmtId="172" fontId="5" fillId="2" borderId="1" xfId="4" applyNumberFormat="1" applyFont="1" applyFill="1" applyBorder="1" applyAlignment="1" applyProtection="1">
      <alignment vertical="center"/>
    </xf>
    <xf numFmtId="0" fontId="5" fillId="0" borderId="11" xfId="1" applyFont="1" applyBorder="1" applyAlignment="1">
      <alignment horizontal="center" vertical="center"/>
    </xf>
    <xf numFmtId="174" fontId="1" fillId="2" borderId="17" xfId="6" applyNumberFormat="1" applyFont="1" applyFill="1" applyBorder="1" applyAlignment="1">
      <alignment horizontal="center" vertical="center" wrapText="1"/>
    </xf>
    <xf numFmtId="0" fontId="10" fillId="2" borderId="13" xfId="1" applyFont="1" applyFill="1" applyBorder="1" applyAlignment="1">
      <alignment horizontal="left" vertical="top"/>
    </xf>
    <xf numFmtId="0" fontId="10" fillId="2" borderId="12" xfId="1" applyFont="1" applyFill="1" applyBorder="1" applyAlignment="1">
      <alignment horizontal="left" vertical="top"/>
    </xf>
    <xf numFmtId="0" fontId="7" fillId="2" borderId="12" xfId="1" applyFont="1" applyFill="1" applyBorder="1" applyAlignment="1">
      <alignment horizontal="center" vertical="center"/>
    </xf>
    <xf numFmtId="0" fontId="7" fillId="2" borderId="11" xfId="1" applyFont="1" applyFill="1" applyBorder="1" applyAlignment="1">
      <alignment horizontal="center" vertical="center"/>
    </xf>
    <xf numFmtId="2" fontId="9" fillId="2" borderId="0" xfId="1" applyNumberFormat="1" applyFont="1" applyFill="1" applyAlignment="1">
      <alignment vertical="center"/>
    </xf>
    <xf numFmtId="0" fontId="7" fillId="2" borderId="0" xfId="1" applyFont="1" applyFill="1"/>
    <xf numFmtId="2" fontId="8" fillId="2" borderId="0" xfId="1" applyNumberFormat="1" applyFont="1" applyFill="1" applyAlignment="1">
      <alignment vertical="center" wrapText="1"/>
    </xf>
    <xf numFmtId="2" fontId="8" fillId="2" borderId="0" xfId="1" applyNumberFormat="1" applyFont="1" applyFill="1" applyAlignment="1">
      <alignment horizontal="left" vertical="center" wrapText="1"/>
    </xf>
    <xf numFmtId="165" fontId="8" fillId="2" borderId="0" xfId="3" applyFont="1" applyFill="1" applyBorder="1" applyAlignment="1" applyProtection="1">
      <alignment vertical="center"/>
    </xf>
    <xf numFmtId="2" fontId="7" fillId="2" borderId="0" xfId="1" applyNumberFormat="1" applyFont="1" applyFill="1"/>
    <xf numFmtId="165" fontId="7" fillId="2" borderId="0" xfId="3" applyFont="1" applyFill="1" applyBorder="1"/>
    <xf numFmtId="164" fontId="7" fillId="2" borderId="0" xfId="1" applyNumberFormat="1" applyFont="1" applyFill="1"/>
    <xf numFmtId="0" fontId="10" fillId="2" borderId="13" xfId="1" applyFont="1" applyFill="1" applyBorder="1" applyAlignment="1">
      <alignment vertical="center"/>
    </xf>
    <xf numFmtId="0" fontId="10" fillId="2" borderId="12" xfId="1" applyFont="1" applyFill="1" applyBorder="1" applyAlignment="1">
      <alignment vertical="center"/>
    </xf>
    <xf numFmtId="2" fontId="8" fillId="2" borderId="0" xfId="1" applyNumberFormat="1" applyFont="1" applyFill="1" applyAlignment="1">
      <alignment vertical="center"/>
    </xf>
    <xf numFmtId="0" fontId="8" fillId="2" borderId="0" xfId="1" applyFont="1" applyFill="1" applyAlignment="1">
      <alignment wrapText="1"/>
    </xf>
    <xf numFmtId="0" fontId="3" fillId="2" borderId="0" xfId="1" applyFont="1" applyFill="1" applyAlignment="1">
      <alignment horizontal="left" wrapText="1"/>
    </xf>
    <xf numFmtId="165" fontId="3" fillId="2" borderId="0" xfId="3" applyFont="1" applyFill="1" applyBorder="1" applyAlignment="1" applyProtection="1">
      <alignment vertical="center"/>
    </xf>
    <xf numFmtId="2" fontId="3" fillId="2" borderId="0" xfId="1" applyNumberFormat="1" applyFont="1" applyFill="1"/>
    <xf numFmtId="165" fontId="2" fillId="2" borderId="0" xfId="3" applyFont="1" applyFill="1" applyBorder="1"/>
    <xf numFmtId="164" fontId="2" fillId="2" borderId="0" xfId="1" applyNumberFormat="1" applyFont="1" applyFill="1"/>
    <xf numFmtId="0" fontId="2" fillId="2" borderId="0" xfId="1" applyFont="1" applyFill="1"/>
    <xf numFmtId="0" fontId="3" fillId="2" borderId="0" xfId="1" applyFont="1" applyFill="1" applyAlignment="1">
      <alignment wrapText="1"/>
    </xf>
    <xf numFmtId="165" fontId="3" fillId="2" borderId="0" xfId="3" applyFont="1" applyFill="1" applyBorder="1"/>
    <xf numFmtId="0" fontId="2" fillId="2" borderId="0" xfId="1" applyFont="1" applyFill="1" applyAlignment="1">
      <alignment wrapText="1"/>
    </xf>
    <xf numFmtId="2" fontId="3" fillId="2" borderId="0" xfId="1" applyNumberFormat="1" applyFont="1" applyFill="1" applyAlignment="1">
      <alignment horizontal="left" vertical="top" wrapText="1"/>
    </xf>
    <xf numFmtId="44" fontId="2" fillId="2" borderId="0" xfId="6" applyFont="1" applyFill="1"/>
    <xf numFmtId="173" fontId="2" fillId="2" borderId="0" xfId="1" applyNumberFormat="1" applyFont="1" applyFill="1"/>
    <xf numFmtId="0" fontId="4" fillId="2" borderId="1" xfId="1" applyFont="1" applyFill="1" applyBorder="1" applyAlignment="1">
      <alignment horizontal="center" vertical="center"/>
    </xf>
    <xf numFmtId="1" fontId="5" fillId="2" borderId="1" xfId="1" applyNumberFormat="1" applyFont="1" applyFill="1" applyBorder="1" applyAlignment="1">
      <alignment horizontal="center" vertical="center" wrapText="1"/>
    </xf>
    <xf numFmtId="172" fontId="3" fillId="2" borderId="1" xfId="4" applyNumberFormat="1" applyFont="1" applyFill="1" applyBorder="1" applyAlignment="1" applyProtection="1">
      <alignment vertical="center"/>
    </xf>
    <xf numFmtId="2" fontId="2" fillId="2" borderId="1" xfId="1" applyNumberFormat="1" applyFont="1" applyFill="1" applyBorder="1" applyAlignment="1">
      <alignment vertical="center"/>
    </xf>
    <xf numFmtId="2" fontId="3" fillId="2" borderId="1" xfId="2" applyNumberFormat="1" applyFont="1" applyFill="1" applyBorder="1" applyAlignment="1" applyProtection="1">
      <alignment vertical="center"/>
    </xf>
    <xf numFmtId="2" fontId="2" fillId="2" borderId="0" xfId="1" applyNumberFormat="1" applyFont="1" applyFill="1"/>
    <xf numFmtId="173" fontId="5" fillId="2" borderId="1" xfId="6" applyNumberFormat="1" applyFont="1" applyFill="1" applyBorder="1" applyAlignment="1" applyProtection="1">
      <alignment vertical="center"/>
    </xf>
    <xf numFmtId="173" fontId="2" fillId="2" borderId="0" xfId="6" applyNumberFormat="1" applyFont="1" applyFill="1"/>
    <xf numFmtId="44" fontId="2" fillId="2" borderId="1" xfId="6" applyFont="1" applyFill="1" applyBorder="1" applyAlignment="1">
      <alignment vertical="center"/>
    </xf>
    <xf numFmtId="6" fontId="18" fillId="2" borderId="0" xfId="0" applyNumberFormat="1" applyFont="1" applyFill="1"/>
    <xf numFmtId="0" fontId="3" fillId="2" borderId="1" xfId="1" applyFont="1" applyFill="1" applyBorder="1" applyAlignment="1">
      <alignment horizontal="center" vertical="center" wrapText="1"/>
    </xf>
    <xf numFmtId="173" fontId="3" fillId="2" borderId="1" xfId="6" applyNumberFormat="1" applyFont="1" applyFill="1" applyBorder="1" applyAlignment="1">
      <alignment horizontal="center" vertical="center" wrapText="1"/>
    </xf>
    <xf numFmtId="170" fontId="3" fillId="2" borderId="1" xfId="3" applyNumberFormat="1" applyFont="1" applyFill="1" applyBorder="1" applyAlignment="1">
      <alignment horizontal="center" vertical="center" wrapText="1"/>
    </xf>
    <xf numFmtId="39" fontId="3" fillId="2" borderId="1" xfId="1" applyNumberFormat="1" applyFont="1" applyFill="1" applyBorder="1" applyAlignment="1">
      <alignment vertical="center"/>
    </xf>
    <xf numFmtId="173" fontId="3" fillId="2" borderId="1" xfId="6" applyNumberFormat="1" applyFont="1" applyFill="1" applyBorder="1" applyAlignment="1" applyProtection="1">
      <alignment vertical="center"/>
    </xf>
    <xf numFmtId="2" fontId="3" fillId="2" borderId="1" xfId="1" applyNumberFormat="1" applyFont="1" applyFill="1" applyBorder="1" applyAlignment="1">
      <alignment vertical="center"/>
    </xf>
    <xf numFmtId="10" fontId="3" fillId="2" borderId="1" xfId="2" applyNumberFormat="1" applyFont="1" applyFill="1" applyBorder="1" applyAlignment="1" applyProtection="1">
      <alignment vertical="center"/>
    </xf>
    <xf numFmtId="0" fontId="2" fillId="2" borderId="9" xfId="1" applyFont="1" applyFill="1" applyBorder="1"/>
    <xf numFmtId="173" fontId="2" fillId="2" borderId="0" xfId="6" applyNumberFormat="1" applyFont="1" applyFill="1" applyAlignment="1">
      <alignment horizontal="left" vertical="center"/>
    </xf>
    <xf numFmtId="168" fontId="2" fillId="2" borderId="0" xfId="1" applyNumberFormat="1" applyFont="1" applyFill="1"/>
    <xf numFmtId="10" fontId="3" fillId="2" borderId="0" xfId="2" applyNumberFormat="1" applyFont="1" applyFill="1" applyBorder="1" applyProtection="1"/>
    <xf numFmtId="39" fontId="3" fillId="2" borderId="0" xfId="1" applyNumberFormat="1" applyFont="1" applyFill="1"/>
    <xf numFmtId="39" fontId="3" fillId="2" borderId="8" xfId="1" applyNumberFormat="1" applyFont="1" applyFill="1" applyBorder="1"/>
    <xf numFmtId="168" fontId="5" fillId="2" borderId="1" xfId="1" applyNumberFormat="1" applyFont="1" applyFill="1" applyBorder="1" applyAlignment="1">
      <alignment vertical="top" wrapText="1"/>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7" fillId="0" borderId="1" xfId="1" applyFont="1" applyBorder="1" applyAlignment="1">
      <alignment horizontal="center"/>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2" fillId="0" borderId="1" xfId="1" applyFont="1" applyBorder="1" applyAlignment="1">
      <alignment horizontal="left" vertical="top" wrapText="1"/>
    </xf>
    <xf numFmtId="0" fontId="7" fillId="0" borderId="0" xfId="1" applyFont="1" applyAlignment="1">
      <alignment horizontal="center"/>
    </xf>
    <xf numFmtId="0" fontId="10" fillId="0" borderId="6" xfId="1" applyFont="1" applyBorder="1" applyAlignment="1">
      <alignment horizontal="left"/>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2" fontId="9" fillId="0" borderId="0" xfId="1" applyNumberFormat="1" applyFont="1" applyAlignment="1">
      <alignment horizontal="center" vertical="center" wrapText="1"/>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2" fontId="9" fillId="0" borderId="0" xfId="1" applyNumberFormat="1" applyFont="1" applyAlignment="1">
      <alignment horizontal="center" vertical="center"/>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2" fontId="8" fillId="0" borderId="0" xfId="1" applyNumberFormat="1" applyFont="1" applyAlignment="1">
      <alignment horizontal="left" vertical="center" wrapText="1"/>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3" fillId="0" borderId="0" xfId="1" applyNumberFormat="1" applyFont="1" applyAlignment="1">
      <alignment horizontal="left" vertical="top"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0" fontId="2" fillId="0" borderId="3" xfId="1" applyFont="1" applyBorder="1" applyAlignment="1">
      <alignment horizontal="left" vertical="center" wrapText="1"/>
    </xf>
    <xf numFmtId="0" fontId="2" fillId="0" borderId="12" xfId="1" applyFont="1" applyBorder="1" applyAlignment="1">
      <alignment horizontal="left" vertical="center" wrapText="1"/>
    </xf>
    <xf numFmtId="0" fontId="3" fillId="0" borderId="14"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5" xfId="1" applyFont="1" applyBorder="1" applyAlignment="1">
      <alignment horizontal="center" vertical="center" wrapText="1"/>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168" fontId="5" fillId="0" borderId="1" xfId="1" applyNumberFormat="1" applyFont="1" applyBorder="1" applyAlignment="1">
      <alignment horizontal="center" vertical="top"/>
    </xf>
    <xf numFmtId="39" fontId="3" fillId="0" borderId="1" xfId="1" applyNumberFormat="1" applyFont="1" applyBorder="1" applyAlignment="1">
      <alignment horizontal="center" vertical="center"/>
    </xf>
    <xf numFmtId="0" fontId="2" fillId="0" borderId="1" xfId="1" applyFont="1" applyBorder="1" applyAlignment="1">
      <alignment horizontal="center"/>
    </xf>
    <xf numFmtId="0" fontId="4" fillId="0" borderId="1" xfId="1" applyFont="1" applyBorder="1" applyAlignment="1">
      <alignment horizontal="center" vertical="center"/>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5" fillId="0" borderId="13" xfId="1"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167" fontId="4" fillId="0" borderId="1" xfId="1" applyNumberFormat="1" applyFont="1" applyBorder="1" applyAlignment="1">
      <alignment horizontal="left" vertical="top"/>
    </xf>
    <xf numFmtId="0" fontId="5" fillId="0" borderId="1" xfId="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4" fillId="0" borderId="1" xfId="1" applyFont="1" applyBorder="1" applyAlignment="1">
      <alignment horizontal="left" vertical="top"/>
    </xf>
    <xf numFmtId="168" fontId="5" fillId="0" borderId="1" xfId="1" applyNumberFormat="1" applyFont="1" applyBorder="1" applyAlignment="1">
      <alignment horizontal="left" vertical="center"/>
    </xf>
    <xf numFmtId="0" fontId="4" fillId="0" borderId="1" xfId="1" applyFont="1" applyBorder="1" applyAlignment="1">
      <alignment horizontal="center" vertical="center" wrapText="1"/>
    </xf>
    <xf numFmtId="0" fontId="4" fillId="2" borderId="17"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15" fillId="2" borderId="17" xfId="0" applyFont="1" applyFill="1" applyBorder="1" applyAlignment="1">
      <alignment horizontal="center" vertical="center"/>
    </xf>
    <xf numFmtId="0" fontId="20" fillId="5" borderId="1" xfId="0" applyFont="1" applyFill="1" applyBorder="1" applyAlignment="1">
      <alignment horizontal="left" vertical="center" wrapText="1"/>
    </xf>
    <xf numFmtId="0" fontId="31" fillId="2" borderId="43" xfId="0"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2" borderId="45" xfId="0" applyFont="1" applyFill="1" applyBorder="1" applyAlignment="1">
      <alignment horizontal="center" vertical="center" wrapText="1"/>
    </xf>
    <xf numFmtId="9" fontId="5" fillId="2" borderId="17" xfId="5" applyFont="1" applyFill="1" applyBorder="1" applyAlignment="1">
      <alignment horizontal="center" vertical="center" wrapText="1"/>
    </xf>
    <xf numFmtId="0" fontId="16" fillId="0" borderId="13" xfId="1" applyFont="1" applyBorder="1" applyAlignment="1">
      <alignment horizontal="left"/>
    </xf>
    <xf numFmtId="0" fontId="16" fillId="0" borderId="12" xfId="1" applyFont="1" applyBorder="1" applyAlignment="1">
      <alignment horizontal="left"/>
    </xf>
    <xf numFmtId="0" fontId="16" fillId="0" borderId="11" xfId="1" applyFont="1" applyBorder="1" applyAlignment="1">
      <alignment horizontal="left"/>
    </xf>
    <xf numFmtId="0" fontId="16" fillId="0" borderId="6" xfId="1" applyFont="1" applyBorder="1" applyAlignment="1">
      <alignment horizontal="left"/>
    </xf>
    <xf numFmtId="0" fontId="16" fillId="0" borderId="13" xfId="1" applyFont="1" applyBorder="1" applyAlignment="1">
      <alignment horizontal="left" vertical="center"/>
    </xf>
    <xf numFmtId="0" fontId="16" fillId="0" borderId="11" xfId="1" applyFont="1" applyBorder="1" applyAlignment="1">
      <alignment horizontal="left" vertical="center"/>
    </xf>
    <xf numFmtId="0" fontId="22" fillId="0" borderId="12" xfId="1" applyFont="1" applyBorder="1" applyAlignment="1">
      <alignment horizontal="center" vertical="center"/>
    </xf>
    <xf numFmtId="0" fontId="22" fillId="0" borderId="11" xfId="1" applyFont="1" applyBorder="1" applyAlignment="1">
      <alignment horizontal="center" vertical="center"/>
    </xf>
    <xf numFmtId="2" fontId="16" fillId="0" borderId="13" xfId="1" applyNumberFormat="1" applyFont="1" applyBorder="1" applyAlignment="1">
      <alignment horizontal="center" vertical="center" wrapText="1"/>
    </xf>
    <xf numFmtId="2" fontId="16" fillId="0" borderId="12" xfId="1" applyNumberFormat="1" applyFont="1" applyBorder="1" applyAlignment="1">
      <alignment horizontal="center" vertical="center" wrapText="1"/>
    </xf>
    <xf numFmtId="2" fontId="16" fillId="0" borderId="11" xfId="1" applyNumberFormat="1" applyFont="1" applyBorder="1" applyAlignment="1">
      <alignment horizontal="center" vertical="center" wrapText="1"/>
    </xf>
    <xf numFmtId="0" fontId="16" fillId="0" borderId="13" xfId="1" applyFont="1" applyBorder="1" applyAlignment="1">
      <alignment horizontal="left" vertical="top" wrapText="1"/>
    </xf>
    <xf numFmtId="0" fontId="16" fillId="0" borderId="11" xfId="1" applyFont="1" applyBorder="1" applyAlignment="1">
      <alignment horizontal="left" vertical="top" wrapText="1"/>
    </xf>
    <xf numFmtId="0" fontId="22" fillId="0" borderId="12" xfId="1" applyFont="1" applyBorder="1" applyAlignment="1">
      <alignment horizontal="center" vertical="center" wrapText="1"/>
    </xf>
    <xf numFmtId="0" fontId="22" fillId="0" borderId="11" xfId="1" applyFont="1" applyBorder="1" applyAlignment="1">
      <alignment horizontal="center" vertical="center" wrapText="1"/>
    </xf>
    <xf numFmtId="0" fontId="31" fillId="2" borderId="17" xfId="0" applyFont="1" applyFill="1" applyBorder="1" applyAlignment="1">
      <alignment horizontal="center" vertical="center" wrapText="1"/>
    </xf>
    <xf numFmtId="2" fontId="23" fillId="0" borderId="0" xfId="1" applyNumberFormat="1" applyFont="1" applyAlignment="1">
      <alignment horizontal="center" vertical="center" wrapText="1"/>
    </xf>
    <xf numFmtId="2" fontId="16" fillId="0" borderId="1" xfId="1" applyNumberFormat="1" applyFont="1" applyBorder="1" applyAlignment="1">
      <alignment horizontal="center" vertical="center"/>
    </xf>
    <xf numFmtId="0" fontId="16" fillId="0" borderId="13" xfId="1" applyFont="1" applyBorder="1" applyAlignment="1">
      <alignment horizontal="left" vertical="center" wrapText="1"/>
    </xf>
    <xf numFmtId="0" fontId="16" fillId="0" borderId="11" xfId="1" applyFont="1" applyBorder="1" applyAlignment="1">
      <alignment horizontal="left" vertical="center" wrapText="1"/>
    </xf>
    <xf numFmtId="0" fontId="24" fillId="5" borderId="1" xfId="0" applyFont="1" applyFill="1" applyBorder="1" applyAlignment="1">
      <alignment horizontal="left" vertical="center" wrapText="1"/>
    </xf>
    <xf numFmtId="2" fontId="23" fillId="0" borderId="0" xfId="1" applyNumberFormat="1" applyFont="1" applyAlignment="1">
      <alignment horizontal="center" vertical="center"/>
    </xf>
    <xf numFmtId="0" fontId="26" fillId="0" borderId="1" xfId="1" applyFont="1" applyBorder="1" applyAlignment="1">
      <alignment horizontal="center" vertical="center" wrapText="1"/>
    </xf>
    <xf numFmtId="0" fontId="23" fillId="0" borderId="1" xfId="1" applyFont="1" applyBorder="1" applyAlignment="1">
      <alignment horizontal="center" vertical="center" wrapText="1"/>
    </xf>
    <xf numFmtId="2" fontId="25" fillId="0" borderId="0" xfId="1" applyNumberFormat="1" applyFont="1" applyAlignment="1">
      <alignment horizontal="left" vertical="center" wrapText="1"/>
    </xf>
    <xf numFmtId="0" fontId="33" fillId="0" borderId="12" xfId="1" applyFont="1" applyBorder="1" applyAlignment="1">
      <alignment horizontal="center" vertical="center" wrapText="1"/>
    </xf>
    <xf numFmtId="0" fontId="33" fillId="0" borderId="11" xfId="1" applyFont="1" applyBorder="1" applyAlignment="1">
      <alignment horizontal="center" vertical="center" wrapText="1"/>
    </xf>
    <xf numFmtId="0" fontId="35" fillId="2" borderId="17" xfId="0" applyFont="1" applyFill="1" applyBorder="1" applyAlignment="1">
      <alignment horizontal="center"/>
    </xf>
    <xf numFmtId="0" fontId="23" fillId="0" borderId="14"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 xfId="1" applyFont="1" applyBorder="1" applyAlignment="1">
      <alignment horizontal="center" vertical="center"/>
    </xf>
    <xf numFmtId="0" fontId="23" fillId="0" borderId="7"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5" xfId="1" applyFont="1" applyBorder="1" applyAlignment="1">
      <alignment horizontal="center" vertical="center" wrapText="1"/>
    </xf>
    <xf numFmtId="0" fontId="23" fillId="0" borderId="4"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2" xfId="1" applyFont="1" applyBorder="1" applyAlignment="1">
      <alignment horizontal="center" vertical="center" wrapText="1"/>
    </xf>
    <xf numFmtId="0" fontId="23" fillId="0" borderId="1" xfId="1" applyFont="1" applyBorder="1" applyAlignment="1">
      <alignment horizontal="center"/>
    </xf>
    <xf numFmtId="2" fontId="25" fillId="0" borderId="0" xfId="1" applyNumberFormat="1" applyFont="1" applyAlignment="1">
      <alignment horizontal="left" vertical="top" wrapText="1"/>
    </xf>
    <xf numFmtId="0" fontId="1" fillId="2" borderId="17" xfId="0" applyFont="1" applyFill="1" applyBorder="1" applyAlignment="1">
      <alignment horizontal="center" vertical="center" wrapText="1"/>
    </xf>
    <xf numFmtId="0" fontId="22" fillId="0" borderId="1" xfId="1" applyFont="1" applyBorder="1" applyAlignment="1">
      <alignment horizontal="center"/>
    </xf>
    <xf numFmtId="0" fontId="23" fillId="0" borderId="13" xfId="1" applyFont="1" applyBorder="1" applyAlignment="1">
      <alignment horizontal="center" vertical="center"/>
    </xf>
    <xf numFmtId="0" fontId="25" fillId="0" borderId="14" xfId="1" applyFont="1" applyBorder="1" applyAlignment="1">
      <alignment horizontal="center" vertical="center" wrapText="1"/>
    </xf>
    <xf numFmtId="0" fontId="25" fillId="0" borderId="10" xfId="1" applyFont="1" applyBorder="1" applyAlignment="1">
      <alignment horizontal="center" vertical="center" wrapText="1"/>
    </xf>
    <xf numFmtId="9" fontId="25" fillId="0" borderId="1" xfId="5" applyFont="1" applyBorder="1" applyAlignment="1">
      <alignment horizontal="center" vertical="center"/>
    </xf>
    <xf numFmtId="9" fontId="22" fillId="0" borderId="1" xfId="5" applyFont="1" applyBorder="1" applyAlignment="1">
      <alignment horizontal="center"/>
    </xf>
    <xf numFmtId="168" fontId="23" fillId="0" borderId="1" xfId="1" applyNumberFormat="1" applyFont="1" applyBorder="1" applyAlignment="1">
      <alignment horizontal="left" vertical="center"/>
    </xf>
    <xf numFmtId="168" fontId="23" fillId="0" borderId="1" xfId="1" applyNumberFormat="1" applyFont="1" applyBorder="1" applyAlignment="1">
      <alignment horizontal="center" vertical="top"/>
    </xf>
    <xf numFmtId="2" fontId="23" fillId="0" borderId="11" xfId="1" applyNumberFormat="1" applyFont="1" applyBorder="1" applyAlignment="1">
      <alignment horizontal="left" vertical="center"/>
    </xf>
    <xf numFmtId="2" fontId="23" fillId="0" borderId="1" xfId="1" applyNumberFormat="1" applyFont="1" applyBorder="1" applyAlignment="1">
      <alignment horizontal="left" vertical="center"/>
    </xf>
    <xf numFmtId="0" fontId="23" fillId="0" borderId="7" xfId="1" applyFont="1" applyBorder="1" applyAlignment="1">
      <alignment horizontal="left" vertical="top" wrapText="1"/>
    </xf>
    <xf numFmtId="0" fontId="23" fillId="0" borderId="5" xfId="1" applyFont="1" applyBorder="1" applyAlignment="1">
      <alignment horizontal="left" vertical="top" wrapText="1"/>
    </xf>
    <xf numFmtId="0" fontId="23" fillId="0" borderId="4" xfId="1" applyFont="1" applyBorder="1" applyAlignment="1">
      <alignment horizontal="left" vertical="top" wrapText="1"/>
    </xf>
    <xf numFmtId="0" fontId="23" fillId="0" borderId="2" xfId="1" applyFont="1" applyBorder="1" applyAlignment="1">
      <alignment horizontal="left" vertical="top" wrapText="1"/>
    </xf>
    <xf numFmtId="0" fontId="16" fillId="0" borderId="7" xfId="1" applyFont="1" applyBorder="1" applyAlignment="1">
      <alignment horizontal="left" vertical="top" wrapText="1"/>
    </xf>
    <xf numFmtId="0" fontId="16" fillId="0" borderId="6" xfId="1" applyFont="1" applyBorder="1" applyAlignment="1">
      <alignment horizontal="left" vertical="top" wrapText="1"/>
    </xf>
    <xf numFmtId="0" fontId="16" fillId="0" borderId="5" xfId="1" applyFont="1" applyBorder="1" applyAlignment="1">
      <alignment horizontal="left" vertical="top" wrapText="1"/>
    </xf>
    <xf numFmtId="0" fontId="16" fillId="0" borderId="4" xfId="1" applyFont="1" applyBorder="1" applyAlignment="1">
      <alignment horizontal="left" vertical="top" wrapText="1"/>
    </xf>
    <xf numFmtId="0" fontId="16" fillId="0" borderId="3" xfId="1" applyFont="1" applyBorder="1" applyAlignment="1">
      <alignment horizontal="left" vertical="top" wrapText="1"/>
    </xf>
    <xf numFmtId="0" fontId="16" fillId="0" borderId="2" xfId="1" applyFont="1" applyBorder="1" applyAlignment="1">
      <alignment horizontal="left" vertical="top" wrapText="1"/>
    </xf>
    <xf numFmtId="0" fontId="16" fillId="0" borderId="1" xfId="1" applyFont="1" applyBorder="1" applyAlignment="1">
      <alignment horizontal="center" vertical="center" wrapText="1"/>
    </xf>
    <xf numFmtId="0" fontId="16" fillId="0" borderId="1" xfId="1" applyFont="1" applyBorder="1" applyAlignment="1">
      <alignment horizontal="left" vertical="top"/>
    </xf>
    <xf numFmtId="0" fontId="23" fillId="0" borderId="7" xfId="1" applyFont="1" applyBorder="1" applyAlignment="1">
      <alignment horizontal="left" vertical="top"/>
    </xf>
    <xf numFmtId="0" fontId="23" fillId="0" borderId="5" xfId="1" applyFont="1" applyBorder="1" applyAlignment="1">
      <alignment horizontal="left" vertical="top"/>
    </xf>
    <xf numFmtId="0" fontId="23" fillId="0" borderId="4" xfId="1" applyFont="1" applyBorder="1" applyAlignment="1">
      <alignment horizontal="left" vertical="top"/>
    </xf>
    <xf numFmtId="0" fontId="23" fillId="0" borderId="2" xfId="1" applyFont="1" applyBorder="1" applyAlignment="1">
      <alignment horizontal="left" vertical="top"/>
    </xf>
    <xf numFmtId="0" fontId="16" fillId="0" borderId="7" xfId="1" applyFont="1" applyBorder="1" applyAlignment="1">
      <alignment horizontal="left" vertical="top"/>
    </xf>
    <xf numFmtId="0" fontId="16" fillId="0" borderId="6" xfId="1" applyFont="1" applyBorder="1" applyAlignment="1">
      <alignment horizontal="left" vertical="top"/>
    </xf>
    <xf numFmtId="0" fontId="16" fillId="0" borderId="5" xfId="1" applyFont="1" applyBorder="1" applyAlignment="1">
      <alignment horizontal="left" vertical="top"/>
    </xf>
    <xf numFmtId="0" fontId="16" fillId="0" borderId="4" xfId="1" applyFont="1" applyBorder="1" applyAlignment="1">
      <alignment horizontal="left" vertical="top"/>
    </xf>
    <xf numFmtId="0" fontId="16" fillId="0" borderId="3" xfId="1" applyFont="1" applyBorder="1" applyAlignment="1">
      <alignment horizontal="left" vertical="top"/>
    </xf>
    <xf numFmtId="0" fontId="16" fillId="0" borderId="2" xfId="1" applyFont="1" applyBorder="1" applyAlignment="1">
      <alignment horizontal="left" vertical="top"/>
    </xf>
    <xf numFmtId="0" fontId="16" fillId="0" borderId="1" xfId="1" applyFont="1" applyBorder="1" applyAlignment="1">
      <alignment horizontal="center" vertical="center"/>
    </xf>
    <xf numFmtId="167" fontId="16" fillId="0" borderId="1" xfId="1" applyNumberFormat="1" applyFont="1" applyBorder="1" applyAlignment="1">
      <alignment horizontal="left" vertical="top"/>
    </xf>
    <xf numFmtId="0" fontId="23" fillId="0" borderId="1" xfId="1" applyFont="1" applyBorder="1" applyAlignment="1">
      <alignment horizontal="left" vertical="top"/>
    </xf>
    <xf numFmtId="0" fontId="23" fillId="0" borderId="6" xfId="1" applyFont="1" applyBorder="1" applyAlignment="1">
      <alignment horizontal="left" vertical="top" wrapText="1"/>
    </xf>
    <xf numFmtId="0" fontId="23" fillId="0" borderId="3" xfId="1" applyFont="1" applyBorder="1" applyAlignment="1">
      <alignment horizontal="left" vertical="top"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0" fontId="16" fillId="0" borderId="14" xfId="1" applyFont="1" applyBorder="1" applyAlignment="1">
      <alignment horizontal="center" vertical="center" wrapText="1"/>
    </xf>
    <xf numFmtId="0" fontId="16" fillId="0" borderId="10" xfId="1" applyFont="1" applyBorder="1" applyAlignment="1">
      <alignment horizontal="center" vertical="center" wrapText="1"/>
    </xf>
    <xf numFmtId="0" fontId="17" fillId="0" borderId="14" xfId="0" applyFont="1" applyBorder="1" applyAlignment="1">
      <alignment horizontal="center" vertical="center" wrapText="1"/>
    </xf>
    <xf numFmtId="0" fontId="17" fillId="0" borderId="10" xfId="0" applyFont="1" applyBorder="1" applyAlignment="1">
      <alignment horizontal="center" vertical="center"/>
    </xf>
    <xf numFmtId="0" fontId="16" fillId="0" borderId="1" xfId="1" applyFont="1" applyBorder="1" applyAlignment="1">
      <alignment horizontal="left" vertical="top" wrapText="1"/>
    </xf>
    <xf numFmtId="0" fontId="16" fillId="0" borderId="3" xfId="1" applyFont="1" applyBorder="1" applyAlignment="1">
      <alignment horizontal="left" vertical="center" wrapText="1"/>
    </xf>
    <xf numFmtId="0" fontId="16" fillId="0" borderId="15" xfId="1" applyFont="1" applyBorder="1" applyAlignment="1">
      <alignment horizontal="center" vertical="center" wrapText="1"/>
    </xf>
    <xf numFmtId="0" fontId="16" fillId="0" borderId="14" xfId="1" applyFont="1" applyBorder="1" applyAlignment="1">
      <alignment horizontal="left" vertical="center" wrapText="1"/>
    </xf>
    <xf numFmtId="0" fontId="16" fillId="0" borderId="10" xfId="1" applyFont="1" applyBorder="1" applyAlignment="1">
      <alignment horizontal="left" vertical="center"/>
    </xf>
    <xf numFmtId="0" fontId="17" fillId="0" borderId="14" xfId="0" applyFont="1" applyBorder="1" applyAlignment="1">
      <alignment horizontal="left" vertical="center"/>
    </xf>
    <xf numFmtId="0" fontId="17" fillId="0" borderId="10" xfId="0" applyFont="1" applyBorder="1" applyAlignment="1">
      <alignment horizontal="left" vertical="center"/>
    </xf>
    <xf numFmtId="0" fontId="16" fillId="0" borderId="14" xfId="1" applyFont="1" applyBorder="1" applyAlignment="1">
      <alignment horizontal="left" vertical="center"/>
    </xf>
    <xf numFmtId="0" fontId="16" fillId="0" borderId="14" xfId="1" applyFont="1" applyBorder="1" applyAlignment="1">
      <alignment horizontal="center" vertical="center"/>
    </xf>
    <xf numFmtId="0" fontId="16" fillId="0" borderId="10" xfId="1" applyFont="1" applyBorder="1" applyAlignment="1">
      <alignment horizontal="center" vertical="center"/>
    </xf>
    <xf numFmtId="0" fontId="16" fillId="0" borderId="10" xfId="1" applyFont="1" applyBorder="1" applyAlignment="1">
      <alignment horizontal="left" vertical="center" wrapText="1"/>
    </xf>
    <xf numFmtId="0" fontId="17" fillId="0" borderId="14" xfId="0" applyFont="1" applyBorder="1" applyAlignment="1">
      <alignment horizontal="center" vertical="center"/>
    </xf>
    <xf numFmtId="0" fontId="31" fillId="5" borderId="19" xfId="0" applyFont="1" applyFill="1" applyBorder="1" applyAlignment="1">
      <alignment horizontal="left" vertical="center" wrapText="1"/>
    </xf>
    <xf numFmtId="0" fontId="31" fillId="5" borderId="20" xfId="0" applyFont="1" applyFill="1" applyBorder="1" applyAlignment="1">
      <alignment horizontal="left" vertical="center" wrapText="1"/>
    </xf>
    <xf numFmtId="0" fontId="31" fillId="5" borderId="21" xfId="0" applyFont="1" applyFill="1" applyBorder="1" applyAlignment="1">
      <alignment horizontal="left" vertical="center" wrapText="1"/>
    </xf>
    <xf numFmtId="0" fontId="31" fillId="5" borderId="17" xfId="0" applyFont="1" applyFill="1" applyBorder="1" applyAlignment="1">
      <alignment horizontal="left" vertical="center" wrapText="1"/>
    </xf>
    <xf numFmtId="0" fontId="17" fillId="0" borderId="15" xfId="0" applyFont="1" applyBorder="1" applyAlignment="1">
      <alignment horizontal="center" vertical="center"/>
    </xf>
    <xf numFmtId="9" fontId="5" fillId="0" borderId="14" xfId="5" applyFont="1" applyBorder="1" applyAlignment="1">
      <alignment horizontal="center" vertical="center" wrapText="1"/>
    </xf>
    <xf numFmtId="9" fontId="5" fillId="0" borderId="10" xfId="5" applyFont="1" applyBorder="1" applyAlignment="1">
      <alignment horizontal="center" vertical="center" wrapText="1"/>
    </xf>
    <xf numFmtId="2" fontId="35" fillId="2" borderId="30" xfId="0" applyNumberFormat="1" applyFont="1" applyFill="1" applyBorder="1" applyAlignment="1">
      <alignment horizontal="center" vertical="center" wrapText="1"/>
    </xf>
    <xf numFmtId="2" fontId="35" fillId="2" borderId="31" xfId="0" applyNumberFormat="1" applyFont="1" applyFill="1" applyBorder="1" applyAlignment="1">
      <alignment horizontal="center" vertical="center" wrapText="1"/>
    </xf>
    <xf numFmtId="2" fontId="35" fillId="2" borderId="32" xfId="0" applyNumberFormat="1" applyFont="1" applyFill="1" applyBorder="1" applyAlignment="1">
      <alignment horizontal="center" vertical="center" wrapText="1"/>
    </xf>
    <xf numFmtId="2" fontId="35" fillId="2" borderId="38" xfId="0" applyNumberFormat="1" applyFont="1" applyFill="1" applyBorder="1" applyAlignment="1">
      <alignment horizontal="center" vertical="center" wrapText="1"/>
    </xf>
    <xf numFmtId="2" fontId="35" fillId="2" borderId="39" xfId="0" applyNumberFormat="1" applyFont="1" applyFill="1" applyBorder="1" applyAlignment="1">
      <alignment horizontal="center" vertical="center" wrapText="1"/>
    </xf>
    <xf numFmtId="2" fontId="35" fillId="2" borderId="40" xfId="0" applyNumberFormat="1" applyFont="1" applyFill="1" applyBorder="1" applyAlignment="1">
      <alignment horizontal="center" vertical="center" wrapText="1"/>
    </xf>
    <xf numFmtId="2" fontId="35" fillId="2" borderId="26" xfId="0" applyNumberFormat="1" applyFont="1" applyFill="1" applyBorder="1" applyAlignment="1">
      <alignment horizontal="center" vertical="center" wrapText="1"/>
    </xf>
    <xf numFmtId="2" fontId="35" fillId="2" borderId="27" xfId="0" applyNumberFormat="1" applyFont="1" applyFill="1" applyBorder="1" applyAlignment="1">
      <alignment horizontal="center" vertical="center" wrapText="1"/>
    </xf>
    <xf numFmtId="2" fontId="35" fillId="2" borderId="28" xfId="0" applyNumberFormat="1" applyFont="1" applyFill="1" applyBorder="1" applyAlignment="1">
      <alignment horizontal="center" vertical="center" wrapText="1"/>
    </xf>
    <xf numFmtId="44" fontId="5" fillId="0" borderId="1" xfId="6" applyFont="1" applyBorder="1" applyAlignment="1">
      <alignment horizontal="center" vertical="center" wrapText="1"/>
    </xf>
    <xf numFmtId="0" fontId="17" fillId="0" borderId="14" xfId="0" applyFont="1" applyBorder="1" applyAlignment="1">
      <alignment horizontal="left" vertical="center" wrapText="1"/>
    </xf>
    <xf numFmtId="0" fontId="5" fillId="0" borderId="17" xfId="1" applyFont="1" applyBorder="1" applyAlignment="1">
      <alignment horizontal="center" vertical="center" wrapText="1"/>
    </xf>
    <xf numFmtId="0" fontId="10" fillId="0" borderId="18" xfId="1" applyFont="1" applyBorder="1" applyAlignment="1">
      <alignment horizontal="left"/>
    </xf>
    <xf numFmtId="0" fontId="3" fillId="0" borderId="17" xfId="1" applyFont="1" applyBorder="1" applyAlignment="1">
      <alignment horizontal="center" vertical="center" wrapText="1"/>
    </xf>
    <xf numFmtId="0" fontId="37" fillId="0" borderId="17" xfId="0" applyFont="1" applyBorder="1" applyAlignment="1">
      <alignment horizontal="center" vertical="center" wrapText="1"/>
    </xf>
    <xf numFmtId="168" fontId="5" fillId="0" borderId="17" xfId="1" applyNumberFormat="1" applyFont="1" applyBorder="1" applyAlignment="1">
      <alignment horizontal="center" vertical="top"/>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31" fillId="5" borderId="17" xfId="0" applyFont="1" applyFill="1" applyBorder="1" applyAlignment="1">
      <alignment horizontal="center" vertical="center" wrapText="1"/>
    </xf>
    <xf numFmtId="0" fontId="10" fillId="2" borderId="12" xfId="1" applyFont="1" applyFill="1" applyBorder="1" applyAlignment="1">
      <alignment horizontal="center" vertical="center"/>
    </xf>
    <xf numFmtId="0" fontId="10" fillId="2" borderId="11" xfId="1" applyFont="1" applyFill="1" applyBorder="1" applyAlignment="1">
      <alignment horizontal="center" vertical="center"/>
    </xf>
    <xf numFmtId="2" fontId="8" fillId="2" borderId="0" xfId="1" applyNumberFormat="1" applyFont="1" applyFill="1" applyAlignment="1">
      <alignment horizontal="left" vertical="center" wrapText="1"/>
    </xf>
    <xf numFmtId="173" fontId="5" fillId="2" borderId="1" xfId="6"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xf>
    <xf numFmtId="2" fontId="3" fillId="2" borderId="0" xfId="1" applyNumberFormat="1" applyFont="1" applyFill="1" applyAlignment="1">
      <alignment horizontal="left" vertical="top" wrapText="1"/>
    </xf>
    <xf numFmtId="0" fontId="17" fillId="2" borderId="14" xfId="0" applyFont="1" applyFill="1" applyBorder="1" applyAlignment="1">
      <alignment horizontal="left" vertical="center" wrapText="1"/>
    </xf>
    <xf numFmtId="0" fontId="17" fillId="2" borderId="10" xfId="0" applyFont="1" applyFill="1" applyBorder="1" applyAlignment="1">
      <alignment horizontal="left" vertical="center"/>
    </xf>
    <xf numFmtId="0" fontId="16" fillId="2" borderId="14" xfId="1" applyFont="1" applyFill="1" applyBorder="1" applyAlignment="1">
      <alignment horizontal="left" vertical="center" wrapText="1"/>
    </xf>
    <xf numFmtId="0" fontId="16" fillId="2" borderId="10" xfId="1" applyFont="1" applyFill="1" applyBorder="1" applyAlignment="1">
      <alignment horizontal="left" vertical="center"/>
    </xf>
    <xf numFmtId="0" fontId="16" fillId="2" borderId="14"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 xfId="1" applyFont="1" applyFill="1" applyBorder="1" applyAlignment="1">
      <alignment horizontal="center" vertical="center" wrapText="1"/>
    </xf>
    <xf numFmtId="0" fontId="16" fillId="2" borderId="10" xfId="1" applyFont="1" applyFill="1" applyBorder="1" applyAlignment="1">
      <alignment horizontal="left" vertical="center" wrapText="1"/>
    </xf>
    <xf numFmtId="0" fontId="17" fillId="2" borderId="14" xfId="0" applyFont="1" applyFill="1" applyBorder="1" applyAlignment="1">
      <alignment horizontal="center" vertical="center" wrapText="1"/>
    </xf>
    <xf numFmtId="0" fontId="17" fillId="2" borderId="10" xfId="0" applyFont="1" applyFill="1" applyBorder="1" applyAlignment="1">
      <alignment horizontal="center" vertical="center"/>
    </xf>
    <xf numFmtId="0" fontId="16" fillId="2" borderId="14"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0" fillId="2" borderId="1" xfId="0" applyFill="1" applyBorder="1" applyAlignment="1">
      <alignment horizontal="center" vertical="center" wrapText="1"/>
    </xf>
    <xf numFmtId="9" fontId="5" fillId="2" borderId="14" xfId="5" applyFont="1" applyFill="1" applyBorder="1" applyAlignment="1">
      <alignment horizontal="center" vertical="center" wrapText="1"/>
    </xf>
    <xf numFmtId="9" fontId="5" fillId="2" borderId="10" xfId="5" applyFont="1" applyFill="1" applyBorder="1" applyAlignment="1">
      <alignment horizontal="center" vertical="center" wrapText="1"/>
    </xf>
    <xf numFmtId="168" fontId="5" fillId="2" borderId="1" xfId="1" applyNumberFormat="1" applyFont="1" applyFill="1" applyBorder="1" applyAlignment="1">
      <alignment horizontal="center" vertical="top"/>
    </xf>
    <xf numFmtId="2" fontId="5" fillId="2" borderId="11" xfId="1" applyNumberFormat="1" applyFont="1" applyFill="1" applyBorder="1" applyAlignment="1">
      <alignment horizontal="left" vertical="center"/>
    </xf>
    <xf numFmtId="2" fontId="5" fillId="2" borderId="1" xfId="1" applyNumberFormat="1" applyFont="1" applyFill="1" applyBorder="1" applyAlignment="1">
      <alignment horizontal="left" vertical="center"/>
    </xf>
    <xf numFmtId="0" fontId="16" fillId="2" borderId="17" xfId="1" applyFont="1" applyFill="1" applyBorder="1" applyAlignment="1">
      <alignment horizontal="center" vertical="center" wrapText="1"/>
    </xf>
    <xf numFmtId="0" fontId="2" fillId="2" borderId="1" xfId="1" applyFont="1" applyFill="1" applyBorder="1" applyAlignment="1">
      <alignment horizontal="center"/>
    </xf>
    <xf numFmtId="0" fontId="5" fillId="2" borderId="13" xfId="1" applyFont="1" applyFill="1" applyBorder="1" applyAlignment="1">
      <alignment horizontal="center" vertical="center"/>
    </xf>
    <xf numFmtId="0" fontId="3" fillId="2" borderId="14" xfId="1" applyFont="1" applyFill="1" applyBorder="1" applyAlignment="1">
      <alignment horizontal="center" vertical="center" wrapText="1"/>
    </xf>
    <xf numFmtId="0" fontId="3" fillId="2" borderId="10" xfId="1" applyFont="1" applyFill="1" applyBorder="1" applyAlignment="1">
      <alignment horizontal="center" vertical="center" wrapText="1"/>
    </xf>
    <xf numFmtId="39" fontId="3" fillId="2" borderId="1" xfId="1" applyNumberFormat="1" applyFont="1" applyFill="1" applyBorder="1" applyAlignment="1">
      <alignment horizontal="center" vertical="center"/>
    </xf>
    <xf numFmtId="168" fontId="5" fillId="2" borderId="1" xfId="1" applyNumberFormat="1" applyFont="1" applyFill="1" applyBorder="1" applyAlignment="1">
      <alignment horizontal="left" vertical="center"/>
    </xf>
    <xf numFmtId="0" fontId="16" fillId="2" borderId="15" xfId="1" applyFont="1" applyFill="1" applyBorder="1" applyAlignment="1">
      <alignment horizontal="center" vertical="center" wrapText="1"/>
    </xf>
    <xf numFmtId="176" fontId="35" fillId="2" borderId="38" xfId="0" applyNumberFormat="1" applyFont="1" applyFill="1" applyBorder="1" applyAlignment="1">
      <alignment horizontal="center" vertical="center" wrapText="1"/>
    </xf>
    <xf numFmtId="176" fontId="35" fillId="2" borderId="39" xfId="0" applyNumberFormat="1" applyFont="1" applyFill="1" applyBorder="1" applyAlignment="1">
      <alignment horizontal="center" vertical="center" wrapText="1"/>
    </xf>
    <xf numFmtId="176" fontId="35" fillId="2" borderId="40" xfId="0" applyNumberFormat="1" applyFont="1" applyFill="1" applyBorder="1" applyAlignment="1">
      <alignment horizontal="center" vertical="center" wrapText="1"/>
    </xf>
  </cellXfs>
  <cellStyles count="7">
    <cellStyle name="Millares 2" xfId="4"/>
    <cellStyle name="Moneda" xfId="6" builtin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https://pisami.ibague.gov.co/app/PISAMI/modulos/presupuesto/informes/verMovtoRubros.php?fk_rubro=43024&amp;vigencia=2024&amp;fecha_inic=01/01/202400:00:00&amp;fecha_fina=31/12/202423:59:59&amp;forma_salida=P" TargetMode="External"/><Relationship Id="rId2" Type="http://schemas.openxmlformats.org/officeDocument/2006/relationships/image" Target="../media/image4.jpeg"/><Relationship Id="rId1" Type="http://schemas.openxmlformats.org/officeDocument/2006/relationships/hyperlink" Target="https://pisami.ibague.gov.co/app/PISAMI/modulos/presupuesto/informes/verMovtoRubros.php?fk_rubro=43021&amp;vigencia=2024&amp;fecha_inic=01/01/202400:00:00&amp;fecha_fina=31/12/202423:59:59&amp;forma_salida=P" TargetMode="External"/><Relationship Id="rId5" Type="http://schemas.openxmlformats.org/officeDocument/2006/relationships/hyperlink" Target="https://pisami.ibague.gov.co/app/PISAMI/modulos/presupuesto/informes/verMovtoRubros.php?fk_rubro=43037&amp;vigencia=2024&amp;fecha_inic=01/01/202400:00:00&amp;fecha_fina=31/12/202423:59:59&amp;forma_salida=P" TargetMode="External"/><Relationship Id="rId4" Type="http://schemas.openxmlformats.org/officeDocument/2006/relationships/hyperlink" Target="https://pisami.ibague.gov.co/app/PISAMI/modulos/presupuesto/informes/verMovtoRubros.php?fk_rubro=43029&amp;vigencia=2024&amp;fecha_inic=01/01/202400:00:00&amp;fecha_fina=31/12/202423:59:59&amp;forma_salida=P"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152400</xdr:colOff>
      <xdr:row>2</xdr:row>
      <xdr:rowOff>152400</xdr:rowOff>
    </xdr:to>
    <xdr:pic>
      <xdr:nvPicPr>
        <xdr:cNvPr id="2" name="Imagen 1">
          <a:hlinkClick xmlns:r="http://schemas.openxmlformats.org/officeDocument/2006/relationships" r:id="rId1"/>
          <a:extLst>
            <a:ext uri="{FF2B5EF4-FFF2-40B4-BE49-F238E27FC236}">
              <a16:creationId xmlns:a16="http://schemas.microsoft.com/office/drawing/2014/main" id="{D5453EF6-AF71-5DF2-928D-FBA1FF62BA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0" y="38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257175</xdr:colOff>
          <xdr:row>3</xdr:row>
          <xdr:rowOff>76200</xdr:rowOff>
        </xdr:to>
        <xdr:sp macro="" textlink="">
          <xdr:nvSpPr>
            <xdr:cNvPr id="10242" name="Control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9</xdr:col>
      <xdr:colOff>0</xdr:colOff>
      <xdr:row>2</xdr:row>
      <xdr:rowOff>0</xdr:rowOff>
    </xdr:from>
    <xdr:to>
      <xdr:col>9</xdr:col>
      <xdr:colOff>152400</xdr:colOff>
      <xdr:row>2</xdr:row>
      <xdr:rowOff>152400</xdr:rowOff>
    </xdr:to>
    <xdr:pic>
      <xdr:nvPicPr>
        <xdr:cNvPr id="3" name="Imagen 2">
          <a:hlinkClick xmlns:r="http://schemas.openxmlformats.org/officeDocument/2006/relationships" r:id="rId3"/>
          <a:extLst>
            <a:ext uri="{FF2B5EF4-FFF2-40B4-BE49-F238E27FC236}">
              <a16:creationId xmlns:a16="http://schemas.microsoft.com/office/drawing/2014/main" id="{CF0CEFF0-1C8F-68C0-D7C0-C7CCC075F8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5810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257175</xdr:colOff>
          <xdr:row>3</xdr:row>
          <xdr:rowOff>76200</xdr:rowOff>
        </xdr:to>
        <xdr:sp macro="" textlink="">
          <xdr:nvSpPr>
            <xdr:cNvPr id="10244" name="Control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9</xdr:col>
      <xdr:colOff>0</xdr:colOff>
      <xdr:row>2</xdr:row>
      <xdr:rowOff>0</xdr:rowOff>
    </xdr:from>
    <xdr:to>
      <xdr:col>9</xdr:col>
      <xdr:colOff>152400</xdr:colOff>
      <xdr:row>2</xdr:row>
      <xdr:rowOff>152400</xdr:rowOff>
    </xdr:to>
    <xdr:pic>
      <xdr:nvPicPr>
        <xdr:cNvPr id="4" name="Imagen 3">
          <a:hlinkClick xmlns:r="http://schemas.openxmlformats.org/officeDocument/2006/relationships" r:id="rId4"/>
          <a:extLst>
            <a:ext uri="{FF2B5EF4-FFF2-40B4-BE49-F238E27FC236}">
              <a16:creationId xmlns:a16="http://schemas.microsoft.com/office/drawing/2014/main" id="{5C7436DC-608A-2D48-A88F-F770529BBF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21907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257175</xdr:colOff>
          <xdr:row>3</xdr:row>
          <xdr:rowOff>76200</xdr:rowOff>
        </xdr:to>
        <xdr:sp macro="" textlink="">
          <xdr:nvSpPr>
            <xdr:cNvPr id="10246" name="Control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9</xdr:col>
      <xdr:colOff>0</xdr:colOff>
      <xdr:row>2</xdr:row>
      <xdr:rowOff>0</xdr:rowOff>
    </xdr:from>
    <xdr:to>
      <xdr:col>9</xdr:col>
      <xdr:colOff>152400</xdr:colOff>
      <xdr:row>2</xdr:row>
      <xdr:rowOff>152400</xdr:rowOff>
    </xdr:to>
    <xdr:pic>
      <xdr:nvPicPr>
        <xdr:cNvPr id="5" name="Imagen 4">
          <a:hlinkClick xmlns:r="http://schemas.openxmlformats.org/officeDocument/2006/relationships" r:id="rId5"/>
          <a:extLst>
            <a:ext uri="{FF2B5EF4-FFF2-40B4-BE49-F238E27FC236}">
              <a16:creationId xmlns:a16="http://schemas.microsoft.com/office/drawing/2014/main" id="{4AA99435-A5E3-2A39-FA7D-EDAECA8DFF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0" y="31337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257175</xdr:colOff>
          <xdr:row>3</xdr:row>
          <xdr:rowOff>76200</xdr:rowOff>
        </xdr:to>
        <xdr:sp macro="" textlink="">
          <xdr:nvSpPr>
            <xdr:cNvPr id="10248" name="Control 8"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32A27D3-A2B5-4827-9B24-52FCC09C0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BA3EB24C-BD18-4E4D-91DB-78D011D60AB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878EB882-AE95-4FFB-A9F7-3196EB379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542925</xdr:colOff>
      <xdr:row>1</xdr:row>
      <xdr:rowOff>85725</xdr:rowOff>
    </xdr:from>
    <xdr:to>
      <xdr:col>1</xdr:col>
      <xdr:colOff>1621063</xdr:colOff>
      <xdr:row>4</xdr:row>
      <xdr:rowOff>177800</xdr:rowOff>
    </xdr:to>
    <xdr:pic>
      <xdr:nvPicPr>
        <xdr:cNvPr id="3" name="3 Imagen" descr="Membretes_2024_2-01">
          <a:extLst>
            <a:ext uri="{FF2B5EF4-FFF2-40B4-BE49-F238E27FC236}">
              <a16:creationId xmlns:a16="http://schemas.microsoft.com/office/drawing/2014/main" id="{C65E5A30-9868-4DFA-A466-A5467579457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542925" y="371475"/>
          <a:ext cx="1840138" cy="1473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159C130-F2F8-4472-873A-E94D36C40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7AAC24B0-D48A-4007-A8F5-C6AF026AE90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C72B1A1-A35D-4D1E-B3DF-0A74EDC0B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6D5BA3D-4B28-47DF-A984-CC1472280F2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678227F-FB1C-4506-8778-CC3C849F1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C05D345D-6999-4E14-8D81-946341C93A5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CC11CC37-0B85-4DAF-9C58-ACDB4644E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62D064B9-F990-4899-93F4-D1189C2C38D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416718</xdr:colOff>
      <xdr:row>1</xdr:row>
      <xdr:rowOff>14883</xdr:rowOff>
    </xdr:from>
    <xdr:to>
      <xdr:col>17</xdr:col>
      <xdr:colOff>669726</xdr:colOff>
      <xdr:row>4</xdr:row>
      <xdr:rowOff>267891</xdr:rowOff>
    </xdr:to>
    <xdr:pic>
      <xdr:nvPicPr>
        <xdr:cNvPr id="2" name="Imagen 1" descr="CAPITAL">
          <a:extLst>
            <a:ext uri="{FF2B5EF4-FFF2-40B4-BE49-F238E27FC236}">
              <a16:creationId xmlns:a16="http://schemas.microsoft.com/office/drawing/2014/main" id="{42F42768-C8C7-4D66-AFE0-767B99C4D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94C917DB-C1BE-40DA-B2DA-FB7B82B39FB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23D66A4-B5E5-44CB-9CDC-7EFA6E248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D7BA5F8-1601-4823-BBC6-F1DF7458077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ntrol" Target="../activeX/activeX1.xml"/><Relationship Id="rId7" Type="http://schemas.openxmlformats.org/officeDocument/2006/relationships/control" Target="../activeX/activeX4.xml"/><Relationship Id="rId2" Type="http://schemas.openxmlformats.org/officeDocument/2006/relationships/vmlDrawing" Target="../drawings/vmlDrawing10.vml"/><Relationship Id="rId1" Type="http://schemas.openxmlformats.org/officeDocument/2006/relationships/drawing" Target="../drawings/drawing10.xml"/><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7"/>
  <sheetViews>
    <sheetView topLeftCell="D1" zoomScale="70" zoomScaleNormal="70" workbookViewId="0">
      <selection activeCell="R20" sqref="R2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6" width="16.85546875" style="1" customWidth="1"/>
    <col min="17" max="17" width="2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39" customFormat="1" ht="31.5" customHeight="1">
      <c r="B7" s="63" t="s">
        <v>37</v>
      </c>
      <c r="C7" s="63" t="s">
        <v>46</v>
      </c>
      <c r="D7" s="362" t="s">
        <v>47</v>
      </c>
      <c r="E7" s="363"/>
      <c r="F7" s="363"/>
      <c r="G7" s="363"/>
      <c r="H7" s="363"/>
      <c r="I7" s="363"/>
      <c r="J7" s="363"/>
      <c r="K7" s="363"/>
      <c r="L7" s="363"/>
      <c r="M7" s="363"/>
      <c r="N7" s="363"/>
      <c r="O7" s="363"/>
      <c r="P7" s="363"/>
      <c r="Q7" s="364"/>
      <c r="R7" s="61"/>
    </row>
    <row r="8" spans="2:251" s="39" customFormat="1" ht="36" customHeight="1">
      <c r="B8" s="63" t="s">
        <v>26</v>
      </c>
      <c r="C8" s="63"/>
      <c r="D8" s="357" t="s">
        <v>48</v>
      </c>
      <c r="E8" s="357"/>
      <c r="F8" s="357"/>
      <c r="G8" s="357"/>
      <c r="H8" s="357"/>
      <c r="I8" s="357"/>
      <c r="J8" s="357"/>
      <c r="K8" s="357"/>
      <c r="L8" s="357"/>
      <c r="M8" s="357"/>
      <c r="N8" s="357"/>
      <c r="O8" s="357"/>
      <c r="P8" s="357"/>
      <c r="Q8" s="357"/>
    </row>
    <row r="9" spans="2:251" s="39" customFormat="1" ht="36" customHeight="1">
      <c r="B9" s="358" t="s">
        <v>318</v>
      </c>
      <c r="C9" s="359"/>
      <c r="D9" s="366" t="s">
        <v>319</v>
      </c>
      <c r="E9" s="366"/>
      <c r="F9" s="366"/>
      <c r="G9" s="366"/>
      <c r="H9" s="366"/>
      <c r="I9" s="367"/>
      <c r="J9" s="372" t="s">
        <v>52</v>
      </c>
      <c r="K9" s="373"/>
      <c r="L9" s="374"/>
      <c r="M9" s="381" t="s">
        <v>25</v>
      </c>
      <c r="N9" s="382"/>
      <c r="O9" s="382"/>
      <c r="P9" s="382"/>
      <c r="Q9" s="383"/>
      <c r="R9" s="47"/>
      <c r="T9" s="365"/>
      <c r="U9" s="365"/>
      <c r="V9" s="365"/>
      <c r="W9" s="365"/>
      <c r="X9" s="365"/>
    </row>
    <row r="10" spans="2:251" s="39" customFormat="1" ht="36" customHeight="1">
      <c r="B10" s="358" t="s">
        <v>172</v>
      </c>
      <c r="C10" s="359"/>
      <c r="D10" s="366" t="s">
        <v>320</v>
      </c>
      <c r="E10" s="366"/>
      <c r="F10" s="366"/>
      <c r="G10" s="366"/>
      <c r="H10" s="366"/>
      <c r="I10" s="367"/>
      <c r="J10" s="375"/>
      <c r="K10" s="376"/>
      <c r="L10" s="377"/>
      <c r="M10" s="60" t="s">
        <v>24</v>
      </c>
      <c r="N10" s="368" t="s">
        <v>23</v>
      </c>
      <c r="O10" s="368"/>
      <c r="P10" s="368"/>
      <c r="Q10" s="60" t="s">
        <v>22</v>
      </c>
      <c r="R10" s="47"/>
      <c r="T10" s="59"/>
      <c r="U10" s="59"/>
      <c r="V10" s="59"/>
      <c r="W10" s="59"/>
      <c r="X10" s="59"/>
    </row>
    <row r="11" spans="2:251" s="39" customFormat="1" ht="31.5" customHeight="1">
      <c r="B11" s="360" t="s">
        <v>321</v>
      </c>
      <c r="C11" s="361"/>
      <c r="D11" s="369" t="s">
        <v>322</v>
      </c>
      <c r="E11" s="369"/>
      <c r="F11" s="369"/>
      <c r="G11" s="369"/>
      <c r="H11" s="369"/>
      <c r="I11" s="370"/>
      <c r="J11" s="375"/>
      <c r="K11" s="376"/>
      <c r="L11" s="377"/>
      <c r="R11" s="47"/>
      <c r="T11" s="56"/>
      <c r="U11" s="371"/>
      <c r="V11" s="371"/>
      <c r="W11" s="371"/>
      <c r="X11" s="56"/>
      <c r="Z11" s="55"/>
      <c r="AA11" s="55"/>
    </row>
    <row r="12" spans="2:251" s="39" customFormat="1" ht="74.25" customHeight="1">
      <c r="B12" s="391" t="s">
        <v>323</v>
      </c>
      <c r="C12" s="392"/>
      <c r="D12" s="369" t="s">
        <v>324</v>
      </c>
      <c r="E12" s="369"/>
      <c r="F12" s="369"/>
      <c r="G12" s="369"/>
      <c r="H12" s="369"/>
      <c r="I12" s="370"/>
      <c r="J12" s="375"/>
      <c r="K12" s="376"/>
      <c r="L12" s="377"/>
      <c r="M12" s="54">
        <v>340</v>
      </c>
      <c r="N12" s="384" t="s">
        <v>166</v>
      </c>
      <c r="O12" s="385"/>
      <c r="P12" s="386"/>
      <c r="Q12" s="53">
        <v>21000000</v>
      </c>
      <c r="R12" s="47"/>
      <c r="T12" s="50"/>
      <c r="U12" s="387"/>
      <c r="V12" s="387"/>
      <c r="W12" s="387"/>
      <c r="X12" s="44"/>
      <c r="Z12" s="42"/>
      <c r="AA12" s="41"/>
      <c r="AB12" s="40"/>
    </row>
    <row r="13" spans="2:251" s="39" customFormat="1" ht="74.25" customHeight="1">
      <c r="B13" s="346" t="s">
        <v>325</v>
      </c>
      <c r="C13" s="347"/>
      <c r="D13" s="366" t="s">
        <v>326</v>
      </c>
      <c r="E13" s="366"/>
      <c r="F13" s="366"/>
      <c r="G13" s="366"/>
      <c r="H13" s="366"/>
      <c r="I13" s="367"/>
      <c r="J13" s="375"/>
      <c r="K13" s="376"/>
      <c r="L13" s="377"/>
      <c r="M13" s="52"/>
      <c r="N13" s="388"/>
      <c r="O13" s="389"/>
      <c r="P13" s="390"/>
      <c r="Q13" s="51"/>
      <c r="R13" s="47"/>
      <c r="T13" s="50"/>
      <c r="U13" s="387"/>
      <c r="V13" s="387"/>
      <c r="W13" s="387"/>
      <c r="X13" s="44"/>
      <c r="Z13" s="42"/>
      <c r="AA13" s="41"/>
      <c r="AB13" s="40"/>
    </row>
    <row r="14" spans="2:251" s="39" customFormat="1" ht="28.5" customHeight="1">
      <c r="B14" s="73" t="s">
        <v>50</v>
      </c>
      <c r="C14" s="74"/>
      <c r="D14" s="348"/>
      <c r="E14" s="348"/>
      <c r="F14" s="348"/>
      <c r="G14" s="348"/>
      <c r="H14" s="348"/>
      <c r="I14" s="349"/>
      <c r="J14" s="378"/>
      <c r="K14" s="379"/>
      <c r="L14" s="380"/>
      <c r="M14" s="49"/>
      <c r="N14" s="388"/>
      <c r="O14" s="389"/>
      <c r="P14" s="390"/>
      <c r="Q14" s="48"/>
      <c r="R14" s="47"/>
      <c r="T14" s="46"/>
      <c r="U14" s="387"/>
      <c r="V14" s="387"/>
      <c r="W14" s="45"/>
      <c r="X14" s="44"/>
      <c r="Y14" s="43"/>
      <c r="Z14" s="42"/>
      <c r="AA14" s="41"/>
      <c r="AB14" s="40"/>
    </row>
    <row r="15" spans="2:251" ht="28.5" customHeight="1">
      <c r="B15" s="352" t="s">
        <v>35</v>
      </c>
      <c r="C15" s="394" t="s">
        <v>33</v>
      </c>
      <c r="D15" s="350" t="s">
        <v>39</v>
      </c>
      <c r="E15" s="350" t="s">
        <v>21</v>
      </c>
      <c r="F15" s="350" t="s">
        <v>45</v>
      </c>
      <c r="G15" s="395" t="s">
        <v>41</v>
      </c>
      <c r="H15" s="350" t="s">
        <v>36</v>
      </c>
      <c r="I15" s="418" t="s">
        <v>34</v>
      </c>
      <c r="J15" s="419"/>
      <c r="K15" s="419"/>
      <c r="L15" s="420"/>
      <c r="M15" s="350" t="s">
        <v>20</v>
      </c>
      <c r="N15" s="350"/>
      <c r="O15" s="351" t="s">
        <v>19</v>
      </c>
      <c r="P15" s="351"/>
      <c r="Q15" s="351"/>
      <c r="R15" s="3"/>
      <c r="S15" s="3"/>
      <c r="T15" s="10"/>
      <c r="U15" s="393"/>
      <c r="V15" s="39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53"/>
      <c r="C16" s="394"/>
      <c r="D16" s="350"/>
      <c r="E16" s="350"/>
      <c r="F16" s="350"/>
      <c r="G16" s="350"/>
      <c r="H16" s="350"/>
      <c r="I16" s="421"/>
      <c r="J16" s="422"/>
      <c r="K16" s="422"/>
      <c r="L16" s="423"/>
      <c r="M16" s="350"/>
      <c r="N16" s="350"/>
      <c r="O16" s="350" t="s">
        <v>18</v>
      </c>
      <c r="P16" s="350" t="s">
        <v>17</v>
      </c>
      <c r="Q16" s="394" t="s">
        <v>16</v>
      </c>
      <c r="R16" s="3"/>
      <c r="S16" s="3"/>
      <c r="T16" s="8"/>
      <c r="U16" s="393"/>
      <c r="V16" s="39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54"/>
      <c r="C17" s="394"/>
      <c r="D17" s="350"/>
      <c r="E17" s="350"/>
      <c r="F17" s="350"/>
      <c r="G17" s="350"/>
      <c r="H17" s="350"/>
      <c r="I17" s="68" t="s">
        <v>15</v>
      </c>
      <c r="J17" s="68" t="s">
        <v>14</v>
      </c>
      <c r="K17" s="68" t="s">
        <v>13</v>
      </c>
      <c r="L17" s="69" t="s">
        <v>12</v>
      </c>
      <c r="M17" s="38" t="s">
        <v>11</v>
      </c>
      <c r="N17" s="37" t="s">
        <v>10</v>
      </c>
      <c r="O17" s="350"/>
      <c r="P17" s="350"/>
      <c r="Q17" s="394"/>
      <c r="R17" s="3"/>
      <c r="S17" s="3"/>
      <c r="T17" s="5"/>
      <c r="U17" s="393"/>
      <c r="V17" s="39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55" t="s">
        <v>51</v>
      </c>
      <c r="C18" s="396" t="s">
        <v>53</v>
      </c>
      <c r="D18" s="64" t="s">
        <v>38</v>
      </c>
      <c r="E18" s="398" t="s">
        <v>55</v>
      </c>
      <c r="F18" s="70">
        <v>15</v>
      </c>
      <c r="G18" s="64" t="s">
        <v>38</v>
      </c>
      <c r="H18" s="71">
        <v>11000000</v>
      </c>
      <c r="I18" s="28"/>
      <c r="J18" s="25"/>
      <c r="K18" s="27"/>
      <c r="L18" s="25"/>
      <c r="M18" s="36">
        <v>45292</v>
      </c>
      <c r="N18" s="36">
        <v>45657</v>
      </c>
      <c r="O18" s="344">
        <f>+F19/F18</f>
        <v>1</v>
      </c>
      <c r="P18" s="344">
        <f>+H19/H18</f>
        <v>0.6454545454545455</v>
      </c>
      <c r="Q18" s="345">
        <f>+(O18*O18)/P18</f>
        <v>1.5492957746478873</v>
      </c>
      <c r="T18" s="5"/>
      <c r="U18" s="393"/>
      <c r="V18" s="393"/>
      <c r="X18" s="4"/>
      <c r="Z18" s="33"/>
      <c r="AA18" s="6"/>
      <c r="AB18" s="30"/>
    </row>
    <row r="19" spans="2:251" ht="37.5" customHeight="1">
      <c r="B19" s="355"/>
      <c r="C19" s="396"/>
      <c r="D19" s="64" t="s">
        <v>2</v>
      </c>
      <c r="E19" s="400"/>
      <c r="F19" s="70">
        <v>15</v>
      </c>
      <c r="G19" s="64" t="s">
        <v>40</v>
      </c>
      <c r="H19" s="71">
        <v>7100000</v>
      </c>
      <c r="I19" s="28"/>
      <c r="J19" s="25"/>
      <c r="K19" s="27"/>
      <c r="L19" s="25"/>
      <c r="M19" s="36"/>
      <c r="N19" s="36"/>
      <c r="O19" s="344"/>
      <c r="P19" s="344"/>
      <c r="Q19" s="345"/>
      <c r="T19" s="5"/>
      <c r="U19" s="62"/>
      <c r="V19" s="62"/>
      <c r="X19" s="4"/>
      <c r="Z19" s="33"/>
      <c r="AA19" s="6"/>
      <c r="AB19" s="30"/>
    </row>
    <row r="20" spans="2:251" ht="27" customHeight="1">
      <c r="B20" s="355"/>
      <c r="C20" s="396" t="s">
        <v>54</v>
      </c>
      <c r="D20" s="64" t="s">
        <v>3</v>
      </c>
      <c r="E20" s="398" t="s">
        <v>56</v>
      </c>
      <c r="F20" s="29">
        <v>1</v>
      </c>
      <c r="G20" s="64" t="s">
        <v>3</v>
      </c>
      <c r="H20" s="28">
        <v>10000000</v>
      </c>
      <c r="I20" s="28"/>
      <c r="J20" s="21"/>
      <c r="K20" s="27"/>
      <c r="L20" s="21"/>
      <c r="M20" s="36">
        <v>45292</v>
      </c>
      <c r="N20" s="36">
        <v>45657</v>
      </c>
      <c r="O20" s="344">
        <f>+F21/F20</f>
        <v>0</v>
      </c>
      <c r="P20" s="344">
        <f>+H21/H20</f>
        <v>0.71</v>
      </c>
      <c r="Q20" s="345">
        <f>+(O20*O20)/P20</f>
        <v>0</v>
      </c>
      <c r="X20" s="32"/>
      <c r="Z20" s="33"/>
      <c r="AA20" s="6"/>
      <c r="AB20" s="30"/>
    </row>
    <row r="21" spans="2:251" ht="27" customHeight="1">
      <c r="B21" s="355"/>
      <c r="C21" s="397"/>
      <c r="D21" s="64" t="s">
        <v>2</v>
      </c>
      <c r="E21" s="399"/>
      <c r="F21" s="31"/>
      <c r="G21" s="64" t="s">
        <v>40</v>
      </c>
      <c r="H21" s="23">
        <v>7100000</v>
      </c>
      <c r="I21" s="23"/>
      <c r="J21" s="21"/>
      <c r="K21" s="27"/>
      <c r="L21" s="21"/>
      <c r="M21" s="35"/>
      <c r="N21" s="34"/>
      <c r="O21" s="344"/>
      <c r="P21" s="344"/>
      <c r="Q21" s="345"/>
      <c r="X21" s="32"/>
      <c r="Z21" s="33"/>
      <c r="AA21" s="6"/>
      <c r="AB21" s="30"/>
    </row>
    <row r="22" spans="2:251" ht="15.75">
      <c r="B22" s="409"/>
      <c r="C22" s="417" t="s">
        <v>9</v>
      </c>
      <c r="D22" s="64" t="s">
        <v>3</v>
      </c>
      <c r="E22" s="398"/>
      <c r="F22" s="24"/>
      <c r="G22" s="64" t="s">
        <v>3</v>
      </c>
      <c r="H22" s="26">
        <v>21000000</v>
      </c>
      <c r="I22" s="26"/>
      <c r="J22" s="25"/>
      <c r="K22" s="25"/>
      <c r="L22" s="25"/>
      <c r="M22" s="25"/>
      <c r="N22" s="20"/>
      <c r="O22" s="408"/>
      <c r="P22" s="408"/>
      <c r="Q22" s="409"/>
    </row>
    <row r="23" spans="2:251" ht="15.75">
      <c r="B23" s="409"/>
      <c r="C23" s="417"/>
      <c r="D23" s="64" t="s">
        <v>2</v>
      </c>
      <c r="E23" s="399"/>
      <c r="F23" s="24"/>
      <c r="G23" s="64" t="s">
        <v>40</v>
      </c>
      <c r="H23" s="23">
        <v>14200000</v>
      </c>
      <c r="I23" s="21"/>
      <c r="J23" s="21"/>
      <c r="K23" s="22"/>
      <c r="L23" s="21"/>
      <c r="M23" s="21"/>
      <c r="N23" s="20"/>
      <c r="O23" s="408"/>
      <c r="P23" s="408"/>
      <c r="Q23" s="409"/>
    </row>
    <row r="24" spans="2:251">
      <c r="D24" s="19"/>
      <c r="H24" s="18"/>
      <c r="I24" s="15"/>
      <c r="J24" s="17"/>
      <c r="K24" s="17"/>
      <c r="L24" s="17"/>
      <c r="M24" s="16"/>
      <c r="N24" s="16"/>
      <c r="O24" s="15"/>
      <c r="P24" s="13"/>
      <c r="Q24" s="14"/>
      <c r="R24" s="13"/>
    </row>
    <row r="25" spans="2:251" ht="31.5">
      <c r="B25" s="439" t="s">
        <v>42</v>
      </c>
      <c r="C25" s="439"/>
      <c r="D25" s="407" t="s">
        <v>8</v>
      </c>
      <c r="E25" s="407"/>
      <c r="F25" s="407"/>
      <c r="G25" s="407"/>
      <c r="H25" s="407"/>
      <c r="I25" s="407"/>
      <c r="J25" s="72" t="s">
        <v>43</v>
      </c>
      <c r="K25" s="407" t="s">
        <v>44</v>
      </c>
      <c r="L25" s="407"/>
      <c r="M25" s="436" t="s">
        <v>7</v>
      </c>
      <c r="N25" s="437"/>
      <c r="O25" s="437"/>
      <c r="P25" s="437"/>
      <c r="Q25" s="437"/>
    </row>
    <row r="26" spans="2:251" ht="26.25" customHeight="1">
      <c r="B26" s="430"/>
      <c r="C26" s="432"/>
      <c r="D26" s="411" t="s">
        <v>57</v>
      </c>
      <c r="E26" s="412"/>
      <c r="F26" s="412"/>
      <c r="G26" s="412"/>
      <c r="H26" s="412"/>
      <c r="I26" s="413"/>
      <c r="J26" s="440" t="s">
        <v>58</v>
      </c>
      <c r="K26" s="12" t="s">
        <v>3</v>
      </c>
      <c r="L26" s="66">
        <v>1490</v>
      </c>
      <c r="M26" s="438" t="s">
        <v>5</v>
      </c>
      <c r="N26" s="438"/>
      <c r="O26" s="438"/>
      <c r="P26" s="438"/>
      <c r="Q26" s="438"/>
    </row>
    <row r="27" spans="2:251" ht="18" customHeight="1">
      <c r="B27" s="433"/>
      <c r="C27" s="435"/>
      <c r="D27" s="414"/>
      <c r="E27" s="415"/>
      <c r="F27" s="415"/>
      <c r="G27" s="415"/>
      <c r="H27" s="415"/>
      <c r="I27" s="416"/>
      <c r="J27" s="440"/>
      <c r="K27" s="12" t="s">
        <v>2</v>
      </c>
      <c r="L27" s="65"/>
      <c r="M27" s="438"/>
      <c r="N27" s="438"/>
      <c r="O27" s="438"/>
      <c r="P27" s="438"/>
      <c r="Q27" s="438"/>
    </row>
    <row r="28" spans="2:251" ht="18.75" customHeight="1">
      <c r="B28" s="426"/>
      <c r="C28" s="427"/>
      <c r="D28" s="401" t="s">
        <v>6</v>
      </c>
      <c r="E28" s="402"/>
      <c r="F28" s="402"/>
      <c r="G28" s="402"/>
      <c r="H28" s="402"/>
      <c r="I28" s="403"/>
      <c r="J28" s="410"/>
      <c r="K28" s="12" t="s">
        <v>3</v>
      </c>
      <c r="L28" s="67"/>
      <c r="M28" s="424" t="s">
        <v>4</v>
      </c>
      <c r="N28" s="424"/>
      <c r="O28" s="424"/>
      <c r="P28" s="424"/>
      <c r="Q28" s="424"/>
    </row>
    <row r="29" spans="2:251" ht="14.25" customHeight="1">
      <c r="B29" s="428"/>
      <c r="C29" s="429"/>
      <c r="D29" s="404"/>
      <c r="E29" s="405"/>
      <c r="F29" s="405"/>
      <c r="G29" s="405"/>
      <c r="H29" s="405"/>
      <c r="I29" s="406"/>
      <c r="J29" s="410"/>
      <c r="K29" s="12" t="s">
        <v>2</v>
      </c>
      <c r="L29" s="65"/>
      <c r="M29" s="424"/>
      <c r="N29" s="424"/>
      <c r="O29" s="424"/>
      <c r="P29" s="424"/>
      <c r="Q29" s="424"/>
    </row>
    <row r="30" spans="2:251" ht="15.75">
      <c r="B30" s="426"/>
      <c r="C30" s="427"/>
      <c r="D30" s="401" t="s">
        <v>6</v>
      </c>
      <c r="E30" s="402"/>
      <c r="F30" s="402"/>
      <c r="G30" s="402"/>
      <c r="H30" s="402"/>
      <c r="I30" s="403"/>
      <c r="J30" s="410"/>
      <c r="K30" s="12" t="s">
        <v>3</v>
      </c>
      <c r="L30" s="65"/>
      <c r="M30" s="425"/>
      <c r="N30" s="425"/>
      <c r="O30" s="425"/>
      <c r="P30" s="425"/>
      <c r="Q30" s="425"/>
    </row>
    <row r="31" spans="2:251" ht="15.75">
      <c r="B31" s="428"/>
      <c r="C31" s="429"/>
      <c r="D31" s="404"/>
      <c r="E31" s="405"/>
      <c r="F31" s="405"/>
      <c r="G31" s="405"/>
      <c r="H31" s="405"/>
      <c r="I31" s="406"/>
      <c r="J31" s="410"/>
      <c r="K31" s="12" t="s">
        <v>2</v>
      </c>
      <c r="L31" s="65"/>
      <c r="M31" s="425"/>
      <c r="N31" s="425"/>
      <c r="O31" s="425"/>
      <c r="P31" s="425"/>
      <c r="Q31" s="425"/>
    </row>
    <row r="32" spans="2:251" ht="15" customHeight="1">
      <c r="B32" s="430" t="s">
        <v>1</v>
      </c>
      <c r="C32" s="431"/>
      <c r="D32" s="431"/>
      <c r="E32" s="431"/>
      <c r="F32" s="431"/>
      <c r="G32" s="431"/>
      <c r="H32" s="431"/>
      <c r="I32" s="431"/>
      <c r="J32" s="431"/>
      <c r="K32" s="431"/>
      <c r="L32" s="432"/>
      <c r="M32" s="424" t="s">
        <v>0</v>
      </c>
      <c r="N32" s="424"/>
      <c r="O32" s="424"/>
      <c r="P32" s="424"/>
      <c r="Q32" s="424"/>
    </row>
    <row r="33" spans="2:53" ht="29.25" customHeight="1">
      <c r="B33" s="433"/>
      <c r="C33" s="434"/>
      <c r="D33" s="434"/>
      <c r="E33" s="434"/>
      <c r="F33" s="434"/>
      <c r="G33" s="434"/>
      <c r="H33" s="434"/>
      <c r="I33" s="434"/>
      <c r="J33" s="434"/>
      <c r="K33" s="434"/>
      <c r="L33" s="435"/>
      <c r="M33" s="424"/>
      <c r="N33" s="424"/>
      <c r="O33" s="424"/>
      <c r="P33" s="424"/>
      <c r="Q33" s="424"/>
    </row>
    <row r="34" spans="2:53">
      <c r="M34" s="11"/>
      <c r="N34" s="11"/>
    </row>
    <row r="35" spans="2:53" ht="15.7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2:53" ht="15.75">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2: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2: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sheetData>
  <mergeCells count="85">
    <mergeCell ref="B22:B23"/>
    <mergeCell ref="C22:C23"/>
    <mergeCell ref="E22:E23"/>
    <mergeCell ref="I15:L16"/>
    <mergeCell ref="M32:Q33"/>
    <mergeCell ref="M28:Q29"/>
    <mergeCell ref="M30:Q31"/>
    <mergeCell ref="B28:C29"/>
    <mergeCell ref="B30:C31"/>
    <mergeCell ref="B32:L33"/>
    <mergeCell ref="M25:Q25"/>
    <mergeCell ref="M26:Q27"/>
    <mergeCell ref="B25:C25"/>
    <mergeCell ref="B26:C27"/>
    <mergeCell ref="J26:J27"/>
    <mergeCell ref="J28:J29"/>
    <mergeCell ref="D30:I31"/>
    <mergeCell ref="D25:I25"/>
    <mergeCell ref="O22:O23"/>
    <mergeCell ref="P22:P23"/>
    <mergeCell ref="Q22:Q23"/>
    <mergeCell ref="J30:J31"/>
    <mergeCell ref="K25:L25"/>
    <mergeCell ref="D26:I27"/>
    <mergeCell ref="D28:I29"/>
    <mergeCell ref="U18:V18"/>
    <mergeCell ref="C20:C21"/>
    <mergeCell ref="E20:E21"/>
    <mergeCell ref="C18:C19"/>
    <mergeCell ref="E18:E19"/>
    <mergeCell ref="O18:O19"/>
    <mergeCell ref="P18:P19"/>
    <mergeCell ref="Q18:Q19"/>
    <mergeCell ref="B12:C12"/>
    <mergeCell ref="U15:V15"/>
    <mergeCell ref="O16:O17"/>
    <mergeCell ref="P16:P17"/>
    <mergeCell ref="Q16:Q17"/>
    <mergeCell ref="U16:V16"/>
    <mergeCell ref="U17:V17"/>
    <mergeCell ref="C15:C17"/>
    <mergeCell ref="D15:D17"/>
    <mergeCell ref="E15:E17"/>
    <mergeCell ref="F15:F17"/>
    <mergeCell ref="H15:H17"/>
    <mergeCell ref="G15:G17"/>
    <mergeCell ref="T9:X9"/>
    <mergeCell ref="D10:I10"/>
    <mergeCell ref="N10:P10"/>
    <mergeCell ref="D11:I11"/>
    <mergeCell ref="U11:W11"/>
    <mergeCell ref="D9:I9"/>
    <mergeCell ref="J9:L14"/>
    <mergeCell ref="M9:Q9"/>
    <mergeCell ref="D12:I12"/>
    <mergeCell ref="N12:P12"/>
    <mergeCell ref="U12:W12"/>
    <mergeCell ref="D13:I13"/>
    <mergeCell ref="N13:P13"/>
    <mergeCell ref="U13:W13"/>
    <mergeCell ref="N14:P14"/>
    <mergeCell ref="U14:V14"/>
    <mergeCell ref="B2:C5"/>
    <mergeCell ref="O20:O21"/>
    <mergeCell ref="P20:P21"/>
    <mergeCell ref="Q20:Q21"/>
    <mergeCell ref="B13:C13"/>
    <mergeCell ref="D14:I14"/>
    <mergeCell ref="M15:N16"/>
    <mergeCell ref="O15:Q15"/>
    <mergeCell ref="B15:B17"/>
    <mergeCell ref="B18:B21"/>
    <mergeCell ref="C6:Q6"/>
    <mergeCell ref="D8:Q8"/>
    <mergeCell ref="B9:C9"/>
    <mergeCell ref="B10:C10"/>
    <mergeCell ref="B11:C11"/>
    <mergeCell ref="D7:Q7"/>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9"/>
  <sheetViews>
    <sheetView workbookViewId="0">
      <selection activeCell="I7" sqref="I7"/>
    </sheetView>
  </sheetViews>
  <sheetFormatPr baseColWidth="10" defaultRowHeight="15"/>
  <sheetData>
    <row r="3" spans="2:4">
      <c r="B3" s="190" t="s">
        <v>246</v>
      </c>
    </row>
    <row r="4" spans="2:4">
      <c r="B4" s="190"/>
    </row>
    <row r="5" spans="2:4" ht="26.25">
      <c r="B5" s="191" t="s">
        <v>247</v>
      </c>
      <c r="C5" s="191" t="s">
        <v>248</v>
      </c>
      <c r="D5" s="191" t="s">
        <v>249</v>
      </c>
    </row>
    <row r="6" spans="2:4" ht="51.75">
      <c r="B6" s="175" t="s">
        <v>250</v>
      </c>
      <c r="C6" s="192">
        <v>44450000</v>
      </c>
      <c r="D6" s="193" t="s">
        <v>251</v>
      </c>
    </row>
    <row r="7" spans="2:4" ht="36">
      <c r="B7" s="175" t="s">
        <v>252</v>
      </c>
      <c r="C7" s="192">
        <v>35000000</v>
      </c>
      <c r="D7" s="180" t="s">
        <v>253</v>
      </c>
    </row>
    <row r="8" spans="2:4" ht="36">
      <c r="B8" s="175" t="s">
        <v>254</v>
      </c>
      <c r="C8" s="192">
        <v>35000000</v>
      </c>
      <c r="D8" s="180" t="s">
        <v>255</v>
      </c>
    </row>
    <row r="9" spans="2:4" ht="36">
      <c r="B9" s="175" t="s">
        <v>256</v>
      </c>
      <c r="C9" s="192">
        <v>29400000</v>
      </c>
      <c r="D9" s="180" t="s">
        <v>255</v>
      </c>
    </row>
    <row r="10" spans="2:4" ht="36">
      <c r="B10" s="175" t="s">
        <v>257</v>
      </c>
      <c r="C10" s="192">
        <v>31500000</v>
      </c>
      <c r="D10" s="180" t="s">
        <v>255</v>
      </c>
    </row>
    <row r="11" spans="2:4" ht="36">
      <c r="B11" s="175" t="s">
        <v>258</v>
      </c>
      <c r="C11" s="192">
        <v>21000000</v>
      </c>
      <c r="D11" s="180" t="s">
        <v>255</v>
      </c>
    </row>
    <row r="12" spans="2:4" ht="36">
      <c r="B12" s="175" t="s">
        <v>259</v>
      </c>
      <c r="C12" s="192">
        <v>37100000</v>
      </c>
      <c r="D12" s="180" t="s">
        <v>255</v>
      </c>
    </row>
    <row r="13" spans="2:4" ht="36">
      <c r="B13" s="175" t="s">
        <v>260</v>
      </c>
      <c r="C13" s="192">
        <v>28000000</v>
      </c>
      <c r="D13" s="180" t="s">
        <v>255</v>
      </c>
    </row>
    <row r="14" spans="2:4" ht="36">
      <c r="B14" s="175" t="s">
        <v>261</v>
      </c>
      <c r="C14" s="192">
        <v>29400000</v>
      </c>
      <c r="D14" s="180" t="s">
        <v>255</v>
      </c>
    </row>
    <row r="15" spans="2:4" ht="36">
      <c r="B15" s="175" t="s">
        <v>262</v>
      </c>
      <c r="C15" s="192">
        <v>17500000</v>
      </c>
      <c r="D15" s="180" t="s">
        <v>263</v>
      </c>
    </row>
    <row r="16" spans="2:4" ht="36">
      <c r="B16" s="175" t="s">
        <v>264</v>
      </c>
      <c r="C16" s="192">
        <v>33250000</v>
      </c>
      <c r="D16" s="180" t="s">
        <v>255</v>
      </c>
    </row>
    <row r="17" spans="2:4" ht="36">
      <c r="B17" s="175" t="s">
        <v>265</v>
      </c>
      <c r="C17" s="192">
        <v>35000000</v>
      </c>
      <c r="D17" s="180" t="s">
        <v>253</v>
      </c>
    </row>
    <row r="18" spans="2:4" ht="36">
      <c r="B18" s="175" t="s">
        <v>266</v>
      </c>
      <c r="C18" s="192">
        <v>26600000</v>
      </c>
      <c r="D18" s="180" t="s">
        <v>255</v>
      </c>
    </row>
    <row r="19" spans="2:4" ht="36">
      <c r="B19" s="175" t="s">
        <v>267</v>
      </c>
      <c r="C19" s="192">
        <v>23800000</v>
      </c>
      <c r="D19" s="180" t="s">
        <v>255</v>
      </c>
    </row>
    <row r="20" spans="2:4" ht="36">
      <c r="B20" s="175" t="s">
        <v>268</v>
      </c>
      <c r="C20" s="192">
        <v>17500000</v>
      </c>
      <c r="D20" s="180" t="s">
        <v>263</v>
      </c>
    </row>
    <row r="21" spans="2:4" ht="36">
      <c r="B21" s="175" t="s">
        <v>269</v>
      </c>
      <c r="C21" s="192">
        <v>28800000</v>
      </c>
      <c r="D21" s="180" t="s">
        <v>255</v>
      </c>
    </row>
    <row r="22" spans="2:4" ht="36">
      <c r="B22" s="177" t="s">
        <v>270</v>
      </c>
      <c r="C22" s="186">
        <v>30000000</v>
      </c>
      <c r="D22" s="176" t="s">
        <v>255</v>
      </c>
    </row>
    <row r="23" spans="2:4" ht="36">
      <c r="B23" s="177" t="s">
        <v>271</v>
      </c>
      <c r="C23" s="186">
        <v>24000000</v>
      </c>
      <c r="D23" s="176" t="s">
        <v>255</v>
      </c>
    </row>
    <row r="24" spans="2:4" ht="36">
      <c r="B24" s="177" t="s">
        <v>272</v>
      </c>
      <c r="C24" s="186">
        <v>18600000</v>
      </c>
      <c r="D24" s="176" t="s">
        <v>255</v>
      </c>
    </row>
    <row r="25" spans="2:4" ht="36">
      <c r="B25" s="177" t="s">
        <v>273</v>
      </c>
      <c r="C25" s="186">
        <v>35000000</v>
      </c>
      <c r="D25" s="176" t="s">
        <v>255</v>
      </c>
    </row>
    <row r="26" spans="2:4" ht="36">
      <c r="B26" s="177" t="s">
        <v>274</v>
      </c>
      <c r="C26" s="186">
        <v>30000000</v>
      </c>
      <c r="D26" s="176" t="s">
        <v>255</v>
      </c>
    </row>
    <row r="27" spans="2:4" ht="45">
      <c r="B27" s="177" t="s">
        <v>275</v>
      </c>
      <c r="C27" s="186">
        <v>26600000</v>
      </c>
      <c r="D27" s="176" t="s">
        <v>220</v>
      </c>
    </row>
    <row r="28" spans="2:4" ht="36">
      <c r="B28" s="177" t="s">
        <v>276</v>
      </c>
      <c r="C28" s="186">
        <v>25200000</v>
      </c>
      <c r="D28" s="176" t="s">
        <v>255</v>
      </c>
    </row>
    <row r="29" spans="2:4" ht="36">
      <c r="B29" s="177" t="s">
        <v>277</v>
      </c>
      <c r="C29" s="186">
        <v>18000000</v>
      </c>
      <c r="D29" s="176" t="s">
        <v>255</v>
      </c>
    </row>
    <row r="30" spans="2:4" ht="36">
      <c r="B30" s="177" t="s">
        <v>278</v>
      </c>
      <c r="C30" s="186">
        <v>24000000</v>
      </c>
      <c r="D30" s="176" t="s">
        <v>255</v>
      </c>
    </row>
    <row r="31" spans="2:4" ht="36">
      <c r="B31" s="177" t="s">
        <v>279</v>
      </c>
      <c r="C31" s="186">
        <v>17500000</v>
      </c>
      <c r="D31" s="176" t="s">
        <v>255</v>
      </c>
    </row>
    <row r="32" spans="2:4" ht="36">
      <c r="B32" s="177" t="s">
        <v>280</v>
      </c>
      <c r="C32" s="186">
        <v>17400000</v>
      </c>
      <c r="D32" s="176" t="s">
        <v>255</v>
      </c>
    </row>
    <row r="33" spans="2:4" ht="36">
      <c r="B33" s="177" t="s">
        <v>281</v>
      </c>
      <c r="C33" s="186">
        <v>22106800</v>
      </c>
      <c r="D33" s="176" t="s">
        <v>282</v>
      </c>
    </row>
    <row r="34" spans="2:4" ht="36">
      <c r="B34" s="177" t="s">
        <v>283</v>
      </c>
      <c r="C34" s="186">
        <v>12500000</v>
      </c>
      <c r="D34" s="176" t="s">
        <v>263</v>
      </c>
    </row>
    <row r="35" spans="2:4" ht="36">
      <c r="B35" s="177" t="s">
        <v>284</v>
      </c>
      <c r="C35" s="186">
        <v>16000000</v>
      </c>
      <c r="D35" s="176" t="s">
        <v>255</v>
      </c>
    </row>
    <row r="36" spans="2:4" ht="36">
      <c r="B36" s="177" t="s">
        <v>285</v>
      </c>
      <c r="C36" s="186">
        <v>11000000</v>
      </c>
      <c r="D36" s="176" t="s">
        <v>263</v>
      </c>
    </row>
    <row r="37" spans="2:4" ht="36">
      <c r="B37" s="177" t="s">
        <v>286</v>
      </c>
      <c r="C37" s="186">
        <v>13000000</v>
      </c>
      <c r="D37" s="176" t="s">
        <v>263</v>
      </c>
    </row>
    <row r="38" spans="2:4" ht="36">
      <c r="B38" s="177" t="s">
        <v>287</v>
      </c>
      <c r="C38" s="186">
        <v>20000000</v>
      </c>
      <c r="D38" s="176" t="s">
        <v>255</v>
      </c>
    </row>
    <row r="39" spans="2:4" ht="36">
      <c r="B39" s="177" t="s">
        <v>288</v>
      </c>
      <c r="C39" s="186">
        <v>12000000</v>
      </c>
      <c r="D39" s="176" t="s">
        <v>263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2:M26"/>
  <sheetViews>
    <sheetView topLeftCell="A19" workbookViewId="0">
      <selection activeCell="G32" sqref="G32"/>
    </sheetView>
  </sheetViews>
  <sheetFormatPr baseColWidth="10" defaultRowHeight="15"/>
  <cols>
    <col min="2" max="2" width="15" customWidth="1"/>
    <col min="5" max="5" width="14.85546875" customWidth="1"/>
    <col min="6" max="6" width="17.140625" customWidth="1"/>
    <col min="7" max="7" width="20.5703125" customWidth="1"/>
    <col min="8" max="8" width="20.28515625" customWidth="1"/>
  </cols>
  <sheetData>
    <row r="2" spans="2:13">
      <c r="E2" t="s">
        <v>245</v>
      </c>
    </row>
    <row r="5" spans="2:13" ht="36">
      <c r="B5" s="177"/>
      <c r="C5" s="185"/>
      <c r="D5" s="177"/>
      <c r="E5" s="176"/>
      <c r="F5" s="176" t="s">
        <v>223</v>
      </c>
      <c r="G5" s="177" t="s">
        <v>224</v>
      </c>
      <c r="H5" s="186">
        <v>277036518</v>
      </c>
      <c r="I5" s="186">
        <v>277036518</v>
      </c>
      <c r="J5" s="187">
        <v>0</v>
      </c>
      <c r="K5" s="187">
        <v>0</v>
      </c>
      <c r="L5" s="187" t="s">
        <v>225</v>
      </c>
      <c r="M5" s="176" t="s">
        <v>226</v>
      </c>
    </row>
    <row r="6" spans="2:13" ht="27">
      <c r="B6" s="177"/>
      <c r="C6" s="185"/>
      <c r="D6" s="177"/>
      <c r="E6" s="176"/>
      <c r="F6" s="176" t="s">
        <v>223</v>
      </c>
      <c r="G6" s="177" t="s">
        <v>227</v>
      </c>
      <c r="H6" s="186">
        <v>554073036</v>
      </c>
      <c r="I6" s="187">
        <v>0</v>
      </c>
      <c r="J6" s="187">
        <v>0</v>
      </c>
      <c r="K6" s="186">
        <v>554073036</v>
      </c>
      <c r="L6" s="187" t="s">
        <v>225</v>
      </c>
      <c r="M6" s="176" t="s">
        <v>228</v>
      </c>
    </row>
    <row r="7" spans="2:13" ht="36">
      <c r="B7" s="177"/>
      <c r="C7" s="185"/>
      <c r="D7" s="177"/>
      <c r="E7" s="176"/>
      <c r="F7" s="176" t="s">
        <v>223</v>
      </c>
      <c r="G7" s="177" t="s">
        <v>229</v>
      </c>
      <c r="H7" s="186">
        <v>1228776985</v>
      </c>
      <c r="I7" s="186">
        <v>1228776985</v>
      </c>
      <c r="J7" s="187">
        <v>0</v>
      </c>
      <c r="K7" s="187">
        <v>0</v>
      </c>
      <c r="L7" s="187" t="s">
        <v>225</v>
      </c>
      <c r="M7" s="176" t="s">
        <v>230</v>
      </c>
    </row>
    <row r="8" spans="2:13" ht="36">
      <c r="B8" s="177"/>
      <c r="C8" s="185"/>
      <c r="D8" s="177"/>
      <c r="E8" s="176"/>
      <c r="F8" s="176" t="s">
        <v>223</v>
      </c>
      <c r="G8" s="177" t="s">
        <v>229</v>
      </c>
      <c r="H8" s="186">
        <v>976200000</v>
      </c>
      <c r="I8" s="186">
        <v>976200000</v>
      </c>
      <c r="J8" s="187">
        <v>0</v>
      </c>
      <c r="K8" s="187">
        <v>0</v>
      </c>
      <c r="L8" s="187" t="s">
        <v>225</v>
      </c>
      <c r="M8" s="176" t="s">
        <v>231</v>
      </c>
    </row>
    <row r="9" spans="2:13" ht="36">
      <c r="B9" s="177"/>
      <c r="C9" s="185"/>
      <c r="D9" s="177"/>
      <c r="E9" s="176"/>
      <c r="F9" s="176" t="s">
        <v>236</v>
      </c>
      <c r="G9" s="177" t="s">
        <v>237</v>
      </c>
      <c r="H9" s="186">
        <v>4254000000</v>
      </c>
      <c r="I9" s="186">
        <v>1772500000</v>
      </c>
      <c r="J9" s="187">
        <v>0</v>
      </c>
      <c r="K9" s="186">
        <v>2481500000</v>
      </c>
      <c r="L9" s="187" t="s">
        <v>225</v>
      </c>
      <c r="M9" s="176" t="s">
        <v>238</v>
      </c>
    </row>
    <row r="10" spans="2:13" ht="45">
      <c r="B10" s="177"/>
      <c r="C10" s="185"/>
      <c r="D10" s="177"/>
      <c r="E10" s="176"/>
      <c r="F10" s="176" t="s">
        <v>232</v>
      </c>
      <c r="G10" s="177" t="s">
        <v>244</v>
      </c>
      <c r="H10" s="186">
        <v>220000000</v>
      </c>
      <c r="I10" s="187">
        <v>0</v>
      </c>
      <c r="J10" s="187">
        <v>0</v>
      </c>
      <c r="K10" s="186">
        <v>220000000</v>
      </c>
      <c r="L10" s="187" t="s">
        <v>225</v>
      </c>
      <c r="M10" s="176" t="s">
        <v>233</v>
      </c>
    </row>
    <row r="11" spans="2:13" ht="30" customHeight="1">
      <c r="B11" s="177"/>
      <c r="C11" s="185"/>
      <c r="D11" s="177"/>
      <c r="E11" s="176"/>
      <c r="F11" s="176"/>
      <c r="G11" s="177"/>
      <c r="H11" s="186"/>
      <c r="I11" s="187"/>
      <c r="J11" s="186"/>
      <c r="K11" s="187"/>
      <c r="L11" s="187"/>
      <c r="M11" s="176"/>
    </row>
    <row r="12" spans="2:13" ht="15" customHeight="1">
      <c r="B12" s="177"/>
      <c r="C12" s="185"/>
      <c r="D12" s="177"/>
      <c r="E12" s="176"/>
      <c r="F12" s="176"/>
      <c r="G12" s="177"/>
      <c r="H12" s="186"/>
      <c r="I12" s="187"/>
      <c r="J12" s="187"/>
      <c r="K12" s="186"/>
      <c r="L12" s="187"/>
      <c r="M12" s="176"/>
    </row>
    <row r="13" spans="2:13" ht="15" customHeight="1">
      <c r="B13" s="177"/>
      <c r="C13" s="185"/>
      <c r="D13" s="177"/>
      <c r="E13" s="176"/>
      <c r="F13" s="176"/>
      <c r="G13" s="177"/>
      <c r="H13" s="186"/>
      <c r="I13" s="187"/>
      <c r="J13" s="187"/>
      <c r="K13" s="186"/>
      <c r="L13" s="187"/>
      <c r="M13" s="176"/>
    </row>
    <row r="15" spans="2:13" ht="15.75" customHeight="1" thickBot="1">
      <c r="B15" t="s">
        <v>234</v>
      </c>
      <c r="D15" t="s">
        <v>235</v>
      </c>
    </row>
    <row r="16" spans="2:13" ht="42.75" thickBot="1">
      <c r="B16" s="188" t="s">
        <v>239</v>
      </c>
      <c r="C16" s="188" t="s">
        <v>240</v>
      </c>
      <c r="D16" s="189">
        <v>5644840401</v>
      </c>
      <c r="E16" s="189">
        <v>5611923116</v>
      </c>
      <c r="F16" s="189">
        <v>5644840401</v>
      </c>
    </row>
    <row r="17" spans="2:6" ht="42.75" thickBot="1">
      <c r="B17" s="188" t="s">
        <v>241</v>
      </c>
      <c r="C17" s="188" t="s">
        <v>242</v>
      </c>
      <c r="D17" s="189">
        <v>3301424753</v>
      </c>
      <c r="E17" s="189">
        <v>3301424753</v>
      </c>
      <c r="F17" s="189">
        <v>3301424753</v>
      </c>
    </row>
    <row r="18" spans="2:6" ht="42">
      <c r="B18" s="188" t="s">
        <v>243</v>
      </c>
      <c r="C18" s="188" t="s">
        <v>242</v>
      </c>
      <c r="D18" s="189">
        <v>4640755710</v>
      </c>
      <c r="E18" s="189">
        <v>4532433480</v>
      </c>
      <c r="F18" s="189">
        <v>4640755710</v>
      </c>
    </row>
    <row r="19" spans="2:6">
      <c r="B19" s="229"/>
      <c r="C19" s="229"/>
      <c r="D19" s="230"/>
      <c r="E19" s="230"/>
      <c r="F19" s="230"/>
    </row>
    <row r="20" spans="2:6">
      <c r="B20" s="231" t="s">
        <v>312</v>
      </c>
    </row>
    <row r="21" spans="2:6">
      <c r="B21" s="228" t="s">
        <v>307</v>
      </c>
      <c r="C21" s="617" t="s">
        <v>308</v>
      </c>
      <c r="D21" s="617"/>
      <c r="E21" s="618"/>
      <c r="F21" s="220">
        <v>13000000</v>
      </c>
    </row>
    <row r="22" spans="2:6">
      <c r="B22" s="227" t="s">
        <v>309</v>
      </c>
      <c r="C22" s="616" t="s">
        <v>308</v>
      </c>
      <c r="D22" s="617"/>
      <c r="E22" s="618"/>
      <c r="F22" s="221">
        <v>11000000</v>
      </c>
    </row>
    <row r="23" spans="2:6">
      <c r="B23" s="222" t="s">
        <v>310</v>
      </c>
      <c r="C23" s="616" t="s">
        <v>308</v>
      </c>
      <c r="D23" s="617"/>
      <c r="E23" s="618"/>
      <c r="F23" s="221">
        <v>7600000</v>
      </c>
    </row>
    <row r="24" spans="2:6">
      <c r="B24" s="223"/>
      <c r="C24" s="616"/>
      <c r="D24" s="617"/>
      <c r="E24" s="618"/>
      <c r="F24" s="224"/>
    </row>
    <row r="25" spans="2:6">
      <c r="B25" s="223" t="s">
        <v>311</v>
      </c>
      <c r="C25" s="616" t="s">
        <v>308</v>
      </c>
      <c r="D25" s="617"/>
      <c r="E25" s="618"/>
      <c r="F25" s="224">
        <v>12000000</v>
      </c>
    </row>
    <row r="26" spans="2:6" ht="15.75" thickBot="1">
      <c r="B26" s="225"/>
      <c r="C26" s="616"/>
      <c r="D26" s="617"/>
      <c r="E26" s="618"/>
      <c r="F26" s="226"/>
    </row>
  </sheetData>
  <mergeCells count="6">
    <mergeCell ref="C26:E26"/>
    <mergeCell ref="C21:E21"/>
    <mergeCell ref="C22:E22"/>
    <mergeCell ref="C23:E23"/>
    <mergeCell ref="C24:E24"/>
    <mergeCell ref="C25:E25"/>
  </mergeCells>
  <pageMargins left="0.7" right="0.7" top="0.75" bottom="0.75" header="0.3" footer="0.3"/>
  <drawing r:id="rId1"/>
  <legacyDrawing r:id="rId2"/>
  <controls>
    <mc:AlternateContent xmlns:mc="http://schemas.openxmlformats.org/markup-compatibility/2006">
      <mc:Choice Requires="x14">
        <control shapeId="10242" r:id="rId3" name="Control 2">
          <controlPr defaultSize="0" r:id="rId4">
            <anchor moveWithCells="1">
              <from>
                <xdr:col>1</xdr:col>
                <xdr:colOff>0</xdr:colOff>
                <xdr:row>2</xdr:row>
                <xdr:rowOff>0</xdr:rowOff>
              </from>
              <to>
                <xdr:col>1</xdr:col>
                <xdr:colOff>257175</xdr:colOff>
                <xdr:row>3</xdr:row>
                <xdr:rowOff>76200</xdr:rowOff>
              </to>
            </anchor>
          </controlPr>
        </control>
      </mc:Choice>
      <mc:Fallback>
        <control shapeId="10242" r:id="rId3" name="Control 2"/>
      </mc:Fallback>
    </mc:AlternateContent>
    <mc:AlternateContent xmlns:mc="http://schemas.openxmlformats.org/markup-compatibility/2006">
      <mc:Choice Requires="x14">
        <control shapeId="10244" r:id="rId5" name="Control 4">
          <controlPr defaultSize="0" r:id="rId4">
            <anchor moveWithCells="1">
              <from>
                <xdr:col>1</xdr:col>
                <xdr:colOff>0</xdr:colOff>
                <xdr:row>2</xdr:row>
                <xdr:rowOff>0</xdr:rowOff>
              </from>
              <to>
                <xdr:col>1</xdr:col>
                <xdr:colOff>257175</xdr:colOff>
                <xdr:row>3</xdr:row>
                <xdr:rowOff>76200</xdr:rowOff>
              </to>
            </anchor>
          </controlPr>
        </control>
      </mc:Choice>
      <mc:Fallback>
        <control shapeId="10244" r:id="rId5" name="Control 4"/>
      </mc:Fallback>
    </mc:AlternateContent>
    <mc:AlternateContent xmlns:mc="http://schemas.openxmlformats.org/markup-compatibility/2006">
      <mc:Choice Requires="x14">
        <control shapeId="10246" r:id="rId6" name="Control 6">
          <controlPr defaultSize="0" r:id="rId4">
            <anchor moveWithCells="1">
              <from>
                <xdr:col>1</xdr:col>
                <xdr:colOff>0</xdr:colOff>
                <xdr:row>2</xdr:row>
                <xdr:rowOff>0</xdr:rowOff>
              </from>
              <to>
                <xdr:col>1</xdr:col>
                <xdr:colOff>257175</xdr:colOff>
                <xdr:row>3</xdr:row>
                <xdr:rowOff>76200</xdr:rowOff>
              </to>
            </anchor>
          </controlPr>
        </control>
      </mc:Choice>
      <mc:Fallback>
        <control shapeId="10246" r:id="rId6" name="Control 6"/>
      </mc:Fallback>
    </mc:AlternateContent>
    <mc:AlternateContent xmlns:mc="http://schemas.openxmlformats.org/markup-compatibility/2006">
      <mc:Choice Requires="x14">
        <control shapeId="10248" r:id="rId7" name="Control 8">
          <controlPr defaultSize="0" r:id="rId4">
            <anchor moveWithCells="1">
              <from>
                <xdr:col>1</xdr:col>
                <xdr:colOff>0</xdr:colOff>
                <xdr:row>2</xdr:row>
                <xdr:rowOff>0</xdr:rowOff>
              </from>
              <to>
                <xdr:col>1</xdr:col>
                <xdr:colOff>257175</xdr:colOff>
                <xdr:row>3</xdr:row>
                <xdr:rowOff>76200</xdr:rowOff>
              </to>
            </anchor>
          </controlPr>
        </control>
      </mc:Choice>
      <mc:Fallback>
        <control shapeId="10248" r:id="rId7" name="Control 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9"/>
  <sheetViews>
    <sheetView zoomScale="70" zoomScaleNormal="70" workbookViewId="0">
      <selection activeCell="D12" sqref="D12:I12"/>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39" customFormat="1" ht="31.5" customHeight="1">
      <c r="B7" s="63" t="s">
        <v>37</v>
      </c>
      <c r="C7" s="63" t="s">
        <v>46</v>
      </c>
      <c r="D7" s="362" t="s">
        <v>47</v>
      </c>
      <c r="E7" s="363"/>
      <c r="F7" s="363"/>
      <c r="G7" s="363"/>
      <c r="H7" s="363"/>
      <c r="I7" s="363"/>
      <c r="J7" s="363"/>
      <c r="K7" s="363"/>
      <c r="L7" s="363"/>
      <c r="M7" s="363"/>
      <c r="N7" s="363"/>
      <c r="O7" s="363"/>
      <c r="P7" s="363"/>
      <c r="Q7" s="364"/>
      <c r="R7" s="61"/>
    </row>
    <row r="8" spans="2:251" s="39" customFormat="1" ht="36" customHeight="1">
      <c r="B8" s="63" t="s">
        <v>26</v>
      </c>
      <c r="C8" s="63"/>
      <c r="D8" s="357" t="s">
        <v>48</v>
      </c>
      <c r="E8" s="357"/>
      <c r="F8" s="357"/>
      <c r="G8" s="357"/>
      <c r="H8" s="357"/>
      <c r="I8" s="357"/>
      <c r="J8" s="357"/>
      <c r="K8" s="357"/>
      <c r="L8" s="357"/>
      <c r="M8" s="357"/>
      <c r="N8" s="357"/>
      <c r="O8" s="357"/>
      <c r="P8" s="357"/>
      <c r="Q8" s="357"/>
    </row>
    <row r="9" spans="2:251" s="39" customFormat="1" ht="36" customHeight="1">
      <c r="B9" s="358" t="s">
        <v>318</v>
      </c>
      <c r="C9" s="359"/>
      <c r="D9" s="366" t="s">
        <v>319</v>
      </c>
      <c r="E9" s="366"/>
      <c r="F9" s="366"/>
      <c r="G9" s="366"/>
      <c r="H9" s="366"/>
      <c r="I9" s="367"/>
      <c r="J9" s="372" t="s">
        <v>60</v>
      </c>
      <c r="K9" s="373"/>
      <c r="L9" s="374"/>
      <c r="M9" s="381" t="s">
        <v>25</v>
      </c>
      <c r="N9" s="382"/>
      <c r="O9" s="382"/>
      <c r="P9" s="382"/>
      <c r="Q9" s="383"/>
      <c r="R9" s="47"/>
      <c r="T9" s="365"/>
      <c r="U9" s="365"/>
      <c r="V9" s="365"/>
      <c r="W9" s="365"/>
      <c r="X9" s="365"/>
    </row>
    <row r="10" spans="2:251" s="39" customFormat="1" ht="36" customHeight="1">
      <c r="B10" s="358" t="s">
        <v>172</v>
      </c>
      <c r="C10" s="359"/>
      <c r="D10" s="366" t="s">
        <v>320</v>
      </c>
      <c r="E10" s="366"/>
      <c r="F10" s="366"/>
      <c r="G10" s="366"/>
      <c r="H10" s="366"/>
      <c r="I10" s="367"/>
      <c r="J10" s="375"/>
      <c r="K10" s="376"/>
      <c r="L10" s="377"/>
      <c r="M10" s="60" t="s">
        <v>24</v>
      </c>
      <c r="N10" s="368" t="s">
        <v>23</v>
      </c>
      <c r="O10" s="368"/>
      <c r="P10" s="368"/>
      <c r="Q10" s="60" t="s">
        <v>22</v>
      </c>
      <c r="R10" s="47"/>
      <c r="T10" s="59"/>
      <c r="U10" s="59"/>
      <c r="V10" s="59"/>
      <c r="W10" s="59"/>
      <c r="X10" s="59"/>
    </row>
    <row r="11" spans="2:251" s="39" customFormat="1" ht="31.5" customHeight="1">
      <c r="B11" s="360" t="s">
        <v>328</v>
      </c>
      <c r="C11" s="361"/>
      <c r="D11" s="369" t="s">
        <v>329</v>
      </c>
      <c r="E11" s="369"/>
      <c r="F11" s="369"/>
      <c r="G11" s="369"/>
      <c r="H11" s="369"/>
      <c r="I11" s="370"/>
      <c r="J11" s="375"/>
      <c r="K11" s="376"/>
      <c r="L11" s="377"/>
      <c r="M11" s="96" t="s">
        <v>167</v>
      </c>
      <c r="N11" s="445" t="s">
        <v>168</v>
      </c>
      <c r="O11" s="445"/>
      <c r="P11" s="445"/>
      <c r="Q11" s="97">
        <v>17500000</v>
      </c>
      <c r="R11" s="47"/>
      <c r="T11" s="56"/>
      <c r="U11" s="371"/>
      <c r="V11" s="371"/>
      <c r="W11" s="371"/>
      <c r="X11" s="56"/>
      <c r="Z11" s="55"/>
      <c r="AA11" s="55"/>
    </row>
    <row r="12" spans="2:251" s="39" customFormat="1" ht="74.25" customHeight="1">
      <c r="B12" s="391" t="s">
        <v>323</v>
      </c>
      <c r="C12" s="392"/>
      <c r="D12" s="369" t="s">
        <v>330</v>
      </c>
      <c r="E12" s="369"/>
      <c r="F12" s="369"/>
      <c r="G12" s="369"/>
      <c r="H12" s="369"/>
      <c r="I12" s="370"/>
      <c r="J12" s="375"/>
      <c r="K12" s="376"/>
      <c r="L12" s="377"/>
      <c r="M12" s="216" t="s">
        <v>302</v>
      </c>
      <c r="N12" s="446"/>
      <c r="O12" s="447"/>
      <c r="P12" s="448"/>
      <c r="Q12" s="217">
        <v>18000000</v>
      </c>
      <c r="R12" s="47"/>
      <c r="T12" s="50"/>
      <c r="U12" s="387"/>
      <c r="V12" s="387"/>
      <c r="W12" s="387"/>
      <c r="X12" s="44"/>
      <c r="Z12" s="42"/>
      <c r="AA12" s="41"/>
      <c r="AB12" s="40"/>
    </row>
    <row r="13" spans="2:251" s="39" customFormat="1" ht="74.25" customHeight="1">
      <c r="B13" s="346" t="s">
        <v>325</v>
      </c>
      <c r="C13" s="347"/>
      <c r="D13" s="366" t="s">
        <v>331</v>
      </c>
      <c r="E13" s="366"/>
      <c r="F13" s="366"/>
      <c r="G13" s="366"/>
      <c r="H13" s="366"/>
      <c r="I13" s="367"/>
      <c r="J13" s="375"/>
      <c r="K13" s="376"/>
      <c r="L13" s="377"/>
      <c r="M13" s="52"/>
      <c r="N13" s="388"/>
      <c r="O13" s="389"/>
      <c r="P13" s="390"/>
      <c r="Q13" s="51"/>
      <c r="R13" s="47"/>
      <c r="T13" s="50"/>
      <c r="U13" s="387"/>
      <c r="V13" s="387"/>
      <c r="W13" s="387"/>
      <c r="X13" s="44"/>
      <c r="Z13" s="42"/>
      <c r="AA13" s="41"/>
      <c r="AB13" s="40"/>
    </row>
    <row r="14" spans="2:251" s="39" customFormat="1" ht="28.5" customHeight="1">
      <c r="B14" s="73" t="s">
        <v>59</v>
      </c>
      <c r="C14" s="74"/>
      <c r="D14" s="348"/>
      <c r="E14" s="348"/>
      <c r="F14" s="348"/>
      <c r="G14" s="348"/>
      <c r="H14" s="348"/>
      <c r="I14" s="349"/>
      <c r="J14" s="378"/>
      <c r="K14" s="379"/>
      <c r="L14" s="380"/>
      <c r="M14" s="49"/>
      <c r="N14" s="388"/>
      <c r="O14" s="389"/>
      <c r="P14" s="390"/>
      <c r="Q14" s="48"/>
      <c r="R14" s="47"/>
      <c r="T14" s="46"/>
      <c r="U14" s="387"/>
      <c r="V14" s="387"/>
      <c r="W14" s="45"/>
      <c r="X14" s="44"/>
      <c r="Y14" s="43"/>
      <c r="Z14" s="42"/>
      <c r="AA14" s="41"/>
      <c r="AB14" s="40"/>
    </row>
    <row r="15" spans="2:251" ht="28.5" customHeight="1">
      <c r="B15" s="352" t="s">
        <v>35</v>
      </c>
      <c r="C15" s="394" t="s">
        <v>33</v>
      </c>
      <c r="D15" s="350" t="s">
        <v>39</v>
      </c>
      <c r="E15" s="350" t="s">
        <v>21</v>
      </c>
      <c r="F15" s="350" t="s">
        <v>45</v>
      </c>
      <c r="G15" s="395" t="s">
        <v>41</v>
      </c>
      <c r="H15" s="350" t="s">
        <v>36</v>
      </c>
      <c r="I15" s="418" t="s">
        <v>34</v>
      </c>
      <c r="J15" s="419"/>
      <c r="K15" s="419"/>
      <c r="L15" s="420"/>
      <c r="M15" s="350" t="s">
        <v>20</v>
      </c>
      <c r="N15" s="350"/>
      <c r="O15" s="351" t="s">
        <v>19</v>
      </c>
      <c r="P15" s="351"/>
      <c r="Q15" s="351"/>
      <c r="R15" s="3"/>
      <c r="S15" s="3"/>
      <c r="T15" s="10"/>
      <c r="U15" s="393"/>
      <c r="V15" s="39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53"/>
      <c r="C16" s="394"/>
      <c r="D16" s="350"/>
      <c r="E16" s="350"/>
      <c r="F16" s="350"/>
      <c r="G16" s="350"/>
      <c r="H16" s="350"/>
      <c r="I16" s="421"/>
      <c r="J16" s="422"/>
      <c r="K16" s="422"/>
      <c r="L16" s="423"/>
      <c r="M16" s="350"/>
      <c r="N16" s="350"/>
      <c r="O16" s="350" t="s">
        <v>18</v>
      </c>
      <c r="P16" s="350" t="s">
        <v>17</v>
      </c>
      <c r="Q16" s="394" t="s">
        <v>16</v>
      </c>
      <c r="R16" s="3"/>
      <c r="S16" s="3"/>
      <c r="T16" s="8"/>
      <c r="U16" s="393"/>
      <c r="V16" s="39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54"/>
      <c r="C17" s="394"/>
      <c r="D17" s="350"/>
      <c r="E17" s="350"/>
      <c r="F17" s="350"/>
      <c r="G17" s="350"/>
      <c r="H17" s="350"/>
      <c r="I17" s="68" t="s">
        <v>15</v>
      </c>
      <c r="J17" s="68" t="s">
        <v>14</v>
      </c>
      <c r="K17" s="68" t="s">
        <v>13</v>
      </c>
      <c r="L17" s="69" t="s">
        <v>12</v>
      </c>
      <c r="M17" s="38" t="s">
        <v>11</v>
      </c>
      <c r="N17" s="37" t="s">
        <v>10</v>
      </c>
      <c r="O17" s="350"/>
      <c r="P17" s="350"/>
      <c r="Q17" s="394"/>
      <c r="R17" s="3"/>
      <c r="S17" s="3"/>
      <c r="T17" s="5"/>
      <c r="U17" s="393"/>
      <c r="V17" s="39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81.75" customHeight="1">
      <c r="B18" s="441" t="s">
        <v>61</v>
      </c>
      <c r="C18" s="443" t="s">
        <v>62</v>
      </c>
      <c r="D18" s="243" t="s">
        <v>3</v>
      </c>
      <c r="E18" s="442"/>
      <c r="F18" s="243">
        <v>375</v>
      </c>
      <c r="G18" s="243" t="s">
        <v>3</v>
      </c>
      <c r="H18" s="243">
        <f>49700000/2</f>
        <v>24850000</v>
      </c>
      <c r="I18" s="153">
        <f>+H18</f>
        <v>24850000</v>
      </c>
      <c r="J18" s="153"/>
      <c r="K18" s="153"/>
      <c r="L18" s="244"/>
      <c r="M18" s="153"/>
      <c r="N18" s="245">
        <v>45657</v>
      </c>
      <c r="O18" s="449">
        <f>F19/F18</f>
        <v>5.6000000000000001E-2</v>
      </c>
      <c r="P18" s="449">
        <f>H19/H18</f>
        <v>0.60362173038229372</v>
      </c>
      <c r="Q18" s="449">
        <f>O18*O18/P18</f>
        <v>5.1953066666666674E-3</v>
      </c>
      <c r="R18" s="3"/>
      <c r="S18" s="3"/>
      <c r="T18" s="5"/>
      <c r="U18" s="62"/>
      <c r="V18" s="62"/>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441"/>
      <c r="C19" s="443"/>
      <c r="D19" s="243" t="s">
        <v>2</v>
      </c>
      <c r="E19" s="442"/>
      <c r="F19" s="243">
        <v>21</v>
      </c>
      <c r="G19" s="243" t="s">
        <v>40</v>
      </c>
      <c r="H19" s="249">
        <f>+I19</f>
        <v>15000000</v>
      </c>
      <c r="I19" s="249">
        <v>15000000</v>
      </c>
      <c r="J19" s="153"/>
      <c r="K19" s="153"/>
      <c r="L19" s="244"/>
      <c r="M19" s="153"/>
      <c r="N19" s="243"/>
      <c r="O19" s="449"/>
      <c r="P19" s="449"/>
      <c r="Q19" s="449"/>
      <c r="R19" s="3"/>
      <c r="S19" s="3"/>
      <c r="T19" s="5"/>
      <c r="U19" s="62"/>
      <c r="V19" s="62"/>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441"/>
      <c r="C20" s="444" t="s">
        <v>63</v>
      </c>
      <c r="D20" s="243" t="s">
        <v>3</v>
      </c>
      <c r="E20" s="442"/>
      <c r="F20" s="243">
        <v>15</v>
      </c>
      <c r="G20" s="243" t="s">
        <v>3</v>
      </c>
      <c r="H20" s="243">
        <v>24850000</v>
      </c>
      <c r="I20" s="153">
        <f>+H20</f>
        <v>24850000</v>
      </c>
      <c r="J20" s="153"/>
      <c r="K20" s="153"/>
      <c r="L20" s="244"/>
      <c r="M20" s="153"/>
      <c r="N20" s="245">
        <v>45657</v>
      </c>
      <c r="O20" s="449">
        <f>F21/F20</f>
        <v>1</v>
      </c>
      <c r="P20" s="449">
        <f t="shared" ref="P20" si="0">H21/H20</f>
        <v>0</v>
      </c>
      <c r="Q20" s="449">
        <v>0</v>
      </c>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441"/>
      <c r="C21" s="444"/>
      <c r="D21" s="243" t="s">
        <v>2</v>
      </c>
      <c r="E21" s="442"/>
      <c r="F21" s="243">
        <v>15</v>
      </c>
      <c r="G21" s="243" t="s">
        <v>40</v>
      </c>
      <c r="H21" s="243"/>
      <c r="I21" s="153"/>
      <c r="J21" s="153"/>
      <c r="K21" s="153"/>
      <c r="L21" s="244"/>
      <c r="M21" s="153"/>
      <c r="N21" s="243"/>
      <c r="O21" s="449"/>
      <c r="P21" s="449"/>
      <c r="Q21" s="449"/>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441" t="s">
        <v>313</v>
      </c>
      <c r="C22" s="246" t="s">
        <v>317</v>
      </c>
      <c r="D22" s="243" t="s">
        <v>3</v>
      </c>
      <c r="E22" s="243"/>
      <c r="F22" s="243">
        <v>375</v>
      </c>
      <c r="G22" s="243" t="s">
        <v>3</v>
      </c>
      <c r="H22" s="247">
        <v>20000000</v>
      </c>
      <c r="I22" s="248">
        <f>+H22</f>
        <v>20000000</v>
      </c>
      <c r="J22" s="153"/>
      <c r="K22" s="153"/>
      <c r="L22" s="244"/>
      <c r="M22" s="153"/>
      <c r="N22" s="245">
        <v>45657</v>
      </c>
      <c r="O22" s="449">
        <f t="shared" ref="O22" si="1">F23/F22</f>
        <v>5.6000000000000001E-2</v>
      </c>
      <c r="P22" s="449">
        <f t="shared" ref="P22" si="2">H23/H22</f>
        <v>0.75</v>
      </c>
      <c r="Q22" s="449">
        <f>O22*O22/P22</f>
        <v>4.1813333333333338E-3</v>
      </c>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441"/>
      <c r="C23" s="246"/>
      <c r="D23" s="243" t="s">
        <v>2</v>
      </c>
      <c r="E23" s="243"/>
      <c r="F23" s="243">
        <v>21</v>
      </c>
      <c r="G23" s="243" t="s">
        <v>40</v>
      </c>
      <c r="H23" s="243">
        <v>15000000</v>
      </c>
      <c r="I23" s="153">
        <f>+H23</f>
        <v>15000000</v>
      </c>
      <c r="J23" s="153"/>
      <c r="K23" s="153"/>
      <c r="L23" s="244"/>
      <c r="M23" s="153"/>
      <c r="N23" s="243"/>
      <c r="O23" s="449"/>
      <c r="P23" s="449"/>
      <c r="Q23" s="449"/>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15.75">
      <c r="B24" s="409"/>
      <c r="C24" s="417" t="s">
        <v>9</v>
      </c>
      <c r="D24" s="64"/>
      <c r="E24" s="398"/>
      <c r="F24" s="24"/>
      <c r="G24" s="64" t="s">
        <v>3</v>
      </c>
      <c r="H24" s="26">
        <v>69700000</v>
      </c>
      <c r="I24" s="26">
        <f>+I18+I20+I22</f>
        <v>69700000</v>
      </c>
      <c r="J24" s="25"/>
      <c r="K24" s="25"/>
      <c r="L24" s="25"/>
      <c r="M24" s="25"/>
      <c r="N24" s="20"/>
      <c r="O24" s="408"/>
      <c r="P24" s="408"/>
      <c r="Q24" s="409"/>
    </row>
    <row r="25" spans="2:251" ht="15.75">
      <c r="B25" s="409"/>
      <c r="C25" s="417"/>
      <c r="D25" s="64" t="s">
        <v>2</v>
      </c>
      <c r="E25" s="399"/>
      <c r="F25" s="24"/>
      <c r="G25" s="64" t="s">
        <v>40</v>
      </c>
      <c r="H25" s="23">
        <f>+H19+H21+H23</f>
        <v>30000000</v>
      </c>
      <c r="I25" s="241">
        <f>+H25</f>
        <v>30000000</v>
      </c>
      <c r="J25" s="21"/>
      <c r="K25" s="22"/>
      <c r="L25" s="21"/>
      <c r="M25" s="21"/>
      <c r="N25" s="20"/>
      <c r="O25" s="408"/>
      <c r="P25" s="408"/>
      <c r="Q25" s="409"/>
    </row>
    <row r="26" spans="2:251">
      <c r="D26" s="19"/>
      <c r="H26" s="18"/>
      <c r="I26" s="15"/>
      <c r="J26" s="17"/>
      <c r="K26" s="17"/>
      <c r="L26" s="17"/>
      <c r="M26" s="16"/>
      <c r="N26" s="16"/>
      <c r="O26" s="15"/>
      <c r="P26" s="13"/>
      <c r="Q26" s="14"/>
      <c r="R26" s="13"/>
    </row>
    <row r="27" spans="2:251" ht="31.5">
      <c r="B27" s="439" t="s">
        <v>42</v>
      </c>
      <c r="C27" s="439"/>
      <c r="D27" s="407" t="s">
        <v>8</v>
      </c>
      <c r="E27" s="407"/>
      <c r="F27" s="407"/>
      <c r="G27" s="407"/>
      <c r="H27" s="407"/>
      <c r="I27" s="407"/>
      <c r="J27" s="72" t="s">
        <v>43</v>
      </c>
      <c r="K27" s="407" t="s">
        <v>44</v>
      </c>
      <c r="L27" s="407"/>
      <c r="M27" s="436" t="s">
        <v>7</v>
      </c>
      <c r="N27" s="437"/>
      <c r="O27" s="437"/>
      <c r="P27" s="437"/>
      <c r="Q27" s="437"/>
    </row>
    <row r="28" spans="2:251" ht="26.25" customHeight="1">
      <c r="B28" s="430" t="s">
        <v>65</v>
      </c>
      <c r="C28" s="432"/>
      <c r="D28" s="411" t="s">
        <v>64</v>
      </c>
      <c r="E28" s="412"/>
      <c r="F28" s="412"/>
      <c r="G28" s="412"/>
      <c r="H28" s="412"/>
      <c r="I28" s="413"/>
      <c r="J28" s="440"/>
      <c r="K28" s="12" t="s">
        <v>3</v>
      </c>
      <c r="L28" s="66">
        <v>30</v>
      </c>
      <c r="M28" s="438" t="s">
        <v>5</v>
      </c>
      <c r="N28" s="438"/>
      <c r="O28" s="438"/>
      <c r="P28" s="438"/>
      <c r="Q28" s="438"/>
    </row>
    <row r="29" spans="2:251" ht="18" customHeight="1">
      <c r="B29" s="433"/>
      <c r="C29" s="435"/>
      <c r="D29" s="414"/>
      <c r="E29" s="415"/>
      <c r="F29" s="415"/>
      <c r="G29" s="415"/>
      <c r="H29" s="415"/>
      <c r="I29" s="416"/>
      <c r="J29" s="440"/>
      <c r="K29" s="12" t="s">
        <v>2</v>
      </c>
      <c r="L29" s="65"/>
      <c r="M29" s="438"/>
      <c r="N29" s="438"/>
      <c r="O29" s="438"/>
      <c r="P29" s="438"/>
      <c r="Q29" s="438"/>
    </row>
    <row r="30" spans="2:251" ht="18.75" customHeight="1">
      <c r="B30" s="426"/>
      <c r="C30" s="427"/>
      <c r="D30" s="401" t="s">
        <v>6</v>
      </c>
      <c r="E30" s="402"/>
      <c r="F30" s="402"/>
      <c r="G30" s="402"/>
      <c r="H30" s="402"/>
      <c r="I30" s="403"/>
      <c r="J30" s="410"/>
      <c r="K30" s="12" t="s">
        <v>3</v>
      </c>
      <c r="L30" s="67"/>
      <c r="M30" s="424" t="s">
        <v>4</v>
      </c>
      <c r="N30" s="424"/>
      <c r="O30" s="424"/>
      <c r="P30" s="424"/>
      <c r="Q30" s="424"/>
    </row>
    <row r="31" spans="2:251" ht="14.25" customHeight="1">
      <c r="B31" s="428"/>
      <c r="C31" s="429"/>
      <c r="D31" s="404"/>
      <c r="E31" s="405"/>
      <c r="F31" s="405"/>
      <c r="G31" s="405"/>
      <c r="H31" s="405"/>
      <c r="I31" s="406"/>
      <c r="J31" s="410"/>
      <c r="K31" s="12" t="s">
        <v>2</v>
      </c>
      <c r="L31" s="65"/>
      <c r="M31" s="424"/>
      <c r="N31" s="424"/>
      <c r="O31" s="424"/>
      <c r="P31" s="424"/>
      <c r="Q31" s="424"/>
    </row>
    <row r="32" spans="2:251" ht="15.75">
      <c r="B32" s="426"/>
      <c r="C32" s="427"/>
      <c r="D32" s="401" t="s">
        <v>6</v>
      </c>
      <c r="E32" s="402"/>
      <c r="F32" s="402"/>
      <c r="G32" s="402"/>
      <c r="H32" s="402"/>
      <c r="I32" s="403"/>
      <c r="J32" s="410"/>
      <c r="K32" s="12" t="s">
        <v>3</v>
      </c>
      <c r="L32" s="65"/>
      <c r="M32" s="425"/>
      <c r="N32" s="425"/>
      <c r="O32" s="425"/>
      <c r="P32" s="425"/>
      <c r="Q32" s="425"/>
    </row>
    <row r="33" spans="2:53" ht="15.75">
      <c r="B33" s="428"/>
      <c r="C33" s="429"/>
      <c r="D33" s="404"/>
      <c r="E33" s="405"/>
      <c r="F33" s="405"/>
      <c r="G33" s="405"/>
      <c r="H33" s="405"/>
      <c r="I33" s="406"/>
      <c r="J33" s="410"/>
      <c r="K33" s="12" t="s">
        <v>2</v>
      </c>
      <c r="L33" s="65"/>
      <c r="M33" s="425"/>
      <c r="N33" s="425"/>
      <c r="O33" s="425"/>
      <c r="P33" s="425"/>
      <c r="Q33" s="425"/>
    </row>
    <row r="34" spans="2:53" ht="15" customHeight="1">
      <c r="B34" s="430" t="s">
        <v>1</v>
      </c>
      <c r="C34" s="431"/>
      <c r="D34" s="431"/>
      <c r="E34" s="431"/>
      <c r="F34" s="431"/>
      <c r="G34" s="431"/>
      <c r="H34" s="431"/>
      <c r="I34" s="431"/>
      <c r="J34" s="431"/>
      <c r="K34" s="431"/>
      <c r="L34" s="432"/>
      <c r="M34" s="424" t="s">
        <v>0</v>
      </c>
      <c r="N34" s="424"/>
      <c r="O34" s="424"/>
      <c r="P34" s="424"/>
      <c r="Q34" s="424"/>
    </row>
    <row r="35" spans="2:53" ht="29.25" customHeight="1">
      <c r="B35" s="433"/>
      <c r="C35" s="434"/>
      <c r="D35" s="434"/>
      <c r="E35" s="434"/>
      <c r="F35" s="434"/>
      <c r="G35" s="434"/>
      <c r="H35" s="434"/>
      <c r="I35" s="434"/>
      <c r="J35" s="434"/>
      <c r="K35" s="434"/>
      <c r="L35" s="435"/>
      <c r="M35" s="424"/>
      <c r="N35" s="424"/>
      <c r="O35" s="424"/>
      <c r="P35" s="424"/>
      <c r="Q35" s="424"/>
    </row>
    <row r="36" spans="2:53">
      <c r="M36" s="11"/>
      <c r="N36" s="11"/>
    </row>
    <row r="37" spans="2: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2: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sheetData>
  <mergeCells count="89">
    <mergeCell ref="Q20:Q21"/>
    <mergeCell ref="P18:P19"/>
    <mergeCell ref="Q18:Q19"/>
    <mergeCell ref="P22:P23"/>
    <mergeCell ref="Q22:Q23"/>
    <mergeCell ref="O18:O19"/>
    <mergeCell ref="O20:O21"/>
    <mergeCell ref="O22:O23"/>
    <mergeCell ref="P20:P21"/>
    <mergeCell ref="B2:C5"/>
    <mergeCell ref="D2:K3"/>
    <mergeCell ref="L2:O2"/>
    <mergeCell ref="P2:Q5"/>
    <mergeCell ref="L3:O3"/>
    <mergeCell ref="D4:K5"/>
    <mergeCell ref="L4:O4"/>
    <mergeCell ref="L5:O5"/>
    <mergeCell ref="C6:Q6"/>
    <mergeCell ref="D7:Q7"/>
    <mergeCell ref="D8:Q8"/>
    <mergeCell ref="B9:C9"/>
    <mergeCell ref="T9:X9"/>
    <mergeCell ref="B10:C10"/>
    <mergeCell ref="D10:I10"/>
    <mergeCell ref="N10:P10"/>
    <mergeCell ref="B11:C11"/>
    <mergeCell ref="D11:I11"/>
    <mergeCell ref="N11:P11"/>
    <mergeCell ref="U11:W11"/>
    <mergeCell ref="D9:I9"/>
    <mergeCell ref="J9:L14"/>
    <mergeCell ref="M9:Q9"/>
    <mergeCell ref="B12:C12"/>
    <mergeCell ref="D12:I12"/>
    <mergeCell ref="N12:P12"/>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Q24:Q25"/>
    <mergeCell ref="B24:B25"/>
    <mergeCell ref="C24:C25"/>
    <mergeCell ref="E24:E25"/>
    <mergeCell ref="O24:O25"/>
    <mergeCell ref="P24:P25"/>
    <mergeCell ref="B27:C27"/>
    <mergeCell ref="D27:I27"/>
    <mergeCell ref="K27:L27"/>
    <mergeCell ref="M27:Q27"/>
    <mergeCell ref="B28:C29"/>
    <mergeCell ref="D28:I29"/>
    <mergeCell ref="J28:J29"/>
    <mergeCell ref="M28:Q29"/>
    <mergeCell ref="B22:B23"/>
    <mergeCell ref="B34:L35"/>
    <mergeCell ref="M34:Q35"/>
    <mergeCell ref="E18:E19"/>
    <mergeCell ref="E20:E21"/>
    <mergeCell ref="C18:C19"/>
    <mergeCell ref="B18:B21"/>
    <mergeCell ref="C20:C21"/>
    <mergeCell ref="B30:C31"/>
    <mergeCell ref="D30:I31"/>
    <mergeCell ref="J30:J31"/>
    <mergeCell ref="M30:Q31"/>
    <mergeCell ref="B32:C33"/>
    <mergeCell ref="D32:I33"/>
    <mergeCell ref="J32:J33"/>
    <mergeCell ref="M32:Q3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40"/>
  <sheetViews>
    <sheetView workbookViewId="0">
      <selection activeCell="I24" sqref="I24"/>
    </sheetView>
  </sheetViews>
  <sheetFormatPr baseColWidth="10" defaultRowHeight="15"/>
  <cols>
    <col min="2" max="2" width="24.7109375" customWidth="1"/>
    <col min="3" max="3" width="39.5703125" customWidth="1"/>
    <col min="6" max="6" width="11.5703125" bestFit="1" customWidth="1"/>
    <col min="8" max="9" width="17.140625" bestFit="1" customWidth="1"/>
    <col min="12" max="12" width="11.5703125" bestFit="1" customWidth="1"/>
    <col min="14" max="14" width="11.5703125" bestFit="1" customWidth="1"/>
    <col min="17" max="17" width="17" customWidth="1"/>
  </cols>
  <sheetData>
    <row r="1" spans="2:251" s="1" customFormat="1" ht="22.5" customHeight="1">
      <c r="J1" s="3"/>
      <c r="M1" s="2"/>
      <c r="N1" s="2"/>
    </row>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98" customFormat="1" ht="31.5" customHeight="1">
      <c r="B7" s="99" t="s">
        <v>37</v>
      </c>
      <c r="C7" s="99" t="s">
        <v>46</v>
      </c>
      <c r="D7" s="450" t="s">
        <v>47</v>
      </c>
      <c r="E7" s="451"/>
      <c r="F7" s="451"/>
      <c r="G7" s="451"/>
      <c r="H7" s="451"/>
      <c r="I7" s="451"/>
      <c r="J7" s="451"/>
      <c r="K7" s="451"/>
      <c r="L7" s="451"/>
      <c r="M7" s="451"/>
      <c r="N7" s="451"/>
      <c r="O7" s="451"/>
      <c r="P7" s="451"/>
      <c r="Q7" s="452"/>
      <c r="R7" s="100"/>
    </row>
    <row r="8" spans="2:251" s="98" customFormat="1" ht="36" customHeight="1">
      <c r="B8" s="99" t="s">
        <v>26</v>
      </c>
      <c r="C8" s="99"/>
      <c r="D8" s="453" t="s">
        <v>48</v>
      </c>
      <c r="E8" s="453"/>
      <c r="F8" s="453"/>
      <c r="G8" s="453"/>
      <c r="H8" s="453"/>
      <c r="I8" s="453"/>
      <c r="J8" s="453"/>
      <c r="K8" s="453"/>
      <c r="L8" s="453"/>
      <c r="M8" s="453"/>
      <c r="N8" s="453"/>
      <c r="O8" s="453"/>
      <c r="P8" s="453"/>
      <c r="Q8" s="453"/>
    </row>
    <row r="9" spans="2:251" s="98" customFormat="1" ht="36" customHeight="1">
      <c r="B9" s="454" t="s">
        <v>318</v>
      </c>
      <c r="C9" s="455"/>
      <c r="D9" s="456" t="s">
        <v>319</v>
      </c>
      <c r="E9" s="456"/>
      <c r="F9" s="456"/>
      <c r="G9" s="456"/>
      <c r="H9" s="456"/>
      <c r="I9" s="457"/>
      <c r="J9" s="372" t="s">
        <v>173</v>
      </c>
      <c r="K9" s="373"/>
      <c r="L9" s="374"/>
      <c r="M9" s="458" t="s">
        <v>25</v>
      </c>
      <c r="N9" s="459"/>
      <c r="O9" s="459"/>
      <c r="P9" s="459"/>
      <c r="Q9" s="460"/>
      <c r="R9" s="101"/>
      <c r="T9" s="466"/>
      <c r="U9" s="466"/>
      <c r="V9" s="466"/>
      <c r="W9" s="466"/>
      <c r="X9" s="466"/>
    </row>
    <row r="10" spans="2:251" s="98" customFormat="1" ht="36" customHeight="1">
      <c r="B10" s="454" t="s">
        <v>172</v>
      </c>
      <c r="C10" s="455"/>
      <c r="D10" s="456"/>
      <c r="E10" s="456"/>
      <c r="F10" s="456"/>
      <c r="G10" s="456"/>
      <c r="H10" s="456"/>
      <c r="I10" s="457"/>
      <c r="J10" s="375"/>
      <c r="K10" s="376"/>
      <c r="L10" s="377"/>
      <c r="M10" s="103" t="s">
        <v>24</v>
      </c>
      <c r="N10" s="467" t="s">
        <v>23</v>
      </c>
      <c r="O10" s="467"/>
      <c r="P10" s="467"/>
      <c r="Q10" s="103" t="s">
        <v>22</v>
      </c>
      <c r="R10" s="101"/>
      <c r="T10" s="102"/>
      <c r="U10" s="102"/>
      <c r="V10" s="102"/>
      <c r="W10" s="102"/>
      <c r="X10" s="102"/>
    </row>
    <row r="11" spans="2:251" s="98" customFormat="1" ht="31.5" customHeight="1">
      <c r="B11" s="468" t="s">
        <v>328</v>
      </c>
      <c r="C11" s="469"/>
      <c r="D11" s="463" t="s">
        <v>332</v>
      </c>
      <c r="E11" s="463"/>
      <c r="F11" s="463"/>
      <c r="G11" s="463"/>
      <c r="H11" s="463"/>
      <c r="I11" s="464"/>
      <c r="J11" s="375"/>
      <c r="K11" s="376"/>
      <c r="L11" s="377"/>
      <c r="M11" s="104" t="s">
        <v>167</v>
      </c>
      <c r="N11" s="470" t="s">
        <v>168</v>
      </c>
      <c r="O11" s="470"/>
      <c r="P11" s="470"/>
      <c r="Q11" s="105">
        <v>17500000</v>
      </c>
      <c r="R11" s="101"/>
      <c r="T11" s="106"/>
      <c r="U11" s="471"/>
      <c r="V11" s="471"/>
      <c r="W11" s="471"/>
      <c r="X11" s="106"/>
      <c r="Z11" s="107"/>
      <c r="AA11" s="107"/>
    </row>
    <row r="12" spans="2:251" s="98" customFormat="1" ht="74.25" customHeight="1">
      <c r="B12" s="461"/>
      <c r="C12" s="462"/>
      <c r="D12" s="463"/>
      <c r="E12" s="463"/>
      <c r="F12" s="463"/>
      <c r="G12" s="463"/>
      <c r="H12" s="463"/>
      <c r="I12" s="464"/>
      <c r="J12" s="375"/>
      <c r="K12" s="376"/>
      <c r="L12" s="377"/>
      <c r="M12" s="174" t="s">
        <v>303</v>
      </c>
      <c r="N12" s="465"/>
      <c r="O12" s="465"/>
      <c r="P12" s="465"/>
      <c r="Q12" s="218">
        <v>22800000</v>
      </c>
      <c r="R12" s="101"/>
      <c r="T12" s="108"/>
      <c r="U12" s="474"/>
      <c r="V12" s="474"/>
      <c r="W12" s="474"/>
      <c r="X12" s="109"/>
      <c r="Z12" s="110"/>
      <c r="AA12" s="111"/>
      <c r="AB12" s="112"/>
    </row>
    <row r="13" spans="2:251" s="39" customFormat="1" ht="74.25" customHeight="1">
      <c r="B13" s="346" t="s">
        <v>333</v>
      </c>
      <c r="C13" s="347"/>
      <c r="D13" s="475" t="s">
        <v>334</v>
      </c>
      <c r="E13" s="475"/>
      <c r="F13" s="475"/>
      <c r="G13" s="475"/>
      <c r="H13" s="475"/>
      <c r="I13" s="476"/>
      <c r="J13" s="375"/>
      <c r="K13" s="376"/>
      <c r="L13" s="377"/>
      <c r="M13" s="174" t="s">
        <v>304</v>
      </c>
      <c r="N13" s="477"/>
      <c r="O13" s="477"/>
      <c r="P13" s="477"/>
      <c r="Q13" s="219">
        <v>15000000</v>
      </c>
      <c r="R13" s="47"/>
      <c r="T13" s="50"/>
      <c r="U13" s="387"/>
      <c r="V13" s="387"/>
      <c r="W13" s="387"/>
      <c r="X13" s="44"/>
      <c r="Z13" s="42"/>
      <c r="AA13" s="41"/>
      <c r="AB13" s="40"/>
    </row>
    <row r="14" spans="2:251" s="39" customFormat="1" ht="28.5" customHeight="1">
      <c r="B14" s="73" t="s">
        <v>174</v>
      </c>
      <c r="C14" s="74"/>
      <c r="D14" s="348"/>
      <c r="E14" s="348"/>
      <c r="F14" s="348"/>
      <c r="G14" s="348"/>
      <c r="H14" s="348"/>
      <c r="I14" s="349"/>
      <c r="J14" s="378"/>
      <c r="K14" s="379"/>
      <c r="L14" s="380"/>
      <c r="M14" s="49"/>
      <c r="N14" s="388"/>
      <c r="O14" s="389"/>
      <c r="P14" s="390"/>
      <c r="Q14" s="48"/>
      <c r="R14" s="47"/>
      <c r="T14" s="46"/>
      <c r="U14" s="387"/>
      <c r="V14" s="387"/>
      <c r="W14" s="45"/>
      <c r="X14" s="44"/>
      <c r="Y14" s="43"/>
      <c r="Z14" s="42"/>
      <c r="AA14" s="41"/>
      <c r="AB14" s="40"/>
    </row>
    <row r="15" spans="2:251" s="1" customFormat="1" ht="28.5" customHeight="1">
      <c r="B15" s="478" t="s">
        <v>35</v>
      </c>
      <c r="C15" s="481" t="s">
        <v>33</v>
      </c>
      <c r="D15" s="473" t="s">
        <v>169</v>
      </c>
      <c r="E15" s="473" t="s">
        <v>21</v>
      </c>
      <c r="F15" s="473" t="s">
        <v>45</v>
      </c>
      <c r="G15" s="472" t="s">
        <v>170</v>
      </c>
      <c r="H15" s="473" t="s">
        <v>36</v>
      </c>
      <c r="I15" s="482" t="s">
        <v>34</v>
      </c>
      <c r="J15" s="483"/>
      <c r="K15" s="483"/>
      <c r="L15" s="484"/>
      <c r="M15" s="473" t="s">
        <v>20</v>
      </c>
      <c r="N15" s="473"/>
      <c r="O15" s="488" t="s">
        <v>19</v>
      </c>
      <c r="P15" s="488"/>
      <c r="Q15" s="488"/>
      <c r="R15" s="115"/>
      <c r="S15" s="115"/>
      <c r="T15" s="116"/>
      <c r="U15" s="489"/>
      <c r="V15" s="489"/>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s="1" customFormat="1" ht="33.75" customHeight="1">
      <c r="B16" s="479"/>
      <c r="C16" s="481"/>
      <c r="D16" s="473"/>
      <c r="E16" s="473"/>
      <c r="F16" s="473"/>
      <c r="G16" s="473"/>
      <c r="H16" s="473"/>
      <c r="I16" s="485"/>
      <c r="J16" s="486"/>
      <c r="K16" s="486"/>
      <c r="L16" s="487"/>
      <c r="M16" s="473"/>
      <c r="N16" s="473"/>
      <c r="O16" s="473" t="s">
        <v>18</v>
      </c>
      <c r="P16" s="473" t="s">
        <v>17</v>
      </c>
      <c r="Q16" s="481" t="s">
        <v>16</v>
      </c>
      <c r="R16" s="115"/>
      <c r="S16" s="115"/>
      <c r="T16" s="118"/>
      <c r="U16" s="489"/>
      <c r="V16" s="489"/>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s="1" customFormat="1" ht="39.75" customHeight="1">
      <c r="B17" s="480"/>
      <c r="C17" s="481"/>
      <c r="D17" s="473"/>
      <c r="E17" s="473"/>
      <c r="F17" s="473"/>
      <c r="G17" s="473"/>
      <c r="H17" s="473"/>
      <c r="I17" s="119" t="s">
        <v>15</v>
      </c>
      <c r="J17" s="119" t="s">
        <v>14</v>
      </c>
      <c r="K17" s="119" t="s">
        <v>13</v>
      </c>
      <c r="L17" s="120" t="s">
        <v>12</v>
      </c>
      <c r="M17" s="113" t="s">
        <v>11</v>
      </c>
      <c r="N17" s="114" t="s">
        <v>10</v>
      </c>
      <c r="O17" s="473"/>
      <c r="P17" s="473"/>
      <c r="Q17" s="481"/>
      <c r="R17" s="115"/>
      <c r="S17" s="115"/>
      <c r="T17" s="121"/>
      <c r="U17" s="489"/>
      <c r="V17" s="489"/>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s="1" customFormat="1" ht="81.75" customHeight="1">
      <c r="B18" s="490" t="s">
        <v>89</v>
      </c>
      <c r="C18" s="490" t="s">
        <v>171</v>
      </c>
      <c r="D18" s="114" t="s">
        <v>3</v>
      </c>
      <c r="E18" s="478"/>
      <c r="F18" s="114">
        <v>1</v>
      </c>
      <c r="G18" s="114" t="s">
        <v>3</v>
      </c>
      <c r="H18" s="167">
        <v>94300000</v>
      </c>
      <c r="I18" s="254">
        <f>+H18</f>
        <v>94300000</v>
      </c>
      <c r="J18" s="119"/>
      <c r="K18" s="119"/>
      <c r="L18" s="120"/>
      <c r="M18" s="113"/>
      <c r="N18" s="122">
        <v>45657</v>
      </c>
      <c r="O18" s="255">
        <f>F19/F18</f>
        <v>1</v>
      </c>
      <c r="P18" s="255">
        <f>H19/H18</f>
        <v>0.20148462354188759</v>
      </c>
      <c r="Q18" s="256">
        <f>O18*O18/P18</f>
        <v>4.9631578947368418</v>
      </c>
      <c r="R18" s="115"/>
      <c r="S18" s="115"/>
      <c r="T18" s="121"/>
      <c r="U18" s="117"/>
      <c r="V18" s="117"/>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s="1" customFormat="1" ht="39.75" customHeight="1">
      <c r="B19" s="490"/>
      <c r="C19" s="490"/>
      <c r="D19" s="114" t="s">
        <v>2</v>
      </c>
      <c r="E19" s="480"/>
      <c r="F19" s="114">
        <v>1</v>
      </c>
      <c r="G19" s="114" t="s">
        <v>40</v>
      </c>
      <c r="H19" s="251">
        <v>19000000</v>
      </c>
      <c r="I19" s="252"/>
      <c r="J19" s="119"/>
      <c r="K19" s="119"/>
      <c r="L19" s="120"/>
      <c r="M19" s="113"/>
      <c r="N19" s="114"/>
      <c r="O19" s="257"/>
      <c r="P19" s="257"/>
      <c r="Q19" s="256"/>
      <c r="R19" s="115"/>
      <c r="S19" s="115"/>
      <c r="T19" s="121"/>
      <c r="U19" s="117"/>
      <c r="V19" s="117"/>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s="1" customFormat="1" ht="39.75" customHeight="1">
      <c r="B20" s="490" t="s">
        <v>327</v>
      </c>
      <c r="C20" s="490" t="s">
        <v>96</v>
      </c>
      <c r="D20" s="114" t="s">
        <v>3</v>
      </c>
      <c r="E20" s="478"/>
      <c r="F20" s="114">
        <v>1</v>
      </c>
      <c r="G20" s="114" t="s">
        <v>3</v>
      </c>
      <c r="H20" s="253"/>
      <c r="I20" s="250">
        <f>+H20</f>
        <v>0</v>
      </c>
      <c r="J20" s="119"/>
      <c r="K20" s="119"/>
      <c r="L20" s="120"/>
      <c r="M20" s="113"/>
      <c r="N20" s="122">
        <v>45657</v>
      </c>
      <c r="O20" s="258">
        <f>F21/F20</f>
        <v>0</v>
      </c>
      <c r="P20" s="258">
        <v>0</v>
      </c>
      <c r="Q20" s="259">
        <v>0</v>
      </c>
      <c r="R20" s="115"/>
      <c r="S20" s="115"/>
      <c r="T20" s="121"/>
      <c r="U20" s="117"/>
      <c r="V20" s="117"/>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s="1" customFormat="1" ht="39.75" customHeight="1">
      <c r="B21" s="490"/>
      <c r="C21" s="490"/>
      <c r="D21" s="114" t="s">
        <v>2</v>
      </c>
      <c r="E21" s="480"/>
      <c r="F21" s="114"/>
      <c r="G21" s="114" t="s">
        <v>40</v>
      </c>
      <c r="H21" s="253"/>
      <c r="I21" s="250"/>
      <c r="J21" s="119"/>
      <c r="K21" s="119"/>
      <c r="L21" s="120"/>
      <c r="M21" s="113"/>
      <c r="N21" s="114"/>
      <c r="O21" s="255"/>
      <c r="P21" s="255"/>
      <c r="Q21" s="256"/>
      <c r="R21" s="115"/>
      <c r="S21" s="115"/>
      <c r="T21" s="121"/>
      <c r="U21" s="117"/>
      <c r="V21" s="117"/>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s="1" customFormat="1">
      <c r="B22" s="491"/>
      <c r="C22" s="492" t="s">
        <v>9</v>
      </c>
      <c r="D22" s="123" t="s">
        <v>3</v>
      </c>
      <c r="E22" s="493"/>
      <c r="F22" s="124"/>
      <c r="G22" s="123" t="s">
        <v>3</v>
      </c>
      <c r="H22" s="125">
        <f>+I22</f>
        <v>94300000</v>
      </c>
      <c r="I22" s="125">
        <f>+I18+I20</f>
        <v>94300000</v>
      </c>
      <c r="J22" s="126"/>
      <c r="K22" s="126"/>
      <c r="L22" s="126"/>
      <c r="M22" s="126"/>
      <c r="N22" s="127"/>
      <c r="O22" s="495"/>
      <c r="P22" s="495"/>
      <c r="Q22" s="496"/>
      <c r="R22" s="98"/>
      <c r="S22" s="98"/>
      <c r="T22" s="98"/>
      <c r="U22" s="98"/>
      <c r="V22" s="98"/>
    </row>
    <row r="23" spans="2:251" s="1" customFormat="1">
      <c r="B23" s="491"/>
      <c r="C23" s="492"/>
      <c r="D23" s="123" t="s">
        <v>2</v>
      </c>
      <c r="E23" s="494"/>
      <c r="F23" s="124"/>
      <c r="G23" s="123" t="s">
        <v>40</v>
      </c>
      <c r="H23" s="128">
        <f>+H19</f>
        <v>19000000</v>
      </c>
      <c r="I23" s="129"/>
      <c r="J23" s="129"/>
      <c r="K23" s="130"/>
      <c r="L23" s="129"/>
      <c r="M23" s="129"/>
      <c r="N23" s="127"/>
      <c r="O23" s="495"/>
      <c r="P23" s="495"/>
      <c r="Q23" s="496"/>
      <c r="R23" s="98"/>
      <c r="S23" s="98"/>
      <c r="T23" s="98"/>
      <c r="U23" s="98"/>
      <c r="V23" s="98"/>
    </row>
    <row r="24" spans="2:251" s="1" customFormat="1">
      <c r="B24" s="98"/>
      <c r="C24" s="98"/>
      <c r="D24" s="131"/>
      <c r="E24" s="98"/>
      <c r="F24" s="98"/>
      <c r="G24" s="98"/>
      <c r="H24" s="132"/>
      <c r="I24" s="133"/>
      <c r="J24" s="134"/>
      <c r="K24" s="134"/>
      <c r="L24" s="134"/>
      <c r="M24" s="135"/>
      <c r="N24" s="135"/>
      <c r="O24" s="133"/>
      <c r="P24" s="136"/>
      <c r="Q24" s="137"/>
      <c r="R24" s="136"/>
      <c r="S24" s="98"/>
      <c r="T24" s="98"/>
      <c r="U24" s="98"/>
      <c r="V24" s="98"/>
    </row>
    <row r="25" spans="2:251" s="1" customFormat="1" ht="30">
      <c r="B25" s="497" t="s">
        <v>42</v>
      </c>
      <c r="C25" s="497"/>
      <c r="D25" s="498" t="s">
        <v>8</v>
      </c>
      <c r="E25" s="498"/>
      <c r="F25" s="498"/>
      <c r="G25" s="498"/>
      <c r="H25" s="498"/>
      <c r="I25" s="498"/>
      <c r="J25" s="138" t="s">
        <v>43</v>
      </c>
      <c r="K25" s="498" t="s">
        <v>44</v>
      </c>
      <c r="L25" s="498"/>
      <c r="M25" s="499" t="s">
        <v>7</v>
      </c>
      <c r="N25" s="500"/>
      <c r="O25" s="500"/>
      <c r="P25" s="500"/>
      <c r="Q25" s="500"/>
      <c r="R25" s="98"/>
      <c r="S25" s="98"/>
      <c r="T25" s="98"/>
      <c r="U25" s="98"/>
      <c r="V25" s="98"/>
    </row>
    <row r="26" spans="2:251" s="1" customFormat="1" ht="26.25" customHeight="1">
      <c r="B26" s="501" t="s">
        <v>65</v>
      </c>
      <c r="C26" s="502"/>
      <c r="D26" s="505" t="s">
        <v>175</v>
      </c>
      <c r="E26" s="506"/>
      <c r="F26" s="506"/>
      <c r="G26" s="506"/>
      <c r="H26" s="506"/>
      <c r="I26" s="507"/>
      <c r="J26" s="511"/>
      <c r="K26" s="139" t="s">
        <v>3</v>
      </c>
      <c r="L26" s="140"/>
      <c r="M26" s="512" t="s">
        <v>5</v>
      </c>
      <c r="N26" s="512"/>
      <c r="O26" s="512"/>
      <c r="P26" s="512"/>
      <c r="Q26" s="512"/>
      <c r="R26" s="98"/>
      <c r="S26" s="98"/>
      <c r="T26" s="98"/>
      <c r="U26" s="98"/>
      <c r="V26" s="98"/>
    </row>
    <row r="27" spans="2:251" s="1" customFormat="1" ht="18" customHeight="1">
      <c r="B27" s="503"/>
      <c r="C27" s="504"/>
      <c r="D27" s="508"/>
      <c r="E27" s="509"/>
      <c r="F27" s="509"/>
      <c r="G27" s="509"/>
      <c r="H27" s="509"/>
      <c r="I27" s="510"/>
      <c r="J27" s="511"/>
      <c r="K27" s="139" t="s">
        <v>2</v>
      </c>
      <c r="L27" s="141"/>
      <c r="M27" s="512"/>
      <c r="N27" s="512"/>
      <c r="O27" s="512"/>
      <c r="P27" s="512"/>
      <c r="Q27" s="512"/>
      <c r="R27" s="98"/>
      <c r="S27" s="98"/>
      <c r="T27" s="98"/>
      <c r="U27" s="98"/>
      <c r="V27" s="98"/>
    </row>
    <row r="28" spans="2:251" s="1" customFormat="1" ht="18.75" customHeight="1">
      <c r="B28" s="513"/>
      <c r="C28" s="514"/>
      <c r="D28" s="517" t="s">
        <v>6</v>
      </c>
      <c r="E28" s="518"/>
      <c r="F28" s="518"/>
      <c r="G28" s="518"/>
      <c r="H28" s="518"/>
      <c r="I28" s="519"/>
      <c r="J28" s="523"/>
      <c r="K28" s="139" t="s">
        <v>3</v>
      </c>
      <c r="L28" s="142"/>
      <c r="M28" s="524" t="s">
        <v>4</v>
      </c>
      <c r="N28" s="524"/>
      <c r="O28" s="524"/>
      <c r="P28" s="524"/>
      <c r="Q28" s="524"/>
      <c r="R28" s="98"/>
      <c r="S28" s="98"/>
      <c r="T28" s="98"/>
      <c r="U28" s="98"/>
      <c r="V28" s="98"/>
    </row>
    <row r="29" spans="2:251" s="1" customFormat="1" ht="14.25" customHeight="1">
      <c r="B29" s="515"/>
      <c r="C29" s="516"/>
      <c r="D29" s="520"/>
      <c r="E29" s="521"/>
      <c r="F29" s="521"/>
      <c r="G29" s="521"/>
      <c r="H29" s="521"/>
      <c r="I29" s="522"/>
      <c r="J29" s="523"/>
      <c r="K29" s="139" t="s">
        <v>2</v>
      </c>
      <c r="L29" s="141"/>
      <c r="M29" s="524"/>
      <c r="N29" s="524"/>
      <c r="O29" s="524"/>
      <c r="P29" s="524"/>
      <c r="Q29" s="524"/>
      <c r="R29" s="98"/>
      <c r="S29" s="98"/>
      <c r="T29" s="98"/>
      <c r="U29" s="98"/>
      <c r="V29" s="98"/>
    </row>
    <row r="30" spans="2:251" s="1" customFormat="1">
      <c r="B30" s="513"/>
      <c r="C30" s="514"/>
      <c r="D30" s="517" t="s">
        <v>6</v>
      </c>
      <c r="E30" s="518"/>
      <c r="F30" s="518"/>
      <c r="G30" s="518"/>
      <c r="H30" s="518"/>
      <c r="I30" s="519"/>
      <c r="J30" s="523"/>
      <c r="K30" s="139" t="s">
        <v>3</v>
      </c>
      <c r="L30" s="141"/>
      <c r="M30" s="525"/>
      <c r="N30" s="525"/>
      <c r="O30" s="525"/>
      <c r="P30" s="525"/>
      <c r="Q30" s="525"/>
      <c r="R30" s="98"/>
      <c r="S30" s="98"/>
      <c r="T30" s="98"/>
      <c r="U30" s="98"/>
      <c r="V30" s="98"/>
    </row>
    <row r="31" spans="2:251" s="1" customFormat="1">
      <c r="B31" s="515"/>
      <c r="C31" s="516"/>
      <c r="D31" s="520"/>
      <c r="E31" s="521"/>
      <c r="F31" s="521"/>
      <c r="G31" s="521"/>
      <c r="H31" s="521"/>
      <c r="I31" s="522"/>
      <c r="J31" s="523"/>
      <c r="K31" s="139" t="s">
        <v>2</v>
      </c>
      <c r="L31" s="141"/>
      <c r="M31" s="525"/>
      <c r="N31" s="525"/>
      <c r="O31" s="525"/>
      <c r="P31" s="525"/>
      <c r="Q31" s="525"/>
      <c r="R31" s="98"/>
      <c r="S31" s="98"/>
      <c r="T31" s="98"/>
      <c r="U31" s="98"/>
      <c r="V31" s="98"/>
    </row>
    <row r="32" spans="2:251" s="1" customFormat="1" ht="15" customHeight="1">
      <c r="B32" s="501" t="s">
        <v>1</v>
      </c>
      <c r="C32" s="526"/>
      <c r="D32" s="526"/>
      <c r="E32" s="526"/>
      <c r="F32" s="526"/>
      <c r="G32" s="526"/>
      <c r="H32" s="526"/>
      <c r="I32" s="526"/>
      <c r="J32" s="526"/>
      <c r="K32" s="526"/>
      <c r="L32" s="502"/>
      <c r="M32" s="524" t="s">
        <v>0</v>
      </c>
      <c r="N32" s="524"/>
      <c r="O32" s="524"/>
      <c r="P32" s="524"/>
      <c r="Q32" s="524"/>
      <c r="R32" s="98"/>
      <c r="S32" s="98"/>
      <c r="T32" s="98"/>
      <c r="U32" s="98"/>
      <c r="V32" s="98"/>
    </row>
    <row r="33" spans="2:53" s="1" customFormat="1" ht="29.25" customHeight="1">
      <c r="B33" s="503"/>
      <c r="C33" s="527"/>
      <c r="D33" s="527"/>
      <c r="E33" s="527"/>
      <c r="F33" s="527"/>
      <c r="G33" s="527"/>
      <c r="H33" s="527"/>
      <c r="I33" s="527"/>
      <c r="J33" s="527"/>
      <c r="K33" s="527"/>
      <c r="L33" s="504"/>
      <c r="M33" s="524"/>
      <c r="N33" s="524"/>
      <c r="O33" s="524"/>
      <c r="P33" s="524"/>
      <c r="Q33" s="524"/>
      <c r="R33" s="98"/>
      <c r="S33" s="98"/>
      <c r="T33" s="98"/>
      <c r="U33" s="98"/>
      <c r="V33" s="98"/>
    </row>
    <row r="34" spans="2:53" s="1" customFormat="1">
      <c r="B34" s="98"/>
      <c r="C34" s="98"/>
      <c r="D34" s="98"/>
      <c r="E34" s="98"/>
      <c r="F34" s="98"/>
      <c r="G34" s="98"/>
      <c r="H34" s="98"/>
      <c r="I34" s="98"/>
      <c r="J34" s="115"/>
      <c r="K34" s="98"/>
      <c r="L34" s="98"/>
      <c r="M34" s="143"/>
      <c r="N34" s="143"/>
      <c r="O34" s="98"/>
      <c r="P34" s="98"/>
      <c r="Q34" s="98"/>
      <c r="R34" s="98"/>
      <c r="S34" s="98"/>
      <c r="T34" s="98"/>
      <c r="U34" s="98"/>
      <c r="V34" s="98"/>
    </row>
    <row r="35" spans="2:53" s="1" customFormat="1" ht="15.75">
      <c r="B35" s="98"/>
      <c r="C35" s="98"/>
      <c r="D35" s="98"/>
      <c r="E35" s="98"/>
      <c r="F35" s="98"/>
      <c r="G35" s="98"/>
      <c r="H35" s="98"/>
      <c r="I35" s="98"/>
      <c r="J35" s="115"/>
      <c r="K35" s="98"/>
      <c r="L35" s="98"/>
      <c r="M35" s="144"/>
      <c r="N35" s="144"/>
      <c r="O35" s="98"/>
      <c r="P35" s="98"/>
      <c r="Q35" s="98"/>
      <c r="R35" s="145"/>
      <c r="S35" s="145"/>
      <c r="T35" s="145"/>
      <c r="U35" s="145"/>
      <c r="V35" s="145"/>
      <c r="W35"/>
      <c r="X35"/>
      <c r="Y35"/>
      <c r="Z35"/>
      <c r="AA35"/>
      <c r="AB35"/>
      <c r="AC35"/>
      <c r="AD35"/>
      <c r="AE35"/>
      <c r="AF35"/>
      <c r="AG35"/>
      <c r="AH35"/>
      <c r="AI35"/>
      <c r="AJ35"/>
      <c r="AK35"/>
      <c r="AL35"/>
      <c r="AM35"/>
      <c r="AN35"/>
      <c r="AO35"/>
      <c r="AP35"/>
      <c r="AQ35"/>
      <c r="AR35"/>
      <c r="AS35"/>
      <c r="AT35"/>
      <c r="AU35"/>
      <c r="AV35"/>
      <c r="AW35"/>
      <c r="AX35"/>
      <c r="AY35"/>
      <c r="AZ35"/>
      <c r="BA35"/>
    </row>
    <row r="36" spans="2:53" s="1" customFormat="1" ht="15.75">
      <c r="B36" s="98"/>
      <c r="C36" s="98"/>
      <c r="D36" s="98"/>
      <c r="E36" s="98"/>
      <c r="F36" s="98"/>
      <c r="G36" s="98"/>
      <c r="H36" s="98"/>
      <c r="I36" s="98"/>
      <c r="J36" s="115"/>
      <c r="K36" s="98"/>
      <c r="L36" s="98"/>
      <c r="M36" s="144"/>
      <c r="N36" s="144"/>
      <c r="O36" s="98"/>
      <c r="P36" s="98"/>
      <c r="Q36" s="98"/>
      <c r="R36" s="145"/>
      <c r="S36" s="145"/>
      <c r="T36" s="145"/>
      <c r="U36" s="145"/>
      <c r="V36" s="145"/>
      <c r="W36"/>
      <c r="X36"/>
      <c r="Y36"/>
      <c r="Z36"/>
      <c r="AA36"/>
      <c r="AB36"/>
      <c r="AC36"/>
      <c r="AD36"/>
      <c r="AE36"/>
      <c r="AF36"/>
      <c r="AG36"/>
      <c r="AH36"/>
      <c r="AI36"/>
      <c r="AJ36"/>
      <c r="AK36"/>
      <c r="AL36"/>
      <c r="AM36"/>
      <c r="AN36"/>
      <c r="AO36"/>
      <c r="AP36"/>
      <c r="AQ36"/>
      <c r="AR36"/>
      <c r="AS36"/>
      <c r="AT36"/>
      <c r="AU36"/>
      <c r="AV36"/>
      <c r="AW36"/>
      <c r="AX36"/>
      <c r="AY36"/>
      <c r="AZ36"/>
      <c r="BA36"/>
    </row>
    <row r="37" spans="2:53" s="1" customFormat="1" ht="15.75">
      <c r="B37" s="98"/>
      <c r="C37" s="98"/>
      <c r="D37" s="98"/>
      <c r="E37" s="98"/>
      <c r="F37" s="98"/>
      <c r="G37" s="98"/>
      <c r="H37" s="98"/>
      <c r="I37" s="98"/>
      <c r="J37" s="115"/>
      <c r="K37" s="98"/>
      <c r="L37" s="98"/>
      <c r="M37" s="144"/>
      <c r="N37" s="144"/>
      <c r="O37" s="98"/>
      <c r="P37" s="98"/>
      <c r="Q37" s="98"/>
      <c r="R37" s="145"/>
      <c r="S37" s="145"/>
      <c r="T37" s="145"/>
      <c r="U37" s="145"/>
      <c r="V37" s="145"/>
      <c r="W37"/>
      <c r="X37"/>
      <c r="Y37"/>
      <c r="Z37"/>
      <c r="AA37"/>
      <c r="AB37"/>
      <c r="AC37"/>
      <c r="AD37"/>
      <c r="AE37"/>
      <c r="AF37"/>
      <c r="AG37"/>
      <c r="AH37"/>
      <c r="AI37"/>
      <c r="AJ37"/>
      <c r="AK37"/>
      <c r="AL37"/>
      <c r="AM37"/>
      <c r="AN37"/>
      <c r="AO37"/>
      <c r="AP37"/>
      <c r="AQ37"/>
      <c r="AR37"/>
      <c r="AS37"/>
      <c r="AT37"/>
      <c r="AU37"/>
      <c r="AV37"/>
      <c r="AW37"/>
      <c r="AX37"/>
      <c r="AY37"/>
      <c r="AZ37"/>
      <c r="BA37"/>
    </row>
    <row r="38" spans="2:53" s="1" customFormat="1" ht="15.75">
      <c r="B38" s="98"/>
      <c r="C38" s="98"/>
      <c r="D38" s="98"/>
      <c r="E38" s="98"/>
      <c r="F38" s="98"/>
      <c r="G38" s="98"/>
      <c r="H38" s="98"/>
      <c r="I38" s="98"/>
      <c r="J38" s="115"/>
      <c r="K38" s="98"/>
      <c r="L38" s="98"/>
      <c r="M38" s="144"/>
      <c r="N38" s="144"/>
      <c r="O38" s="98"/>
      <c r="P38" s="98"/>
      <c r="Q38" s="98"/>
      <c r="R38" s="145"/>
      <c r="S38" s="145"/>
      <c r="T38" s="145"/>
      <c r="U38" s="145"/>
      <c r="V38" s="145"/>
      <c r="W38"/>
      <c r="X38"/>
      <c r="Y38"/>
      <c r="Z38"/>
      <c r="AA38"/>
      <c r="AB38"/>
      <c r="AC38"/>
      <c r="AD38"/>
      <c r="AE38"/>
      <c r="AF38"/>
      <c r="AG38"/>
      <c r="AH38"/>
      <c r="AI38"/>
      <c r="AJ38"/>
      <c r="AK38"/>
      <c r="AL38"/>
      <c r="AM38"/>
      <c r="AN38"/>
      <c r="AO38"/>
      <c r="AP38"/>
      <c r="AQ38"/>
      <c r="AR38"/>
      <c r="AS38"/>
      <c r="AT38"/>
      <c r="AU38"/>
      <c r="AV38"/>
      <c r="AW38"/>
      <c r="AX38"/>
      <c r="AY38"/>
      <c r="AZ38"/>
      <c r="BA38"/>
    </row>
    <row r="39" spans="2:53" s="1" customFormat="1" ht="15.75">
      <c r="B39" s="98"/>
      <c r="C39" s="98"/>
      <c r="D39" s="98"/>
      <c r="E39" s="98"/>
      <c r="F39" s="98"/>
      <c r="G39" s="98"/>
      <c r="H39" s="98"/>
      <c r="I39" s="98"/>
      <c r="J39" s="115"/>
      <c r="K39" s="98"/>
      <c r="L39" s="98"/>
      <c r="M39" s="144"/>
      <c r="N39" s="144"/>
      <c r="O39" s="98"/>
      <c r="P39" s="98"/>
      <c r="Q39" s="98"/>
      <c r="R39" s="145"/>
      <c r="S39" s="145"/>
      <c r="T39" s="145"/>
      <c r="U39" s="145"/>
      <c r="V39" s="145"/>
      <c r="W39"/>
      <c r="X39"/>
      <c r="Y39"/>
      <c r="Z39"/>
      <c r="AA39"/>
      <c r="AB39"/>
      <c r="AC39"/>
      <c r="AD39"/>
      <c r="AE39"/>
      <c r="AF39"/>
      <c r="AG39"/>
      <c r="AH39"/>
      <c r="AI39"/>
      <c r="AJ39"/>
      <c r="AK39"/>
      <c r="AL39"/>
      <c r="AM39"/>
      <c r="AN39"/>
      <c r="AO39"/>
      <c r="AP39"/>
      <c r="AQ39"/>
      <c r="AR39"/>
      <c r="AS39"/>
      <c r="AT39"/>
      <c r="AU39"/>
      <c r="AV39"/>
      <c r="AW39"/>
      <c r="AX39"/>
      <c r="AY39"/>
      <c r="AZ39"/>
      <c r="BA39"/>
    </row>
    <row r="40" spans="2:53" s="1" customFormat="1" ht="15.75">
      <c r="J40" s="3"/>
      <c r="M40" s="2"/>
      <c r="N40" s="2"/>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sheetData>
  <mergeCells count="80">
    <mergeCell ref="B30:C31"/>
    <mergeCell ref="D30:I31"/>
    <mergeCell ref="J30:J31"/>
    <mergeCell ref="M30:Q31"/>
    <mergeCell ref="B32:L33"/>
    <mergeCell ref="M32:Q33"/>
    <mergeCell ref="B26:C27"/>
    <mergeCell ref="D26:I27"/>
    <mergeCell ref="J26:J27"/>
    <mergeCell ref="M26:Q27"/>
    <mergeCell ref="B28:C29"/>
    <mergeCell ref="D28:I29"/>
    <mergeCell ref="J28:J29"/>
    <mergeCell ref="M28:Q29"/>
    <mergeCell ref="O22:O23"/>
    <mergeCell ref="P22:P23"/>
    <mergeCell ref="Q22:Q23"/>
    <mergeCell ref="B25:C25"/>
    <mergeCell ref="D25:I25"/>
    <mergeCell ref="K25:L25"/>
    <mergeCell ref="M25:Q25"/>
    <mergeCell ref="C18:C19"/>
    <mergeCell ref="E18:E19"/>
    <mergeCell ref="C20:C21"/>
    <mergeCell ref="E20:E21"/>
    <mergeCell ref="B22:B23"/>
    <mergeCell ref="C22:C23"/>
    <mergeCell ref="E22:E23"/>
    <mergeCell ref="B18:B19"/>
    <mergeCell ref="B20:B21"/>
    <mergeCell ref="M15:N16"/>
    <mergeCell ref="O15:Q15"/>
    <mergeCell ref="U15:V15"/>
    <mergeCell ref="O16:O17"/>
    <mergeCell ref="P16:P17"/>
    <mergeCell ref="Q16:Q17"/>
    <mergeCell ref="U16:V16"/>
    <mergeCell ref="U17:V17"/>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3"/>
  <sheetViews>
    <sheetView topLeftCell="D1" zoomScale="70" zoomScaleNormal="70" workbookViewId="0">
      <selection activeCell="H22" sqref="H22"/>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26.7109375" style="1" customWidth="1"/>
    <col min="7" max="7" width="18" style="1" customWidth="1"/>
    <col min="8" max="8" width="30.140625" style="1" customWidth="1"/>
    <col min="9" max="9" width="22.710937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39" customFormat="1" ht="31.5" customHeight="1">
      <c r="B7" s="63" t="s">
        <v>37</v>
      </c>
      <c r="C7" s="63" t="s">
        <v>46</v>
      </c>
      <c r="D7" s="362" t="s">
        <v>47</v>
      </c>
      <c r="E7" s="363"/>
      <c r="F7" s="363"/>
      <c r="G7" s="363"/>
      <c r="H7" s="363"/>
      <c r="I7" s="363"/>
      <c r="J7" s="363"/>
      <c r="K7" s="363"/>
      <c r="L7" s="363"/>
      <c r="M7" s="363"/>
      <c r="N7" s="363"/>
      <c r="O7" s="363"/>
      <c r="P7" s="363"/>
      <c r="Q7" s="364"/>
      <c r="R7" s="61"/>
    </row>
    <row r="8" spans="2:251" s="39" customFormat="1" ht="36" customHeight="1">
      <c r="B8" s="63" t="s">
        <v>26</v>
      </c>
      <c r="C8" s="63"/>
      <c r="D8" s="357" t="s">
        <v>48</v>
      </c>
      <c r="E8" s="357"/>
      <c r="F8" s="357"/>
      <c r="G8" s="357"/>
      <c r="H8" s="357"/>
      <c r="I8" s="357"/>
      <c r="J8" s="357"/>
      <c r="K8" s="357"/>
      <c r="L8" s="357"/>
      <c r="M8" s="357"/>
      <c r="N8" s="357"/>
      <c r="O8" s="357"/>
      <c r="P8" s="357"/>
      <c r="Q8" s="357"/>
    </row>
    <row r="9" spans="2:251" s="39" customFormat="1" ht="36" customHeight="1">
      <c r="B9" s="358" t="s">
        <v>318</v>
      </c>
      <c r="C9" s="359"/>
      <c r="D9" s="366" t="s">
        <v>319</v>
      </c>
      <c r="E9" s="366"/>
      <c r="F9" s="366"/>
      <c r="G9" s="366"/>
      <c r="H9" s="366"/>
      <c r="I9" s="367"/>
      <c r="J9" s="372" t="s">
        <v>67</v>
      </c>
      <c r="K9" s="373"/>
      <c r="L9" s="374"/>
      <c r="M9" s="381" t="s">
        <v>25</v>
      </c>
      <c r="N9" s="382"/>
      <c r="O9" s="382"/>
      <c r="P9" s="382"/>
      <c r="Q9" s="383"/>
      <c r="R9" s="47"/>
      <c r="T9" s="365"/>
      <c r="U9" s="365"/>
      <c r="V9" s="365"/>
      <c r="W9" s="365"/>
      <c r="X9" s="365"/>
    </row>
    <row r="10" spans="2:251" s="39" customFormat="1" ht="36" customHeight="1">
      <c r="B10" s="358" t="s">
        <v>335</v>
      </c>
      <c r="C10" s="359"/>
      <c r="D10" s="366" t="s">
        <v>336</v>
      </c>
      <c r="E10" s="366"/>
      <c r="F10" s="366"/>
      <c r="G10" s="366"/>
      <c r="H10" s="366"/>
      <c r="I10" s="367"/>
      <c r="J10" s="375"/>
      <c r="K10" s="376"/>
      <c r="L10" s="377"/>
      <c r="M10" s="60" t="s">
        <v>24</v>
      </c>
      <c r="N10" s="368" t="s">
        <v>23</v>
      </c>
      <c r="O10" s="368"/>
      <c r="P10" s="368"/>
      <c r="Q10" s="60" t="s">
        <v>22</v>
      </c>
      <c r="R10" s="47"/>
      <c r="T10" s="59"/>
      <c r="U10" s="59"/>
      <c r="V10" s="59"/>
      <c r="W10" s="59"/>
      <c r="X10" s="59"/>
    </row>
    <row r="11" spans="2:251" s="39" customFormat="1" ht="31.5" customHeight="1">
      <c r="B11" s="360" t="s">
        <v>328</v>
      </c>
      <c r="C11" s="361"/>
      <c r="D11" s="369" t="s">
        <v>337</v>
      </c>
      <c r="E11" s="369"/>
      <c r="F11" s="369"/>
      <c r="G11" s="369"/>
      <c r="H11" s="369"/>
      <c r="I11" s="370"/>
      <c r="J11" s="375"/>
      <c r="K11" s="376"/>
      <c r="L11" s="377"/>
      <c r="M11" s="58"/>
      <c r="N11" s="528"/>
      <c r="O11" s="529"/>
      <c r="P11" s="530"/>
      <c r="Q11" s="57"/>
      <c r="R11" s="47"/>
      <c r="T11" s="56"/>
      <c r="U11" s="371"/>
      <c r="V11" s="371"/>
      <c r="W11" s="371"/>
      <c r="X11" s="56"/>
      <c r="Z11" s="55"/>
      <c r="AA11" s="55"/>
    </row>
    <row r="12" spans="2:251" s="39" customFormat="1" ht="74.25" customHeight="1">
      <c r="B12" s="391" t="s">
        <v>323</v>
      </c>
      <c r="C12" s="392"/>
      <c r="D12" s="369" t="s">
        <v>338</v>
      </c>
      <c r="E12" s="369"/>
      <c r="F12" s="369"/>
      <c r="G12" s="369"/>
      <c r="H12" s="369"/>
      <c r="I12" s="370"/>
      <c r="J12" s="375"/>
      <c r="K12" s="376"/>
      <c r="L12" s="377"/>
      <c r="M12" s="54"/>
      <c r="N12" s="384" t="s">
        <v>305</v>
      </c>
      <c r="O12" s="385"/>
      <c r="P12" s="386"/>
      <c r="Q12" s="53"/>
      <c r="R12" s="47"/>
      <c r="T12" s="50"/>
      <c r="U12" s="387"/>
      <c r="V12" s="387"/>
      <c r="W12" s="387"/>
      <c r="X12" s="44"/>
      <c r="Z12" s="42"/>
      <c r="AA12" s="41"/>
      <c r="AB12" s="40"/>
    </row>
    <row r="13" spans="2:251" s="39" customFormat="1" ht="74.25" customHeight="1">
      <c r="B13" s="346" t="s">
        <v>339</v>
      </c>
      <c r="C13" s="347"/>
      <c r="D13" s="366" t="s">
        <v>340</v>
      </c>
      <c r="E13" s="366"/>
      <c r="F13" s="366"/>
      <c r="G13" s="366"/>
      <c r="H13" s="366"/>
      <c r="I13" s="367"/>
      <c r="J13" s="375"/>
      <c r="K13" s="376"/>
      <c r="L13" s="377"/>
      <c r="M13" s="52"/>
      <c r="N13" s="388"/>
      <c r="O13" s="389"/>
      <c r="P13" s="390"/>
      <c r="Q13" s="51"/>
      <c r="R13" s="47"/>
      <c r="T13" s="50"/>
      <c r="U13" s="387"/>
      <c r="V13" s="387"/>
      <c r="W13" s="387"/>
      <c r="X13" s="44"/>
      <c r="Z13" s="42"/>
      <c r="AA13" s="41"/>
      <c r="AB13" s="40"/>
    </row>
    <row r="14" spans="2:251" s="39" customFormat="1" ht="28.5" customHeight="1">
      <c r="B14" s="73" t="s">
        <v>68</v>
      </c>
      <c r="C14" s="74"/>
      <c r="D14" s="348"/>
      <c r="E14" s="348"/>
      <c r="F14" s="348"/>
      <c r="G14" s="348"/>
      <c r="H14" s="348"/>
      <c r="I14" s="349"/>
      <c r="J14" s="378"/>
      <c r="K14" s="379"/>
      <c r="L14" s="380"/>
      <c r="M14" s="49"/>
      <c r="N14" s="388"/>
      <c r="O14" s="389"/>
      <c r="P14" s="390"/>
      <c r="Q14" s="48"/>
      <c r="R14" s="47"/>
      <c r="T14" s="46"/>
      <c r="U14" s="387"/>
      <c r="V14" s="387"/>
      <c r="W14" s="45"/>
      <c r="X14" s="44"/>
      <c r="Y14" s="43"/>
      <c r="Z14" s="42"/>
      <c r="AA14" s="41"/>
      <c r="AB14" s="40"/>
    </row>
    <row r="15" spans="2:251" ht="28.5" customHeight="1">
      <c r="B15" s="352" t="s">
        <v>35</v>
      </c>
      <c r="C15" s="394" t="s">
        <v>33</v>
      </c>
      <c r="D15" s="350" t="s">
        <v>39</v>
      </c>
      <c r="E15" s="350" t="s">
        <v>21</v>
      </c>
      <c r="F15" s="350" t="s">
        <v>45</v>
      </c>
      <c r="G15" s="395" t="s">
        <v>41</v>
      </c>
      <c r="H15" s="350" t="s">
        <v>36</v>
      </c>
      <c r="I15" s="418" t="s">
        <v>34</v>
      </c>
      <c r="J15" s="419"/>
      <c r="K15" s="419"/>
      <c r="L15" s="420"/>
      <c r="M15" s="350" t="s">
        <v>20</v>
      </c>
      <c r="N15" s="350"/>
      <c r="O15" s="351" t="s">
        <v>19</v>
      </c>
      <c r="P15" s="351"/>
      <c r="Q15" s="351"/>
      <c r="R15" s="3"/>
      <c r="S15" s="3"/>
      <c r="T15" s="10"/>
      <c r="U15" s="393"/>
      <c r="V15" s="39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53"/>
      <c r="C16" s="394"/>
      <c r="D16" s="350"/>
      <c r="E16" s="350"/>
      <c r="F16" s="350"/>
      <c r="G16" s="350"/>
      <c r="H16" s="350"/>
      <c r="I16" s="421"/>
      <c r="J16" s="422"/>
      <c r="K16" s="422"/>
      <c r="L16" s="423"/>
      <c r="M16" s="350"/>
      <c r="N16" s="350"/>
      <c r="O16" s="350" t="s">
        <v>18</v>
      </c>
      <c r="P16" s="350" t="s">
        <v>17</v>
      </c>
      <c r="Q16" s="394" t="s">
        <v>16</v>
      </c>
      <c r="R16" s="3"/>
      <c r="S16" s="3"/>
      <c r="T16" s="8"/>
      <c r="U16" s="393"/>
      <c r="V16" s="39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54"/>
      <c r="C17" s="394"/>
      <c r="D17" s="350"/>
      <c r="E17" s="350"/>
      <c r="F17" s="350"/>
      <c r="G17" s="350"/>
      <c r="H17" s="350"/>
      <c r="I17" s="68" t="s">
        <v>15</v>
      </c>
      <c r="J17" s="68" t="s">
        <v>14</v>
      </c>
      <c r="K17" s="68" t="s">
        <v>13</v>
      </c>
      <c r="L17" s="69" t="s">
        <v>12</v>
      </c>
      <c r="M17" s="38" t="s">
        <v>11</v>
      </c>
      <c r="N17" s="37" t="s">
        <v>10</v>
      </c>
      <c r="O17" s="350"/>
      <c r="P17" s="350"/>
      <c r="Q17" s="394"/>
      <c r="R17" s="3"/>
      <c r="S17" s="3"/>
      <c r="T17" s="5"/>
      <c r="U17" s="393"/>
      <c r="V17" s="39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531" t="s">
        <v>69</v>
      </c>
      <c r="C18" s="538" t="s">
        <v>70</v>
      </c>
      <c r="D18" s="37" t="s">
        <v>3</v>
      </c>
      <c r="E18" s="78" t="s">
        <v>186</v>
      </c>
      <c r="F18" s="37">
        <v>75</v>
      </c>
      <c r="G18" s="37" t="s">
        <v>3</v>
      </c>
      <c r="H18" s="84">
        <f>700000000-22106800</f>
        <v>677893200</v>
      </c>
      <c r="I18" s="92">
        <f t="shared" ref="I18:I28" si="0">+H18</f>
        <v>677893200</v>
      </c>
      <c r="J18" s="68"/>
      <c r="K18" s="68"/>
      <c r="L18" s="69"/>
      <c r="M18" s="199">
        <v>45292</v>
      </c>
      <c r="N18" s="82">
        <v>45657</v>
      </c>
      <c r="O18" s="344">
        <f>+F19/F18</f>
        <v>1.3066666666666666</v>
      </c>
      <c r="P18" s="344">
        <f t="shared" ref="P18" si="1">+H19/H18</f>
        <v>0.18808272453536928</v>
      </c>
      <c r="Q18" s="345">
        <f t="shared" ref="Q18" si="2">+(O18*O18)/P18</f>
        <v>9.0778022383267967</v>
      </c>
      <c r="R18" s="3"/>
      <c r="S18" s="3"/>
      <c r="T18" s="5"/>
      <c r="U18" s="62"/>
      <c r="V18" s="62"/>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537"/>
      <c r="C19" s="539"/>
      <c r="D19" s="37" t="s">
        <v>2</v>
      </c>
      <c r="E19" s="78" t="s">
        <v>176</v>
      </c>
      <c r="F19" s="37">
        <v>98</v>
      </c>
      <c r="G19" s="37" t="s">
        <v>40</v>
      </c>
      <c r="H19" s="84">
        <f>21000000+24000000+10000000+37100000+20400000+15000000</f>
        <v>127500000</v>
      </c>
      <c r="I19" s="92">
        <f t="shared" si="0"/>
        <v>127500000</v>
      </c>
      <c r="J19" s="68"/>
      <c r="K19" s="68"/>
      <c r="L19" s="69"/>
      <c r="M19" s="38"/>
      <c r="N19" s="37"/>
      <c r="O19" s="344"/>
      <c r="P19" s="344"/>
      <c r="Q19" s="345"/>
      <c r="R19" s="3"/>
      <c r="S19" s="3"/>
      <c r="T19" s="5"/>
      <c r="U19" s="62"/>
      <c r="V19" s="62"/>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537"/>
      <c r="C20" s="538" t="s">
        <v>71</v>
      </c>
      <c r="D20" s="37" t="s">
        <v>3</v>
      </c>
      <c r="E20" s="78" t="s">
        <v>178</v>
      </c>
      <c r="F20" s="37">
        <v>8</v>
      </c>
      <c r="G20" s="37" t="s">
        <v>3</v>
      </c>
      <c r="H20" s="84">
        <v>79100000</v>
      </c>
      <c r="I20" s="146">
        <f t="shared" si="0"/>
        <v>79100000</v>
      </c>
      <c r="J20" s="68"/>
      <c r="K20" s="68"/>
      <c r="L20" s="69"/>
      <c r="M20" s="199">
        <v>45292</v>
      </c>
      <c r="N20" s="82">
        <v>45657</v>
      </c>
      <c r="O20" s="344">
        <f t="shared" ref="O20" si="3">+F21/F20</f>
        <v>1</v>
      </c>
      <c r="P20" s="344">
        <f t="shared" ref="P20" si="4">+H21/H20</f>
        <v>0.76763590391908976</v>
      </c>
      <c r="Q20" s="345">
        <f t="shared" ref="Q20" si="5">+(O20*O20)/P20</f>
        <v>1.3027009222661396</v>
      </c>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532"/>
      <c r="C21" s="539"/>
      <c r="D21" s="37" t="s">
        <v>2</v>
      </c>
      <c r="E21" s="78" t="s">
        <v>185</v>
      </c>
      <c r="F21" s="37">
        <v>8</v>
      </c>
      <c r="G21" s="37" t="s">
        <v>40</v>
      </c>
      <c r="H21" s="239">
        <f>13920000+22800000+24000000</f>
        <v>60720000</v>
      </c>
      <c r="I21" s="92">
        <f t="shared" si="0"/>
        <v>60720000</v>
      </c>
      <c r="J21" s="68"/>
      <c r="K21" s="68"/>
      <c r="L21" s="69"/>
      <c r="M21" s="38"/>
      <c r="N21" s="37"/>
      <c r="O21" s="344"/>
      <c r="P21" s="344"/>
      <c r="Q21" s="345"/>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531" t="s">
        <v>358</v>
      </c>
      <c r="C22" s="543" t="s">
        <v>359</v>
      </c>
      <c r="D22" s="234" t="s">
        <v>3</v>
      </c>
      <c r="E22" s="352" t="s">
        <v>316</v>
      </c>
      <c r="F22" s="234">
        <v>0</v>
      </c>
      <c r="G22" s="234" t="s">
        <v>3</v>
      </c>
      <c r="H22" s="240">
        <v>22106800</v>
      </c>
      <c r="I22" s="238">
        <f>+H22</f>
        <v>22106800</v>
      </c>
      <c r="J22" s="235"/>
      <c r="K22" s="235"/>
      <c r="L22" s="236"/>
      <c r="M22" s="199">
        <v>45292</v>
      </c>
      <c r="N22" s="82">
        <v>45657</v>
      </c>
      <c r="O22" s="344">
        <v>0</v>
      </c>
      <c r="P22" s="344">
        <f t="shared" ref="P22" si="6">+H23/H22</f>
        <v>1</v>
      </c>
      <c r="Q22" s="345">
        <f t="shared" ref="Q22" si="7">+(O22*O22)/P22</f>
        <v>0</v>
      </c>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32"/>
      <c r="C23" s="544"/>
      <c r="D23" s="234" t="s">
        <v>2</v>
      </c>
      <c r="E23" s="354"/>
      <c r="F23" s="234">
        <v>0</v>
      </c>
      <c r="G23" s="234" t="s">
        <v>40</v>
      </c>
      <c r="H23" s="240">
        <f>+H22</f>
        <v>22106800</v>
      </c>
      <c r="I23" s="238">
        <f>+H23</f>
        <v>22106800</v>
      </c>
      <c r="J23" s="235"/>
      <c r="K23" s="235"/>
      <c r="L23" s="236"/>
      <c r="M23" s="237"/>
      <c r="N23" s="234"/>
      <c r="O23" s="344"/>
      <c r="P23" s="344"/>
      <c r="Q23" s="345"/>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11" t="s">
        <v>73</v>
      </c>
      <c r="C24" s="531" t="s">
        <v>72</v>
      </c>
      <c r="D24" s="37" t="s">
        <v>3</v>
      </c>
      <c r="E24" s="78" t="s">
        <v>183</v>
      </c>
      <c r="F24" s="37">
        <v>5000</v>
      </c>
      <c r="G24" s="37" t="s">
        <v>3</v>
      </c>
      <c r="H24" s="84">
        <v>1000000000</v>
      </c>
      <c r="I24" s="92">
        <f t="shared" si="0"/>
        <v>1000000000</v>
      </c>
      <c r="J24" s="68"/>
      <c r="K24" s="68"/>
      <c r="L24" s="69"/>
      <c r="M24" s="199">
        <v>45292</v>
      </c>
      <c r="N24" s="82">
        <v>45657</v>
      </c>
      <c r="O24" s="344">
        <f t="shared" ref="O24" si="8">+F25/F24</f>
        <v>36</v>
      </c>
      <c r="P24" s="344">
        <f t="shared" ref="P24" si="9">+H25/H24</f>
        <v>0.03</v>
      </c>
      <c r="Q24" s="345">
        <f t="shared" ref="Q24" si="10">+(O24*O24)/P24</f>
        <v>43200</v>
      </c>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11"/>
      <c r="C25" s="532"/>
      <c r="D25" s="37" t="s">
        <v>2</v>
      </c>
      <c r="E25" s="78" t="s">
        <v>179</v>
      </c>
      <c r="F25" s="166">
        <v>180000</v>
      </c>
      <c r="G25" s="37" t="s">
        <v>40</v>
      </c>
      <c r="H25" s="84">
        <f>17500000+12500000</f>
        <v>30000000</v>
      </c>
      <c r="I25" s="92">
        <f t="shared" si="0"/>
        <v>30000000</v>
      </c>
      <c r="J25" s="68"/>
      <c r="K25" s="68"/>
      <c r="L25" s="69"/>
      <c r="M25" s="38"/>
      <c r="N25" s="37"/>
      <c r="O25" s="344"/>
      <c r="P25" s="344"/>
      <c r="Q25" s="345"/>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31" t="s">
        <v>75</v>
      </c>
      <c r="C26" s="540" t="s">
        <v>74</v>
      </c>
      <c r="D26" s="37" t="s">
        <v>3</v>
      </c>
      <c r="E26" s="78" t="s">
        <v>184</v>
      </c>
      <c r="F26" s="37">
        <v>20000</v>
      </c>
      <c r="G26" s="37" t="s">
        <v>3</v>
      </c>
      <c r="H26" s="84">
        <v>80000000</v>
      </c>
      <c r="I26" s="92">
        <f t="shared" si="0"/>
        <v>80000000</v>
      </c>
      <c r="J26" s="68"/>
      <c r="K26" s="68"/>
      <c r="L26" s="69"/>
      <c r="M26" s="199">
        <v>45292</v>
      </c>
      <c r="N26" s="82">
        <v>45657</v>
      </c>
      <c r="O26" s="344">
        <f t="shared" ref="O26" si="11">+F27/F26</f>
        <v>1.5</v>
      </c>
      <c r="P26" s="344">
        <f t="shared" ref="P26" si="12">+H27/H26</f>
        <v>0.11</v>
      </c>
      <c r="Q26" s="345">
        <f t="shared" ref="Q26" si="13">+(O26*O26)/P26</f>
        <v>20.454545454545453</v>
      </c>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37"/>
      <c r="C27" s="541"/>
      <c r="D27" s="37" t="s">
        <v>2</v>
      </c>
      <c r="E27" s="78"/>
      <c r="F27" s="37">
        <v>30000</v>
      </c>
      <c r="G27" s="37" t="s">
        <v>40</v>
      </c>
      <c r="H27" s="84">
        <v>8800000</v>
      </c>
      <c r="I27" s="92">
        <f t="shared" si="0"/>
        <v>8800000</v>
      </c>
      <c r="J27" s="68"/>
      <c r="K27" s="68"/>
      <c r="L27" s="69"/>
      <c r="M27" s="38"/>
      <c r="N27" s="37"/>
      <c r="O27" s="344"/>
      <c r="P27" s="344"/>
      <c r="Q27" s="345"/>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39.75" customHeight="1">
      <c r="B28" s="537"/>
      <c r="C28" s="542" t="s">
        <v>76</v>
      </c>
      <c r="D28" s="37" t="s">
        <v>3</v>
      </c>
      <c r="E28" s="78" t="s">
        <v>180</v>
      </c>
      <c r="F28" s="37">
        <v>1</v>
      </c>
      <c r="G28" s="37" t="s">
        <v>3</v>
      </c>
      <c r="H28" s="84">
        <v>84500000</v>
      </c>
      <c r="I28" s="92">
        <f t="shared" si="0"/>
        <v>84500000</v>
      </c>
      <c r="J28" s="68"/>
      <c r="K28" s="68"/>
      <c r="L28" s="69"/>
      <c r="M28" s="199">
        <v>45292</v>
      </c>
      <c r="N28" s="82">
        <v>45657</v>
      </c>
      <c r="O28" s="344">
        <f t="shared" ref="O28" si="14">+F29/F28</f>
        <v>0</v>
      </c>
      <c r="P28" s="344">
        <f t="shared" ref="P28" si="15">+H29/H28</f>
        <v>0</v>
      </c>
      <c r="Q28" s="345">
        <v>0</v>
      </c>
      <c r="R28" s="3"/>
      <c r="S28" s="3"/>
      <c r="T28" s="5"/>
      <c r="U28" s="62"/>
      <c r="V28" s="62"/>
      <c r="X28" s="6"/>
      <c r="Z28" s="17"/>
      <c r="AA28" s="6"/>
      <c r="AB28" s="30"/>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row>
    <row r="29" spans="2:251" ht="39.75" customHeight="1">
      <c r="B29" s="532"/>
      <c r="C29" s="539"/>
      <c r="D29" s="37" t="s">
        <v>2</v>
      </c>
      <c r="E29" s="78"/>
      <c r="F29" s="37"/>
      <c r="G29" s="37" t="s">
        <v>40</v>
      </c>
      <c r="I29" s="68"/>
      <c r="J29" s="68"/>
      <c r="K29" s="68"/>
      <c r="L29" s="69"/>
      <c r="M29" s="38"/>
      <c r="N29" s="37"/>
      <c r="O29" s="344"/>
      <c r="P29" s="344"/>
      <c r="Q29" s="345"/>
      <c r="R29" s="3"/>
      <c r="S29" s="3"/>
      <c r="T29" s="5"/>
      <c r="U29" s="62"/>
      <c r="V29" s="62"/>
      <c r="X29" s="6"/>
      <c r="Z29" s="17"/>
      <c r="AA29" s="6"/>
      <c r="AB29" s="30"/>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2:251" ht="39.75" customHeight="1">
      <c r="B30" s="531" t="s">
        <v>77</v>
      </c>
      <c r="C30" s="538" t="s">
        <v>78</v>
      </c>
      <c r="D30" s="37" t="s">
        <v>3</v>
      </c>
      <c r="E30" s="78" t="s">
        <v>183</v>
      </c>
      <c r="F30" s="37">
        <v>25</v>
      </c>
      <c r="G30" s="37" t="s">
        <v>3</v>
      </c>
      <c r="H30" s="84">
        <v>619406800</v>
      </c>
      <c r="I30" s="92">
        <f>+H30</f>
        <v>619406800</v>
      </c>
      <c r="J30" s="68"/>
      <c r="K30" s="68"/>
      <c r="L30" s="69"/>
      <c r="M30" s="199">
        <v>45292</v>
      </c>
      <c r="N30" s="82">
        <v>45657</v>
      </c>
      <c r="O30" s="344">
        <f t="shared" ref="O30" si="16">+F31/F30</f>
        <v>0.84</v>
      </c>
      <c r="P30" s="344">
        <f t="shared" ref="P30" si="17">+H31/H30</f>
        <v>0</v>
      </c>
      <c r="Q30" s="345">
        <v>0</v>
      </c>
      <c r="R30" s="3"/>
      <c r="S30" s="3"/>
      <c r="T30" s="5"/>
      <c r="U30" s="62"/>
      <c r="V30" s="62"/>
      <c r="X30" s="6"/>
      <c r="Z30" s="17"/>
      <c r="AA30" s="6"/>
      <c r="AB30" s="30"/>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2:251" ht="39.75" customHeight="1">
      <c r="B31" s="537"/>
      <c r="C31" s="539"/>
      <c r="D31" s="37" t="s">
        <v>2</v>
      </c>
      <c r="E31" s="78"/>
      <c r="F31" s="37">
        <v>21</v>
      </c>
      <c r="G31" s="37" t="s">
        <v>40</v>
      </c>
      <c r="H31" s="84"/>
      <c r="I31" s="68"/>
      <c r="J31" s="68"/>
      <c r="K31" s="68"/>
      <c r="L31" s="69"/>
      <c r="M31" s="38"/>
      <c r="N31" s="37"/>
      <c r="O31" s="344"/>
      <c r="P31" s="344"/>
      <c r="Q31" s="345"/>
      <c r="R31" s="3"/>
      <c r="S31" s="3"/>
      <c r="T31" s="5"/>
      <c r="U31" s="62"/>
      <c r="V31" s="62"/>
      <c r="X31" s="6"/>
      <c r="Z31" s="17"/>
      <c r="AA31" s="6"/>
      <c r="AB31" s="30"/>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row>
    <row r="32" spans="2:251" ht="81.75" customHeight="1">
      <c r="B32" s="531" t="s">
        <v>80</v>
      </c>
      <c r="C32" s="531" t="s">
        <v>81</v>
      </c>
      <c r="D32" s="37" t="s">
        <v>3</v>
      </c>
      <c r="E32" s="78" t="s">
        <v>179</v>
      </c>
      <c r="F32" s="37">
        <v>1</v>
      </c>
      <c r="G32" s="37" t="s">
        <v>3</v>
      </c>
      <c r="H32" s="84">
        <v>1500000000</v>
      </c>
      <c r="I32" s="92">
        <f>+H32</f>
        <v>1500000000</v>
      </c>
      <c r="J32" s="68"/>
      <c r="K32" s="68"/>
      <c r="L32" s="69"/>
      <c r="M32" s="199">
        <v>45292</v>
      </c>
      <c r="N32" s="82">
        <v>45657</v>
      </c>
      <c r="O32" s="344">
        <f t="shared" ref="O32" si="18">+F33/F32</f>
        <v>0</v>
      </c>
      <c r="P32" s="344">
        <f t="shared" ref="P32" si="19">+H33/H32</f>
        <v>0</v>
      </c>
      <c r="Q32" s="345">
        <v>0</v>
      </c>
      <c r="R32" s="3"/>
      <c r="S32" s="3"/>
      <c r="T32" s="5"/>
      <c r="U32" s="62"/>
      <c r="V32" s="62"/>
      <c r="X32" s="6"/>
      <c r="Z32" s="17"/>
      <c r="AA32" s="6"/>
      <c r="AB32" s="30"/>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row>
    <row r="33" spans="2:251" ht="39.75" customHeight="1">
      <c r="B33" s="537"/>
      <c r="C33" s="532"/>
      <c r="D33" s="37" t="s">
        <v>2</v>
      </c>
      <c r="E33" s="93"/>
      <c r="F33" s="37"/>
      <c r="G33" s="37" t="s">
        <v>40</v>
      </c>
      <c r="H33" s="84"/>
      <c r="I33" s="92"/>
      <c r="J33" s="68"/>
      <c r="K33" s="68"/>
      <c r="L33" s="69"/>
      <c r="M33" s="38"/>
      <c r="N33" s="37"/>
      <c r="O33" s="344"/>
      <c r="P33" s="344"/>
      <c r="Q33" s="345"/>
      <c r="R33" s="3"/>
      <c r="S33" s="3"/>
      <c r="T33" s="5"/>
      <c r="U33" s="62"/>
      <c r="V33" s="62"/>
      <c r="X33" s="6"/>
      <c r="Z33" s="17"/>
      <c r="AA33" s="6"/>
      <c r="AB33" s="30"/>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row>
    <row r="34" spans="2:251" ht="39.75" customHeight="1">
      <c r="B34" s="537"/>
      <c r="C34" s="533" t="s">
        <v>82</v>
      </c>
      <c r="D34" s="37" t="s">
        <v>3</v>
      </c>
      <c r="E34" s="78" t="s">
        <v>182</v>
      </c>
      <c r="F34" s="37">
        <v>1</v>
      </c>
      <c r="G34" s="37" t="s">
        <v>3</v>
      </c>
      <c r="H34" s="84">
        <v>486993200</v>
      </c>
      <c r="I34" s="92">
        <f t="shared" ref="I34:I39" si="20">+H34</f>
        <v>486993200</v>
      </c>
      <c r="J34" s="68"/>
      <c r="K34" s="68"/>
      <c r="L34" s="69"/>
      <c r="M34" s="199">
        <v>45292</v>
      </c>
      <c r="N34" s="82">
        <v>45657</v>
      </c>
      <c r="O34" s="344">
        <f t="shared" ref="O34" si="21">+F35/F34</f>
        <v>0</v>
      </c>
      <c r="P34" s="344">
        <f t="shared" ref="P34" si="22">+H35/H34</f>
        <v>0.30417946903570725</v>
      </c>
      <c r="Q34" s="345">
        <f t="shared" ref="Q34" si="23">+(O34*O34)/P34</f>
        <v>0</v>
      </c>
      <c r="R34" s="3"/>
      <c r="S34" s="3"/>
      <c r="T34" s="5"/>
      <c r="U34" s="62"/>
      <c r="V34" s="62"/>
      <c r="X34" s="6"/>
      <c r="Z34" s="17"/>
      <c r="AA34" s="6"/>
      <c r="AB34" s="30"/>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row>
    <row r="35" spans="2:251" ht="39.75" customHeight="1">
      <c r="B35" s="537"/>
      <c r="C35" s="534"/>
      <c r="D35" s="37" t="s">
        <v>2</v>
      </c>
      <c r="E35" s="93"/>
      <c r="F35" s="37"/>
      <c r="G35" s="37" t="s">
        <v>40</v>
      </c>
      <c r="H35" s="168">
        <f>24383333+44450000+29400000+12400000+20000000+17500000</f>
        <v>148133333</v>
      </c>
      <c r="I35" s="68">
        <f t="shared" si="20"/>
        <v>148133333</v>
      </c>
      <c r="J35" s="68"/>
      <c r="K35" s="68"/>
      <c r="L35" s="69"/>
      <c r="M35" s="38"/>
      <c r="N35" s="37"/>
      <c r="O35" s="344"/>
      <c r="P35" s="344"/>
      <c r="Q35" s="345"/>
      <c r="R35" s="3"/>
      <c r="S35" s="3"/>
      <c r="T35" s="5"/>
      <c r="U35" s="62"/>
      <c r="V35" s="62"/>
      <c r="X35" s="6"/>
      <c r="Z35" s="17"/>
      <c r="AA35" s="6"/>
      <c r="AB35" s="30"/>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row>
    <row r="36" spans="2:251" ht="33" customHeight="1">
      <c r="B36" s="535" t="s">
        <v>79</v>
      </c>
      <c r="C36" s="536" t="s">
        <v>83</v>
      </c>
      <c r="D36" s="64" t="s">
        <v>38</v>
      </c>
      <c r="E36" s="147" t="s">
        <v>181</v>
      </c>
      <c r="F36" s="70">
        <v>5667</v>
      </c>
      <c r="G36" s="64" t="s">
        <v>38</v>
      </c>
      <c r="H36" s="85">
        <v>3931688541</v>
      </c>
      <c r="I36" s="28">
        <f t="shared" si="20"/>
        <v>3931688541</v>
      </c>
      <c r="J36" s="25"/>
      <c r="K36" s="27"/>
      <c r="L36" s="25"/>
      <c r="M36" s="199">
        <v>45292</v>
      </c>
      <c r="N36" s="82">
        <v>45657</v>
      </c>
      <c r="O36" s="344">
        <f>+F37/F36</f>
        <v>0.96347273689782953</v>
      </c>
      <c r="P36" s="344">
        <f>+H37/H36</f>
        <v>7.5209416238446652E-2</v>
      </c>
      <c r="Q36" s="345">
        <f>+(O36*O36)/P36</f>
        <v>12.342599652712936</v>
      </c>
      <c r="T36" s="5"/>
      <c r="U36" s="393"/>
      <c r="V36" s="393"/>
      <c r="X36" s="4"/>
      <c r="Z36" s="33"/>
      <c r="AA36" s="6"/>
      <c r="AB36" s="30"/>
    </row>
    <row r="37" spans="2:251" ht="37.5" customHeight="1">
      <c r="B37" s="535"/>
      <c r="C37" s="536"/>
      <c r="D37" s="64" t="s">
        <v>2</v>
      </c>
      <c r="E37" s="148"/>
      <c r="F37" s="70">
        <v>5460</v>
      </c>
      <c r="G37" s="64" t="s">
        <v>40</v>
      </c>
      <c r="H37" s="86">
        <v>295700000</v>
      </c>
      <c r="I37" s="28">
        <f t="shared" si="20"/>
        <v>295700000</v>
      </c>
      <c r="J37" s="25"/>
      <c r="K37" s="27"/>
      <c r="L37" s="25"/>
      <c r="M37" s="36"/>
      <c r="N37" s="36"/>
      <c r="O37" s="344"/>
      <c r="P37" s="344"/>
      <c r="Q37" s="345"/>
      <c r="T37" s="5"/>
      <c r="U37" s="62"/>
      <c r="V37" s="62"/>
      <c r="X37" s="4"/>
      <c r="Z37" s="33"/>
      <c r="AA37" s="6"/>
      <c r="AB37" s="30"/>
    </row>
    <row r="38" spans="2:251" ht="15.75">
      <c r="B38" s="409"/>
      <c r="C38" s="417" t="s">
        <v>9</v>
      </c>
      <c r="D38" s="64" t="s">
        <v>3</v>
      </c>
      <c r="E38" s="398"/>
      <c r="F38" s="24"/>
      <c r="G38" s="64" t="s">
        <v>3</v>
      </c>
      <c r="H38" s="26">
        <f>+H36+H34+H32+H30+H28+H26+H24+H20+H18+H22</f>
        <v>8481688541</v>
      </c>
      <c r="I38" s="26">
        <f t="shared" si="20"/>
        <v>8481688541</v>
      </c>
      <c r="J38" s="25"/>
      <c r="K38" s="25"/>
      <c r="L38" s="25"/>
      <c r="M38" s="25"/>
      <c r="N38" s="20"/>
      <c r="O38" s="408"/>
      <c r="P38" s="408"/>
      <c r="Q38" s="409"/>
    </row>
    <row r="39" spans="2:251" ht="15.75">
      <c r="B39" s="409"/>
      <c r="C39" s="417"/>
      <c r="D39" s="64" t="s">
        <v>2</v>
      </c>
      <c r="E39" s="399"/>
      <c r="F39" s="24"/>
      <c r="G39" s="64" t="s">
        <v>40</v>
      </c>
      <c r="H39" s="23">
        <f>+H37+H35+H33+H31+H29+H27+H25+H21+H19+H23</f>
        <v>692960133</v>
      </c>
      <c r="I39" s="21">
        <f t="shared" si="20"/>
        <v>692960133</v>
      </c>
      <c r="J39" s="21"/>
      <c r="K39" s="22"/>
      <c r="L39" s="21"/>
      <c r="M39" s="21"/>
      <c r="N39" s="20"/>
      <c r="O39" s="408"/>
      <c r="P39" s="408"/>
      <c r="Q39" s="409"/>
    </row>
    <row r="40" spans="2:251">
      <c r="D40" s="19"/>
      <c r="H40" s="18"/>
      <c r="I40" s="15"/>
      <c r="J40" s="17"/>
      <c r="K40" s="17"/>
      <c r="L40" s="17"/>
      <c r="M40" s="16"/>
      <c r="N40" s="16"/>
      <c r="O40" s="15"/>
      <c r="P40" s="13"/>
      <c r="Q40" s="14"/>
      <c r="R40" s="13"/>
    </row>
    <row r="41" spans="2:251" ht="31.5">
      <c r="B41" s="439" t="s">
        <v>42</v>
      </c>
      <c r="C41" s="439"/>
      <c r="D41" s="407" t="s">
        <v>8</v>
      </c>
      <c r="E41" s="407"/>
      <c r="F41" s="407"/>
      <c r="G41" s="407"/>
      <c r="H41" s="407"/>
      <c r="I41" s="407"/>
      <c r="J41" s="72" t="s">
        <v>43</v>
      </c>
      <c r="K41" s="407" t="s">
        <v>44</v>
      </c>
      <c r="L41" s="407"/>
      <c r="M41" s="436" t="s">
        <v>7</v>
      </c>
      <c r="N41" s="437"/>
      <c r="O41" s="437"/>
      <c r="P41" s="437"/>
      <c r="Q41" s="437"/>
    </row>
    <row r="42" spans="2:251" ht="26.25" customHeight="1">
      <c r="B42" s="430" t="s">
        <v>87</v>
      </c>
      <c r="C42" s="432"/>
      <c r="D42" s="411" t="s">
        <v>84</v>
      </c>
      <c r="E42" s="412"/>
      <c r="F42" s="412"/>
      <c r="G42" s="412"/>
      <c r="H42" s="412"/>
      <c r="I42" s="413"/>
      <c r="J42" s="440" t="s">
        <v>85</v>
      </c>
      <c r="K42" s="12" t="s">
        <v>3</v>
      </c>
      <c r="L42" s="66">
        <v>100</v>
      </c>
      <c r="M42" s="438" t="s">
        <v>5</v>
      </c>
      <c r="N42" s="438"/>
      <c r="O42" s="438"/>
      <c r="P42" s="438"/>
      <c r="Q42" s="438"/>
    </row>
    <row r="43" spans="2:251" ht="18" customHeight="1">
      <c r="B43" s="433"/>
      <c r="C43" s="435"/>
      <c r="D43" s="414"/>
      <c r="E43" s="415"/>
      <c r="F43" s="415"/>
      <c r="G43" s="415"/>
      <c r="H43" s="415"/>
      <c r="I43" s="416"/>
      <c r="J43" s="440"/>
      <c r="K43" s="12" t="s">
        <v>2</v>
      </c>
      <c r="L43" s="65"/>
      <c r="M43" s="438"/>
      <c r="N43" s="438"/>
      <c r="O43" s="438"/>
      <c r="P43" s="438"/>
      <c r="Q43" s="438"/>
    </row>
    <row r="44" spans="2:251" ht="18.75" customHeight="1">
      <c r="B44" s="426" t="s">
        <v>88</v>
      </c>
      <c r="C44" s="427"/>
      <c r="D44" s="411" t="s">
        <v>86</v>
      </c>
      <c r="E44" s="412"/>
      <c r="F44" s="412"/>
      <c r="G44" s="412"/>
      <c r="H44" s="412"/>
      <c r="I44" s="413"/>
      <c r="J44" s="440" t="s">
        <v>85</v>
      </c>
      <c r="K44" s="12" t="s">
        <v>3</v>
      </c>
      <c r="L44" s="67">
        <v>200</v>
      </c>
      <c r="M44" s="424" t="s">
        <v>4</v>
      </c>
      <c r="N44" s="424"/>
      <c r="O44" s="424"/>
      <c r="P44" s="424"/>
      <c r="Q44" s="424"/>
    </row>
    <row r="45" spans="2:251" ht="14.25" customHeight="1">
      <c r="B45" s="428"/>
      <c r="C45" s="429"/>
      <c r="D45" s="414"/>
      <c r="E45" s="415"/>
      <c r="F45" s="415"/>
      <c r="G45" s="415"/>
      <c r="H45" s="415"/>
      <c r="I45" s="416"/>
      <c r="J45" s="440"/>
      <c r="K45" s="12" t="s">
        <v>2</v>
      </c>
      <c r="L45" s="65"/>
      <c r="M45" s="424"/>
      <c r="N45" s="424"/>
      <c r="O45" s="424"/>
      <c r="P45" s="424"/>
      <c r="Q45" s="424"/>
    </row>
    <row r="46" spans="2:251" ht="15.75">
      <c r="B46" s="426"/>
      <c r="C46" s="427"/>
      <c r="D46" s="401" t="s">
        <v>6</v>
      </c>
      <c r="E46" s="402"/>
      <c r="F46" s="402"/>
      <c r="G46" s="402"/>
      <c r="H46" s="402"/>
      <c r="I46" s="403"/>
      <c r="J46" s="410"/>
      <c r="K46" s="12" t="s">
        <v>3</v>
      </c>
      <c r="L46" s="65"/>
      <c r="M46" s="425"/>
      <c r="N46" s="425"/>
      <c r="O46" s="425"/>
      <c r="P46" s="425"/>
      <c r="Q46" s="425"/>
    </row>
    <row r="47" spans="2:251" ht="15.75">
      <c r="B47" s="428"/>
      <c r="C47" s="429"/>
      <c r="D47" s="404"/>
      <c r="E47" s="405"/>
      <c r="F47" s="405"/>
      <c r="G47" s="405"/>
      <c r="H47" s="405"/>
      <c r="I47" s="406"/>
      <c r="J47" s="410"/>
      <c r="K47" s="12" t="s">
        <v>2</v>
      </c>
      <c r="L47" s="65"/>
      <c r="M47" s="425"/>
      <c r="N47" s="425"/>
      <c r="O47" s="425"/>
      <c r="P47" s="425"/>
      <c r="Q47" s="425"/>
    </row>
    <row r="48" spans="2:251" ht="15" customHeight="1">
      <c r="B48" s="430" t="s">
        <v>177</v>
      </c>
      <c r="C48" s="431"/>
      <c r="D48" s="431"/>
      <c r="E48" s="431"/>
      <c r="F48" s="431"/>
      <c r="G48" s="431"/>
      <c r="H48" s="431"/>
      <c r="I48" s="431"/>
      <c r="J48" s="431"/>
      <c r="K48" s="431"/>
      <c r="L48" s="432"/>
      <c r="M48" s="424" t="s">
        <v>0</v>
      </c>
      <c r="N48" s="424"/>
      <c r="O48" s="424"/>
      <c r="P48" s="424"/>
      <c r="Q48" s="424"/>
    </row>
    <row r="49" spans="2:53" ht="29.25" customHeight="1">
      <c r="B49" s="433"/>
      <c r="C49" s="434"/>
      <c r="D49" s="434"/>
      <c r="E49" s="434"/>
      <c r="F49" s="434"/>
      <c r="G49" s="434"/>
      <c r="H49" s="434"/>
      <c r="I49" s="434"/>
      <c r="J49" s="434"/>
      <c r="K49" s="434"/>
      <c r="L49" s="435"/>
      <c r="M49" s="424"/>
      <c r="N49" s="424"/>
      <c r="O49" s="424"/>
      <c r="P49" s="424"/>
      <c r="Q49" s="424"/>
    </row>
    <row r="50" spans="2:53">
      <c r="M50" s="11"/>
      <c r="N50" s="11"/>
    </row>
    <row r="51" spans="2:53" ht="15.75">
      <c r="J51" s="87"/>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H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sheetData>
  <mergeCells count="123">
    <mergeCell ref="O18:O19"/>
    <mergeCell ref="O20:O21"/>
    <mergeCell ref="O22:O23"/>
    <mergeCell ref="O24:O25"/>
    <mergeCell ref="O26:O27"/>
    <mergeCell ref="P20:P21"/>
    <mergeCell ref="Q20:Q21"/>
    <mergeCell ref="P18:P19"/>
    <mergeCell ref="Q18:Q19"/>
    <mergeCell ref="Q28:Q29"/>
    <mergeCell ref="P26:P27"/>
    <mergeCell ref="Q26:Q27"/>
    <mergeCell ref="P24:P25"/>
    <mergeCell ref="Q24:Q25"/>
    <mergeCell ref="P30:P31"/>
    <mergeCell ref="Q30:Q31"/>
    <mergeCell ref="O28:O29"/>
    <mergeCell ref="O30:O31"/>
    <mergeCell ref="O32:O33"/>
    <mergeCell ref="O34:O35"/>
    <mergeCell ref="P34:P35"/>
    <mergeCell ref="P28:P29"/>
    <mergeCell ref="E22:E23"/>
    <mergeCell ref="P22:P23"/>
    <mergeCell ref="Q22:Q23"/>
    <mergeCell ref="B18:B21"/>
    <mergeCell ref="C18:C19"/>
    <mergeCell ref="C20:C21"/>
    <mergeCell ref="C24:C25"/>
    <mergeCell ref="B24:B25"/>
    <mergeCell ref="B22:B23"/>
    <mergeCell ref="C26:C27"/>
    <mergeCell ref="C28:C29"/>
    <mergeCell ref="B26:B29"/>
    <mergeCell ref="C22:C23"/>
    <mergeCell ref="B48:L49"/>
    <mergeCell ref="M48:Q49"/>
    <mergeCell ref="B30:B31"/>
    <mergeCell ref="C30:C31"/>
    <mergeCell ref="B44:C45"/>
    <mergeCell ref="D44:I45"/>
    <mergeCell ref="J44:J45"/>
    <mergeCell ref="M44:Q45"/>
    <mergeCell ref="B46:C47"/>
    <mergeCell ref="D46:I47"/>
    <mergeCell ref="J46:J47"/>
    <mergeCell ref="M46:Q47"/>
    <mergeCell ref="B41:C41"/>
    <mergeCell ref="D41:I41"/>
    <mergeCell ref="K41:L41"/>
    <mergeCell ref="M41:Q41"/>
    <mergeCell ref="B42:C43"/>
    <mergeCell ref="D42:I43"/>
    <mergeCell ref="J42:J43"/>
    <mergeCell ref="M42:Q43"/>
    <mergeCell ref="B38:B39"/>
    <mergeCell ref="C38:C39"/>
    <mergeCell ref="E38:E39"/>
    <mergeCell ref="O38:O39"/>
    <mergeCell ref="P38:P39"/>
    <mergeCell ref="Q38:Q39"/>
    <mergeCell ref="O36:O37"/>
    <mergeCell ref="P36:P37"/>
    <mergeCell ref="Q36:Q37"/>
    <mergeCell ref="U36:V36"/>
    <mergeCell ref="C32:C33"/>
    <mergeCell ref="C34:C35"/>
    <mergeCell ref="B36:B37"/>
    <mergeCell ref="C36:C37"/>
    <mergeCell ref="B32:B35"/>
    <mergeCell ref="Q34:Q35"/>
    <mergeCell ref="P32:P33"/>
    <mergeCell ref="Q32:Q33"/>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G15:G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N14:P14"/>
    <mergeCell ref="B2:C5"/>
    <mergeCell ref="D2:K3"/>
    <mergeCell ref="L2:O2"/>
    <mergeCell ref="P2:Q5"/>
    <mergeCell ref="L3:O3"/>
    <mergeCell ref="D4:K5"/>
    <mergeCell ref="L4:O4"/>
    <mergeCell ref="L5:O5"/>
    <mergeCell ref="T9:X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5"/>
  <sheetViews>
    <sheetView zoomScale="70" zoomScaleNormal="70" workbookViewId="0">
      <selection activeCell="B10" sqref="B10:C1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39" customFormat="1" ht="31.5" customHeight="1">
      <c r="B7" s="63" t="s">
        <v>37</v>
      </c>
      <c r="C7" s="63" t="s">
        <v>46</v>
      </c>
      <c r="D7" s="362" t="s">
        <v>47</v>
      </c>
      <c r="E7" s="363"/>
      <c r="F7" s="363"/>
      <c r="G7" s="363"/>
      <c r="H7" s="363"/>
      <c r="I7" s="363"/>
      <c r="J7" s="363"/>
      <c r="K7" s="363"/>
      <c r="L7" s="363"/>
      <c r="M7" s="363"/>
      <c r="N7" s="363"/>
      <c r="O7" s="363"/>
      <c r="P7" s="363"/>
      <c r="Q7" s="364"/>
      <c r="R7" s="61"/>
    </row>
    <row r="8" spans="2:251" s="39" customFormat="1" ht="36" customHeight="1">
      <c r="B8" s="63" t="s">
        <v>26</v>
      </c>
      <c r="C8" s="63"/>
      <c r="D8" s="357" t="s">
        <v>48</v>
      </c>
      <c r="E8" s="357"/>
      <c r="F8" s="357"/>
      <c r="G8" s="357"/>
      <c r="H8" s="357"/>
      <c r="I8" s="357"/>
      <c r="J8" s="357"/>
      <c r="K8" s="357"/>
      <c r="L8" s="357"/>
      <c r="M8" s="357"/>
      <c r="N8" s="357"/>
      <c r="O8" s="357"/>
      <c r="P8" s="357"/>
      <c r="Q8" s="357"/>
    </row>
    <row r="9" spans="2:251" s="39" customFormat="1" ht="36" customHeight="1">
      <c r="B9" s="358" t="s">
        <v>49</v>
      </c>
      <c r="C9" s="359"/>
      <c r="D9" s="366"/>
      <c r="E9" s="366"/>
      <c r="F9" s="366"/>
      <c r="G9" s="366"/>
      <c r="H9" s="366"/>
      <c r="I9" s="367"/>
      <c r="J9" s="372" t="s">
        <v>100</v>
      </c>
      <c r="K9" s="373"/>
      <c r="L9" s="374"/>
      <c r="M9" s="381" t="s">
        <v>25</v>
      </c>
      <c r="N9" s="382"/>
      <c r="O9" s="382"/>
      <c r="P9" s="382"/>
      <c r="Q9" s="383"/>
      <c r="R9" s="47"/>
      <c r="T9" s="365"/>
      <c r="U9" s="365"/>
      <c r="V9" s="365"/>
      <c r="W9" s="365"/>
      <c r="X9" s="365"/>
    </row>
    <row r="10" spans="2:251" s="39" customFormat="1" ht="36" customHeight="1">
      <c r="B10" s="358" t="s">
        <v>66</v>
      </c>
      <c r="C10" s="359"/>
      <c r="D10" s="366"/>
      <c r="E10" s="366"/>
      <c r="F10" s="366"/>
      <c r="G10" s="366"/>
      <c r="H10" s="366"/>
      <c r="I10" s="367"/>
      <c r="J10" s="375"/>
      <c r="K10" s="376"/>
      <c r="L10" s="377"/>
      <c r="M10" s="60" t="s">
        <v>24</v>
      </c>
      <c r="N10" s="368" t="s">
        <v>23</v>
      </c>
      <c r="O10" s="368"/>
      <c r="P10" s="368"/>
      <c r="Q10" s="60" t="s">
        <v>22</v>
      </c>
      <c r="R10" s="47"/>
      <c r="T10" s="59"/>
      <c r="U10" s="59"/>
      <c r="V10" s="59"/>
      <c r="W10" s="59"/>
      <c r="X10" s="59"/>
    </row>
    <row r="11" spans="2:251" s="39" customFormat="1" ht="31.5" customHeight="1">
      <c r="B11" s="360" t="s">
        <v>91</v>
      </c>
      <c r="C11" s="361"/>
      <c r="D11" s="369"/>
      <c r="E11" s="369"/>
      <c r="F11" s="369"/>
      <c r="G11" s="369"/>
      <c r="H11" s="369"/>
      <c r="I11" s="370"/>
      <c r="J11" s="375"/>
      <c r="K11" s="376"/>
      <c r="L11" s="377"/>
      <c r="M11" s="58"/>
      <c r="N11" s="528"/>
      <c r="O11" s="529"/>
      <c r="P11" s="530"/>
      <c r="Q11" s="57"/>
      <c r="R11" s="47"/>
      <c r="T11" s="56"/>
      <c r="U11" s="371"/>
      <c r="V11" s="371"/>
      <c r="W11" s="371"/>
      <c r="X11" s="56"/>
      <c r="Z11" s="55"/>
      <c r="AA11" s="55"/>
    </row>
    <row r="12" spans="2:251" s="39" customFormat="1" ht="74.25" customHeight="1">
      <c r="B12" s="391" t="s">
        <v>90</v>
      </c>
      <c r="C12" s="392"/>
      <c r="D12" s="369"/>
      <c r="E12" s="369"/>
      <c r="F12" s="369"/>
      <c r="G12" s="369"/>
      <c r="H12" s="369"/>
      <c r="I12" s="370"/>
      <c r="J12" s="375"/>
      <c r="K12" s="376"/>
      <c r="L12" s="377"/>
      <c r="M12" s="54"/>
      <c r="N12" s="384"/>
      <c r="O12" s="385"/>
      <c r="P12" s="386"/>
      <c r="Q12" s="53"/>
      <c r="R12" s="47"/>
      <c r="T12" s="50"/>
      <c r="U12" s="387"/>
      <c r="V12" s="387"/>
      <c r="W12" s="387"/>
      <c r="X12" s="44"/>
      <c r="Z12" s="42"/>
      <c r="AA12" s="41"/>
      <c r="AB12" s="40"/>
    </row>
    <row r="13" spans="2:251" s="39" customFormat="1" ht="74.25" customHeight="1">
      <c r="B13" s="346" t="s">
        <v>92</v>
      </c>
      <c r="C13" s="347"/>
      <c r="D13" s="366"/>
      <c r="E13" s="366"/>
      <c r="F13" s="366"/>
      <c r="G13" s="366"/>
      <c r="H13" s="366"/>
      <c r="I13" s="367"/>
      <c r="J13" s="375"/>
      <c r="K13" s="376"/>
      <c r="L13" s="377"/>
      <c r="M13" s="52"/>
      <c r="N13" s="388"/>
      <c r="O13" s="389"/>
      <c r="P13" s="390"/>
      <c r="Q13" s="51"/>
      <c r="R13" s="47"/>
      <c r="T13" s="50"/>
      <c r="U13" s="387"/>
      <c r="V13" s="387"/>
      <c r="W13" s="387"/>
      <c r="X13" s="44"/>
      <c r="Z13" s="42"/>
      <c r="AA13" s="41"/>
      <c r="AB13" s="40"/>
    </row>
    <row r="14" spans="2:251" s="39" customFormat="1" ht="28.5" customHeight="1">
      <c r="B14" s="73" t="s">
        <v>99</v>
      </c>
      <c r="C14" s="74"/>
      <c r="D14" s="348"/>
      <c r="E14" s="348"/>
      <c r="F14" s="348"/>
      <c r="G14" s="348"/>
      <c r="H14" s="348"/>
      <c r="I14" s="349"/>
      <c r="J14" s="378"/>
      <c r="K14" s="379"/>
      <c r="L14" s="380"/>
      <c r="M14" s="49"/>
      <c r="N14" s="388"/>
      <c r="O14" s="389"/>
      <c r="P14" s="390"/>
      <c r="Q14" s="48"/>
      <c r="R14" s="47"/>
      <c r="T14" s="46"/>
      <c r="U14" s="387"/>
      <c r="V14" s="387"/>
      <c r="W14" s="45"/>
      <c r="X14" s="44"/>
      <c r="Y14" s="43"/>
      <c r="Z14" s="42"/>
      <c r="AA14" s="41"/>
      <c r="AB14" s="40"/>
    </row>
    <row r="15" spans="2:251" ht="28.5" customHeight="1">
      <c r="B15" s="352" t="s">
        <v>35</v>
      </c>
      <c r="C15" s="394" t="s">
        <v>33</v>
      </c>
      <c r="D15" s="350" t="s">
        <v>39</v>
      </c>
      <c r="E15" s="350" t="s">
        <v>21</v>
      </c>
      <c r="F15" s="350" t="s">
        <v>45</v>
      </c>
      <c r="G15" s="395" t="s">
        <v>41</v>
      </c>
      <c r="H15" s="350" t="s">
        <v>36</v>
      </c>
      <c r="I15" s="418" t="s">
        <v>34</v>
      </c>
      <c r="J15" s="419"/>
      <c r="K15" s="419"/>
      <c r="L15" s="420"/>
      <c r="M15" s="350" t="s">
        <v>20</v>
      </c>
      <c r="N15" s="350"/>
      <c r="O15" s="351" t="s">
        <v>19</v>
      </c>
      <c r="P15" s="351"/>
      <c r="Q15" s="351"/>
      <c r="R15" s="3"/>
      <c r="S15" s="3"/>
      <c r="T15" s="10"/>
      <c r="U15" s="393"/>
      <c r="V15" s="393"/>
      <c r="W15" s="3"/>
      <c r="X15" s="9"/>
      <c r="Y15" s="3"/>
      <c r="Z15" s="17"/>
      <c r="AA15" s="6"/>
      <c r="AB15" s="30"/>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53"/>
      <c r="C16" s="394"/>
      <c r="D16" s="350"/>
      <c r="E16" s="350"/>
      <c r="F16" s="350"/>
      <c r="G16" s="350"/>
      <c r="H16" s="350"/>
      <c r="I16" s="421"/>
      <c r="J16" s="422"/>
      <c r="K16" s="422"/>
      <c r="L16" s="423"/>
      <c r="M16" s="350"/>
      <c r="N16" s="350"/>
      <c r="O16" s="350" t="s">
        <v>18</v>
      </c>
      <c r="P16" s="350" t="s">
        <v>17</v>
      </c>
      <c r="Q16" s="394" t="s">
        <v>16</v>
      </c>
      <c r="R16" s="3"/>
      <c r="S16" s="3"/>
      <c r="T16" s="8"/>
      <c r="U16" s="393"/>
      <c r="V16" s="393"/>
      <c r="W16" s="3"/>
      <c r="X16" s="7"/>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54"/>
      <c r="C17" s="394"/>
      <c r="D17" s="350"/>
      <c r="E17" s="350"/>
      <c r="F17" s="350"/>
      <c r="G17" s="350"/>
      <c r="H17" s="350"/>
      <c r="I17" s="68" t="s">
        <v>15</v>
      </c>
      <c r="J17" s="68" t="s">
        <v>14</v>
      </c>
      <c r="K17" s="68" t="s">
        <v>13</v>
      </c>
      <c r="L17" s="69" t="s">
        <v>12</v>
      </c>
      <c r="M17" s="38" t="s">
        <v>11</v>
      </c>
      <c r="N17" s="37" t="s">
        <v>10</v>
      </c>
      <c r="O17" s="350"/>
      <c r="P17" s="350"/>
      <c r="Q17" s="394"/>
      <c r="R17" s="3"/>
      <c r="S17" s="3"/>
      <c r="T17" s="5"/>
      <c r="U17" s="393"/>
      <c r="V17" s="393"/>
      <c r="X17" s="6"/>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531" t="s">
        <v>89</v>
      </c>
      <c r="C18" s="538" t="s">
        <v>93</v>
      </c>
      <c r="D18" s="37" t="s">
        <v>3</v>
      </c>
      <c r="E18" s="78"/>
      <c r="F18" s="37"/>
      <c r="G18" s="37" t="s">
        <v>3</v>
      </c>
      <c r="H18" s="37"/>
      <c r="I18" s="68"/>
      <c r="J18" s="68"/>
      <c r="K18" s="68"/>
      <c r="L18" s="69"/>
      <c r="M18" s="38"/>
      <c r="N18" s="82">
        <v>45657</v>
      </c>
      <c r="O18" s="37"/>
      <c r="P18" s="37"/>
      <c r="Q18" s="38"/>
      <c r="R18" s="3"/>
      <c r="S18" s="3"/>
      <c r="T18" s="5"/>
      <c r="U18" s="62"/>
      <c r="V18" s="62"/>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537"/>
      <c r="C19" s="539"/>
      <c r="D19" s="37" t="s">
        <v>2</v>
      </c>
      <c r="E19" s="78"/>
      <c r="F19" s="37"/>
      <c r="G19" s="37" t="s">
        <v>40</v>
      </c>
      <c r="H19" s="37"/>
      <c r="I19" s="68"/>
      <c r="J19" s="68"/>
      <c r="K19" s="68"/>
      <c r="L19" s="69"/>
      <c r="M19" s="38"/>
      <c r="N19" s="37"/>
      <c r="O19" s="37"/>
      <c r="P19" s="37"/>
      <c r="Q19" s="38"/>
      <c r="R19" s="3"/>
      <c r="S19" s="3"/>
      <c r="T19" s="5"/>
      <c r="U19" s="62"/>
      <c r="V19" s="62"/>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537"/>
      <c r="C20" s="538" t="s">
        <v>94</v>
      </c>
      <c r="D20" s="37" t="s">
        <v>3</v>
      </c>
      <c r="E20" s="78"/>
      <c r="F20" s="37"/>
      <c r="G20" s="37" t="s">
        <v>3</v>
      </c>
      <c r="H20" s="37"/>
      <c r="I20" s="68"/>
      <c r="J20" s="68"/>
      <c r="K20" s="68"/>
      <c r="L20" s="69"/>
      <c r="M20" s="38"/>
      <c r="N20" s="82">
        <v>45657</v>
      </c>
      <c r="O20" s="37"/>
      <c r="P20" s="37"/>
      <c r="Q20" s="38"/>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537"/>
      <c r="C21" s="545"/>
      <c r="D21" s="37" t="s">
        <v>2</v>
      </c>
      <c r="E21" s="78"/>
      <c r="F21" s="37"/>
      <c r="G21" s="37" t="s">
        <v>40</v>
      </c>
      <c r="H21" s="37"/>
      <c r="I21" s="68"/>
      <c r="J21" s="68"/>
      <c r="K21" s="68"/>
      <c r="L21" s="69"/>
      <c r="M21" s="38"/>
      <c r="N21" s="37"/>
      <c r="O21" s="37"/>
      <c r="P21" s="37"/>
      <c r="Q21" s="38"/>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537"/>
      <c r="C22" s="531" t="s">
        <v>95</v>
      </c>
      <c r="D22" s="37" t="s">
        <v>3</v>
      </c>
      <c r="E22" s="78"/>
      <c r="F22" s="37"/>
      <c r="G22" s="37" t="s">
        <v>3</v>
      </c>
      <c r="H22" s="37"/>
      <c r="I22" s="68"/>
      <c r="J22" s="68"/>
      <c r="K22" s="68"/>
      <c r="L22" s="69"/>
      <c r="M22" s="38"/>
      <c r="N22" s="82">
        <v>45657</v>
      </c>
      <c r="O22" s="37"/>
      <c r="P22" s="37"/>
      <c r="Q22" s="38"/>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32"/>
      <c r="C23" s="532"/>
      <c r="D23" s="37" t="s">
        <v>2</v>
      </c>
      <c r="E23" s="78"/>
      <c r="F23" s="37"/>
      <c r="G23" s="37" t="s">
        <v>40</v>
      </c>
      <c r="H23" s="37"/>
      <c r="I23" s="68"/>
      <c r="J23" s="68"/>
      <c r="K23" s="68"/>
      <c r="L23" s="69"/>
      <c r="M23" s="38"/>
      <c r="N23" s="37"/>
      <c r="O23" s="37"/>
      <c r="P23" s="37"/>
      <c r="Q23" s="38"/>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31" t="s">
        <v>96</v>
      </c>
      <c r="C24" s="546" t="s">
        <v>97</v>
      </c>
      <c r="D24" s="37" t="s">
        <v>3</v>
      </c>
      <c r="E24" s="78"/>
      <c r="F24" s="37"/>
      <c r="G24" s="37" t="s">
        <v>3</v>
      </c>
      <c r="H24" s="37"/>
      <c r="I24" s="68"/>
      <c r="J24" s="68"/>
      <c r="K24" s="68"/>
      <c r="L24" s="69"/>
      <c r="M24" s="38"/>
      <c r="N24" s="82">
        <v>45657</v>
      </c>
      <c r="O24" s="37"/>
      <c r="P24" s="37"/>
      <c r="Q24" s="38"/>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37"/>
      <c r="C25" s="534"/>
      <c r="D25" s="37" t="s">
        <v>2</v>
      </c>
      <c r="E25" s="78"/>
      <c r="F25" s="37"/>
      <c r="G25" s="37" t="s">
        <v>40</v>
      </c>
      <c r="H25" s="37"/>
      <c r="I25" s="68"/>
      <c r="J25" s="68"/>
      <c r="K25" s="68"/>
      <c r="L25" s="69"/>
      <c r="M25" s="38"/>
      <c r="N25" s="37"/>
      <c r="O25" s="37"/>
      <c r="P25" s="37"/>
      <c r="Q25" s="38"/>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37"/>
      <c r="C26" s="531" t="s">
        <v>98</v>
      </c>
      <c r="D26" s="37" t="s">
        <v>3</v>
      </c>
      <c r="E26" s="78"/>
      <c r="F26" s="37"/>
      <c r="G26" s="37" t="s">
        <v>3</v>
      </c>
      <c r="H26" s="37"/>
      <c r="I26" s="68"/>
      <c r="J26" s="68"/>
      <c r="K26" s="68"/>
      <c r="L26" s="69"/>
      <c r="M26" s="38"/>
      <c r="N26" s="82">
        <v>45657</v>
      </c>
      <c r="O26" s="37"/>
      <c r="P26" s="37"/>
      <c r="Q26" s="38"/>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32"/>
      <c r="C27" s="544"/>
      <c r="D27" s="37" t="s">
        <v>2</v>
      </c>
      <c r="E27" s="78"/>
      <c r="F27" s="37"/>
      <c r="G27" s="37" t="s">
        <v>40</v>
      </c>
      <c r="H27" s="37"/>
      <c r="I27" s="68"/>
      <c r="J27" s="68"/>
      <c r="K27" s="68"/>
      <c r="L27" s="69"/>
      <c r="M27" s="38"/>
      <c r="N27" s="37"/>
      <c r="O27" s="37"/>
      <c r="P27" s="37"/>
      <c r="Q27" s="38"/>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39.75" customHeight="1">
      <c r="B28" s="531"/>
      <c r="C28" s="538"/>
      <c r="D28" s="37" t="s">
        <v>3</v>
      </c>
      <c r="E28" s="78"/>
      <c r="F28" s="37"/>
      <c r="G28" s="37" t="s">
        <v>3</v>
      </c>
      <c r="H28" s="37"/>
      <c r="I28" s="68"/>
      <c r="J28" s="68"/>
      <c r="K28" s="68"/>
      <c r="L28" s="69"/>
      <c r="M28" s="38"/>
      <c r="N28" s="82">
        <v>45657</v>
      </c>
      <c r="O28" s="37"/>
      <c r="P28" s="37"/>
      <c r="Q28" s="38"/>
      <c r="R28" s="3"/>
      <c r="S28" s="3"/>
      <c r="T28" s="5"/>
      <c r="U28" s="62"/>
      <c r="V28" s="62"/>
      <c r="X28" s="6"/>
      <c r="Z28" s="17"/>
      <c r="AA28" s="6"/>
      <c r="AB28" s="30"/>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row>
    <row r="29" spans="2:251" ht="39.75" customHeight="1">
      <c r="B29" s="537"/>
      <c r="C29" s="539"/>
      <c r="D29" s="37" t="s">
        <v>2</v>
      </c>
      <c r="E29" s="78"/>
      <c r="F29" s="37"/>
      <c r="G29" s="37" t="s">
        <v>40</v>
      </c>
      <c r="H29" s="37"/>
      <c r="I29" s="68"/>
      <c r="J29" s="68"/>
      <c r="K29" s="68"/>
      <c r="L29" s="69"/>
      <c r="M29" s="38"/>
      <c r="N29" s="37"/>
      <c r="O29" s="37"/>
      <c r="P29" s="37"/>
      <c r="Q29" s="38"/>
      <c r="R29" s="3"/>
      <c r="S29" s="3"/>
      <c r="T29" s="5"/>
      <c r="U29" s="62"/>
      <c r="V29" s="62"/>
      <c r="X29" s="6"/>
      <c r="Z29" s="17"/>
      <c r="AA29" s="6"/>
      <c r="AB29" s="30"/>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2:251" ht="39.75" customHeight="1">
      <c r="B30" s="537"/>
      <c r="C30" s="543"/>
      <c r="D30" s="37" t="s">
        <v>3</v>
      </c>
      <c r="E30" s="78"/>
      <c r="F30" s="37"/>
      <c r="G30" s="37" t="s">
        <v>3</v>
      </c>
      <c r="H30" s="37"/>
      <c r="I30" s="68"/>
      <c r="J30" s="68"/>
      <c r="K30" s="68"/>
      <c r="L30" s="69"/>
      <c r="M30" s="38"/>
      <c r="N30" s="82">
        <v>45657</v>
      </c>
      <c r="O30" s="37"/>
      <c r="P30" s="37"/>
      <c r="Q30" s="38"/>
      <c r="R30" s="3"/>
      <c r="S30" s="3"/>
      <c r="T30" s="5"/>
      <c r="U30" s="62"/>
      <c r="V30" s="62"/>
      <c r="X30" s="6"/>
      <c r="Z30" s="17"/>
      <c r="AA30" s="6"/>
      <c r="AB30" s="30"/>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2:251" ht="39.75" customHeight="1">
      <c r="B31" s="532"/>
      <c r="C31" s="544"/>
      <c r="D31" s="37" t="s">
        <v>40</v>
      </c>
      <c r="E31" s="78"/>
      <c r="F31" s="37"/>
      <c r="G31" s="37" t="s">
        <v>40</v>
      </c>
      <c r="H31" s="37"/>
      <c r="I31" s="68"/>
      <c r="J31" s="68"/>
      <c r="K31" s="68"/>
      <c r="L31" s="69"/>
      <c r="M31" s="38"/>
      <c r="N31" s="37"/>
      <c r="O31" s="37"/>
      <c r="P31" s="37"/>
      <c r="Q31" s="38"/>
      <c r="R31" s="3"/>
      <c r="S31" s="3"/>
      <c r="T31" s="5"/>
      <c r="U31" s="62"/>
      <c r="V31" s="62"/>
      <c r="X31" s="6"/>
      <c r="Z31" s="17"/>
      <c r="AA31" s="6"/>
      <c r="AB31" s="30"/>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row>
    <row r="32" spans="2:251" ht="81.75" customHeight="1">
      <c r="B32" s="531"/>
      <c r="C32" s="531"/>
      <c r="D32" s="37" t="s">
        <v>3</v>
      </c>
      <c r="E32" s="352"/>
      <c r="F32" s="37"/>
      <c r="G32" s="37" t="s">
        <v>3</v>
      </c>
      <c r="H32" s="37"/>
      <c r="I32" s="68"/>
      <c r="J32" s="68"/>
      <c r="K32" s="68"/>
      <c r="L32" s="69"/>
      <c r="M32" s="38"/>
      <c r="N32" s="82">
        <v>45657</v>
      </c>
      <c r="O32" s="37"/>
      <c r="P32" s="37"/>
      <c r="Q32" s="38"/>
      <c r="R32" s="3"/>
      <c r="S32" s="3"/>
      <c r="T32" s="5"/>
      <c r="U32" s="62"/>
      <c r="V32" s="62"/>
      <c r="X32" s="6"/>
      <c r="Z32" s="17"/>
      <c r="AA32" s="6"/>
      <c r="AB32" s="30"/>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row>
    <row r="33" spans="2:251" ht="39.75" customHeight="1">
      <c r="B33" s="537"/>
      <c r="C33" s="532"/>
      <c r="D33" s="37" t="s">
        <v>2</v>
      </c>
      <c r="E33" s="354"/>
      <c r="F33" s="37"/>
      <c r="G33" s="37" t="s">
        <v>40</v>
      </c>
      <c r="H33" s="37"/>
      <c r="I33" s="68"/>
      <c r="J33" s="68"/>
      <c r="K33" s="68"/>
      <c r="L33" s="69"/>
      <c r="M33" s="38"/>
      <c r="N33" s="37"/>
      <c r="O33" s="37"/>
      <c r="P33" s="37"/>
      <c r="Q33" s="38"/>
      <c r="R33" s="3"/>
      <c r="S33" s="3"/>
      <c r="T33" s="5"/>
      <c r="U33" s="62"/>
      <c r="V33" s="62"/>
      <c r="X33" s="6"/>
      <c r="Z33" s="17"/>
      <c r="AA33" s="6"/>
      <c r="AB33" s="30"/>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row>
    <row r="34" spans="2:251" ht="39.75" customHeight="1">
      <c r="B34" s="537"/>
      <c r="C34" s="533"/>
      <c r="D34" s="37" t="s">
        <v>3</v>
      </c>
      <c r="E34" s="352"/>
      <c r="F34" s="37"/>
      <c r="G34" s="37" t="s">
        <v>3</v>
      </c>
      <c r="H34" s="37"/>
      <c r="I34" s="68"/>
      <c r="J34" s="68"/>
      <c r="K34" s="68"/>
      <c r="L34" s="69"/>
      <c r="M34" s="38"/>
      <c r="N34" s="82">
        <v>45657</v>
      </c>
      <c r="O34" s="37"/>
      <c r="P34" s="37"/>
      <c r="Q34" s="38"/>
      <c r="R34" s="3"/>
      <c r="S34" s="3"/>
      <c r="T34" s="5"/>
      <c r="U34" s="62"/>
      <c r="V34" s="62"/>
      <c r="X34" s="6"/>
      <c r="Z34" s="17"/>
      <c r="AA34" s="6"/>
      <c r="AB34" s="30"/>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row>
    <row r="35" spans="2:251" ht="39.75" customHeight="1">
      <c r="B35" s="537"/>
      <c r="C35" s="534"/>
      <c r="D35" s="37" t="s">
        <v>2</v>
      </c>
      <c r="E35" s="354"/>
      <c r="F35" s="37"/>
      <c r="G35" s="37" t="s">
        <v>40</v>
      </c>
      <c r="H35" s="37"/>
      <c r="I35" s="68"/>
      <c r="J35" s="68"/>
      <c r="K35" s="68"/>
      <c r="L35" s="69"/>
      <c r="M35" s="38"/>
      <c r="N35" s="37"/>
      <c r="O35" s="37"/>
      <c r="P35" s="37"/>
      <c r="Q35" s="38"/>
      <c r="R35" s="3"/>
      <c r="S35" s="3"/>
      <c r="T35" s="5"/>
      <c r="U35" s="62"/>
      <c r="V35" s="62"/>
      <c r="X35" s="6"/>
      <c r="Z35" s="17"/>
      <c r="AA35" s="6"/>
      <c r="AB35" s="30"/>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row>
    <row r="36" spans="2:251" ht="39.75" customHeight="1">
      <c r="B36" s="537"/>
      <c r="C36" s="533"/>
      <c r="D36" s="37" t="s">
        <v>3</v>
      </c>
      <c r="E36" s="79"/>
      <c r="F36" s="37"/>
      <c r="G36" s="37" t="s">
        <v>3</v>
      </c>
      <c r="H36" s="37"/>
      <c r="I36" s="68"/>
      <c r="J36" s="68"/>
      <c r="K36" s="68"/>
      <c r="L36" s="69"/>
      <c r="M36" s="38"/>
      <c r="N36" s="82">
        <v>45657</v>
      </c>
      <c r="O36" s="37"/>
      <c r="P36" s="37"/>
      <c r="Q36" s="38"/>
      <c r="R36" s="3"/>
      <c r="S36" s="3"/>
      <c r="T36" s="5"/>
      <c r="U36" s="62"/>
      <c r="V36" s="62"/>
      <c r="X36" s="6"/>
      <c r="Z36" s="17"/>
      <c r="AA36" s="6"/>
      <c r="AB36" s="30"/>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row>
    <row r="37" spans="2:251" ht="39.75" customHeight="1">
      <c r="B37" s="532"/>
      <c r="C37" s="534"/>
      <c r="D37" s="37" t="s">
        <v>2</v>
      </c>
      <c r="E37" s="79"/>
      <c r="F37" s="37"/>
      <c r="G37" s="37" t="s">
        <v>40</v>
      </c>
      <c r="H37" s="37"/>
      <c r="I37" s="68"/>
      <c r="J37" s="68"/>
      <c r="K37" s="68"/>
      <c r="L37" s="69"/>
      <c r="M37" s="38"/>
      <c r="N37" s="37"/>
      <c r="O37" s="37"/>
      <c r="P37" s="37"/>
      <c r="Q37" s="38"/>
      <c r="R37" s="3"/>
      <c r="S37" s="3"/>
      <c r="T37" s="5"/>
      <c r="U37" s="62"/>
      <c r="V37" s="62"/>
      <c r="X37" s="6"/>
      <c r="Z37" s="17"/>
      <c r="AA37" s="6"/>
      <c r="AB37" s="30"/>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row>
    <row r="38" spans="2:251" ht="33" customHeight="1">
      <c r="B38" s="535"/>
      <c r="C38" s="536"/>
      <c r="D38" s="64" t="s">
        <v>38</v>
      </c>
      <c r="E38" s="398"/>
      <c r="F38" s="70"/>
      <c r="G38" s="64" t="s">
        <v>38</v>
      </c>
      <c r="H38" s="71"/>
      <c r="I38" s="28"/>
      <c r="J38" s="25"/>
      <c r="K38" s="27"/>
      <c r="L38" s="25"/>
      <c r="M38" s="36"/>
      <c r="N38" s="82">
        <v>45657</v>
      </c>
      <c r="O38" s="344" t="e">
        <f>+F39/F38</f>
        <v>#DIV/0!</v>
      </c>
      <c r="P38" s="344" t="e">
        <f>+H39/H38</f>
        <v>#DIV/0!</v>
      </c>
      <c r="Q38" s="345" t="e">
        <f>+(O38*O38)/P38</f>
        <v>#DIV/0!</v>
      </c>
      <c r="T38" s="5"/>
      <c r="U38" s="393"/>
      <c r="V38" s="393"/>
      <c r="X38" s="4"/>
      <c r="Z38" s="33"/>
      <c r="AA38" s="6"/>
      <c r="AB38" s="30"/>
    </row>
    <row r="39" spans="2:251" ht="37.5" customHeight="1">
      <c r="B39" s="535"/>
      <c r="C39" s="536"/>
      <c r="D39" s="64" t="s">
        <v>2</v>
      </c>
      <c r="E39" s="400"/>
      <c r="F39" s="70"/>
      <c r="G39" s="64" t="s">
        <v>40</v>
      </c>
      <c r="H39" s="71"/>
      <c r="I39" s="28"/>
      <c r="J39" s="25"/>
      <c r="K39" s="27"/>
      <c r="L39" s="25"/>
      <c r="M39" s="36"/>
      <c r="N39" s="36"/>
      <c r="O39" s="344"/>
      <c r="P39" s="344"/>
      <c r="Q39" s="345"/>
      <c r="T39" s="5"/>
      <c r="U39" s="62"/>
      <c r="V39" s="62"/>
      <c r="X39" s="4"/>
      <c r="Z39" s="33"/>
      <c r="AA39" s="6"/>
      <c r="AB39" s="30"/>
    </row>
    <row r="40" spans="2:251" ht="15.75">
      <c r="B40" s="409"/>
      <c r="C40" s="417" t="s">
        <v>9</v>
      </c>
      <c r="D40" s="64" t="s">
        <v>3</v>
      </c>
      <c r="E40" s="398"/>
      <c r="F40" s="24"/>
      <c r="G40" s="64" t="s">
        <v>3</v>
      </c>
      <c r="H40" s="26"/>
      <c r="I40" s="26"/>
      <c r="J40" s="25"/>
      <c r="K40" s="25"/>
      <c r="L40" s="25"/>
      <c r="M40" s="25"/>
      <c r="N40" s="20"/>
      <c r="O40" s="408"/>
      <c r="P40" s="408"/>
      <c r="Q40" s="409"/>
    </row>
    <row r="41" spans="2:251" ht="15.75">
      <c r="B41" s="409"/>
      <c r="C41" s="417"/>
      <c r="D41" s="64" t="s">
        <v>2</v>
      </c>
      <c r="E41" s="399"/>
      <c r="F41" s="24"/>
      <c r="G41" s="64" t="s">
        <v>40</v>
      </c>
      <c r="H41" s="23"/>
      <c r="I41" s="21"/>
      <c r="J41" s="21"/>
      <c r="K41" s="22"/>
      <c r="L41" s="21"/>
      <c r="M41" s="21"/>
      <c r="N41" s="20"/>
      <c r="O41" s="408"/>
      <c r="P41" s="408"/>
      <c r="Q41" s="409"/>
    </row>
    <row r="42" spans="2:251">
      <c r="D42" s="19"/>
      <c r="H42" s="18"/>
      <c r="I42" s="15"/>
      <c r="J42" s="17"/>
      <c r="K42" s="17"/>
      <c r="L42" s="17"/>
      <c r="M42" s="16"/>
      <c r="N42" s="16"/>
      <c r="O42" s="15"/>
      <c r="P42" s="13"/>
      <c r="Q42" s="14"/>
      <c r="R42" s="13"/>
    </row>
    <row r="43" spans="2:251" ht="31.5">
      <c r="B43" s="439" t="s">
        <v>42</v>
      </c>
      <c r="C43" s="439"/>
      <c r="D43" s="407" t="s">
        <v>8</v>
      </c>
      <c r="E43" s="407"/>
      <c r="F43" s="407"/>
      <c r="G43" s="407"/>
      <c r="H43" s="407"/>
      <c r="I43" s="407"/>
      <c r="J43" s="72" t="s">
        <v>43</v>
      </c>
      <c r="K43" s="407" t="s">
        <v>44</v>
      </c>
      <c r="L43" s="407"/>
      <c r="M43" s="436" t="s">
        <v>7</v>
      </c>
      <c r="N43" s="437"/>
      <c r="O43" s="437"/>
      <c r="P43" s="437"/>
      <c r="Q43" s="437"/>
    </row>
    <row r="44" spans="2:251" ht="26.25" customHeight="1">
      <c r="B44" s="430" t="s">
        <v>103</v>
      </c>
      <c r="C44" s="432"/>
      <c r="D44" s="411" t="s">
        <v>102</v>
      </c>
      <c r="E44" s="412"/>
      <c r="F44" s="412"/>
      <c r="G44" s="412"/>
      <c r="H44" s="412"/>
      <c r="I44" s="413"/>
      <c r="J44" s="440" t="s">
        <v>85</v>
      </c>
      <c r="K44" s="12" t="s">
        <v>3</v>
      </c>
      <c r="L44" s="66">
        <v>2</v>
      </c>
      <c r="M44" s="438" t="s">
        <v>5</v>
      </c>
      <c r="N44" s="438"/>
      <c r="O44" s="438"/>
      <c r="P44" s="438"/>
      <c r="Q44" s="438"/>
    </row>
    <row r="45" spans="2:251" ht="18" customHeight="1">
      <c r="B45" s="433"/>
      <c r="C45" s="435"/>
      <c r="D45" s="414"/>
      <c r="E45" s="415"/>
      <c r="F45" s="415"/>
      <c r="G45" s="415"/>
      <c r="H45" s="415"/>
      <c r="I45" s="416"/>
      <c r="J45" s="440"/>
      <c r="K45" s="12" t="s">
        <v>2</v>
      </c>
      <c r="L45" s="65"/>
      <c r="M45" s="438"/>
      <c r="N45" s="438"/>
      <c r="O45" s="438"/>
      <c r="P45" s="438"/>
      <c r="Q45" s="438"/>
    </row>
    <row r="46" spans="2:251" ht="18.75" customHeight="1">
      <c r="B46" s="426"/>
      <c r="C46" s="427"/>
      <c r="D46" s="411" t="s">
        <v>101</v>
      </c>
      <c r="E46" s="412"/>
      <c r="F46" s="412"/>
      <c r="G46" s="412"/>
      <c r="H46" s="412"/>
      <c r="I46" s="413"/>
      <c r="J46" s="440" t="s">
        <v>85</v>
      </c>
      <c r="K46" s="12" t="s">
        <v>3</v>
      </c>
      <c r="L46" s="67"/>
      <c r="M46" s="424" t="s">
        <v>4</v>
      </c>
      <c r="N46" s="424"/>
      <c r="O46" s="424"/>
      <c r="P46" s="424"/>
      <c r="Q46" s="424"/>
    </row>
    <row r="47" spans="2:251" ht="14.25" customHeight="1">
      <c r="B47" s="428"/>
      <c r="C47" s="429"/>
      <c r="D47" s="414"/>
      <c r="E47" s="415"/>
      <c r="F47" s="415"/>
      <c r="G47" s="415"/>
      <c r="H47" s="415"/>
      <c r="I47" s="416"/>
      <c r="J47" s="440"/>
      <c r="K47" s="12" t="s">
        <v>2</v>
      </c>
      <c r="L47" s="65"/>
      <c r="M47" s="424"/>
      <c r="N47" s="424"/>
      <c r="O47" s="424"/>
      <c r="P47" s="424"/>
      <c r="Q47" s="424"/>
    </row>
    <row r="48" spans="2:251" ht="15.75">
      <c r="B48" s="426"/>
      <c r="C48" s="427"/>
      <c r="D48" s="401" t="s">
        <v>6</v>
      </c>
      <c r="E48" s="402"/>
      <c r="F48" s="402"/>
      <c r="G48" s="402"/>
      <c r="H48" s="402"/>
      <c r="I48" s="403"/>
      <c r="J48" s="410"/>
      <c r="K48" s="12" t="s">
        <v>3</v>
      </c>
      <c r="L48" s="65"/>
      <c r="M48" s="425"/>
      <c r="N48" s="425"/>
      <c r="O48" s="425"/>
      <c r="P48" s="425"/>
      <c r="Q48" s="425"/>
    </row>
    <row r="49" spans="2:53" ht="15.75">
      <c r="B49" s="428"/>
      <c r="C49" s="429"/>
      <c r="D49" s="404"/>
      <c r="E49" s="405"/>
      <c r="F49" s="405"/>
      <c r="G49" s="405"/>
      <c r="H49" s="405"/>
      <c r="I49" s="406"/>
      <c r="J49" s="410"/>
      <c r="K49" s="12" t="s">
        <v>2</v>
      </c>
      <c r="L49" s="65"/>
      <c r="M49" s="425"/>
      <c r="N49" s="425"/>
      <c r="O49" s="425"/>
      <c r="P49" s="425"/>
      <c r="Q49" s="425"/>
    </row>
    <row r="50" spans="2:53" ht="15" customHeight="1">
      <c r="B50" s="430" t="s">
        <v>1</v>
      </c>
      <c r="C50" s="431"/>
      <c r="D50" s="431"/>
      <c r="E50" s="431"/>
      <c r="F50" s="431"/>
      <c r="G50" s="431"/>
      <c r="H50" s="431"/>
      <c r="I50" s="431"/>
      <c r="J50" s="431"/>
      <c r="K50" s="431"/>
      <c r="L50" s="432"/>
      <c r="M50" s="424" t="s">
        <v>0</v>
      </c>
      <c r="N50" s="424"/>
      <c r="O50" s="424"/>
      <c r="P50" s="424"/>
      <c r="Q50" s="424"/>
    </row>
    <row r="51" spans="2:53" ht="29.25" customHeight="1">
      <c r="B51" s="433"/>
      <c r="C51" s="434"/>
      <c r="D51" s="434"/>
      <c r="E51" s="434"/>
      <c r="F51" s="434"/>
      <c r="G51" s="434"/>
      <c r="H51" s="434"/>
      <c r="I51" s="434"/>
      <c r="J51" s="434"/>
      <c r="K51" s="434"/>
      <c r="L51" s="435"/>
      <c r="M51" s="424"/>
      <c r="N51" s="424"/>
      <c r="O51" s="424"/>
      <c r="P51" s="424"/>
      <c r="Q51" s="424"/>
    </row>
    <row r="52" spans="2:53">
      <c r="M52" s="11"/>
      <c r="N52" s="11"/>
    </row>
    <row r="53" spans="2: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sheetData>
  <mergeCells count="97">
    <mergeCell ref="B50:L51"/>
    <mergeCell ref="M50:Q51"/>
    <mergeCell ref="B46:C47"/>
    <mergeCell ref="D46:I47"/>
    <mergeCell ref="J46:J47"/>
    <mergeCell ref="M46:Q47"/>
    <mergeCell ref="B48:C49"/>
    <mergeCell ref="D48:I49"/>
    <mergeCell ref="J48:J49"/>
    <mergeCell ref="M48:Q49"/>
    <mergeCell ref="B43:C43"/>
    <mergeCell ref="D43:I43"/>
    <mergeCell ref="K43:L43"/>
    <mergeCell ref="M43:Q43"/>
    <mergeCell ref="B44:C45"/>
    <mergeCell ref="D44:I45"/>
    <mergeCell ref="J44:J45"/>
    <mergeCell ref="M44:Q45"/>
    <mergeCell ref="U38:V38"/>
    <mergeCell ref="B40:B41"/>
    <mergeCell ref="C40:C41"/>
    <mergeCell ref="E40:E41"/>
    <mergeCell ref="O40:O41"/>
    <mergeCell ref="P40:P41"/>
    <mergeCell ref="Q40:Q41"/>
    <mergeCell ref="B38:B39"/>
    <mergeCell ref="C38:C39"/>
    <mergeCell ref="E38:E39"/>
    <mergeCell ref="O38:O39"/>
    <mergeCell ref="P38:P39"/>
    <mergeCell ref="Q38:Q39"/>
    <mergeCell ref="B32:B37"/>
    <mergeCell ref="C32:C33"/>
    <mergeCell ref="E32:E33"/>
    <mergeCell ref="C34:C35"/>
    <mergeCell ref="E34:E35"/>
    <mergeCell ref="C36:C37"/>
    <mergeCell ref="B24:B27"/>
    <mergeCell ref="C24:C25"/>
    <mergeCell ref="C26:C27"/>
    <mergeCell ref="B28:B31"/>
    <mergeCell ref="C28:C29"/>
    <mergeCell ref="C30:C31"/>
    <mergeCell ref="B18:B23"/>
    <mergeCell ref="C18:C19"/>
    <mergeCell ref="C20:C21"/>
    <mergeCell ref="C22:C23"/>
    <mergeCell ref="H15:H17"/>
    <mergeCell ref="B15:B17"/>
    <mergeCell ref="C15:C17"/>
    <mergeCell ref="D15:D17"/>
    <mergeCell ref="E15:E17"/>
    <mergeCell ref="F15:F17"/>
    <mergeCell ref="G15:G17"/>
    <mergeCell ref="I15:L16"/>
    <mergeCell ref="M15:N16"/>
    <mergeCell ref="O15:Q15"/>
    <mergeCell ref="U15:V15"/>
    <mergeCell ref="O16:O17"/>
    <mergeCell ref="P16:P17"/>
    <mergeCell ref="Q16:Q17"/>
    <mergeCell ref="U16:V16"/>
    <mergeCell ref="U17:V17"/>
    <mergeCell ref="U14:V14"/>
    <mergeCell ref="T9:X9"/>
    <mergeCell ref="B10:C10"/>
    <mergeCell ref="D10:I10"/>
    <mergeCell ref="N10:P10"/>
    <mergeCell ref="B11:C11"/>
    <mergeCell ref="D11:I11"/>
    <mergeCell ref="N11:P11"/>
    <mergeCell ref="U11:W11"/>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4" zoomScale="70" zoomScaleNormal="70" workbookViewId="0">
      <selection activeCell="F25" sqref="F25:F26"/>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9.425781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6" width="16.85546875" style="1" customWidth="1"/>
    <col min="17" max="17" width="20.14062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39" customFormat="1" ht="31.5" customHeight="1">
      <c r="B7" s="63" t="s">
        <v>37</v>
      </c>
      <c r="C7" s="63" t="s">
        <v>46</v>
      </c>
      <c r="D7" s="362" t="s">
        <v>47</v>
      </c>
      <c r="E7" s="363"/>
      <c r="F7" s="363"/>
      <c r="G7" s="363"/>
      <c r="H7" s="363"/>
      <c r="I7" s="363"/>
      <c r="J7" s="363"/>
      <c r="K7" s="363"/>
      <c r="L7" s="363"/>
      <c r="M7" s="363"/>
      <c r="N7" s="363"/>
      <c r="O7" s="363"/>
      <c r="P7" s="363"/>
      <c r="Q7" s="364"/>
      <c r="R7" s="61"/>
    </row>
    <row r="8" spans="2:251" s="39" customFormat="1" ht="36" customHeight="1">
      <c r="B8" s="63" t="s">
        <v>26</v>
      </c>
      <c r="C8" s="63"/>
      <c r="D8" s="357" t="s">
        <v>48</v>
      </c>
      <c r="E8" s="357"/>
      <c r="F8" s="357"/>
      <c r="G8" s="357"/>
      <c r="H8" s="357"/>
      <c r="I8" s="357"/>
      <c r="J8" s="357"/>
      <c r="K8" s="357"/>
      <c r="L8" s="357"/>
      <c r="M8" s="357"/>
      <c r="N8" s="357"/>
      <c r="O8" s="357"/>
      <c r="P8" s="357"/>
      <c r="Q8" s="357"/>
    </row>
    <row r="9" spans="2:251" s="39" customFormat="1" ht="36" customHeight="1">
      <c r="B9" s="358" t="s">
        <v>318</v>
      </c>
      <c r="C9" s="359"/>
      <c r="D9" s="366" t="s">
        <v>319</v>
      </c>
      <c r="E9" s="366"/>
      <c r="F9" s="366"/>
      <c r="G9" s="366"/>
      <c r="H9" s="366"/>
      <c r="I9" s="367"/>
      <c r="J9" s="372" t="s">
        <v>104</v>
      </c>
      <c r="K9" s="373"/>
      <c r="L9" s="374"/>
      <c r="M9" s="381" t="s">
        <v>25</v>
      </c>
      <c r="N9" s="382"/>
      <c r="O9" s="382"/>
      <c r="P9" s="382"/>
      <c r="Q9" s="383"/>
      <c r="R9" s="47"/>
      <c r="T9" s="365"/>
      <c r="U9" s="365"/>
      <c r="V9" s="365"/>
      <c r="W9" s="365"/>
      <c r="X9" s="365"/>
    </row>
    <row r="10" spans="2:251" s="39" customFormat="1" ht="36" customHeight="1">
      <c r="B10" s="358" t="s">
        <v>335</v>
      </c>
      <c r="C10" s="359"/>
      <c r="D10" s="366" t="s">
        <v>336</v>
      </c>
      <c r="E10" s="366"/>
      <c r="F10" s="366"/>
      <c r="G10" s="366"/>
      <c r="H10" s="366"/>
      <c r="I10" s="367"/>
      <c r="J10" s="375"/>
      <c r="K10" s="376"/>
      <c r="L10" s="377"/>
      <c r="M10" s="60" t="s">
        <v>24</v>
      </c>
      <c r="N10" s="368" t="s">
        <v>23</v>
      </c>
      <c r="O10" s="368"/>
      <c r="P10" s="368"/>
      <c r="Q10" s="60" t="s">
        <v>22</v>
      </c>
      <c r="R10" s="47"/>
      <c r="T10" s="59"/>
      <c r="U10" s="59"/>
      <c r="V10" s="59"/>
      <c r="W10" s="59"/>
      <c r="X10" s="59"/>
    </row>
    <row r="11" spans="2:251" s="39" customFormat="1" ht="31.5" customHeight="1">
      <c r="B11" s="360" t="s">
        <v>328</v>
      </c>
      <c r="C11" s="361"/>
      <c r="D11" s="369" t="s">
        <v>341</v>
      </c>
      <c r="E11" s="369"/>
      <c r="F11" s="369"/>
      <c r="G11" s="369"/>
      <c r="H11" s="369"/>
      <c r="I11" s="370"/>
      <c r="J11" s="375"/>
      <c r="K11" s="376"/>
      <c r="L11" s="377"/>
      <c r="M11" s="175" t="s">
        <v>289</v>
      </c>
      <c r="N11" s="547" t="s">
        <v>290</v>
      </c>
      <c r="O11" s="548"/>
      <c r="P11" s="549"/>
      <c r="Q11" s="198">
        <v>19600000</v>
      </c>
      <c r="R11" s="47"/>
      <c r="T11" s="56"/>
      <c r="U11" s="371"/>
      <c r="V11" s="371"/>
      <c r="W11" s="371"/>
      <c r="X11" s="56"/>
      <c r="Z11" s="55"/>
      <c r="AA11" s="55"/>
    </row>
    <row r="12" spans="2:251" s="39" customFormat="1" ht="74.25" customHeight="1">
      <c r="B12" s="391" t="s">
        <v>342</v>
      </c>
      <c r="C12" s="392"/>
      <c r="D12" s="369" t="s">
        <v>343</v>
      </c>
      <c r="E12" s="369"/>
      <c r="F12" s="369"/>
      <c r="G12" s="369"/>
      <c r="H12" s="369"/>
      <c r="I12" s="370"/>
      <c r="J12" s="375"/>
      <c r="K12" s="376"/>
      <c r="L12" s="377"/>
      <c r="M12" s="175" t="s">
        <v>291</v>
      </c>
      <c r="N12" s="547" t="s">
        <v>290</v>
      </c>
      <c r="O12" s="548"/>
      <c r="P12" s="549"/>
      <c r="Q12" s="198">
        <v>24000000</v>
      </c>
      <c r="R12" s="47"/>
      <c r="T12" s="50"/>
      <c r="U12" s="387"/>
      <c r="V12" s="387"/>
      <c r="W12" s="387"/>
      <c r="X12" s="44"/>
      <c r="Z12" s="42"/>
      <c r="AA12" s="41"/>
      <c r="AB12" s="40"/>
    </row>
    <row r="13" spans="2:251" s="39" customFormat="1" ht="74.25" customHeight="1">
      <c r="B13" s="346" t="s">
        <v>325</v>
      </c>
      <c r="C13" s="347"/>
      <c r="D13" s="366" t="s">
        <v>344</v>
      </c>
      <c r="E13" s="366"/>
      <c r="F13" s="366"/>
      <c r="G13" s="366"/>
      <c r="H13" s="366"/>
      <c r="I13" s="367"/>
      <c r="J13" s="375"/>
      <c r="K13" s="376"/>
      <c r="L13" s="377"/>
      <c r="M13" s="194" t="s">
        <v>292</v>
      </c>
      <c r="N13" s="547" t="s">
        <v>290</v>
      </c>
      <c r="O13" s="548"/>
      <c r="P13" s="549"/>
      <c r="Q13" s="195">
        <v>19600000</v>
      </c>
      <c r="R13" s="47"/>
      <c r="T13" s="50"/>
      <c r="U13" s="387"/>
      <c r="V13" s="387"/>
      <c r="W13" s="387"/>
      <c r="X13" s="44"/>
      <c r="Z13" s="42"/>
      <c r="AA13" s="41"/>
      <c r="AB13" s="40"/>
    </row>
    <row r="14" spans="2:251" s="39" customFormat="1" ht="74.25" customHeight="1">
      <c r="B14" s="151"/>
      <c r="C14" s="178"/>
      <c r="D14" s="149"/>
      <c r="E14" s="149"/>
      <c r="F14" s="149"/>
      <c r="G14" s="149"/>
      <c r="H14" s="149"/>
      <c r="I14" s="150"/>
      <c r="J14" s="375"/>
      <c r="K14" s="376"/>
      <c r="L14" s="377"/>
      <c r="M14" s="175" t="s">
        <v>293</v>
      </c>
      <c r="N14" s="550" t="s">
        <v>290</v>
      </c>
      <c r="O14" s="550"/>
      <c r="P14" s="550"/>
      <c r="Q14" s="196">
        <v>13000000</v>
      </c>
      <c r="R14" s="47"/>
      <c r="T14" s="50"/>
      <c r="U14" s="45"/>
      <c r="V14" s="45"/>
      <c r="W14" s="45"/>
      <c r="X14" s="44"/>
      <c r="Z14" s="42"/>
      <c r="AA14" s="41"/>
      <c r="AB14" s="40"/>
    </row>
    <row r="15" spans="2:251" s="39" customFormat="1" ht="28.5" customHeight="1">
      <c r="B15" s="73" t="s">
        <v>105</v>
      </c>
      <c r="C15" s="74"/>
      <c r="D15" s="348"/>
      <c r="E15" s="348"/>
      <c r="F15" s="348"/>
      <c r="G15" s="348"/>
      <c r="H15" s="348"/>
      <c r="I15" s="349"/>
      <c r="J15" s="378"/>
      <c r="K15" s="379"/>
      <c r="L15" s="380"/>
      <c r="M15" s="175" t="s">
        <v>294</v>
      </c>
      <c r="N15" s="550" t="s">
        <v>290</v>
      </c>
      <c r="O15" s="550"/>
      <c r="P15" s="550"/>
      <c r="Q15" s="197">
        <v>27000000</v>
      </c>
      <c r="R15" s="47"/>
      <c r="T15" s="46"/>
      <c r="U15" s="387"/>
      <c r="V15" s="387"/>
      <c r="W15" s="45"/>
      <c r="X15" s="44"/>
      <c r="Y15" s="43"/>
      <c r="Z15" s="42"/>
      <c r="AA15" s="41"/>
      <c r="AB15" s="40"/>
    </row>
    <row r="16" spans="2:251" ht="28.5" customHeight="1">
      <c r="B16" s="352" t="s">
        <v>35</v>
      </c>
      <c r="C16" s="394" t="s">
        <v>33</v>
      </c>
      <c r="D16" s="350" t="s">
        <v>39</v>
      </c>
      <c r="E16" s="350" t="s">
        <v>21</v>
      </c>
      <c r="F16" s="350" t="s">
        <v>45</v>
      </c>
      <c r="G16" s="395" t="s">
        <v>41</v>
      </c>
      <c r="H16" s="350" t="s">
        <v>36</v>
      </c>
      <c r="I16" s="418" t="s">
        <v>34</v>
      </c>
      <c r="J16" s="419"/>
      <c r="K16" s="419"/>
      <c r="L16" s="420"/>
      <c r="M16" s="350" t="s">
        <v>20</v>
      </c>
      <c r="N16" s="350"/>
      <c r="O16" s="351" t="s">
        <v>19</v>
      </c>
      <c r="P16" s="351"/>
      <c r="Q16" s="351"/>
      <c r="R16" s="3"/>
      <c r="S16" s="3"/>
      <c r="T16" s="10"/>
      <c r="U16" s="393"/>
      <c r="V16" s="393"/>
      <c r="W16" s="3"/>
      <c r="X16" s="9"/>
      <c r="Y16" s="3"/>
      <c r="Z16" s="17"/>
      <c r="AA16" s="6"/>
      <c r="AB16" s="30"/>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3.75" customHeight="1">
      <c r="B17" s="353"/>
      <c r="C17" s="394"/>
      <c r="D17" s="350"/>
      <c r="E17" s="350"/>
      <c r="F17" s="350"/>
      <c r="G17" s="350"/>
      <c r="H17" s="350"/>
      <c r="I17" s="421"/>
      <c r="J17" s="422"/>
      <c r="K17" s="422"/>
      <c r="L17" s="423"/>
      <c r="M17" s="350"/>
      <c r="N17" s="350"/>
      <c r="O17" s="350" t="s">
        <v>18</v>
      </c>
      <c r="P17" s="350" t="s">
        <v>17</v>
      </c>
      <c r="Q17" s="394" t="s">
        <v>16</v>
      </c>
      <c r="R17" s="3"/>
      <c r="S17" s="3"/>
      <c r="T17" s="8"/>
      <c r="U17" s="393"/>
      <c r="V17" s="393"/>
      <c r="W17" s="3"/>
      <c r="X17" s="7"/>
      <c r="Y17" s="3"/>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354"/>
      <c r="C18" s="394"/>
      <c r="D18" s="350"/>
      <c r="E18" s="350"/>
      <c r="F18" s="350"/>
      <c r="G18" s="350"/>
      <c r="H18" s="350"/>
      <c r="I18" s="68" t="s">
        <v>15</v>
      </c>
      <c r="J18" s="68" t="s">
        <v>14</v>
      </c>
      <c r="K18" s="68" t="s">
        <v>13</v>
      </c>
      <c r="L18" s="69" t="s">
        <v>12</v>
      </c>
      <c r="M18" s="38" t="s">
        <v>11</v>
      </c>
      <c r="N18" s="37" t="s">
        <v>10</v>
      </c>
      <c r="O18" s="350"/>
      <c r="P18" s="350"/>
      <c r="Q18" s="394"/>
      <c r="R18" s="3"/>
      <c r="S18" s="3"/>
      <c r="T18" s="5"/>
      <c r="U18" s="393"/>
      <c r="V18" s="393"/>
      <c r="X18" s="6"/>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531" t="s">
        <v>106</v>
      </c>
      <c r="C19" s="538" t="s">
        <v>107</v>
      </c>
      <c r="D19" s="37" t="s">
        <v>3</v>
      </c>
      <c r="E19" s="78">
        <v>20</v>
      </c>
      <c r="F19" s="352" t="s">
        <v>190</v>
      </c>
      <c r="G19" s="37" t="s">
        <v>3</v>
      </c>
      <c r="H19" s="201">
        <f>19600000</f>
        <v>19600000</v>
      </c>
      <c r="I19" s="200">
        <f t="shared" ref="I19:I26" si="0">+H19</f>
        <v>19600000</v>
      </c>
      <c r="J19" s="68"/>
      <c r="K19" s="68"/>
      <c r="L19" s="69"/>
      <c r="M19" s="199">
        <v>45292</v>
      </c>
      <c r="N19" s="82">
        <v>45657</v>
      </c>
      <c r="O19" s="552">
        <f>E20/E19</f>
        <v>1</v>
      </c>
      <c r="P19" s="552">
        <f>H20/H19</f>
        <v>0.8571428571428571</v>
      </c>
      <c r="Q19" s="552">
        <f>O19*O19/P19</f>
        <v>1.1666666666666667</v>
      </c>
      <c r="R19" s="3"/>
      <c r="S19" s="3"/>
      <c r="T19" s="5"/>
      <c r="U19" s="62"/>
      <c r="V19" s="62"/>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537"/>
      <c r="C20" s="539"/>
      <c r="D20" s="37" t="s">
        <v>2</v>
      </c>
      <c r="E20" s="78">
        <v>20</v>
      </c>
      <c r="F20" s="354"/>
      <c r="G20" s="37" t="s">
        <v>40</v>
      </c>
      <c r="H20" s="202">
        <v>16800000</v>
      </c>
      <c r="I20" s="68">
        <f t="shared" si="0"/>
        <v>16800000</v>
      </c>
      <c r="J20" s="68"/>
      <c r="K20" s="68"/>
      <c r="L20" s="69"/>
      <c r="M20" s="38"/>
      <c r="N20" s="37"/>
      <c r="O20" s="553"/>
      <c r="P20" s="553"/>
      <c r="Q20" s="553"/>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537"/>
      <c r="C21" s="538" t="s">
        <v>108</v>
      </c>
      <c r="D21" s="37" t="s">
        <v>3</v>
      </c>
      <c r="E21" s="78">
        <v>6</v>
      </c>
      <c r="F21" s="352" t="s">
        <v>189</v>
      </c>
      <c r="G21" s="37" t="s">
        <v>3</v>
      </c>
      <c r="H21" s="203">
        <v>19600000</v>
      </c>
      <c r="I21" s="68">
        <f t="shared" si="0"/>
        <v>19600000</v>
      </c>
      <c r="J21" s="68"/>
      <c r="K21" s="68"/>
      <c r="L21" s="69"/>
      <c r="M21" s="199">
        <v>45292</v>
      </c>
      <c r="N21" s="82">
        <v>45657</v>
      </c>
      <c r="O21" s="552">
        <f t="shared" ref="O21" si="1">E22/E21</f>
        <v>1</v>
      </c>
      <c r="P21" s="552">
        <f t="shared" ref="P21" si="2">H22/H21</f>
        <v>0.84693877551020413</v>
      </c>
      <c r="Q21" s="552">
        <f t="shared" ref="Q21" si="3">O21*O21/P21</f>
        <v>1.1807228915662651</v>
      </c>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537"/>
      <c r="C22" s="545"/>
      <c r="D22" s="37" t="s">
        <v>2</v>
      </c>
      <c r="E22" s="78">
        <v>6</v>
      </c>
      <c r="F22" s="354"/>
      <c r="G22" s="37" t="s">
        <v>40</v>
      </c>
      <c r="H22" s="84">
        <v>16600000</v>
      </c>
      <c r="I22" s="92">
        <f t="shared" si="0"/>
        <v>16600000</v>
      </c>
      <c r="J22" s="68"/>
      <c r="K22" s="68"/>
      <c r="L22" s="69"/>
      <c r="M22" s="38"/>
      <c r="N22" s="37"/>
      <c r="O22" s="553"/>
      <c r="P22" s="553"/>
      <c r="Q22" s="553"/>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37"/>
      <c r="C23" s="538" t="s">
        <v>109</v>
      </c>
      <c r="D23" s="37" t="s">
        <v>3</v>
      </c>
      <c r="E23" s="78">
        <v>6</v>
      </c>
      <c r="F23" s="352" t="s">
        <v>188</v>
      </c>
      <c r="G23" s="37" t="s">
        <v>3</v>
      </c>
      <c r="H23" s="84">
        <v>27000000</v>
      </c>
      <c r="I23" s="92">
        <f t="shared" si="0"/>
        <v>27000000</v>
      </c>
      <c r="J23" s="68"/>
      <c r="K23" s="68"/>
      <c r="L23" s="69"/>
      <c r="M23" s="199">
        <v>45292</v>
      </c>
      <c r="N23" s="82">
        <v>45657</v>
      </c>
      <c r="O23" s="552">
        <f t="shared" ref="O23" si="4">E24/E23</f>
        <v>1</v>
      </c>
      <c r="P23" s="552">
        <f t="shared" ref="P23" si="5">H24/H23</f>
        <v>0.66666666666666663</v>
      </c>
      <c r="Q23" s="552">
        <f t="shared" ref="Q23" si="6">O23*O23/P23</f>
        <v>1.5</v>
      </c>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32"/>
      <c r="C24" s="545"/>
      <c r="D24" s="37" t="s">
        <v>2</v>
      </c>
      <c r="E24" s="78">
        <v>6</v>
      </c>
      <c r="F24" s="354"/>
      <c r="G24" s="37" t="s">
        <v>40</v>
      </c>
      <c r="H24" s="84">
        <v>18000000</v>
      </c>
      <c r="I24" s="92">
        <f t="shared" si="0"/>
        <v>18000000</v>
      </c>
      <c r="J24" s="92"/>
      <c r="K24" s="68"/>
      <c r="L24" s="69"/>
      <c r="M24" s="38"/>
      <c r="N24" s="37"/>
      <c r="O24" s="553"/>
      <c r="P24" s="553"/>
      <c r="Q24" s="553"/>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31" t="s">
        <v>110</v>
      </c>
      <c r="C25" s="546" t="s">
        <v>165</v>
      </c>
      <c r="D25" s="37" t="s">
        <v>3</v>
      </c>
      <c r="E25" s="78">
        <v>1500</v>
      </c>
      <c r="F25" s="352" t="s">
        <v>187</v>
      </c>
      <c r="G25" s="37" t="s">
        <v>3</v>
      </c>
      <c r="H25" s="167">
        <v>85800000</v>
      </c>
      <c r="I25" s="204">
        <f t="shared" si="0"/>
        <v>85800000</v>
      </c>
      <c r="J25" s="68"/>
      <c r="K25" s="68"/>
      <c r="L25" s="69"/>
      <c r="M25" s="199">
        <v>45292</v>
      </c>
      <c r="N25" s="82">
        <v>45657</v>
      </c>
      <c r="O25" s="552">
        <f>E26/E25</f>
        <v>0.93333333333333335</v>
      </c>
      <c r="P25" s="552">
        <f t="shared" ref="P25" si="7">H26/H25</f>
        <v>0.24708624708624707</v>
      </c>
      <c r="Q25" s="552">
        <f t="shared" ref="Q25" si="8">O25*O25/P25</f>
        <v>3.5255345911949689</v>
      </c>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37"/>
      <c r="C26" s="551"/>
      <c r="D26" s="37" t="s">
        <v>2</v>
      </c>
      <c r="E26" s="78">
        <v>1400</v>
      </c>
      <c r="F26" s="354"/>
      <c r="G26" s="37" t="s">
        <v>40</v>
      </c>
      <c r="H26" s="152">
        <f>16000000+5200000</f>
        <v>21200000</v>
      </c>
      <c r="I26" s="92">
        <f t="shared" si="0"/>
        <v>21200000</v>
      </c>
      <c r="J26" s="68"/>
      <c r="K26" s="68"/>
      <c r="L26" s="69"/>
      <c r="M26" s="38"/>
      <c r="N26" s="37"/>
      <c r="O26" s="553"/>
      <c r="P26" s="553"/>
      <c r="Q26" s="553"/>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37"/>
      <c r="C27" s="551"/>
      <c r="D27" s="37" t="s">
        <v>3</v>
      </c>
      <c r="E27" s="78"/>
      <c r="F27" s="37"/>
      <c r="G27" s="37" t="s">
        <v>3</v>
      </c>
      <c r="H27" s="37"/>
      <c r="I27" s="68"/>
      <c r="J27" s="68"/>
      <c r="K27" s="68"/>
      <c r="L27" s="69"/>
      <c r="M27" s="199">
        <v>45292</v>
      </c>
      <c r="N27" s="82">
        <v>45657</v>
      </c>
      <c r="O27" s="260"/>
      <c r="P27" s="260"/>
      <c r="Q27" s="261"/>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39.75" customHeight="1">
      <c r="B28" s="532"/>
      <c r="C28" s="534"/>
      <c r="D28" s="37" t="s">
        <v>2</v>
      </c>
      <c r="E28" s="78"/>
      <c r="F28" s="37"/>
      <c r="G28" s="37" t="s">
        <v>40</v>
      </c>
      <c r="H28" s="37"/>
      <c r="I28" s="68"/>
      <c r="J28" s="68"/>
      <c r="K28" s="68"/>
      <c r="L28" s="69"/>
      <c r="M28" s="38"/>
      <c r="N28" s="37"/>
      <c r="O28" s="37"/>
      <c r="P28" s="37"/>
      <c r="Q28" s="38"/>
      <c r="R28" s="3"/>
      <c r="S28" s="3"/>
      <c r="T28" s="5"/>
      <c r="U28" s="62"/>
      <c r="V28" s="62"/>
      <c r="X28" s="6"/>
      <c r="Z28" s="17"/>
      <c r="AA28" s="6"/>
      <c r="AB28" s="30"/>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row>
    <row r="29" spans="2:251" ht="37.5" customHeight="1">
      <c r="B29" s="81"/>
      <c r="C29" s="80"/>
      <c r="D29" s="64" t="s">
        <v>2</v>
      </c>
      <c r="E29" s="75"/>
      <c r="F29" s="70"/>
      <c r="G29" s="64" t="s">
        <v>40</v>
      </c>
      <c r="H29" s="71"/>
      <c r="I29" s="28"/>
      <c r="J29" s="25"/>
      <c r="K29" s="27"/>
      <c r="L29" s="25"/>
      <c r="M29" s="36"/>
      <c r="N29" s="36"/>
      <c r="O29" s="76"/>
      <c r="P29" s="76"/>
      <c r="Q29" s="77"/>
      <c r="T29" s="5"/>
      <c r="U29" s="62"/>
      <c r="V29" s="62"/>
      <c r="X29" s="4"/>
      <c r="Z29" s="33"/>
      <c r="AA29" s="6"/>
      <c r="AB29" s="30"/>
    </row>
    <row r="30" spans="2:251" ht="15.75">
      <c r="B30" s="409"/>
      <c r="C30" s="417" t="s">
        <v>9</v>
      </c>
      <c r="D30" s="64" t="s">
        <v>3</v>
      </c>
      <c r="E30" s="398"/>
      <c r="F30" s="24"/>
      <c r="G30" s="64" t="s">
        <v>3</v>
      </c>
      <c r="H30" s="26">
        <f>+H25+H23+H19+H21</f>
        <v>152000000</v>
      </c>
      <c r="I30" s="26"/>
      <c r="J30" s="25"/>
      <c r="K30" s="25"/>
      <c r="L30" s="25"/>
      <c r="M30" s="25"/>
      <c r="N30" s="20"/>
      <c r="O30" s="408"/>
      <c r="P30" s="408"/>
      <c r="Q30" s="409"/>
    </row>
    <row r="31" spans="2:251" ht="15.75">
      <c r="B31" s="409"/>
      <c r="C31" s="417"/>
      <c r="D31" s="64" t="s">
        <v>2</v>
      </c>
      <c r="E31" s="399"/>
      <c r="F31" s="24"/>
      <c r="G31" s="64" t="s">
        <v>40</v>
      </c>
      <c r="H31" s="23">
        <f>+H26+H24+H22+H20</f>
        <v>72600000</v>
      </c>
      <c r="I31" s="21"/>
      <c r="J31" s="21"/>
      <c r="K31" s="22"/>
      <c r="L31" s="21"/>
      <c r="M31" s="21"/>
      <c r="N31" s="20"/>
      <c r="O31" s="408"/>
      <c r="P31" s="408"/>
      <c r="Q31" s="409"/>
    </row>
    <row r="32" spans="2:251">
      <c r="D32" s="19"/>
      <c r="H32" s="18"/>
      <c r="I32" s="15"/>
      <c r="J32" s="17"/>
      <c r="K32" s="17"/>
      <c r="L32" s="17"/>
      <c r="M32" s="16"/>
      <c r="N32" s="16"/>
      <c r="O32" s="15"/>
      <c r="P32" s="13"/>
      <c r="Q32" s="14"/>
      <c r="R32" s="13"/>
    </row>
    <row r="33" spans="2:53" ht="31.5">
      <c r="B33" s="439" t="s">
        <v>42</v>
      </c>
      <c r="C33" s="439"/>
      <c r="D33" s="407" t="s">
        <v>8</v>
      </c>
      <c r="E33" s="407"/>
      <c r="F33" s="407"/>
      <c r="G33" s="407"/>
      <c r="H33" s="407"/>
      <c r="I33" s="407"/>
      <c r="J33" s="72" t="s">
        <v>43</v>
      </c>
      <c r="K33" s="407" t="s">
        <v>44</v>
      </c>
      <c r="L33" s="407"/>
      <c r="M33" s="436" t="s">
        <v>7</v>
      </c>
      <c r="N33" s="437"/>
      <c r="O33" s="437"/>
      <c r="P33" s="437"/>
      <c r="Q33" s="437"/>
    </row>
    <row r="34" spans="2:53" ht="26.25" customHeight="1">
      <c r="B34" s="430" t="s">
        <v>112</v>
      </c>
      <c r="C34" s="432"/>
      <c r="D34" s="411" t="s">
        <v>111</v>
      </c>
      <c r="E34" s="412"/>
      <c r="F34" s="412"/>
      <c r="G34" s="412"/>
      <c r="H34" s="412"/>
      <c r="I34" s="413"/>
      <c r="J34" s="440" t="s">
        <v>65</v>
      </c>
      <c r="K34" s="12" t="s">
        <v>3</v>
      </c>
      <c r="L34" s="66">
        <v>30</v>
      </c>
      <c r="M34" s="438" t="s">
        <v>5</v>
      </c>
      <c r="N34" s="438"/>
      <c r="O34" s="438"/>
      <c r="P34" s="438"/>
      <c r="Q34" s="438"/>
    </row>
    <row r="35" spans="2:53" ht="18" customHeight="1">
      <c r="B35" s="433"/>
      <c r="C35" s="435"/>
      <c r="D35" s="414"/>
      <c r="E35" s="415"/>
      <c r="F35" s="415"/>
      <c r="G35" s="415"/>
      <c r="H35" s="415"/>
      <c r="I35" s="416"/>
      <c r="J35" s="440"/>
      <c r="K35" s="12" t="s">
        <v>2</v>
      </c>
      <c r="L35" s="65"/>
      <c r="M35" s="438"/>
      <c r="N35" s="438"/>
      <c r="O35" s="438"/>
      <c r="P35" s="438"/>
      <c r="Q35" s="438"/>
    </row>
    <row r="36" spans="2:53" ht="18.75" customHeight="1">
      <c r="B36" s="426"/>
      <c r="C36" s="427"/>
      <c r="D36" s="411" t="s">
        <v>6</v>
      </c>
      <c r="E36" s="412"/>
      <c r="F36" s="412"/>
      <c r="G36" s="412"/>
      <c r="H36" s="412"/>
      <c r="I36" s="413"/>
      <c r="J36" s="440"/>
      <c r="K36" s="12" t="s">
        <v>3</v>
      </c>
      <c r="L36" s="67"/>
      <c r="M36" s="424" t="s">
        <v>4</v>
      </c>
      <c r="N36" s="424"/>
      <c r="O36" s="424"/>
      <c r="P36" s="424"/>
      <c r="Q36" s="424"/>
    </row>
    <row r="37" spans="2:53" ht="14.25" customHeight="1">
      <c r="B37" s="428"/>
      <c r="C37" s="429"/>
      <c r="D37" s="414"/>
      <c r="E37" s="415"/>
      <c r="F37" s="415"/>
      <c r="G37" s="415"/>
      <c r="H37" s="415"/>
      <c r="I37" s="416"/>
      <c r="J37" s="440"/>
      <c r="K37" s="12" t="s">
        <v>2</v>
      </c>
      <c r="L37" s="65"/>
      <c r="M37" s="424"/>
      <c r="N37" s="424"/>
      <c r="O37" s="424"/>
      <c r="P37" s="424"/>
      <c r="Q37" s="424"/>
    </row>
    <row r="38" spans="2:53" ht="15.75">
      <c r="B38" s="426"/>
      <c r="C38" s="427"/>
      <c r="D38" s="401" t="s">
        <v>6</v>
      </c>
      <c r="E38" s="402"/>
      <c r="F38" s="402"/>
      <c r="G38" s="402"/>
      <c r="H38" s="402"/>
      <c r="I38" s="403"/>
      <c r="J38" s="410"/>
      <c r="K38" s="12" t="s">
        <v>3</v>
      </c>
      <c r="L38" s="65"/>
      <c r="M38" s="425"/>
      <c r="N38" s="425"/>
      <c r="O38" s="425"/>
      <c r="P38" s="425"/>
      <c r="Q38" s="425"/>
    </row>
    <row r="39" spans="2:53" ht="15.75">
      <c r="B39" s="428"/>
      <c r="C39" s="429"/>
      <c r="D39" s="404"/>
      <c r="E39" s="405"/>
      <c r="F39" s="405"/>
      <c r="G39" s="405"/>
      <c r="H39" s="405"/>
      <c r="I39" s="406"/>
      <c r="J39" s="410"/>
      <c r="K39" s="12" t="s">
        <v>2</v>
      </c>
      <c r="L39" s="65"/>
      <c r="M39" s="425"/>
      <c r="N39" s="425"/>
      <c r="O39" s="425"/>
      <c r="P39" s="425"/>
      <c r="Q39" s="425"/>
    </row>
    <row r="40" spans="2:53" ht="15" customHeight="1">
      <c r="B40" s="430" t="s">
        <v>1</v>
      </c>
      <c r="C40" s="431"/>
      <c r="D40" s="431"/>
      <c r="E40" s="431"/>
      <c r="F40" s="431"/>
      <c r="G40" s="431"/>
      <c r="H40" s="431"/>
      <c r="I40" s="431"/>
      <c r="J40" s="431"/>
      <c r="K40" s="431"/>
      <c r="L40" s="432"/>
      <c r="M40" s="424" t="s">
        <v>0</v>
      </c>
      <c r="N40" s="424"/>
      <c r="O40" s="424"/>
      <c r="P40" s="424"/>
      <c r="Q40" s="424"/>
    </row>
    <row r="41" spans="2:53" ht="29.25" customHeight="1">
      <c r="B41" s="433"/>
      <c r="C41" s="434"/>
      <c r="D41" s="434"/>
      <c r="E41" s="434"/>
      <c r="F41" s="434"/>
      <c r="G41" s="434"/>
      <c r="H41" s="434"/>
      <c r="I41" s="434"/>
      <c r="J41" s="434"/>
      <c r="K41" s="434"/>
      <c r="L41" s="435"/>
      <c r="M41" s="424"/>
      <c r="N41" s="424"/>
      <c r="O41" s="424"/>
      <c r="P41" s="424"/>
      <c r="Q41" s="424"/>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97">
    <mergeCell ref="F23:F24"/>
    <mergeCell ref="F21:F22"/>
    <mergeCell ref="F19:F20"/>
    <mergeCell ref="F25:F26"/>
    <mergeCell ref="O23:O24"/>
    <mergeCell ref="O19:O20"/>
    <mergeCell ref="P23:P24"/>
    <mergeCell ref="Q23:Q24"/>
    <mergeCell ref="O25:O26"/>
    <mergeCell ref="P25:P26"/>
    <mergeCell ref="Q25:Q26"/>
    <mergeCell ref="P19:P20"/>
    <mergeCell ref="Q19:Q20"/>
    <mergeCell ref="O21:O22"/>
    <mergeCell ref="P21:P22"/>
    <mergeCell ref="Q21:Q22"/>
    <mergeCell ref="B40:L41"/>
    <mergeCell ref="M40:Q41"/>
    <mergeCell ref="B19:B24"/>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B30:B31"/>
    <mergeCell ref="C30:C31"/>
    <mergeCell ref="E30:E31"/>
    <mergeCell ref="O30:O31"/>
    <mergeCell ref="P30:P31"/>
    <mergeCell ref="Q30:Q31"/>
    <mergeCell ref="B25:B28"/>
    <mergeCell ref="C19:C20"/>
    <mergeCell ref="C21:C22"/>
    <mergeCell ref="C23:C24"/>
    <mergeCell ref="C25:C28"/>
    <mergeCell ref="M16:N17"/>
    <mergeCell ref="O16:Q16"/>
    <mergeCell ref="U16:V16"/>
    <mergeCell ref="O17:O18"/>
    <mergeCell ref="P17:P18"/>
    <mergeCell ref="Q17:Q18"/>
    <mergeCell ref="U17:V17"/>
    <mergeCell ref="U18:V18"/>
    <mergeCell ref="G16:G18"/>
    <mergeCell ref="U12:W12"/>
    <mergeCell ref="B13:C13"/>
    <mergeCell ref="D13:I13"/>
    <mergeCell ref="N13:P13"/>
    <mergeCell ref="U13:W13"/>
    <mergeCell ref="D15:I15"/>
    <mergeCell ref="N15:P15"/>
    <mergeCell ref="U15:V15"/>
    <mergeCell ref="B16:B18"/>
    <mergeCell ref="C16:C18"/>
    <mergeCell ref="D16:D18"/>
    <mergeCell ref="E16:E18"/>
    <mergeCell ref="F16:F18"/>
    <mergeCell ref="H16:H18"/>
    <mergeCell ref="I16:L17"/>
    <mergeCell ref="T9:X9"/>
    <mergeCell ref="B10:C10"/>
    <mergeCell ref="D10:I10"/>
    <mergeCell ref="N10:P10"/>
    <mergeCell ref="B11:C11"/>
    <mergeCell ref="D11:I11"/>
    <mergeCell ref="N11:P11"/>
    <mergeCell ref="U11:W11"/>
    <mergeCell ref="C6:Q6"/>
    <mergeCell ref="D7:Q7"/>
    <mergeCell ref="D8:Q8"/>
    <mergeCell ref="B9:C9"/>
    <mergeCell ref="D9:I9"/>
    <mergeCell ref="J9:L15"/>
    <mergeCell ref="M9:Q9"/>
    <mergeCell ref="B12:C12"/>
    <mergeCell ref="D12:I12"/>
    <mergeCell ref="N12:P12"/>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3"/>
  <sheetViews>
    <sheetView zoomScale="70" zoomScaleNormal="70" workbookViewId="0">
      <selection activeCell="E28" sqref="E28:E29"/>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88" customWidth="1"/>
    <col min="9" max="9" width="16.42578125" style="1" customWidth="1"/>
    <col min="10" max="10" width="20.8554687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39" customFormat="1" ht="37.5" customHeight="1">
      <c r="B2" s="343"/>
      <c r="C2" s="343"/>
      <c r="D2" s="328" t="s">
        <v>28</v>
      </c>
      <c r="E2" s="329"/>
      <c r="F2" s="329"/>
      <c r="G2" s="329"/>
      <c r="H2" s="329"/>
      <c r="I2" s="329"/>
      <c r="J2" s="329"/>
      <c r="K2" s="330"/>
      <c r="L2" s="334" t="s">
        <v>32</v>
      </c>
      <c r="M2" s="335"/>
      <c r="N2" s="335"/>
      <c r="O2" s="336"/>
      <c r="P2" s="337"/>
      <c r="Q2" s="338"/>
      <c r="R2" s="61"/>
    </row>
    <row r="3" spans="2:28" s="39" customFormat="1" ht="37.5" customHeight="1">
      <c r="B3" s="343"/>
      <c r="C3" s="343"/>
      <c r="D3" s="331"/>
      <c r="E3" s="332"/>
      <c r="F3" s="332"/>
      <c r="G3" s="332"/>
      <c r="H3" s="332"/>
      <c r="I3" s="332"/>
      <c r="J3" s="332"/>
      <c r="K3" s="333"/>
      <c r="L3" s="334" t="s">
        <v>29</v>
      </c>
      <c r="M3" s="335"/>
      <c r="N3" s="335"/>
      <c r="O3" s="336"/>
      <c r="P3" s="339"/>
      <c r="Q3" s="340"/>
      <c r="R3" s="61"/>
    </row>
    <row r="4" spans="2:28" s="39" customFormat="1" ht="33.75" customHeight="1">
      <c r="B4" s="343"/>
      <c r="C4" s="343"/>
      <c r="D4" s="328" t="s">
        <v>27</v>
      </c>
      <c r="E4" s="329"/>
      <c r="F4" s="329"/>
      <c r="G4" s="329"/>
      <c r="H4" s="329"/>
      <c r="I4" s="329"/>
      <c r="J4" s="329"/>
      <c r="K4" s="330"/>
      <c r="L4" s="334" t="s">
        <v>30</v>
      </c>
      <c r="M4" s="335"/>
      <c r="N4" s="335"/>
      <c r="O4" s="336"/>
      <c r="P4" s="339"/>
      <c r="Q4" s="340"/>
      <c r="R4" s="61"/>
    </row>
    <row r="5" spans="2:28" s="39" customFormat="1" ht="38.25" customHeight="1">
      <c r="B5" s="343"/>
      <c r="C5" s="343"/>
      <c r="D5" s="331"/>
      <c r="E5" s="332"/>
      <c r="F5" s="332"/>
      <c r="G5" s="332"/>
      <c r="H5" s="332"/>
      <c r="I5" s="332"/>
      <c r="J5" s="332"/>
      <c r="K5" s="333"/>
      <c r="L5" s="334" t="s">
        <v>31</v>
      </c>
      <c r="M5" s="335"/>
      <c r="N5" s="335"/>
      <c r="O5" s="336"/>
      <c r="P5" s="341"/>
      <c r="Q5" s="342"/>
      <c r="R5" s="61"/>
    </row>
    <row r="6" spans="2:28" s="39" customFormat="1" ht="23.25" customHeight="1">
      <c r="C6" s="356"/>
      <c r="D6" s="356"/>
      <c r="E6" s="356"/>
      <c r="F6" s="356"/>
      <c r="G6" s="356"/>
      <c r="H6" s="356"/>
      <c r="I6" s="356"/>
      <c r="J6" s="356"/>
      <c r="K6" s="356"/>
      <c r="L6" s="356"/>
      <c r="M6" s="356"/>
      <c r="N6" s="356"/>
      <c r="O6" s="356"/>
      <c r="P6" s="356"/>
      <c r="Q6" s="356"/>
      <c r="R6" s="61"/>
    </row>
    <row r="7" spans="2:28" s="39" customFormat="1" ht="31.5" customHeight="1">
      <c r="B7" s="63" t="s">
        <v>37</v>
      </c>
      <c r="C7" s="63" t="s">
        <v>46</v>
      </c>
      <c r="D7" s="362" t="s">
        <v>47</v>
      </c>
      <c r="E7" s="363"/>
      <c r="F7" s="363"/>
      <c r="G7" s="363"/>
      <c r="H7" s="363"/>
      <c r="I7" s="363"/>
      <c r="J7" s="363"/>
      <c r="K7" s="363"/>
      <c r="L7" s="363"/>
      <c r="M7" s="363"/>
      <c r="N7" s="363"/>
      <c r="O7" s="363"/>
      <c r="P7" s="363"/>
      <c r="Q7" s="364"/>
      <c r="R7" s="61"/>
    </row>
    <row r="8" spans="2:28" s="39" customFormat="1" ht="36" customHeight="1">
      <c r="B8" s="63" t="s">
        <v>26</v>
      </c>
      <c r="C8" s="63"/>
      <c r="D8" s="357" t="s">
        <v>48</v>
      </c>
      <c r="E8" s="357"/>
      <c r="F8" s="357"/>
      <c r="G8" s="357"/>
      <c r="H8" s="357"/>
      <c r="I8" s="357"/>
      <c r="J8" s="357"/>
      <c r="K8" s="357"/>
      <c r="L8" s="357"/>
      <c r="M8" s="357"/>
      <c r="N8" s="357"/>
      <c r="O8" s="357"/>
      <c r="P8" s="357"/>
      <c r="Q8" s="357"/>
    </row>
    <row r="9" spans="2:28" s="39" customFormat="1" ht="36" customHeight="1">
      <c r="B9" s="358" t="s">
        <v>318</v>
      </c>
      <c r="C9" s="359"/>
      <c r="D9" s="366" t="s">
        <v>319</v>
      </c>
      <c r="E9" s="366"/>
      <c r="F9" s="366"/>
      <c r="G9" s="366"/>
      <c r="H9" s="366"/>
      <c r="I9" s="367"/>
      <c r="J9" s="372" t="s">
        <v>114</v>
      </c>
      <c r="K9" s="373"/>
      <c r="L9" s="374"/>
      <c r="M9" s="381" t="s">
        <v>25</v>
      </c>
      <c r="N9" s="382"/>
      <c r="O9" s="382"/>
      <c r="P9" s="382"/>
      <c r="Q9" s="383"/>
      <c r="R9" s="47"/>
      <c r="T9" s="365"/>
      <c r="U9" s="365"/>
      <c r="V9" s="365"/>
      <c r="W9" s="365"/>
      <c r="X9" s="365"/>
    </row>
    <row r="10" spans="2:28" s="39" customFormat="1" ht="36" customHeight="1">
      <c r="B10" s="358" t="s">
        <v>335</v>
      </c>
      <c r="C10" s="359"/>
      <c r="D10" s="366" t="s">
        <v>336</v>
      </c>
      <c r="E10" s="366"/>
      <c r="F10" s="366"/>
      <c r="G10" s="366"/>
      <c r="H10" s="366"/>
      <c r="I10" s="367"/>
      <c r="J10" s="375"/>
      <c r="K10" s="376"/>
      <c r="L10" s="377"/>
      <c r="M10" s="60" t="s">
        <v>24</v>
      </c>
      <c r="N10" s="368" t="s">
        <v>23</v>
      </c>
      <c r="O10" s="368"/>
      <c r="P10" s="368"/>
      <c r="Q10" s="60" t="s">
        <v>22</v>
      </c>
      <c r="R10" s="47"/>
      <c r="T10" s="59"/>
      <c r="U10" s="59"/>
      <c r="V10" s="59"/>
      <c r="W10" s="59"/>
      <c r="X10" s="59"/>
    </row>
    <row r="11" spans="2:28" s="39" customFormat="1" ht="31.5" customHeight="1">
      <c r="B11" s="360" t="s">
        <v>328</v>
      </c>
      <c r="C11" s="361"/>
      <c r="D11" s="369" t="s">
        <v>345</v>
      </c>
      <c r="E11" s="369"/>
      <c r="F11" s="369"/>
      <c r="G11" s="369"/>
      <c r="H11" s="369"/>
      <c r="I11" s="370"/>
      <c r="J11" s="375"/>
      <c r="K11" s="376"/>
      <c r="L11" s="377"/>
      <c r="M11" s="209" t="s">
        <v>295</v>
      </c>
      <c r="N11" s="560" t="s">
        <v>296</v>
      </c>
      <c r="O11" s="561"/>
      <c r="P11" s="562"/>
      <c r="Q11" s="198">
        <v>28000000</v>
      </c>
      <c r="R11" s="47"/>
      <c r="T11" s="56"/>
      <c r="U11" s="371"/>
      <c r="V11" s="371"/>
      <c r="W11" s="371"/>
      <c r="X11" s="56"/>
      <c r="Z11" s="55"/>
      <c r="AA11" s="55"/>
    </row>
    <row r="12" spans="2:28" s="39" customFormat="1" ht="74.25" customHeight="1">
      <c r="B12" s="391" t="s">
        <v>342</v>
      </c>
      <c r="C12" s="392"/>
      <c r="D12" s="369" t="s">
        <v>346</v>
      </c>
      <c r="E12" s="369"/>
      <c r="F12" s="369"/>
      <c r="G12" s="369"/>
      <c r="H12" s="369"/>
      <c r="I12" s="370"/>
      <c r="J12" s="375"/>
      <c r="K12" s="376"/>
      <c r="L12" s="377"/>
      <c r="M12" s="210" t="s">
        <v>297</v>
      </c>
      <c r="N12" s="554" t="s">
        <v>296</v>
      </c>
      <c r="O12" s="555"/>
      <c r="P12" s="556"/>
      <c r="Q12" s="215">
        <v>17500000</v>
      </c>
      <c r="R12" s="47"/>
      <c r="T12" s="50"/>
      <c r="U12" s="387"/>
      <c r="V12" s="387"/>
      <c r="W12" s="387"/>
      <c r="X12" s="44"/>
      <c r="Z12" s="42"/>
      <c r="AA12" s="41"/>
      <c r="AB12" s="40"/>
    </row>
    <row r="13" spans="2:28" s="39" customFormat="1" ht="74.25" customHeight="1">
      <c r="B13" s="346" t="s">
        <v>325</v>
      </c>
      <c r="C13" s="347"/>
      <c r="D13" s="366" t="s">
        <v>347</v>
      </c>
      <c r="E13" s="366"/>
      <c r="F13" s="366"/>
      <c r="G13" s="366"/>
      <c r="H13" s="366"/>
      <c r="I13" s="367"/>
      <c r="J13" s="375"/>
      <c r="K13" s="376"/>
      <c r="L13" s="377"/>
      <c r="M13" s="209" t="s">
        <v>298</v>
      </c>
      <c r="N13" s="554" t="s">
        <v>296</v>
      </c>
      <c r="O13" s="555"/>
      <c r="P13" s="556"/>
      <c r="Q13" s="211">
        <v>15000000</v>
      </c>
      <c r="R13" s="47"/>
      <c r="T13" s="50"/>
      <c r="U13" s="387"/>
      <c r="V13" s="387"/>
      <c r="W13" s="387"/>
      <c r="X13" s="44"/>
      <c r="Z13" s="42"/>
      <c r="AA13" s="41"/>
      <c r="AB13" s="40"/>
    </row>
    <row r="14" spans="2:28" s="39" customFormat="1" ht="74.25" customHeight="1">
      <c r="B14" s="208"/>
      <c r="C14" s="205"/>
      <c r="D14" s="206"/>
      <c r="E14" s="206"/>
      <c r="F14" s="206"/>
      <c r="G14" s="206"/>
      <c r="H14" s="206"/>
      <c r="I14" s="207"/>
      <c r="J14" s="375"/>
      <c r="K14" s="376"/>
      <c r="L14" s="377"/>
      <c r="M14" s="209" t="s">
        <v>300</v>
      </c>
      <c r="N14" s="557" t="s">
        <v>296</v>
      </c>
      <c r="O14" s="558"/>
      <c r="P14" s="559"/>
      <c r="Q14" s="212">
        <v>15000000</v>
      </c>
      <c r="R14" s="47"/>
      <c r="T14" s="50"/>
      <c r="U14" s="45"/>
      <c r="V14" s="45"/>
      <c r="W14" s="45"/>
      <c r="X14" s="44"/>
      <c r="Z14" s="42"/>
      <c r="AA14" s="41"/>
      <c r="AB14" s="40"/>
    </row>
    <row r="15" spans="2:28" s="39" customFormat="1" ht="74.25" customHeight="1">
      <c r="B15" s="208"/>
      <c r="C15" s="205"/>
      <c r="D15" s="206"/>
      <c r="E15" s="206"/>
      <c r="F15" s="206"/>
      <c r="G15" s="206"/>
      <c r="H15" s="206"/>
      <c r="I15" s="207"/>
      <c r="J15" s="375"/>
      <c r="K15" s="376"/>
      <c r="L15" s="377"/>
      <c r="M15" s="209" t="s">
        <v>301</v>
      </c>
      <c r="N15" s="557" t="s">
        <v>296</v>
      </c>
      <c r="O15" s="558"/>
      <c r="P15" s="559"/>
      <c r="Q15" s="213">
        <v>18000000</v>
      </c>
      <c r="R15" s="47"/>
      <c r="T15" s="50"/>
      <c r="U15" s="45"/>
      <c r="V15" s="45"/>
      <c r="W15" s="45"/>
      <c r="X15" s="44"/>
      <c r="Z15" s="42"/>
      <c r="AA15" s="41"/>
      <c r="AB15" s="40"/>
    </row>
    <row r="16" spans="2:28" s="39" customFormat="1" ht="28.5" customHeight="1">
      <c r="B16" s="73" t="s">
        <v>113</v>
      </c>
      <c r="C16" s="74"/>
      <c r="D16" s="348"/>
      <c r="E16" s="348"/>
      <c r="F16" s="348"/>
      <c r="G16" s="348"/>
      <c r="H16" s="348"/>
      <c r="I16" s="349"/>
      <c r="J16" s="378"/>
      <c r="K16" s="379"/>
      <c r="L16" s="380"/>
      <c r="M16" s="209" t="s">
        <v>299</v>
      </c>
      <c r="N16" s="554" t="s">
        <v>296</v>
      </c>
      <c r="O16" s="555"/>
      <c r="P16" s="556"/>
      <c r="Q16" s="214">
        <v>21000000</v>
      </c>
      <c r="R16" s="47"/>
      <c r="T16" s="46"/>
      <c r="U16" s="387"/>
      <c r="V16" s="387"/>
      <c r="W16" s="45"/>
      <c r="X16" s="44"/>
      <c r="Y16" s="43"/>
      <c r="Z16" s="42"/>
      <c r="AA16" s="41"/>
      <c r="AB16" s="40"/>
    </row>
    <row r="17" spans="2:251" ht="28.5" customHeight="1">
      <c r="B17" s="352" t="s">
        <v>35</v>
      </c>
      <c r="C17" s="394" t="s">
        <v>33</v>
      </c>
      <c r="D17" s="350" t="s">
        <v>39</v>
      </c>
      <c r="E17" s="350" t="s">
        <v>21</v>
      </c>
      <c r="F17" s="350" t="s">
        <v>45</v>
      </c>
      <c r="G17" s="395" t="s">
        <v>41</v>
      </c>
      <c r="H17" s="563" t="s">
        <v>36</v>
      </c>
      <c r="I17" s="418" t="s">
        <v>34</v>
      </c>
      <c r="J17" s="419"/>
      <c r="K17" s="419"/>
      <c r="L17" s="420"/>
      <c r="M17" s="350" t="s">
        <v>20</v>
      </c>
      <c r="N17" s="350"/>
      <c r="O17" s="351" t="s">
        <v>19</v>
      </c>
      <c r="P17" s="351"/>
      <c r="Q17" s="351"/>
      <c r="R17" s="3"/>
      <c r="S17" s="3"/>
      <c r="T17" s="10"/>
      <c r="U17" s="393"/>
      <c r="V17" s="393"/>
      <c r="W17" s="3"/>
      <c r="X17" s="9"/>
      <c r="Y17" s="3"/>
      <c r="Z17" s="17"/>
      <c r="AA17" s="6"/>
      <c r="AB17" s="30"/>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75" customHeight="1">
      <c r="B18" s="353"/>
      <c r="C18" s="394"/>
      <c r="D18" s="350"/>
      <c r="E18" s="350"/>
      <c r="F18" s="350"/>
      <c r="G18" s="350"/>
      <c r="H18" s="563"/>
      <c r="I18" s="421"/>
      <c r="J18" s="422"/>
      <c r="K18" s="422"/>
      <c r="L18" s="423"/>
      <c r="M18" s="350"/>
      <c r="N18" s="350"/>
      <c r="O18" s="350" t="s">
        <v>18</v>
      </c>
      <c r="P18" s="350" t="s">
        <v>17</v>
      </c>
      <c r="Q18" s="394" t="s">
        <v>16</v>
      </c>
      <c r="R18" s="3"/>
      <c r="S18" s="3"/>
      <c r="T18" s="8"/>
      <c r="U18" s="393"/>
      <c r="V18" s="393"/>
      <c r="W18" s="3"/>
      <c r="X18" s="7"/>
      <c r="Y18" s="3"/>
      <c r="Z18" s="17"/>
      <c r="AA18" s="6"/>
      <c r="AB18" s="30"/>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354"/>
      <c r="C19" s="394"/>
      <c r="D19" s="350"/>
      <c r="E19" s="350"/>
      <c r="F19" s="350"/>
      <c r="G19" s="350"/>
      <c r="H19" s="563"/>
      <c r="I19" s="68" t="s">
        <v>15</v>
      </c>
      <c r="J19" s="68" t="s">
        <v>14</v>
      </c>
      <c r="K19" s="68" t="s">
        <v>13</v>
      </c>
      <c r="L19" s="69" t="s">
        <v>12</v>
      </c>
      <c r="M19" s="38" t="s">
        <v>11</v>
      </c>
      <c r="N19" s="37" t="s">
        <v>10</v>
      </c>
      <c r="O19" s="350"/>
      <c r="P19" s="350"/>
      <c r="Q19" s="394"/>
      <c r="R19" s="3"/>
      <c r="S19" s="3"/>
      <c r="T19" s="5"/>
      <c r="U19" s="393"/>
      <c r="V19" s="393"/>
      <c r="X19" s="6"/>
      <c r="Z19" s="17"/>
      <c r="AA19" s="6"/>
      <c r="AB19" s="30"/>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531" t="s">
        <v>115</v>
      </c>
      <c r="C20" s="538" t="s">
        <v>191</v>
      </c>
      <c r="D20" s="37" t="s">
        <v>3</v>
      </c>
      <c r="E20" s="352" t="s">
        <v>58</v>
      </c>
      <c r="F20" s="37">
        <v>625</v>
      </c>
      <c r="G20" s="37" t="s">
        <v>3</v>
      </c>
      <c r="H20" s="84">
        <f>214500000-90000000</f>
        <v>124500000</v>
      </c>
      <c r="I20" s="68"/>
      <c r="J20" s="68"/>
      <c r="K20" s="68"/>
      <c r="L20" s="69"/>
      <c r="M20" s="199">
        <v>45292</v>
      </c>
      <c r="N20" s="82">
        <v>45657</v>
      </c>
      <c r="O20" s="552">
        <f>F21/F20</f>
        <v>0.8</v>
      </c>
      <c r="P20" s="552">
        <f>H21/H20</f>
        <v>0.67469879518072284</v>
      </c>
      <c r="Q20" s="552">
        <f>O20*O20/P20</f>
        <v>0.94857142857142884</v>
      </c>
      <c r="R20" s="3"/>
      <c r="S20" s="3"/>
      <c r="T20" s="5"/>
      <c r="U20" s="62"/>
      <c r="V20" s="62"/>
      <c r="X20" s="6"/>
      <c r="Z20" s="17"/>
      <c r="AA20" s="6"/>
      <c r="AB20" s="30"/>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9.75" customHeight="1">
      <c r="B21" s="537"/>
      <c r="C21" s="539"/>
      <c r="D21" s="37" t="s">
        <v>2</v>
      </c>
      <c r="E21" s="354"/>
      <c r="F21" s="37">
        <v>500</v>
      </c>
      <c r="G21" s="37" t="s">
        <v>40</v>
      </c>
      <c r="H21" s="83">
        <v>84000000</v>
      </c>
      <c r="I21" s="68"/>
      <c r="J21" s="68"/>
      <c r="K21" s="68"/>
      <c r="L21" s="69"/>
      <c r="M21" s="38"/>
      <c r="N21" s="37"/>
      <c r="O21" s="553"/>
      <c r="P21" s="553"/>
      <c r="Q21" s="553"/>
      <c r="R21" s="3"/>
      <c r="S21" s="3"/>
      <c r="T21" s="5"/>
      <c r="U21" s="62"/>
      <c r="V21" s="62"/>
      <c r="X21" s="6"/>
      <c r="Z21" s="17"/>
      <c r="AA21" s="6"/>
      <c r="AB21" s="30"/>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row>
    <row r="22" spans="2:251" ht="39.75" customHeight="1">
      <c r="B22" s="537"/>
      <c r="C22" s="538" t="s">
        <v>116</v>
      </c>
      <c r="D22" s="37" t="s">
        <v>3</v>
      </c>
      <c r="E22" s="352" t="s">
        <v>58</v>
      </c>
      <c r="F22" s="37" t="s">
        <v>180</v>
      </c>
      <c r="G22" s="37" t="s">
        <v>3</v>
      </c>
      <c r="H22" s="83">
        <v>90000000</v>
      </c>
      <c r="I22" s="68"/>
      <c r="J22" s="68"/>
      <c r="K22" s="68"/>
      <c r="L22" s="69"/>
      <c r="M22" s="199">
        <v>45292</v>
      </c>
      <c r="N22" s="82">
        <v>45657</v>
      </c>
      <c r="O22" s="552">
        <v>0</v>
      </c>
      <c r="P22" s="552">
        <f t="shared" ref="P22" si="0">H23/H22</f>
        <v>0</v>
      </c>
      <c r="Q22" s="552">
        <v>0</v>
      </c>
      <c r="R22" s="3"/>
      <c r="S22" s="3"/>
      <c r="T22" s="5"/>
      <c r="U22" s="62"/>
      <c r="V22" s="62"/>
      <c r="X22" s="6"/>
      <c r="Z22" s="17"/>
      <c r="AA22" s="6"/>
      <c r="AB22" s="30"/>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row>
    <row r="23" spans="2:251" ht="39.75" customHeight="1">
      <c r="B23" s="537"/>
      <c r="C23" s="545"/>
      <c r="D23" s="37" t="s">
        <v>2</v>
      </c>
      <c r="E23" s="354"/>
      <c r="F23" s="37"/>
      <c r="G23" s="37" t="s">
        <v>40</v>
      </c>
      <c r="H23" s="83"/>
      <c r="I23" s="68"/>
      <c r="J23" s="68"/>
      <c r="K23" s="68"/>
      <c r="L23" s="69"/>
      <c r="M23" s="38"/>
      <c r="N23" s="37"/>
      <c r="O23" s="553"/>
      <c r="P23" s="553"/>
      <c r="Q23" s="553"/>
      <c r="R23" s="3"/>
      <c r="S23" s="3"/>
      <c r="T23" s="5"/>
      <c r="U23" s="62"/>
      <c r="V23" s="62"/>
      <c r="X23" s="6"/>
      <c r="Z23" s="17"/>
      <c r="AA23" s="6"/>
      <c r="AB23" s="30"/>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row>
    <row r="24" spans="2:251" ht="39.75" customHeight="1">
      <c r="B24" s="511" t="s">
        <v>117</v>
      </c>
      <c r="C24" s="538" t="s">
        <v>118</v>
      </c>
      <c r="D24" s="37" t="s">
        <v>3</v>
      </c>
      <c r="E24" s="352" t="s">
        <v>58</v>
      </c>
      <c r="F24" s="37">
        <v>1</v>
      </c>
      <c r="G24" s="37" t="s">
        <v>3</v>
      </c>
      <c r="H24" s="167">
        <v>84500000</v>
      </c>
      <c r="I24" s="68"/>
      <c r="J24" s="68"/>
      <c r="K24" s="68"/>
      <c r="L24" s="69"/>
      <c r="M24" s="199">
        <v>45292</v>
      </c>
      <c r="N24" s="82">
        <v>45657</v>
      </c>
      <c r="O24" s="552">
        <f t="shared" ref="O24" si="1">F25/F24</f>
        <v>1</v>
      </c>
      <c r="P24" s="552">
        <f t="shared" ref="P24" si="2">H25/H24</f>
        <v>0</v>
      </c>
      <c r="Q24" s="552">
        <v>0</v>
      </c>
      <c r="R24" s="3"/>
      <c r="S24" s="3"/>
      <c r="T24" s="5"/>
      <c r="U24" s="62"/>
      <c r="V24" s="62"/>
      <c r="X24" s="6"/>
      <c r="Z24" s="17"/>
      <c r="AA24" s="6"/>
      <c r="AB24" s="30"/>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row>
    <row r="25" spans="2:251" ht="39.75" customHeight="1">
      <c r="B25" s="532"/>
      <c r="C25" s="545"/>
      <c r="D25" s="37" t="s">
        <v>2</v>
      </c>
      <c r="E25" s="354"/>
      <c r="F25" s="37">
        <v>1</v>
      </c>
      <c r="G25" s="37" t="s">
        <v>40</v>
      </c>
      <c r="H25" s="83"/>
      <c r="I25" s="68"/>
      <c r="J25" s="68"/>
      <c r="K25" s="68"/>
      <c r="L25" s="69"/>
      <c r="M25" s="38"/>
      <c r="N25" s="37"/>
      <c r="O25" s="553"/>
      <c r="P25" s="553"/>
      <c r="Q25" s="553"/>
      <c r="R25" s="3"/>
      <c r="S25" s="3"/>
      <c r="T25" s="5"/>
      <c r="U25" s="62"/>
      <c r="V25" s="62"/>
      <c r="X25" s="6"/>
      <c r="Z25" s="17"/>
      <c r="AA25" s="6"/>
      <c r="AB25" s="30"/>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row>
    <row r="26" spans="2:251" ht="39.75" customHeight="1">
      <c r="B26" s="531" t="s">
        <v>314</v>
      </c>
      <c r="C26" s="564" t="s">
        <v>119</v>
      </c>
      <c r="D26" s="37" t="s">
        <v>3</v>
      </c>
      <c r="E26" s="352" t="s">
        <v>58</v>
      </c>
      <c r="F26" s="37">
        <v>25</v>
      </c>
      <c r="G26" s="37" t="s">
        <v>3</v>
      </c>
      <c r="H26" s="167">
        <v>210500000</v>
      </c>
      <c r="I26" s="68"/>
      <c r="J26" s="68"/>
      <c r="K26" s="68"/>
      <c r="L26" s="69"/>
      <c r="M26" s="199">
        <v>45292</v>
      </c>
      <c r="N26" s="82">
        <v>45657</v>
      </c>
      <c r="O26" s="552">
        <f t="shared" ref="O26" si="3">F27/F26</f>
        <v>0</v>
      </c>
      <c r="P26" s="552">
        <f t="shared" ref="P26" si="4">H27/H26</f>
        <v>0</v>
      </c>
      <c r="Q26" s="552">
        <v>0</v>
      </c>
      <c r="R26" s="3"/>
      <c r="S26" s="3"/>
      <c r="T26" s="5"/>
      <c r="U26" s="62"/>
      <c r="V26" s="62"/>
      <c r="X26" s="6"/>
      <c r="Z26" s="17"/>
      <c r="AA26" s="6"/>
      <c r="AB26" s="30"/>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row>
    <row r="27" spans="2:251" ht="39.75" customHeight="1">
      <c r="B27" s="537"/>
      <c r="C27" s="541"/>
      <c r="D27" s="37" t="s">
        <v>2</v>
      </c>
      <c r="E27" s="354"/>
      <c r="F27" s="37"/>
      <c r="G27" s="37" t="s">
        <v>40</v>
      </c>
      <c r="H27" s="83"/>
      <c r="I27" s="68"/>
      <c r="J27" s="68"/>
      <c r="K27" s="68"/>
      <c r="L27" s="69"/>
      <c r="M27" s="38"/>
      <c r="N27" s="37"/>
      <c r="O27" s="553"/>
      <c r="P27" s="553"/>
      <c r="Q27" s="553"/>
      <c r="R27" s="3"/>
      <c r="S27" s="3"/>
      <c r="T27" s="5"/>
      <c r="U27" s="62"/>
      <c r="V27" s="62"/>
      <c r="X27" s="6"/>
      <c r="Z27" s="17"/>
      <c r="AA27" s="6"/>
      <c r="AB27" s="30"/>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row>
    <row r="28" spans="2:251" ht="15.75">
      <c r="B28" s="409"/>
      <c r="C28" s="417" t="s">
        <v>9</v>
      </c>
      <c r="D28" s="64" t="s">
        <v>3</v>
      </c>
      <c r="E28" s="398"/>
      <c r="F28" s="24"/>
      <c r="G28" s="64" t="s">
        <v>3</v>
      </c>
      <c r="H28" s="89">
        <f>+H26+H24+H22+H20</f>
        <v>509500000</v>
      </c>
      <c r="I28" s="26"/>
      <c r="J28" s="25"/>
      <c r="K28" s="25"/>
      <c r="L28" s="25"/>
      <c r="M28" s="25"/>
      <c r="N28" s="20"/>
      <c r="O28" s="408"/>
      <c r="P28" s="408"/>
      <c r="Q28" s="409"/>
    </row>
    <row r="29" spans="2:251" ht="15.75">
      <c r="B29" s="409"/>
      <c r="C29" s="417"/>
      <c r="D29" s="64" t="s">
        <v>2</v>
      </c>
      <c r="E29" s="399"/>
      <c r="F29" s="24"/>
      <c r="G29" s="64" t="s">
        <v>40</v>
      </c>
      <c r="H29" s="90">
        <f>+H21</f>
        <v>84000000</v>
      </c>
      <c r="I29" s="21"/>
      <c r="J29" s="21"/>
      <c r="K29" s="22"/>
      <c r="L29" s="21"/>
      <c r="M29" s="21"/>
      <c r="N29" s="20"/>
      <c r="O29" s="408"/>
      <c r="P29" s="408"/>
      <c r="Q29" s="409"/>
    </row>
    <row r="30" spans="2:251">
      <c r="D30" s="19"/>
      <c r="H30" s="91"/>
      <c r="I30" s="15"/>
      <c r="J30" s="17"/>
      <c r="K30" s="17"/>
      <c r="L30" s="17"/>
      <c r="M30" s="16"/>
      <c r="N30" s="16"/>
      <c r="O30" s="15"/>
      <c r="P30" s="13"/>
      <c r="Q30" s="14"/>
      <c r="R30" s="13"/>
    </row>
    <row r="31" spans="2:251" ht="31.5">
      <c r="B31" s="439" t="s">
        <v>42</v>
      </c>
      <c r="C31" s="439"/>
      <c r="D31" s="407" t="s">
        <v>8</v>
      </c>
      <c r="E31" s="407"/>
      <c r="F31" s="407"/>
      <c r="G31" s="407"/>
      <c r="H31" s="407"/>
      <c r="I31" s="407"/>
      <c r="J31" s="72" t="s">
        <v>43</v>
      </c>
      <c r="K31" s="407" t="s">
        <v>44</v>
      </c>
      <c r="L31" s="407"/>
      <c r="M31" s="436" t="s">
        <v>7</v>
      </c>
      <c r="N31" s="437"/>
      <c r="O31" s="437"/>
      <c r="P31" s="437"/>
      <c r="Q31" s="437"/>
    </row>
    <row r="32" spans="2:251" ht="26.25" customHeight="1">
      <c r="B32" s="430" t="s">
        <v>122</v>
      </c>
      <c r="C32" s="432"/>
      <c r="D32" s="411" t="s">
        <v>121</v>
      </c>
      <c r="E32" s="412"/>
      <c r="F32" s="412"/>
      <c r="G32" s="412"/>
      <c r="H32" s="412"/>
      <c r="I32" s="413"/>
      <c r="J32" s="440" t="s">
        <v>85</v>
      </c>
      <c r="K32" s="12" t="s">
        <v>3</v>
      </c>
      <c r="L32" s="66">
        <v>30</v>
      </c>
      <c r="M32" s="438" t="s">
        <v>5</v>
      </c>
      <c r="N32" s="438"/>
      <c r="O32" s="438"/>
      <c r="P32" s="438"/>
      <c r="Q32" s="438"/>
    </row>
    <row r="33" spans="2:53" ht="18" customHeight="1">
      <c r="B33" s="433"/>
      <c r="C33" s="435"/>
      <c r="D33" s="414"/>
      <c r="E33" s="415"/>
      <c r="F33" s="415"/>
      <c r="G33" s="415"/>
      <c r="H33" s="415"/>
      <c r="I33" s="416"/>
      <c r="J33" s="440"/>
      <c r="K33" s="12" t="s">
        <v>2</v>
      </c>
      <c r="L33" s="65"/>
      <c r="M33" s="438"/>
      <c r="N33" s="438"/>
      <c r="O33" s="438"/>
      <c r="P33" s="438"/>
      <c r="Q33" s="438"/>
    </row>
    <row r="34" spans="2:53" ht="18.75" customHeight="1">
      <c r="B34" s="426"/>
      <c r="C34" s="427"/>
      <c r="D34" s="411" t="s">
        <v>120</v>
      </c>
      <c r="E34" s="412"/>
      <c r="F34" s="412"/>
      <c r="G34" s="412"/>
      <c r="H34" s="412"/>
      <c r="I34" s="413"/>
      <c r="J34" s="440" t="s">
        <v>85</v>
      </c>
      <c r="K34" s="12" t="s">
        <v>3</v>
      </c>
      <c r="L34" s="67"/>
      <c r="M34" s="424" t="s">
        <v>4</v>
      </c>
      <c r="N34" s="424"/>
      <c r="O34" s="424"/>
      <c r="P34" s="424"/>
      <c r="Q34" s="424"/>
    </row>
    <row r="35" spans="2:53" ht="14.25" customHeight="1">
      <c r="B35" s="428"/>
      <c r="C35" s="429"/>
      <c r="D35" s="414"/>
      <c r="E35" s="415"/>
      <c r="F35" s="415"/>
      <c r="G35" s="415"/>
      <c r="H35" s="415"/>
      <c r="I35" s="416"/>
      <c r="J35" s="440"/>
      <c r="K35" s="12" t="s">
        <v>2</v>
      </c>
      <c r="L35" s="65"/>
      <c r="M35" s="424"/>
      <c r="N35" s="424"/>
      <c r="O35" s="424"/>
      <c r="P35" s="424"/>
      <c r="Q35" s="424"/>
    </row>
    <row r="36" spans="2:53" ht="15.75">
      <c r="B36" s="426"/>
      <c r="C36" s="427"/>
      <c r="D36" s="401" t="s">
        <v>6</v>
      </c>
      <c r="E36" s="402"/>
      <c r="F36" s="402"/>
      <c r="G36" s="402"/>
      <c r="H36" s="402"/>
      <c r="I36" s="403"/>
      <c r="J36" s="410"/>
      <c r="K36" s="12" t="s">
        <v>3</v>
      </c>
      <c r="L36" s="65"/>
      <c r="M36" s="425"/>
      <c r="N36" s="425"/>
      <c r="O36" s="425"/>
      <c r="P36" s="425"/>
      <c r="Q36" s="425"/>
    </row>
    <row r="37" spans="2:53" ht="15.75">
      <c r="B37" s="428"/>
      <c r="C37" s="429"/>
      <c r="D37" s="404"/>
      <c r="E37" s="405"/>
      <c r="F37" s="405"/>
      <c r="G37" s="405"/>
      <c r="H37" s="405"/>
      <c r="I37" s="406"/>
      <c r="J37" s="410"/>
      <c r="K37" s="12" t="s">
        <v>2</v>
      </c>
      <c r="L37" s="65"/>
      <c r="M37" s="425"/>
      <c r="N37" s="425"/>
      <c r="O37" s="425"/>
      <c r="P37" s="425"/>
      <c r="Q37" s="425"/>
    </row>
    <row r="38" spans="2:53" ht="15" customHeight="1">
      <c r="B38" s="430" t="s">
        <v>1</v>
      </c>
      <c r="C38" s="431"/>
      <c r="D38" s="431"/>
      <c r="E38" s="431"/>
      <c r="F38" s="431"/>
      <c r="G38" s="431"/>
      <c r="H38" s="431"/>
      <c r="I38" s="431"/>
      <c r="J38" s="431"/>
      <c r="K38" s="431"/>
      <c r="L38" s="432"/>
      <c r="M38" s="424" t="s">
        <v>0</v>
      </c>
      <c r="N38" s="424"/>
      <c r="O38" s="424"/>
      <c r="P38" s="424"/>
      <c r="Q38" s="424"/>
    </row>
    <row r="39" spans="2:53" ht="29.25" customHeight="1">
      <c r="B39" s="433"/>
      <c r="C39" s="434"/>
      <c r="D39" s="434"/>
      <c r="E39" s="434"/>
      <c r="F39" s="434"/>
      <c r="G39" s="434"/>
      <c r="H39" s="434"/>
      <c r="I39" s="434"/>
      <c r="J39" s="434"/>
      <c r="K39" s="434"/>
      <c r="L39" s="435"/>
      <c r="M39" s="424"/>
      <c r="N39" s="424"/>
      <c r="O39" s="424"/>
      <c r="P39" s="424"/>
      <c r="Q39" s="424"/>
    </row>
    <row r="40" spans="2:53">
      <c r="M40" s="11"/>
      <c r="N40" s="11"/>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sheetData>
  <mergeCells count="99">
    <mergeCell ref="E20:E21"/>
    <mergeCell ref="E22:E23"/>
    <mergeCell ref="E24:E25"/>
    <mergeCell ref="E26:E27"/>
    <mergeCell ref="O24:O25"/>
    <mergeCell ref="O20:O21"/>
    <mergeCell ref="P24:P25"/>
    <mergeCell ref="Q24:Q25"/>
    <mergeCell ref="O26:O27"/>
    <mergeCell ref="P26:P27"/>
    <mergeCell ref="Q26:Q27"/>
    <mergeCell ref="P20:P21"/>
    <mergeCell ref="Q20:Q21"/>
    <mergeCell ref="O22:O23"/>
    <mergeCell ref="P22:P23"/>
    <mergeCell ref="Q22:Q23"/>
    <mergeCell ref="B38:L39"/>
    <mergeCell ref="M38:Q39"/>
    <mergeCell ref="C24:C25"/>
    <mergeCell ref="B24:B25"/>
    <mergeCell ref="B34:C35"/>
    <mergeCell ref="D34:I35"/>
    <mergeCell ref="J34:J35"/>
    <mergeCell ref="M34:Q35"/>
    <mergeCell ref="B36:C37"/>
    <mergeCell ref="D36:I37"/>
    <mergeCell ref="J36:J37"/>
    <mergeCell ref="M36:Q37"/>
    <mergeCell ref="B31:C31"/>
    <mergeCell ref="D31:I31"/>
    <mergeCell ref="K31:L31"/>
    <mergeCell ref="M31:Q31"/>
    <mergeCell ref="B32:C33"/>
    <mergeCell ref="D32:I33"/>
    <mergeCell ref="J32:J33"/>
    <mergeCell ref="M32:Q33"/>
    <mergeCell ref="B28:B29"/>
    <mergeCell ref="C28:C29"/>
    <mergeCell ref="E28:E29"/>
    <mergeCell ref="O28:O29"/>
    <mergeCell ref="P28:P29"/>
    <mergeCell ref="Q28:Q29"/>
    <mergeCell ref="B26:B27"/>
    <mergeCell ref="C26:C27"/>
    <mergeCell ref="B20:B23"/>
    <mergeCell ref="C20:C21"/>
    <mergeCell ref="C22:C23"/>
    <mergeCell ref="M17:N18"/>
    <mergeCell ref="O17:Q17"/>
    <mergeCell ref="U17:V17"/>
    <mergeCell ref="O18:O19"/>
    <mergeCell ref="P18:P19"/>
    <mergeCell ref="Q18:Q19"/>
    <mergeCell ref="U18:V18"/>
    <mergeCell ref="U19:V19"/>
    <mergeCell ref="G17:G19"/>
    <mergeCell ref="U12:W12"/>
    <mergeCell ref="B13:C13"/>
    <mergeCell ref="D13:I13"/>
    <mergeCell ref="N13:P13"/>
    <mergeCell ref="U13:W13"/>
    <mergeCell ref="D16:I16"/>
    <mergeCell ref="N16:P16"/>
    <mergeCell ref="U16:V16"/>
    <mergeCell ref="B17:B19"/>
    <mergeCell ref="C17:C19"/>
    <mergeCell ref="D17:D19"/>
    <mergeCell ref="E17:E19"/>
    <mergeCell ref="F17:F19"/>
    <mergeCell ref="H17:H19"/>
    <mergeCell ref="I17:L18"/>
    <mergeCell ref="T9:X9"/>
    <mergeCell ref="B10:C10"/>
    <mergeCell ref="D10:I10"/>
    <mergeCell ref="N10:P10"/>
    <mergeCell ref="B11:C11"/>
    <mergeCell ref="D11:I11"/>
    <mergeCell ref="N11:P11"/>
    <mergeCell ref="U11:W11"/>
    <mergeCell ref="C6:Q6"/>
    <mergeCell ref="D7:Q7"/>
    <mergeCell ref="D8:Q8"/>
    <mergeCell ref="B9:C9"/>
    <mergeCell ref="D9:I9"/>
    <mergeCell ref="J9:L16"/>
    <mergeCell ref="M9:Q9"/>
    <mergeCell ref="B12:C12"/>
    <mergeCell ref="D12:I12"/>
    <mergeCell ref="N12:P12"/>
    <mergeCell ref="N14:P14"/>
    <mergeCell ref="N15:P15"/>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R85"/>
  <sheetViews>
    <sheetView topLeftCell="D1" zoomScale="70" zoomScaleNormal="70" workbookViewId="0">
      <selection activeCell="C52" sqref="C52"/>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8.140625" style="1" customWidth="1"/>
    <col min="9" max="9" width="25.85546875" style="264" customWidth="1"/>
    <col min="10" max="10" width="20.85546875" style="3" customWidth="1"/>
    <col min="11" max="12" width="13.5703125" style="1" customWidth="1"/>
    <col min="13" max="13" width="23.85546875" style="1" customWidth="1"/>
    <col min="14" max="14" width="20.7109375" style="2" customWidth="1"/>
    <col min="15" max="15" width="21.140625" style="2" customWidth="1"/>
    <col min="16" max="18" width="16.85546875" style="1" customWidth="1"/>
    <col min="19" max="19" width="16.42578125" style="1" customWidth="1"/>
    <col min="20" max="20" width="12.5703125" style="1"/>
    <col min="21" max="21" width="14.42578125" style="1" customWidth="1"/>
    <col min="22" max="22" width="18.5703125" style="1" customWidth="1"/>
    <col min="23" max="23" width="33.85546875" style="1" customWidth="1"/>
    <col min="24" max="24" width="12.5703125" style="1" hidden="1" customWidth="1"/>
    <col min="25" max="25" width="24.28515625" style="1" customWidth="1"/>
    <col min="26" max="26" width="22.5703125" style="1" customWidth="1"/>
    <col min="27" max="28" width="12.5703125" style="1"/>
    <col min="29" max="29" width="16.85546875" style="1" customWidth="1"/>
    <col min="30" max="30" width="12.5703125" style="1"/>
    <col min="31" max="31" width="30.140625" style="1" customWidth="1"/>
    <col min="32" max="32" width="15.42578125" style="1" customWidth="1"/>
    <col min="33" max="33" width="15.85546875" style="1" customWidth="1"/>
    <col min="34" max="34" width="24.42578125" style="1" customWidth="1"/>
    <col min="35" max="35" width="17.140625" style="1" customWidth="1"/>
    <col min="36" max="16384" width="12.5703125" style="1"/>
  </cols>
  <sheetData>
    <row r="1" spans="2:252" ht="22.5" customHeight="1"/>
    <row r="2" spans="2:252" s="39" customFormat="1" ht="37.5" customHeight="1">
      <c r="B2" s="343"/>
      <c r="C2" s="343"/>
      <c r="D2" s="328" t="s">
        <v>28</v>
      </c>
      <c r="E2" s="329"/>
      <c r="F2" s="329"/>
      <c r="G2" s="329"/>
      <c r="H2" s="329"/>
      <c r="I2" s="329"/>
      <c r="J2" s="329"/>
      <c r="K2" s="330"/>
      <c r="L2" s="94"/>
      <c r="M2" s="334" t="s">
        <v>32</v>
      </c>
      <c r="N2" s="335"/>
      <c r="O2" s="335"/>
      <c r="P2" s="336"/>
      <c r="Q2" s="337"/>
      <c r="R2" s="338"/>
      <c r="S2" s="61"/>
    </row>
    <row r="3" spans="2:252" s="39" customFormat="1" ht="37.5" customHeight="1">
      <c r="B3" s="343"/>
      <c r="C3" s="343"/>
      <c r="D3" s="331"/>
      <c r="E3" s="332"/>
      <c r="F3" s="332"/>
      <c r="G3" s="332"/>
      <c r="H3" s="332"/>
      <c r="I3" s="332"/>
      <c r="J3" s="332"/>
      <c r="K3" s="333"/>
      <c r="L3" s="95"/>
      <c r="M3" s="334" t="s">
        <v>29</v>
      </c>
      <c r="N3" s="335"/>
      <c r="O3" s="335"/>
      <c r="P3" s="336"/>
      <c r="Q3" s="339"/>
      <c r="R3" s="340"/>
      <c r="S3" s="61"/>
    </row>
    <row r="4" spans="2:252" s="39" customFormat="1" ht="33.75" customHeight="1">
      <c r="B4" s="343"/>
      <c r="C4" s="343"/>
      <c r="D4" s="328" t="s">
        <v>27</v>
      </c>
      <c r="E4" s="329"/>
      <c r="F4" s="329"/>
      <c r="G4" s="329"/>
      <c r="H4" s="329"/>
      <c r="I4" s="329"/>
      <c r="J4" s="329"/>
      <c r="K4" s="330"/>
      <c r="L4" s="94"/>
      <c r="M4" s="334" t="s">
        <v>30</v>
      </c>
      <c r="N4" s="335"/>
      <c r="O4" s="335"/>
      <c r="P4" s="336"/>
      <c r="Q4" s="339"/>
      <c r="R4" s="340"/>
      <c r="S4" s="61"/>
    </row>
    <row r="5" spans="2:252" s="39" customFormat="1" ht="38.25" customHeight="1">
      <c r="B5" s="343"/>
      <c r="C5" s="343"/>
      <c r="D5" s="331"/>
      <c r="E5" s="332"/>
      <c r="F5" s="332"/>
      <c r="G5" s="332"/>
      <c r="H5" s="332"/>
      <c r="I5" s="332"/>
      <c r="J5" s="332"/>
      <c r="K5" s="333"/>
      <c r="L5" s="95"/>
      <c r="M5" s="334" t="s">
        <v>31</v>
      </c>
      <c r="N5" s="335"/>
      <c r="O5" s="335"/>
      <c r="P5" s="336"/>
      <c r="Q5" s="341"/>
      <c r="R5" s="342"/>
      <c r="S5" s="61"/>
    </row>
    <row r="6" spans="2:252" s="39" customFormat="1" ht="23.25" customHeight="1">
      <c r="C6" s="356"/>
      <c r="D6" s="356"/>
      <c r="E6" s="356"/>
      <c r="F6" s="356"/>
      <c r="G6" s="356"/>
      <c r="H6" s="356"/>
      <c r="I6" s="356"/>
      <c r="J6" s="356"/>
      <c r="K6" s="356"/>
      <c r="L6" s="356"/>
      <c r="M6" s="356"/>
      <c r="N6" s="356"/>
      <c r="O6" s="356"/>
      <c r="P6" s="356"/>
      <c r="Q6" s="356"/>
      <c r="R6" s="356"/>
      <c r="S6" s="61"/>
    </row>
    <row r="7" spans="2:252" s="39" customFormat="1" ht="31.5" customHeight="1">
      <c r="B7" s="63" t="s">
        <v>37</v>
      </c>
      <c r="C7" s="63" t="s">
        <v>46</v>
      </c>
      <c r="D7" s="362" t="s">
        <v>47</v>
      </c>
      <c r="E7" s="363"/>
      <c r="F7" s="363"/>
      <c r="G7" s="363"/>
      <c r="H7" s="363"/>
      <c r="I7" s="363"/>
      <c r="J7" s="363"/>
      <c r="K7" s="363"/>
      <c r="L7" s="566"/>
      <c r="M7" s="363"/>
      <c r="N7" s="363"/>
      <c r="O7" s="363"/>
      <c r="P7" s="363"/>
      <c r="Q7" s="363"/>
      <c r="R7" s="364"/>
      <c r="S7" s="61"/>
    </row>
    <row r="8" spans="2:252" s="39" customFormat="1" ht="36" customHeight="1">
      <c r="B8" s="63" t="s">
        <v>26</v>
      </c>
      <c r="C8" s="63"/>
      <c r="D8" s="357" t="s">
        <v>48</v>
      </c>
      <c r="E8" s="357"/>
      <c r="F8" s="357"/>
      <c r="G8" s="357"/>
      <c r="H8" s="357"/>
      <c r="I8" s="357"/>
      <c r="J8" s="357"/>
      <c r="K8" s="357"/>
      <c r="L8" s="357"/>
      <c r="M8" s="357"/>
      <c r="N8" s="357"/>
      <c r="O8" s="357"/>
      <c r="P8" s="357"/>
      <c r="Q8" s="357"/>
      <c r="R8" s="357"/>
    </row>
    <row r="9" spans="2:252" s="39" customFormat="1" ht="36" customHeight="1">
      <c r="B9" s="358" t="s">
        <v>318</v>
      </c>
      <c r="C9" s="359"/>
      <c r="D9" s="366" t="s">
        <v>348</v>
      </c>
      <c r="E9" s="366"/>
      <c r="F9" s="366"/>
      <c r="G9" s="366"/>
      <c r="H9" s="366"/>
      <c r="I9" s="367"/>
      <c r="J9" s="372" t="s">
        <v>124</v>
      </c>
      <c r="K9" s="373"/>
      <c r="L9" s="373"/>
      <c r="M9" s="374"/>
      <c r="N9" s="381" t="s">
        <v>25</v>
      </c>
      <c r="O9" s="382"/>
      <c r="P9" s="382"/>
      <c r="Q9" s="382"/>
      <c r="R9" s="383"/>
      <c r="S9" s="47"/>
      <c r="U9" s="365"/>
      <c r="V9" s="365"/>
      <c r="W9" s="365"/>
      <c r="X9" s="365"/>
      <c r="Y9" s="365"/>
    </row>
    <row r="10" spans="2:252" s="39" customFormat="1" ht="36" customHeight="1">
      <c r="B10" s="358" t="s">
        <v>172</v>
      </c>
      <c r="C10" s="359"/>
      <c r="D10" s="366" t="s">
        <v>349</v>
      </c>
      <c r="E10" s="366"/>
      <c r="F10" s="366"/>
      <c r="G10" s="366"/>
      <c r="H10" s="366"/>
      <c r="I10" s="367"/>
      <c r="J10" s="375"/>
      <c r="K10" s="376"/>
      <c r="L10" s="376"/>
      <c r="M10" s="377"/>
      <c r="N10" s="60" t="s">
        <v>24</v>
      </c>
      <c r="O10" s="368" t="s">
        <v>23</v>
      </c>
      <c r="P10" s="368"/>
      <c r="Q10" s="368"/>
      <c r="R10" s="60" t="s">
        <v>22</v>
      </c>
      <c r="S10" s="47"/>
      <c r="U10" s="59"/>
      <c r="V10" s="59"/>
      <c r="W10" s="59"/>
      <c r="X10" s="59"/>
      <c r="Y10" s="59"/>
    </row>
    <row r="11" spans="2:252" s="39" customFormat="1" ht="31.5" customHeight="1">
      <c r="B11" s="360" t="s">
        <v>328</v>
      </c>
      <c r="C11" s="361"/>
      <c r="D11" s="369" t="s">
        <v>350</v>
      </c>
      <c r="E11" s="369"/>
      <c r="F11" s="369"/>
      <c r="G11" s="369"/>
      <c r="H11" s="369"/>
      <c r="I11" s="370"/>
      <c r="J11" s="375"/>
      <c r="K11" s="376"/>
      <c r="L11" s="376"/>
      <c r="M11" s="377"/>
      <c r="N11" s="58"/>
      <c r="O11" s="528"/>
      <c r="P11" s="529"/>
      <c r="Q11" s="530"/>
      <c r="R11" s="57"/>
      <c r="S11" s="47"/>
      <c r="U11" s="56"/>
      <c r="V11" s="371"/>
      <c r="W11" s="371"/>
      <c r="X11" s="371"/>
      <c r="Y11" s="56"/>
      <c r="AA11" s="55"/>
      <c r="AB11" s="55"/>
    </row>
    <row r="12" spans="2:252" s="39" customFormat="1" ht="74.25" customHeight="1">
      <c r="B12" s="391" t="s">
        <v>342</v>
      </c>
      <c r="C12" s="392"/>
      <c r="D12" s="369" t="s">
        <v>351</v>
      </c>
      <c r="E12" s="369"/>
      <c r="F12" s="369"/>
      <c r="G12" s="369"/>
      <c r="H12" s="369"/>
      <c r="I12" s="370"/>
      <c r="J12" s="375"/>
      <c r="K12" s="376"/>
      <c r="L12" s="376"/>
      <c r="M12" s="377"/>
      <c r="N12" s="54"/>
      <c r="O12" s="384" t="s">
        <v>306</v>
      </c>
      <c r="P12" s="385"/>
      <c r="Q12" s="386"/>
      <c r="R12" s="53"/>
      <c r="S12" s="47"/>
      <c r="U12" s="50"/>
      <c r="V12" s="387"/>
      <c r="W12" s="387"/>
      <c r="X12" s="387"/>
      <c r="Y12" s="44"/>
      <c r="AA12" s="42"/>
      <c r="AB12" s="41"/>
      <c r="AC12" s="40"/>
    </row>
    <row r="13" spans="2:252" s="39" customFormat="1" ht="74.25" customHeight="1">
      <c r="B13" s="346" t="s">
        <v>325</v>
      </c>
      <c r="C13" s="347"/>
      <c r="D13" s="366" t="s">
        <v>352</v>
      </c>
      <c r="E13" s="366"/>
      <c r="F13" s="366"/>
      <c r="G13" s="366"/>
      <c r="H13" s="366"/>
      <c r="I13" s="367"/>
      <c r="J13" s="375"/>
      <c r="K13" s="376"/>
      <c r="L13" s="376"/>
      <c r="M13" s="377"/>
      <c r="N13" s="52"/>
      <c r="O13" s="388"/>
      <c r="P13" s="389"/>
      <c r="Q13" s="390"/>
      <c r="R13" s="51"/>
      <c r="S13" s="47"/>
      <c r="U13" s="50"/>
      <c r="V13" s="387"/>
      <c r="W13" s="387"/>
      <c r="X13" s="387"/>
      <c r="Y13" s="44"/>
      <c r="AA13" s="42"/>
      <c r="AB13" s="41"/>
      <c r="AC13" s="40"/>
    </row>
    <row r="14" spans="2:252" s="39" customFormat="1" ht="28.5" customHeight="1">
      <c r="B14" s="73" t="s">
        <v>123</v>
      </c>
      <c r="C14" s="74"/>
      <c r="D14" s="348"/>
      <c r="E14" s="348"/>
      <c r="F14" s="348"/>
      <c r="G14" s="348"/>
      <c r="H14" s="348"/>
      <c r="I14" s="349"/>
      <c r="J14" s="378"/>
      <c r="K14" s="379"/>
      <c r="L14" s="379"/>
      <c r="M14" s="380"/>
      <c r="N14" s="49"/>
      <c r="O14" s="388"/>
      <c r="P14" s="389"/>
      <c r="Q14" s="390"/>
      <c r="R14" s="48"/>
      <c r="S14" s="47"/>
      <c r="U14" s="46"/>
      <c r="V14" s="387"/>
      <c r="W14" s="387"/>
      <c r="X14" s="45"/>
      <c r="Y14" s="44"/>
      <c r="Z14" s="43"/>
      <c r="AA14" s="42"/>
      <c r="AB14" s="41"/>
      <c r="AC14" s="40"/>
    </row>
    <row r="15" spans="2:252" ht="28.5" customHeight="1">
      <c r="B15" s="352" t="s">
        <v>35</v>
      </c>
      <c r="C15" s="394" t="s">
        <v>33</v>
      </c>
      <c r="D15" s="350" t="s">
        <v>39</v>
      </c>
      <c r="E15" s="350" t="s">
        <v>21</v>
      </c>
      <c r="F15" s="350" t="s">
        <v>45</v>
      </c>
      <c r="G15" s="395" t="s">
        <v>41</v>
      </c>
      <c r="H15" s="350" t="s">
        <v>36</v>
      </c>
      <c r="I15" s="418" t="s">
        <v>34</v>
      </c>
      <c r="J15" s="419"/>
      <c r="K15" s="419"/>
      <c r="L15" s="419"/>
      <c r="M15" s="420"/>
      <c r="N15" s="350" t="s">
        <v>20</v>
      </c>
      <c r="O15" s="350"/>
      <c r="P15" s="351" t="s">
        <v>19</v>
      </c>
      <c r="Q15" s="351"/>
      <c r="R15" s="351"/>
      <c r="S15" s="3"/>
      <c r="T15" s="3"/>
      <c r="U15" s="10"/>
      <c r="V15" s="393"/>
      <c r="W15" s="393"/>
      <c r="X15" s="3"/>
      <c r="Y15" s="9"/>
      <c r="Z15" s="3"/>
      <c r="AA15" s="17"/>
      <c r="AB15" s="6"/>
      <c r="AC15" s="30"/>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row>
    <row r="16" spans="2:252" ht="33.75" customHeight="1">
      <c r="B16" s="353"/>
      <c r="C16" s="394"/>
      <c r="D16" s="350"/>
      <c r="E16" s="350"/>
      <c r="F16" s="350"/>
      <c r="G16" s="350"/>
      <c r="H16" s="350"/>
      <c r="I16" s="421"/>
      <c r="J16" s="422"/>
      <c r="K16" s="422"/>
      <c r="L16" s="422"/>
      <c r="M16" s="423"/>
      <c r="N16" s="350"/>
      <c r="O16" s="350"/>
      <c r="P16" s="350" t="s">
        <v>18</v>
      </c>
      <c r="Q16" s="350" t="s">
        <v>17</v>
      </c>
      <c r="R16" s="394" t="s">
        <v>16</v>
      </c>
      <c r="S16" s="3"/>
      <c r="T16" s="3"/>
      <c r="U16" s="8"/>
      <c r="V16" s="393"/>
      <c r="W16" s="393"/>
      <c r="X16" s="3"/>
      <c r="Y16" s="7"/>
      <c r="Z16" s="3"/>
      <c r="AA16" s="17"/>
      <c r="AB16" s="6"/>
      <c r="AC16" s="30"/>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row>
    <row r="17" spans="2:252" ht="39.75" customHeight="1">
      <c r="B17" s="354"/>
      <c r="C17" s="394"/>
      <c r="D17" s="350"/>
      <c r="E17" s="350"/>
      <c r="F17" s="350"/>
      <c r="G17" s="350"/>
      <c r="H17" s="350"/>
      <c r="I17" s="262" t="s">
        <v>15</v>
      </c>
      <c r="J17" s="68" t="s">
        <v>14</v>
      </c>
      <c r="K17" s="68" t="s">
        <v>193</v>
      </c>
      <c r="L17" s="153" t="s">
        <v>192</v>
      </c>
      <c r="M17" s="69" t="s">
        <v>12</v>
      </c>
      <c r="N17" s="38" t="s">
        <v>11</v>
      </c>
      <c r="O17" s="37" t="s">
        <v>10</v>
      </c>
      <c r="P17" s="350"/>
      <c r="Q17" s="350"/>
      <c r="R17" s="394"/>
      <c r="S17" s="3"/>
      <c r="T17" s="3"/>
      <c r="U17" s="5"/>
      <c r="V17" s="393"/>
      <c r="W17" s="393"/>
      <c r="Y17" s="6"/>
      <c r="AA17" s="17"/>
      <c r="AB17" s="6"/>
      <c r="AC17" s="30"/>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row>
    <row r="18" spans="2:252" ht="39.75" customHeight="1">
      <c r="B18" s="531" t="s">
        <v>125</v>
      </c>
      <c r="C18" s="538" t="s">
        <v>126</v>
      </c>
      <c r="D18" s="37" t="s">
        <v>3</v>
      </c>
      <c r="E18" s="565" t="s">
        <v>195</v>
      </c>
      <c r="F18" s="37">
        <v>3</v>
      </c>
      <c r="G18" s="37" t="s">
        <v>3</v>
      </c>
      <c r="H18" s="158">
        <f>+I18+K18+L18+M18</f>
        <v>4039882757</v>
      </c>
      <c r="I18" s="271">
        <f>554073036+277036518+20000000</f>
        <v>851109554</v>
      </c>
      <c r="J18" s="68"/>
      <c r="K18" s="68">
        <v>124160399</v>
      </c>
      <c r="L18" s="153">
        <v>976200000</v>
      </c>
      <c r="M18" s="275">
        <f>220000000+1228776985+639635819</f>
        <v>2088412804</v>
      </c>
      <c r="N18" s="274"/>
      <c r="O18" s="82">
        <v>45657</v>
      </c>
      <c r="P18" s="552">
        <f>F19/F18</f>
        <v>1.3333333333333333</v>
      </c>
      <c r="Q18" s="552">
        <f>H19/H18</f>
        <v>0.61437760754302995</v>
      </c>
      <c r="R18" s="552">
        <f>P18*P18/Q18</f>
        <v>2.8936239797008962</v>
      </c>
      <c r="S18" s="3"/>
      <c r="T18" s="3"/>
      <c r="U18" s="5"/>
      <c r="V18" s="62"/>
      <c r="W18" s="62"/>
      <c r="Y18" s="6"/>
      <c r="AA18" s="17"/>
      <c r="AB18" s="6"/>
      <c r="AC18" s="30"/>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row>
    <row r="19" spans="2:252" ht="39.75" customHeight="1">
      <c r="B19" s="537"/>
      <c r="C19" s="539"/>
      <c r="D19" s="37" t="s">
        <v>2</v>
      </c>
      <c r="E19" s="565"/>
      <c r="F19" s="37">
        <v>4</v>
      </c>
      <c r="G19" s="37" t="s">
        <v>40</v>
      </c>
      <c r="H19" s="158">
        <f>+I19+L19+M19</f>
        <v>2482013503</v>
      </c>
      <c r="I19" s="272">
        <v>277036518</v>
      </c>
      <c r="J19" s="68"/>
      <c r="K19" s="68"/>
      <c r="L19" s="251">
        <v>976200000</v>
      </c>
      <c r="M19" s="251">
        <v>1228776985</v>
      </c>
      <c r="N19" s="274"/>
      <c r="O19" s="37"/>
      <c r="P19" s="553"/>
      <c r="Q19" s="553"/>
      <c r="R19" s="553"/>
      <c r="S19" s="3"/>
      <c r="T19" s="3"/>
      <c r="U19" s="5"/>
      <c r="V19" s="62"/>
      <c r="W19" s="62"/>
      <c r="Y19" s="6"/>
      <c r="AA19" s="17"/>
      <c r="AB19" s="6"/>
      <c r="AC19" s="30"/>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row>
    <row r="20" spans="2:252" ht="39.75" customHeight="1">
      <c r="B20" s="531" t="s">
        <v>127</v>
      </c>
      <c r="C20" s="531" t="s">
        <v>128</v>
      </c>
      <c r="D20" s="37" t="s">
        <v>3</v>
      </c>
      <c r="E20" s="565" t="s">
        <v>196</v>
      </c>
      <c r="F20" s="37">
        <v>1</v>
      </c>
      <c r="G20" s="37" t="s">
        <v>3</v>
      </c>
      <c r="H20" s="37">
        <f>+J20</f>
        <v>4254000000</v>
      </c>
      <c r="I20" s="262"/>
      <c r="J20" s="68">
        <v>4254000000</v>
      </c>
      <c r="K20" s="68"/>
      <c r="L20" s="153"/>
      <c r="M20" s="69"/>
      <c r="N20" s="38"/>
      <c r="O20" s="82">
        <v>45657</v>
      </c>
      <c r="P20" s="552">
        <f t="shared" ref="P20" si="0">F21/F20</f>
        <v>1</v>
      </c>
      <c r="Q20" s="552">
        <f t="shared" ref="Q20" si="1">H21/H20</f>
        <v>0.41666666666666669</v>
      </c>
      <c r="R20" s="552">
        <f t="shared" ref="R20" si="2">P20*P20/Q20</f>
        <v>2.4</v>
      </c>
      <c r="S20" s="3"/>
      <c r="T20" s="3"/>
      <c r="U20" s="5"/>
      <c r="V20" s="62"/>
      <c r="W20" s="62"/>
      <c r="Y20" s="6"/>
      <c r="AA20" s="17"/>
      <c r="AB20" s="6"/>
      <c r="AC20" s="30"/>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row>
    <row r="21" spans="2:252" ht="39.75" customHeight="1">
      <c r="B21" s="537"/>
      <c r="C21" s="532"/>
      <c r="D21" s="37" t="s">
        <v>2</v>
      </c>
      <c r="E21" s="565"/>
      <c r="F21" s="37">
        <v>1</v>
      </c>
      <c r="G21" s="37" t="s">
        <v>40</v>
      </c>
      <c r="H21" s="37">
        <f>+J21</f>
        <v>1772500000</v>
      </c>
      <c r="I21" s="262"/>
      <c r="J21" s="68">
        <v>1772500000</v>
      </c>
      <c r="K21" s="68"/>
      <c r="L21" s="153"/>
      <c r="M21" s="69"/>
      <c r="N21" s="38"/>
      <c r="O21" s="37"/>
      <c r="P21" s="553"/>
      <c r="Q21" s="553"/>
      <c r="R21" s="553"/>
      <c r="S21" s="3"/>
      <c r="T21" s="3"/>
      <c r="U21" s="5"/>
      <c r="V21" s="62"/>
      <c r="W21" s="62"/>
      <c r="Y21" s="6"/>
      <c r="AA21" s="17"/>
      <c r="AB21" s="6"/>
      <c r="AC21" s="30"/>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row>
    <row r="22" spans="2:252" ht="39.75" customHeight="1">
      <c r="B22" s="537"/>
      <c r="C22" s="538" t="s">
        <v>194</v>
      </c>
      <c r="D22" s="37" t="s">
        <v>3</v>
      </c>
      <c r="E22" s="565" t="s">
        <v>197</v>
      </c>
      <c r="F22" s="37">
        <v>1</v>
      </c>
      <c r="G22" s="37" t="s">
        <v>3</v>
      </c>
      <c r="H22" s="160">
        <f>+M22</f>
        <v>145619121</v>
      </c>
      <c r="I22" s="262"/>
      <c r="J22" s="68"/>
      <c r="K22" s="68"/>
      <c r="L22" s="153"/>
      <c r="M22" s="159">
        <v>145619121</v>
      </c>
      <c r="N22" s="38"/>
      <c r="O22" s="82">
        <v>45657</v>
      </c>
      <c r="P22" s="552">
        <f t="shared" ref="P22" si="3">F23/F22</f>
        <v>0</v>
      </c>
      <c r="Q22" s="552">
        <f t="shared" ref="Q22" si="4">H23/H22</f>
        <v>0</v>
      </c>
      <c r="R22" s="552">
        <v>0</v>
      </c>
      <c r="S22" s="3"/>
      <c r="T22" s="3"/>
      <c r="U22" s="5"/>
      <c r="V22" s="62"/>
      <c r="W22" s="62"/>
      <c r="Y22" s="6"/>
      <c r="AA22" s="17"/>
      <c r="AB22" s="6"/>
      <c r="AC22" s="30"/>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row>
    <row r="23" spans="2:252" ht="39.75" customHeight="1">
      <c r="B23" s="532"/>
      <c r="C23" s="545"/>
      <c r="D23" s="37" t="s">
        <v>2</v>
      </c>
      <c r="E23" s="565"/>
      <c r="F23" s="37"/>
      <c r="G23" s="37" t="s">
        <v>40</v>
      </c>
      <c r="H23" s="37"/>
      <c r="I23" s="262"/>
      <c r="J23" s="68"/>
      <c r="K23" s="68"/>
      <c r="L23" s="153"/>
      <c r="M23" s="69"/>
      <c r="N23" s="38"/>
      <c r="O23" s="37"/>
      <c r="P23" s="553"/>
      <c r="Q23" s="553"/>
      <c r="R23" s="553"/>
      <c r="S23" s="3"/>
      <c r="T23" s="3"/>
      <c r="U23" s="5"/>
      <c r="V23" s="62"/>
      <c r="W23" s="62"/>
      <c r="Y23" s="6"/>
      <c r="AA23" s="17"/>
      <c r="AB23" s="6"/>
      <c r="AC23" s="30"/>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row>
    <row r="24" spans="2:252" ht="81.75" customHeight="1">
      <c r="B24" s="531" t="s">
        <v>129</v>
      </c>
      <c r="C24" s="531" t="s">
        <v>130</v>
      </c>
      <c r="D24" s="37" t="s">
        <v>3</v>
      </c>
      <c r="E24" s="565" t="s">
        <v>198</v>
      </c>
      <c r="F24" s="78">
        <v>467463</v>
      </c>
      <c r="G24" s="37" t="s">
        <v>3</v>
      </c>
      <c r="H24" s="37">
        <f>+I24+J24</f>
        <v>8708267009</v>
      </c>
      <c r="I24" s="262">
        <v>4984000000</v>
      </c>
      <c r="J24" s="68">
        <v>3724267009</v>
      </c>
      <c r="K24" s="68"/>
      <c r="L24" s="153"/>
      <c r="M24" s="69"/>
      <c r="N24" s="38"/>
      <c r="O24" s="82">
        <v>45657</v>
      </c>
      <c r="P24" s="552">
        <f t="shared" ref="P24" si="5">F25/F24</f>
        <v>1</v>
      </c>
      <c r="Q24" s="552">
        <f t="shared" ref="Q24" si="6">H25/H24</f>
        <v>0.45604549537762112</v>
      </c>
      <c r="R24" s="552">
        <f t="shared" ref="R24" si="7">P24*P24/Q24</f>
        <v>2.1927636828688901</v>
      </c>
      <c r="S24" s="3"/>
      <c r="T24" s="3"/>
      <c r="U24" s="5"/>
      <c r="V24" s="62"/>
      <c r="W24" s="62"/>
      <c r="Y24" s="6"/>
      <c r="AA24" s="17"/>
      <c r="AB24" s="6"/>
      <c r="AC24" s="3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row>
    <row r="25" spans="2:252" ht="39.75" customHeight="1">
      <c r="B25" s="537"/>
      <c r="C25" s="532"/>
      <c r="D25" s="37" t="s">
        <v>2</v>
      </c>
      <c r="E25" s="565"/>
      <c r="F25" s="78">
        <v>467463</v>
      </c>
      <c r="G25" s="37" t="s">
        <v>40</v>
      </c>
      <c r="H25" s="161">
        <f>+I25+J25</f>
        <v>3971365942</v>
      </c>
      <c r="I25" s="263">
        <v>2062259612</v>
      </c>
      <c r="J25" s="68">
        <v>1909106330</v>
      </c>
      <c r="K25" s="68"/>
      <c r="L25" s="153"/>
      <c r="M25" s="69"/>
      <c r="N25" s="38"/>
      <c r="O25" s="37"/>
      <c r="P25" s="553"/>
      <c r="Q25" s="553"/>
      <c r="R25" s="553"/>
      <c r="S25" s="3"/>
      <c r="T25" s="3"/>
      <c r="U25" s="5"/>
      <c r="V25" s="62"/>
      <c r="W25" s="62"/>
      <c r="Y25" s="6"/>
      <c r="AA25" s="17"/>
      <c r="AB25" s="6"/>
      <c r="AC25" s="30"/>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row>
    <row r="26" spans="2:252" ht="39.75" customHeight="1">
      <c r="B26" s="537"/>
      <c r="C26" s="533" t="s">
        <v>131</v>
      </c>
      <c r="D26" s="37" t="s">
        <v>3</v>
      </c>
      <c r="E26" s="565" t="s">
        <v>198</v>
      </c>
      <c r="F26" s="78">
        <v>467463</v>
      </c>
      <c r="G26" s="37" t="s">
        <v>3</v>
      </c>
      <c r="H26" s="1">
        <f>+J26</f>
        <v>5700768043</v>
      </c>
      <c r="I26" s="262"/>
      <c r="J26" s="1">
        <v>5700768043</v>
      </c>
      <c r="K26" s="68"/>
      <c r="L26" s="153"/>
      <c r="M26" s="69"/>
      <c r="N26" s="38"/>
      <c r="O26" s="82">
        <v>45657</v>
      </c>
      <c r="P26" s="552">
        <f t="shared" ref="P26" si="8">F27/F26</f>
        <v>1</v>
      </c>
      <c r="Q26" s="552">
        <f t="shared" ref="Q26" si="9">H27/H26</f>
        <v>0.45082270522403711</v>
      </c>
      <c r="R26" s="552">
        <f t="shared" ref="R26" si="10">P26*P26/Q26</f>
        <v>2.2181668944625321</v>
      </c>
      <c r="S26" s="3"/>
      <c r="T26" s="3"/>
      <c r="U26" s="5"/>
      <c r="V26" s="62"/>
      <c r="W26" s="62"/>
      <c r="Y26" s="6"/>
      <c r="AA26" s="17"/>
      <c r="AB26" s="6"/>
      <c r="AC26" s="30"/>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row>
    <row r="27" spans="2:252" ht="39.75" customHeight="1">
      <c r="B27" s="537"/>
      <c r="C27" s="534"/>
      <c r="D27" s="37" t="s">
        <v>2</v>
      </c>
      <c r="E27" s="565"/>
      <c r="F27" s="78">
        <v>467463</v>
      </c>
      <c r="G27" s="37" t="s">
        <v>40</v>
      </c>
      <c r="H27" s="158">
        <f>+J27</f>
        <v>2570035671</v>
      </c>
      <c r="I27" s="262"/>
      <c r="J27" s="162">
        <v>2570035671</v>
      </c>
      <c r="K27" s="68"/>
      <c r="L27" s="153"/>
      <c r="M27" s="69"/>
      <c r="N27" s="38"/>
      <c r="O27" s="37"/>
      <c r="P27" s="553"/>
      <c r="Q27" s="553"/>
      <c r="R27" s="553"/>
      <c r="S27" s="3"/>
      <c r="T27" s="3"/>
      <c r="U27" s="5"/>
      <c r="V27" s="62"/>
      <c r="W27" s="62"/>
      <c r="Y27" s="6"/>
      <c r="AA27" s="17"/>
      <c r="AB27" s="6"/>
      <c r="AC27" s="30"/>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row>
    <row r="28" spans="2:252" ht="39.75" customHeight="1">
      <c r="B28" s="537"/>
      <c r="C28" s="533" t="s">
        <v>132</v>
      </c>
      <c r="D28" s="37" t="s">
        <v>3</v>
      </c>
      <c r="E28" s="565" t="s">
        <v>198</v>
      </c>
      <c r="F28" s="78">
        <v>467463</v>
      </c>
      <c r="G28" s="37" t="s">
        <v>3</v>
      </c>
      <c r="H28" s="37">
        <f>+I28</f>
        <v>3000000000</v>
      </c>
      <c r="I28" s="262">
        <v>3000000000</v>
      </c>
      <c r="J28" s="68"/>
      <c r="K28" s="68"/>
      <c r="L28" s="153"/>
      <c r="M28" s="69"/>
      <c r="N28" s="38"/>
      <c r="O28" s="82">
        <v>45657</v>
      </c>
      <c r="P28" s="552">
        <f t="shared" ref="P28" si="11">F29/F28</f>
        <v>1</v>
      </c>
      <c r="Q28" s="552">
        <f t="shared" ref="Q28" si="12">H29/H28</f>
        <v>0.60811641599999999</v>
      </c>
      <c r="R28" s="552">
        <f t="shared" ref="R28" si="13">P28*P28/Q28</f>
        <v>1.6444219785706296</v>
      </c>
      <c r="S28" s="3"/>
      <c r="T28" s="3"/>
      <c r="U28" s="5"/>
      <c r="V28" s="62"/>
      <c r="W28" s="62"/>
      <c r="Y28" s="6"/>
      <c r="AA28" s="17"/>
      <c r="AB28" s="6"/>
      <c r="AC28" s="30"/>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row>
    <row r="29" spans="2:252" ht="39.75" customHeight="1">
      <c r="B29" s="532"/>
      <c r="C29" s="534"/>
      <c r="D29" s="37" t="s">
        <v>2</v>
      </c>
      <c r="E29" s="565"/>
      <c r="F29" s="78">
        <v>467463</v>
      </c>
      <c r="G29" s="37" t="s">
        <v>40</v>
      </c>
      <c r="H29" s="37">
        <f>+I29</f>
        <v>1824349248</v>
      </c>
      <c r="I29" s="266">
        <v>1824349248</v>
      </c>
      <c r="J29" s="68"/>
      <c r="K29" s="68"/>
      <c r="L29" s="153"/>
      <c r="M29" s="69"/>
      <c r="N29" s="38"/>
      <c r="O29" s="37"/>
      <c r="P29" s="553"/>
      <c r="Q29" s="553"/>
      <c r="R29" s="553"/>
      <c r="S29" s="3"/>
      <c r="T29" s="3"/>
      <c r="U29" s="5"/>
      <c r="V29" s="62"/>
      <c r="W29" s="62"/>
      <c r="Y29" s="6"/>
      <c r="AA29" s="17"/>
      <c r="AB29" s="6"/>
      <c r="AC29" s="30"/>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row>
    <row r="30" spans="2:252" ht="39.75" customHeight="1">
      <c r="B30" s="531" t="s">
        <v>133</v>
      </c>
      <c r="C30" s="546" t="s">
        <v>134</v>
      </c>
      <c r="D30" s="37" t="s">
        <v>3</v>
      </c>
      <c r="E30" s="565" t="s">
        <v>199</v>
      </c>
      <c r="F30" s="37">
        <v>1</v>
      </c>
      <c r="G30" s="37" t="s">
        <v>3</v>
      </c>
      <c r="H30" s="163">
        <v>20000000</v>
      </c>
      <c r="I30" s="262"/>
      <c r="J30" s="68"/>
      <c r="K30" s="68"/>
      <c r="L30" s="153"/>
      <c r="M30" s="69"/>
      <c r="N30" s="38"/>
      <c r="O30" s="36">
        <v>45657</v>
      </c>
      <c r="P30" s="552">
        <f t="shared" ref="P30" si="14">F31/F30</f>
        <v>1</v>
      </c>
      <c r="Q30" s="552">
        <f t="shared" ref="Q30" si="15">H31/H30</f>
        <v>0</v>
      </c>
      <c r="R30" s="552">
        <v>0</v>
      </c>
      <c r="S30" s="3"/>
      <c r="T30" s="3"/>
      <c r="U30" s="5"/>
      <c r="V30" s="62"/>
      <c r="W30" s="62"/>
      <c r="Y30" s="6"/>
      <c r="AA30" s="17"/>
      <c r="AB30" s="6"/>
      <c r="AC30" s="30"/>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row>
    <row r="31" spans="2:252" ht="39.75" customHeight="1">
      <c r="B31" s="537"/>
      <c r="C31" s="534"/>
      <c r="D31" s="37" t="s">
        <v>2</v>
      </c>
      <c r="E31" s="565"/>
      <c r="F31" s="37">
        <v>1</v>
      </c>
      <c r="G31" s="37" t="s">
        <v>40</v>
      </c>
      <c r="H31" s="37"/>
      <c r="I31" s="262"/>
      <c r="J31" s="68"/>
      <c r="K31" s="68"/>
      <c r="L31" s="153"/>
      <c r="M31" s="69"/>
      <c r="N31" s="38"/>
      <c r="O31" s="37"/>
      <c r="P31" s="553"/>
      <c r="Q31" s="553"/>
      <c r="R31" s="553"/>
      <c r="S31" s="3"/>
      <c r="T31" s="3"/>
      <c r="U31" s="5"/>
      <c r="V31" s="62"/>
      <c r="W31" s="62"/>
      <c r="Y31" s="6"/>
      <c r="AA31" s="17"/>
      <c r="AB31" s="6"/>
      <c r="AC31" s="30"/>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row>
    <row r="32" spans="2:252" ht="37.5" customHeight="1">
      <c r="B32" s="537"/>
      <c r="C32" s="531" t="s">
        <v>136</v>
      </c>
      <c r="D32" s="64" t="s">
        <v>3</v>
      </c>
      <c r="E32" s="567" t="s">
        <v>200</v>
      </c>
      <c r="F32" s="70">
        <v>1</v>
      </c>
      <c r="G32" s="64" t="s">
        <v>3</v>
      </c>
      <c r="H32" s="37">
        <v>80000000</v>
      </c>
      <c r="I32" s="267"/>
      <c r="J32" s="25"/>
      <c r="K32" s="27"/>
      <c r="L32" s="154"/>
      <c r="M32" s="25"/>
      <c r="N32" s="36"/>
      <c r="O32" s="36">
        <v>45657</v>
      </c>
      <c r="P32" s="552">
        <f t="shared" ref="P32" si="16">F33/F32</f>
        <v>0</v>
      </c>
      <c r="Q32" s="552">
        <f t="shared" ref="Q32" si="17">H33/H32</f>
        <v>0</v>
      </c>
      <c r="R32" s="552">
        <v>0</v>
      </c>
      <c r="U32" s="5"/>
      <c r="V32" s="62"/>
      <c r="W32" s="62"/>
      <c r="Y32" s="4"/>
      <c r="AA32" s="33"/>
      <c r="AB32" s="6"/>
      <c r="AC32" s="30"/>
    </row>
    <row r="33" spans="2:29" ht="37.5" customHeight="1">
      <c r="B33" s="532"/>
      <c r="C33" s="532"/>
      <c r="D33" s="64" t="s">
        <v>2</v>
      </c>
      <c r="E33" s="567"/>
      <c r="F33" s="70"/>
      <c r="G33" s="64" t="s">
        <v>40</v>
      </c>
      <c r="H33" s="71"/>
      <c r="I33" s="267"/>
      <c r="J33" s="25"/>
      <c r="K33" s="27"/>
      <c r="L33" s="154"/>
      <c r="M33" s="25"/>
      <c r="N33" s="36"/>
      <c r="O33" s="36"/>
      <c r="P33" s="553"/>
      <c r="Q33" s="553"/>
      <c r="R33" s="553"/>
      <c r="U33" s="5"/>
      <c r="V33" s="62"/>
      <c r="W33" s="62"/>
      <c r="Y33" s="4"/>
      <c r="AA33" s="33"/>
      <c r="AB33" s="6"/>
      <c r="AC33" s="30"/>
    </row>
    <row r="34" spans="2:29" ht="37.5" customHeight="1">
      <c r="B34" s="531" t="s">
        <v>135</v>
      </c>
      <c r="C34" s="531" t="s">
        <v>137</v>
      </c>
      <c r="D34" s="64" t="s">
        <v>3</v>
      </c>
      <c r="E34" s="567" t="s">
        <v>201</v>
      </c>
      <c r="F34" s="70">
        <v>1</v>
      </c>
      <c r="G34" s="64" t="s">
        <v>3</v>
      </c>
      <c r="H34" s="71">
        <v>96245223</v>
      </c>
      <c r="I34" s="267"/>
      <c r="J34" s="25"/>
      <c r="K34" s="27"/>
      <c r="L34" s="154"/>
      <c r="M34" s="25"/>
      <c r="N34" s="36"/>
      <c r="O34" s="36">
        <v>45657</v>
      </c>
      <c r="P34" s="552">
        <f t="shared" ref="P34" si="18">F35/F34</f>
        <v>1</v>
      </c>
      <c r="Q34" s="552">
        <f t="shared" ref="Q34" si="19">H35/H34</f>
        <v>0.21611462212519369</v>
      </c>
      <c r="R34" s="552">
        <f t="shared" ref="R34" si="20">P34*P34/Q34</f>
        <v>4.6271741826923076</v>
      </c>
      <c r="U34" s="5"/>
      <c r="V34" s="62"/>
      <c r="W34" s="62"/>
      <c r="Y34" s="4"/>
      <c r="AA34" s="33"/>
      <c r="AB34" s="6"/>
      <c r="AC34" s="30"/>
    </row>
    <row r="35" spans="2:29" ht="37.5" customHeight="1">
      <c r="B35" s="537"/>
      <c r="C35" s="532"/>
      <c r="D35" s="64" t="s">
        <v>2</v>
      </c>
      <c r="E35" s="567"/>
      <c r="F35" s="70">
        <v>1</v>
      </c>
      <c r="G35" s="64" t="s">
        <v>40</v>
      </c>
      <c r="H35" s="71">
        <v>20800000</v>
      </c>
      <c r="I35" s="265">
        <v>20800000</v>
      </c>
      <c r="J35" s="25"/>
      <c r="K35" s="27"/>
      <c r="L35" s="154"/>
      <c r="M35" s="25"/>
      <c r="N35" s="36"/>
      <c r="O35" s="36"/>
      <c r="P35" s="553"/>
      <c r="Q35" s="553"/>
      <c r="R35" s="553"/>
      <c r="U35" s="5"/>
      <c r="V35" s="62"/>
      <c r="W35" s="62"/>
      <c r="Y35" s="4"/>
      <c r="AA35" s="33"/>
      <c r="AB35" s="6"/>
      <c r="AC35" s="30"/>
    </row>
    <row r="36" spans="2:29" ht="37.5" customHeight="1">
      <c r="B36" s="568" t="s">
        <v>315</v>
      </c>
      <c r="C36" s="531" t="s">
        <v>138</v>
      </c>
      <c r="D36" s="64" t="s">
        <v>3</v>
      </c>
      <c r="E36" s="567" t="s">
        <v>202</v>
      </c>
      <c r="F36" s="70">
        <v>25</v>
      </c>
      <c r="G36" s="64" t="s">
        <v>3</v>
      </c>
      <c r="H36" s="167">
        <f>+(52645223/2)</f>
        <v>26322611.5</v>
      </c>
      <c r="I36" s="267"/>
      <c r="J36" s="25"/>
      <c r="K36" s="27"/>
      <c r="L36" s="154"/>
      <c r="M36" s="25"/>
      <c r="N36" s="36"/>
      <c r="O36" s="36">
        <v>45657</v>
      </c>
      <c r="P36" s="552">
        <f t="shared" ref="P36" si="21">F37/F36</f>
        <v>2.72</v>
      </c>
      <c r="Q36" s="552">
        <f t="shared" ref="Q36" si="22">H37/H36</f>
        <v>0</v>
      </c>
      <c r="R36" s="552">
        <v>0</v>
      </c>
      <c r="U36" s="5"/>
      <c r="V36" s="62"/>
      <c r="W36" s="62"/>
      <c r="Y36" s="4"/>
      <c r="AA36" s="33"/>
      <c r="AB36" s="6"/>
      <c r="AC36" s="30"/>
    </row>
    <row r="37" spans="2:29" ht="37.5" customHeight="1">
      <c r="B37" s="568"/>
      <c r="C37" s="532"/>
      <c r="D37" s="64" t="s">
        <v>2</v>
      </c>
      <c r="E37" s="567"/>
      <c r="F37" s="70">
        <v>68</v>
      </c>
      <c r="G37" s="64" t="s">
        <v>40</v>
      </c>
      <c r="H37" s="273"/>
      <c r="I37" s="267"/>
      <c r="J37" s="25"/>
      <c r="K37" s="27"/>
      <c r="L37" s="154"/>
      <c r="M37" s="25"/>
      <c r="N37" s="36"/>
      <c r="O37" s="36"/>
      <c r="P37" s="553"/>
      <c r="Q37" s="553"/>
      <c r="R37" s="553"/>
      <c r="U37" s="5"/>
      <c r="V37" s="62"/>
      <c r="W37" s="62"/>
      <c r="Y37" s="4"/>
      <c r="AA37" s="33"/>
      <c r="AB37" s="6"/>
      <c r="AC37" s="30"/>
    </row>
    <row r="38" spans="2:29" ht="37.5" customHeight="1">
      <c r="B38" s="568"/>
      <c r="C38" s="531" t="s">
        <v>139</v>
      </c>
      <c r="D38" s="64" t="s">
        <v>3</v>
      </c>
      <c r="E38" s="567" t="s">
        <v>203</v>
      </c>
      <c r="F38" s="70">
        <v>7</v>
      </c>
      <c r="G38" s="64" t="s">
        <v>3</v>
      </c>
      <c r="H38" s="167">
        <f>+(52645223/2)</f>
        <v>26322611.5</v>
      </c>
      <c r="I38" s="267"/>
      <c r="J38" s="25"/>
      <c r="K38" s="27"/>
      <c r="L38" s="154"/>
      <c r="M38" s="25"/>
      <c r="N38" s="36"/>
      <c r="O38" s="36">
        <v>45657</v>
      </c>
      <c r="P38" s="552">
        <f t="shared" ref="P38" si="23">F39/F38</f>
        <v>1</v>
      </c>
      <c r="Q38" s="552">
        <f t="shared" ref="Q38" si="24">H39/H38</f>
        <v>0</v>
      </c>
      <c r="R38" s="552">
        <v>0</v>
      </c>
      <c r="U38" s="5"/>
      <c r="V38" s="62"/>
      <c r="W38" s="62"/>
      <c r="Y38" s="4"/>
      <c r="AA38" s="33"/>
      <c r="AB38" s="6"/>
      <c r="AC38" s="30"/>
    </row>
    <row r="39" spans="2:29" ht="37.5" customHeight="1">
      <c r="B39" s="568"/>
      <c r="C39" s="532"/>
      <c r="D39" s="64" t="s">
        <v>2</v>
      </c>
      <c r="E39" s="567"/>
      <c r="F39" s="70">
        <v>7</v>
      </c>
      <c r="G39" s="64" t="s">
        <v>40</v>
      </c>
      <c r="H39" s="273"/>
      <c r="I39" s="267"/>
      <c r="J39" s="25"/>
      <c r="K39" s="27"/>
      <c r="L39" s="154"/>
      <c r="M39" s="25"/>
      <c r="N39" s="36"/>
      <c r="O39" s="36"/>
      <c r="P39" s="553"/>
      <c r="Q39" s="553"/>
      <c r="R39" s="553"/>
      <c r="U39" s="5"/>
      <c r="V39" s="62"/>
      <c r="W39" s="62"/>
      <c r="Y39" s="4"/>
      <c r="AA39" s="33"/>
      <c r="AB39" s="6"/>
      <c r="AC39" s="30"/>
    </row>
    <row r="40" spans="2:29" ht="15.75">
      <c r="B40" s="409"/>
      <c r="C40" s="417" t="s">
        <v>9</v>
      </c>
      <c r="D40" s="64" t="s">
        <v>3</v>
      </c>
      <c r="E40" s="398"/>
      <c r="F40" s="24"/>
      <c r="G40" s="64" t="s">
        <v>3</v>
      </c>
      <c r="H40" s="26">
        <f>+H38+H36+H34+H32+H30+H28+H26+H24+H22+H20+H18</f>
        <v>26097427376</v>
      </c>
      <c r="I40" s="268"/>
      <c r="J40" s="25"/>
      <c r="K40" s="25"/>
      <c r="L40" s="155"/>
      <c r="M40" s="25"/>
      <c r="N40" s="25"/>
      <c r="O40" s="20"/>
      <c r="P40" s="408"/>
      <c r="Q40" s="408"/>
      <c r="R40" s="409"/>
    </row>
    <row r="41" spans="2:29" ht="15.75">
      <c r="B41" s="409"/>
      <c r="C41" s="417"/>
      <c r="D41" s="64" t="s">
        <v>2</v>
      </c>
      <c r="E41" s="399"/>
      <c r="F41" s="24"/>
      <c r="G41" s="64" t="s">
        <v>40</v>
      </c>
      <c r="H41" s="23">
        <f>+H35+H29+H27+H25+H23+H21+H19</f>
        <v>12641064364</v>
      </c>
      <c r="I41" s="269"/>
      <c r="J41" s="21"/>
      <c r="K41" s="22"/>
      <c r="L41" s="156"/>
      <c r="M41" s="21"/>
      <c r="N41" s="21"/>
      <c r="O41" s="20"/>
      <c r="P41" s="408"/>
      <c r="Q41" s="408"/>
      <c r="R41" s="409"/>
    </row>
    <row r="42" spans="2:29">
      <c r="D42" s="19"/>
      <c r="H42" s="18"/>
      <c r="I42" s="270"/>
      <c r="J42" s="17"/>
      <c r="K42" s="17"/>
      <c r="L42" s="17"/>
      <c r="M42" s="17"/>
      <c r="N42" s="16"/>
      <c r="O42" s="16"/>
      <c r="P42" s="15"/>
      <c r="Q42" s="13"/>
      <c r="R42" s="14"/>
      <c r="S42" s="13"/>
    </row>
    <row r="43" spans="2:29" ht="31.5">
      <c r="B43" s="439" t="s">
        <v>42</v>
      </c>
      <c r="C43" s="439"/>
      <c r="D43" s="407" t="s">
        <v>8</v>
      </c>
      <c r="E43" s="407"/>
      <c r="F43" s="407"/>
      <c r="G43" s="407"/>
      <c r="H43" s="407"/>
      <c r="I43" s="407"/>
      <c r="J43" s="72" t="s">
        <v>43</v>
      </c>
      <c r="K43" s="407" t="s">
        <v>44</v>
      </c>
      <c r="L43" s="569"/>
      <c r="M43" s="407"/>
      <c r="N43" s="436" t="s">
        <v>7</v>
      </c>
      <c r="O43" s="437"/>
      <c r="P43" s="437"/>
      <c r="Q43" s="437"/>
      <c r="R43" s="437"/>
    </row>
    <row r="44" spans="2:29" ht="26.25" customHeight="1">
      <c r="B44" s="430" t="s">
        <v>141</v>
      </c>
      <c r="C44" s="432"/>
      <c r="D44" s="411" t="s">
        <v>140</v>
      </c>
      <c r="E44" s="412"/>
      <c r="F44" s="412"/>
      <c r="G44" s="412"/>
      <c r="H44" s="412"/>
      <c r="I44" s="413"/>
      <c r="J44" s="440" t="s">
        <v>85</v>
      </c>
      <c r="K44" s="12" t="s">
        <v>3</v>
      </c>
      <c r="L44" s="157"/>
      <c r="M44" s="66">
        <v>0.54</v>
      </c>
      <c r="N44" s="438" t="s">
        <v>5</v>
      </c>
      <c r="O44" s="438"/>
      <c r="P44" s="438"/>
      <c r="Q44" s="438"/>
      <c r="R44" s="438"/>
    </row>
    <row r="45" spans="2:29" ht="18" customHeight="1">
      <c r="B45" s="433"/>
      <c r="C45" s="435"/>
      <c r="D45" s="414"/>
      <c r="E45" s="415"/>
      <c r="F45" s="415"/>
      <c r="G45" s="415"/>
      <c r="H45" s="415"/>
      <c r="I45" s="416"/>
      <c r="J45" s="440"/>
      <c r="K45" s="12" t="s">
        <v>2</v>
      </c>
      <c r="L45" s="157"/>
      <c r="M45" s="65"/>
      <c r="N45" s="438"/>
      <c r="O45" s="438"/>
      <c r="P45" s="438"/>
      <c r="Q45" s="438"/>
      <c r="R45" s="438"/>
    </row>
    <row r="46" spans="2:29" ht="18.75" customHeight="1">
      <c r="B46" s="426" t="s">
        <v>88</v>
      </c>
      <c r="C46" s="427"/>
      <c r="D46" s="411" t="s">
        <v>6</v>
      </c>
      <c r="E46" s="412"/>
      <c r="F46" s="412"/>
      <c r="G46" s="412"/>
      <c r="H46" s="412"/>
      <c r="I46" s="413"/>
      <c r="J46" s="440" t="s">
        <v>85</v>
      </c>
      <c r="K46" s="12" t="s">
        <v>3</v>
      </c>
      <c r="L46" s="157"/>
      <c r="M46" s="67"/>
      <c r="N46" s="424" t="s">
        <v>4</v>
      </c>
      <c r="O46" s="424"/>
      <c r="P46" s="424"/>
      <c r="Q46" s="424"/>
      <c r="R46" s="424"/>
    </row>
    <row r="47" spans="2:29" ht="14.25" customHeight="1">
      <c r="B47" s="428"/>
      <c r="C47" s="429"/>
      <c r="D47" s="414"/>
      <c r="E47" s="415"/>
      <c r="F47" s="415"/>
      <c r="G47" s="415"/>
      <c r="H47" s="415"/>
      <c r="I47" s="416"/>
      <c r="J47" s="440"/>
      <c r="K47" s="12" t="s">
        <v>2</v>
      </c>
      <c r="L47" s="157"/>
      <c r="M47" s="65"/>
      <c r="N47" s="424"/>
      <c r="O47" s="424"/>
      <c r="P47" s="424"/>
      <c r="Q47" s="424"/>
      <c r="R47" s="424"/>
    </row>
    <row r="48" spans="2:29" ht="15.75">
      <c r="B48" s="426"/>
      <c r="C48" s="427"/>
      <c r="D48" s="401" t="s">
        <v>6</v>
      </c>
      <c r="E48" s="402"/>
      <c r="F48" s="402"/>
      <c r="G48" s="402"/>
      <c r="H48" s="402"/>
      <c r="I48" s="403"/>
      <c r="J48" s="410"/>
      <c r="K48" s="12" t="s">
        <v>3</v>
      </c>
      <c r="L48" s="157"/>
      <c r="M48" s="65"/>
      <c r="N48" s="425"/>
      <c r="O48" s="425"/>
      <c r="P48" s="425"/>
      <c r="Q48" s="425"/>
      <c r="R48" s="425"/>
    </row>
    <row r="49" spans="2:54" ht="15.75">
      <c r="B49" s="428"/>
      <c r="C49" s="429"/>
      <c r="D49" s="404"/>
      <c r="E49" s="405"/>
      <c r="F49" s="405"/>
      <c r="G49" s="405"/>
      <c r="H49" s="405"/>
      <c r="I49" s="406"/>
      <c r="J49" s="410"/>
      <c r="K49" s="12" t="s">
        <v>2</v>
      </c>
      <c r="L49" s="157"/>
      <c r="M49" s="65"/>
      <c r="N49" s="425"/>
      <c r="O49" s="425"/>
      <c r="P49" s="425"/>
      <c r="Q49" s="425"/>
      <c r="R49" s="425"/>
    </row>
    <row r="50" spans="2:54" ht="15" customHeight="1">
      <c r="B50" s="430" t="s">
        <v>1</v>
      </c>
      <c r="C50" s="431"/>
      <c r="D50" s="431"/>
      <c r="E50" s="431"/>
      <c r="F50" s="431"/>
      <c r="G50" s="431"/>
      <c r="H50" s="431"/>
      <c r="I50" s="431"/>
      <c r="J50" s="431"/>
      <c r="K50" s="431"/>
      <c r="L50" s="431"/>
      <c r="M50" s="432"/>
      <c r="N50" s="424" t="s">
        <v>0</v>
      </c>
      <c r="O50" s="424"/>
      <c r="P50" s="424"/>
      <c r="Q50" s="424"/>
      <c r="R50" s="424"/>
    </row>
    <row r="51" spans="2:54" ht="29.25" customHeight="1">
      <c r="B51" s="433"/>
      <c r="C51" s="434"/>
      <c r="D51" s="434"/>
      <c r="E51" s="434"/>
      <c r="F51" s="434"/>
      <c r="G51" s="434"/>
      <c r="H51" s="434"/>
      <c r="I51" s="434"/>
      <c r="J51" s="434"/>
      <c r="K51" s="434"/>
      <c r="L51" s="434"/>
      <c r="M51" s="435"/>
      <c r="N51" s="424"/>
      <c r="O51" s="424"/>
      <c r="P51" s="424"/>
      <c r="Q51" s="424"/>
      <c r="R51" s="424"/>
    </row>
    <row r="52" spans="2:54">
      <c r="N52" s="11"/>
      <c r="O52" s="11"/>
    </row>
    <row r="53" spans="2:54" ht="15.75">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row>
    <row r="54" spans="2:54" ht="15.75">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row>
    <row r="55" spans="2:54" ht="15.7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row>
    <row r="56" spans="2:54" ht="15.75">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row>
    <row r="57" spans="2:54" ht="15.75">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row>
    <row r="58" spans="2:54" ht="15.75">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row>
    <row r="59" spans="2:54" ht="15.75">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row>
    <row r="60" spans="2:54" ht="15.75">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row>
    <row r="61" spans="2:54" ht="15.75">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row>
    <row r="62" spans="2:54" ht="15.75">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row>
    <row r="63" spans="2:54" ht="15.75">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row>
    <row r="64" spans="2:54" ht="15.75">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row>
    <row r="65" spans="19:54" ht="15.7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row>
    <row r="66" spans="19:54" ht="15.75">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row>
    <row r="67" spans="19:54" ht="15.75">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row>
    <row r="68" spans="19:54" ht="15.75">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row>
    <row r="69" spans="19:54" ht="15.75">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row>
    <row r="70" spans="19:54" ht="15.75">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row>
    <row r="71" spans="19:54" ht="15.75">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row>
    <row r="72" spans="19:54" ht="15.75">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row>
    <row r="73" spans="19:54" ht="15.75">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row>
    <row r="74" spans="19:54" ht="15.75">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row>
    <row r="75" spans="19:54" ht="15.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row>
    <row r="76" spans="19:54" ht="15.75">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row>
    <row r="77" spans="19:54" ht="15.75">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row>
    <row r="78" spans="19:54" ht="15.75">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row>
    <row r="79" spans="19:54" ht="15.75">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row>
    <row r="80" spans="19:54" ht="15.75">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row>
    <row r="81" spans="19:54" ht="15.75">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row>
    <row r="82" spans="19:54" ht="15.75">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row>
    <row r="83" spans="19:54" ht="15.75">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row>
    <row r="84" spans="19:54" ht="15.75">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row>
    <row r="85" spans="19:54" ht="15.7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row>
  </sheetData>
  <mergeCells count="135">
    <mergeCell ref="P36:P37"/>
    <mergeCell ref="Q36:Q37"/>
    <mergeCell ref="R36:R37"/>
    <mergeCell ref="P38:P39"/>
    <mergeCell ref="Q38:Q39"/>
    <mergeCell ref="R38:R39"/>
    <mergeCell ref="P30:P31"/>
    <mergeCell ref="Q30:Q31"/>
    <mergeCell ref="R30:R31"/>
    <mergeCell ref="P32:P33"/>
    <mergeCell ref="Q32:Q33"/>
    <mergeCell ref="R32:R33"/>
    <mergeCell ref="P34:P35"/>
    <mergeCell ref="Q34:Q35"/>
    <mergeCell ref="R34:R35"/>
    <mergeCell ref="P24:P25"/>
    <mergeCell ref="Q24:Q25"/>
    <mergeCell ref="R24:R25"/>
    <mergeCell ref="P26:P27"/>
    <mergeCell ref="Q26:Q27"/>
    <mergeCell ref="R26:R27"/>
    <mergeCell ref="P28:P29"/>
    <mergeCell ref="Q28:Q29"/>
    <mergeCell ref="R28:R29"/>
    <mergeCell ref="P18:P19"/>
    <mergeCell ref="Q18:Q19"/>
    <mergeCell ref="R18:R19"/>
    <mergeCell ref="P20:P21"/>
    <mergeCell ref="Q20:Q21"/>
    <mergeCell ref="R20:R21"/>
    <mergeCell ref="P22:P23"/>
    <mergeCell ref="Q22:Q23"/>
    <mergeCell ref="R22:R23"/>
    <mergeCell ref="B50:M51"/>
    <mergeCell ref="N50:R51"/>
    <mergeCell ref="C30:C31"/>
    <mergeCell ref="B46:C47"/>
    <mergeCell ref="D46:I47"/>
    <mergeCell ref="J46:J47"/>
    <mergeCell ref="N46:R47"/>
    <mergeCell ref="B48:C49"/>
    <mergeCell ref="D48:I49"/>
    <mergeCell ref="J48:J49"/>
    <mergeCell ref="N48:R49"/>
    <mergeCell ref="B43:C43"/>
    <mergeCell ref="D43:I43"/>
    <mergeCell ref="K43:M43"/>
    <mergeCell ref="N43:R43"/>
    <mergeCell ref="B44:C45"/>
    <mergeCell ref="D44:I45"/>
    <mergeCell ref="J44:J45"/>
    <mergeCell ref="N44:R45"/>
    <mergeCell ref="P40:P41"/>
    <mergeCell ref="Q40:Q41"/>
    <mergeCell ref="R40:R41"/>
    <mergeCell ref="C32:C33"/>
    <mergeCell ref="E34:E35"/>
    <mergeCell ref="B40:B41"/>
    <mergeCell ref="C40:C41"/>
    <mergeCell ref="E40:E41"/>
    <mergeCell ref="E38:E39"/>
    <mergeCell ref="C28:C29"/>
    <mergeCell ref="C34:C35"/>
    <mergeCell ref="C36:C37"/>
    <mergeCell ref="C38:C39"/>
    <mergeCell ref="B30:B33"/>
    <mergeCell ref="B34:B35"/>
    <mergeCell ref="E30:E31"/>
    <mergeCell ref="E32:E33"/>
    <mergeCell ref="E36:E37"/>
    <mergeCell ref="B36:B39"/>
    <mergeCell ref="V14:W14"/>
    <mergeCell ref="H15:H17"/>
    <mergeCell ref="I15:M16"/>
    <mergeCell ref="N15:O16"/>
    <mergeCell ref="P15:R15"/>
    <mergeCell ref="V15:W15"/>
    <mergeCell ref="P16:P17"/>
    <mergeCell ref="Q16:Q17"/>
    <mergeCell ref="R16:R17"/>
    <mergeCell ref="V16:W16"/>
    <mergeCell ref="V17:W17"/>
    <mergeCell ref="U9:Y9"/>
    <mergeCell ref="B10:C10"/>
    <mergeCell ref="D10:I10"/>
    <mergeCell ref="O10:Q10"/>
    <mergeCell ref="B11:C11"/>
    <mergeCell ref="D11:I11"/>
    <mergeCell ref="O11:Q11"/>
    <mergeCell ref="V11:X11"/>
    <mergeCell ref="D7:R7"/>
    <mergeCell ref="D8:R8"/>
    <mergeCell ref="B9:C9"/>
    <mergeCell ref="D9:I9"/>
    <mergeCell ref="J9:M14"/>
    <mergeCell ref="N9:R9"/>
    <mergeCell ref="B12:C12"/>
    <mergeCell ref="D12:I12"/>
    <mergeCell ref="O12:Q12"/>
    <mergeCell ref="V12:X12"/>
    <mergeCell ref="B13:C13"/>
    <mergeCell ref="D13:I13"/>
    <mergeCell ref="O13:Q13"/>
    <mergeCell ref="V13:X13"/>
    <mergeCell ref="D14:I14"/>
    <mergeCell ref="O14:Q14"/>
    <mergeCell ref="B2:C5"/>
    <mergeCell ref="D2:K3"/>
    <mergeCell ref="M2:P2"/>
    <mergeCell ref="Q2:R5"/>
    <mergeCell ref="M3:P3"/>
    <mergeCell ref="D4:K5"/>
    <mergeCell ref="M4:P4"/>
    <mergeCell ref="M5:P5"/>
    <mergeCell ref="C6:R6"/>
    <mergeCell ref="B15:B17"/>
    <mergeCell ref="C15:C17"/>
    <mergeCell ref="D15:D17"/>
    <mergeCell ref="E15:E17"/>
    <mergeCell ref="F15:F17"/>
    <mergeCell ref="G15:G17"/>
    <mergeCell ref="E24:E25"/>
    <mergeCell ref="C26:C27"/>
    <mergeCell ref="E26:E27"/>
    <mergeCell ref="C22:C23"/>
    <mergeCell ref="B18:B19"/>
    <mergeCell ref="C18:C19"/>
    <mergeCell ref="C20:C21"/>
    <mergeCell ref="B24:B29"/>
    <mergeCell ref="C24:C25"/>
    <mergeCell ref="E18:E19"/>
    <mergeCell ref="E20:E21"/>
    <mergeCell ref="E22:E23"/>
    <mergeCell ref="E28:E29"/>
    <mergeCell ref="B20:B2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94"/>
  <sheetViews>
    <sheetView tabSelected="1" topLeftCell="A46" zoomScale="66" zoomScaleNormal="66" workbookViewId="0">
      <selection activeCell="A28" sqref="A28"/>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5.85546875" style="1" customWidth="1"/>
    <col min="6" max="6" width="16.7109375" style="1" customWidth="1"/>
    <col min="7" max="7" width="18" style="1" customWidth="1"/>
    <col min="8" max="8" width="22.85546875" style="164" customWidth="1"/>
    <col min="9" max="9" width="21.7109375" style="1" customWidth="1"/>
    <col min="10" max="10" width="24.5703125" style="3" customWidth="1"/>
    <col min="11" max="11" width="13.5703125" style="1" customWidth="1"/>
    <col min="12" max="12" width="15.85546875" style="1" customWidth="1"/>
    <col min="13" max="13" width="20.71093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343"/>
      <c r="C2" s="343"/>
      <c r="D2" s="328" t="s">
        <v>28</v>
      </c>
      <c r="E2" s="329"/>
      <c r="F2" s="329"/>
      <c r="G2" s="329"/>
      <c r="H2" s="329"/>
      <c r="I2" s="329"/>
      <c r="J2" s="329"/>
      <c r="K2" s="330"/>
      <c r="L2" s="334" t="s">
        <v>32</v>
      </c>
      <c r="M2" s="335"/>
      <c r="N2" s="335"/>
      <c r="O2" s="336"/>
      <c r="P2" s="337"/>
      <c r="Q2" s="338"/>
      <c r="R2" s="61"/>
    </row>
    <row r="3" spans="2:251" s="39" customFormat="1" ht="37.5" customHeight="1">
      <c r="B3" s="343"/>
      <c r="C3" s="343"/>
      <c r="D3" s="331"/>
      <c r="E3" s="332"/>
      <c r="F3" s="332"/>
      <c r="G3" s="332"/>
      <c r="H3" s="332"/>
      <c r="I3" s="332"/>
      <c r="J3" s="332"/>
      <c r="K3" s="333"/>
      <c r="L3" s="334" t="s">
        <v>29</v>
      </c>
      <c r="M3" s="335"/>
      <c r="N3" s="335"/>
      <c r="O3" s="336"/>
      <c r="P3" s="339"/>
      <c r="Q3" s="340"/>
      <c r="R3" s="61"/>
    </row>
    <row r="4" spans="2:251" s="39" customFormat="1" ht="33.75" customHeight="1">
      <c r="B4" s="343"/>
      <c r="C4" s="343"/>
      <c r="D4" s="328" t="s">
        <v>27</v>
      </c>
      <c r="E4" s="329"/>
      <c r="F4" s="329"/>
      <c r="G4" s="329"/>
      <c r="H4" s="329"/>
      <c r="I4" s="329"/>
      <c r="J4" s="329"/>
      <c r="K4" s="330"/>
      <c r="L4" s="334" t="s">
        <v>30</v>
      </c>
      <c r="M4" s="335"/>
      <c r="N4" s="335"/>
      <c r="O4" s="336"/>
      <c r="P4" s="339"/>
      <c r="Q4" s="340"/>
      <c r="R4" s="61"/>
    </row>
    <row r="5" spans="2:251" s="39" customFormat="1" ht="38.25" customHeight="1">
      <c r="B5" s="343"/>
      <c r="C5" s="343"/>
      <c r="D5" s="331"/>
      <c r="E5" s="332"/>
      <c r="F5" s="332"/>
      <c r="G5" s="332"/>
      <c r="H5" s="332"/>
      <c r="I5" s="332"/>
      <c r="J5" s="332"/>
      <c r="K5" s="333"/>
      <c r="L5" s="334" t="s">
        <v>31</v>
      </c>
      <c r="M5" s="335"/>
      <c r="N5" s="335"/>
      <c r="O5" s="336"/>
      <c r="P5" s="341"/>
      <c r="Q5" s="342"/>
      <c r="R5" s="61"/>
    </row>
    <row r="6" spans="2:251" s="39" customFormat="1" ht="23.25" customHeight="1">
      <c r="C6" s="356"/>
      <c r="D6" s="356"/>
      <c r="E6" s="356"/>
      <c r="F6" s="356"/>
      <c r="G6" s="356"/>
      <c r="H6" s="356"/>
      <c r="I6" s="356"/>
      <c r="J6" s="356"/>
      <c r="K6" s="356"/>
      <c r="L6" s="356"/>
      <c r="M6" s="356"/>
      <c r="N6" s="356"/>
      <c r="O6" s="356"/>
      <c r="P6" s="356"/>
      <c r="Q6" s="356"/>
      <c r="R6" s="61"/>
    </row>
    <row r="7" spans="2:251" s="39" customFormat="1" ht="31.5" customHeight="1">
      <c r="B7" s="63" t="s">
        <v>37</v>
      </c>
      <c r="C7" s="63" t="s">
        <v>46</v>
      </c>
      <c r="D7" s="362" t="s">
        <v>47</v>
      </c>
      <c r="E7" s="363"/>
      <c r="F7" s="363"/>
      <c r="G7" s="363"/>
      <c r="H7" s="363"/>
      <c r="I7" s="363"/>
      <c r="J7" s="363"/>
      <c r="K7" s="363"/>
      <c r="L7" s="363"/>
      <c r="M7" s="363"/>
      <c r="N7" s="363"/>
      <c r="O7" s="363"/>
      <c r="P7" s="363"/>
      <c r="Q7" s="364"/>
      <c r="R7" s="61"/>
    </row>
    <row r="8" spans="2:251" s="39" customFormat="1" ht="36" customHeight="1">
      <c r="B8" s="63" t="s">
        <v>26</v>
      </c>
      <c r="C8" s="63"/>
      <c r="D8" s="357" t="s">
        <v>48</v>
      </c>
      <c r="E8" s="357"/>
      <c r="F8" s="357"/>
      <c r="G8" s="357"/>
      <c r="H8" s="357"/>
      <c r="I8" s="357"/>
      <c r="J8" s="357"/>
      <c r="K8" s="357"/>
      <c r="L8" s="357"/>
      <c r="M8" s="357"/>
      <c r="N8" s="357"/>
      <c r="O8" s="357"/>
      <c r="P8" s="357"/>
      <c r="Q8" s="357"/>
    </row>
    <row r="9" spans="2:251" s="39" customFormat="1" ht="36" customHeight="1">
      <c r="B9" s="358" t="s">
        <v>318</v>
      </c>
      <c r="C9" s="359"/>
      <c r="D9" s="366" t="s">
        <v>354</v>
      </c>
      <c r="E9" s="366"/>
      <c r="F9" s="366"/>
      <c r="G9" s="366"/>
      <c r="H9" s="366"/>
      <c r="I9" s="367"/>
      <c r="J9" s="372" t="s">
        <v>143</v>
      </c>
      <c r="K9" s="373"/>
      <c r="L9" s="374"/>
      <c r="M9" s="381" t="s">
        <v>25</v>
      </c>
      <c r="N9" s="382"/>
      <c r="O9" s="382"/>
      <c r="P9" s="382"/>
      <c r="Q9" s="383"/>
      <c r="R9" s="47"/>
      <c r="T9" s="365"/>
      <c r="U9" s="365"/>
      <c r="V9" s="365"/>
      <c r="W9" s="365"/>
      <c r="X9" s="365"/>
    </row>
    <row r="10" spans="2:251" s="39" customFormat="1" ht="36" customHeight="1">
      <c r="B10" s="358" t="s">
        <v>172</v>
      </c>
      <c r="C10" s="359"/>
      <c r="D10" s="366" t="s">
        <v>353</v>
      </c>
      <c r="E10" s="366"/>
      <c r="F10" s="366"/>
      <c r="G10" s="366"/>
      <c r="H10" s="366"/>
      <c r="I10" s="367"/>
      <c r="J10" s="375"/>
      <c r="K10" s="376"/>
      <c r="L10" s="377"/>
      <c r="M10" s="60" t="s">
        <v>24</v>
      </c>
      <c r="N10" s="368" t="s">
        <v>23</v>
      </c>
      <c r="O10" s="368"/>
      <c r="P10" s="368"/>
      <c r="Q10" s="60" t="s">
        <v>22</v>
      </c>
      <c r="R10" s="47"/>
      <c r="T10" s="59"/>
      <c r="U10" s="59"/>
      <c r="V10" s="59"/>
      <c r="W10" s="59"/>
      <c r="X10" s="59"/>
    </row>
    <row r="11" spans="2:251" s="39" customFormat="1" ht="31.5" customHeight="1">
      <c r="B11" s="360" t="s">
        <v>328</v>
      </c>
      <c r="C11" s="361"/>
      <c r="D11" s="369" t="s">
        <v>356</v>
      </c>
      <c r="E11" s="369"/>
      <c r="F11" s="369"/>
      <c r="G11" s="369"/>
      <c r="H11" s="369"/>
      <c r="I11" s="370"/>
      <c r="J11" s="375"/>
      <c r="K11" s="376"/>
      <c r="L11" s="377"/>
      <c r="M11" s="175" t="s">
        <v>214</v>
      </c>
      <c r="N11" s="576" t="s">
        <v>215</v>
      </c>
      <c r="O11" s="576"/>
      <c r="P11" s="576"/>
      <c r="Q11" s="179">
        <v>21000000</v>
      </c>
      <c r="R11" s="47"/>
      <c r="T11" s="56"/>
      <c r="U11" s="371"/>
      <c r="V11" s="371"/>
      <c r="W11" s="371"/>
      <c r="X11" s="56"/>
      <c r="Z11" s="55"/>
      <c r="AA11" s="55"/>
    </row>
    <row r="12" spans="2:251" s="39" customFormat="1" ht="74.25" customHeight="1">
      <c r="B12" s="391" t="s">
        <v>323</v>
      </c>
      <c r="C12" s="392"/>
      <c r="D12" s="369" t="s">
        <v>355</v>
      </c>
      <c r="E12" s="369"/>
      <c r="F12" s="369"/>
      <c r="G12" s="369"/>
      <c r="H12" s="369"/>
      <c r="I12" s="370"/>
      <c r="J12" s="375"/>
      <c r="K12" s="376"/>
      <c r="L12" s="377"/>
      <c r="M12" s="175" t="s">
        <v>216</v>
      </c>
      <c r="N12" s="550" t="s">
        <v>215</v>
      </c>
      <c r="O12" s="550"/>
      <c r="P12" s="550"/>
      <c r="Q12" s="181">
        <v>28000000</v>
      </c>
      <c r="R12" s="47"/>
      <c r="T12" s="50"/>
      <c r="U12" s="387"/>
      <c r="V12" s="387"/>
      <c r="W12" s="387"/>
      <c r="X12" s="44"/>
      <c r="Z12" s="42"/>
      <c r="AA12" s="41"/>
      <c r="AB12" s="40"/>
    </row>
    <row r="13" spans="2:251" s="39" customFormat="1" ht="74.25" customHeight="1">
      <c r="B13" s="346" t="s">
        <v>339</v>
      </c>
      <c r="C13" s="347"/>
      <c r="D13" s="366" t="s">
        <v>357</v>
      </c>
      <c r="E13" s="366"/>
      <c r="F13" s="366"/>
      <c r="G13" s="366"/>
      <c r="H13" s="366"/>
      <c r="I13" s="367"/>
      <c r="J13" s="375"/>
      <c r="K13" s="376"/>
      <c r="L13" s="377"/>
      <c r="M13" s="175" t="s">
        <v>217</v>
      </c>
      <c r="N13" s="576" t="s">
        <v>218</v>
      </c>
      <c r="O13" s="576"/>
      <c r="P13" s="576"/>
      <c r="Q13" s="182">
        <v>28000000</v>
      </c>
      <c r="R13" s="47"/>
      <c r="T13" s="50"/>
      <c r="U13" s="387"/>
      <c r="V13" s="387"/>
      <c r="W13" s="387"/>
      <c r="X13" s="44"/>
      <c r="Z13" s="42"/>
      <c r="AA13" s="41"/>
      <c r="AB13" s="40"/>
    </row>
    <row r="14" spans="2:251" s="281" customFormat="1" ht="74.25" customHeight="1">
      <c r="B14" s="276"/>
      <c r="C14" s="277"/>
      <c r="D14" s="278"/>
      <c r="E14" s="278"/>
      <c r="F14" s="278"/>
      <c r="G14" s="278"/>
      <c r="H14" s="278"/>
      <c r="I14" s="279"/>
      <c r="J14" s="375"/>
      <c r="K14" s="376"/>
      <c r="L14" s="377"/>
      <c r="M14" s="232" t="s">
        <v>221</v>
      </c>
      <c r="N14" s="465" t="s">
        <v>222</v>
      </c>
      <c r="O14" s="465"/>
      <c r="P14" s="465"/>
      <c r="Q14" s="183">
        <v>14400000</v>
      </c>
      <c r="R14" s="280"/>
      <c r="T14" s="282"/>
      <c r="U14" s="283"/>
      <c r="V14" s="283"/>
      <c r="W14" s="283"/>
      <c r="X14" s="284"/>
      <c r="Z14" s="285"/>
      <c r="AA14" s="286"/>
      <c r="AB14" s="287"/>
    </row>
    <row r="15" spans="2:251" s="281" customFormat="1" ht="28.5" customHeight="1">
      <c r="B15" s="288" t="s">
        <v>142</v>
      </c>
      <c r="C15" s="289"/>
      <c r="D15" s="577"/>
      <c r="E15" s="577"/>
      <c r="F15" s="577"/>
      <c r="G15" s="577"/>
      <c r="H15" s="577"/>
      <c r="I15" s="578"/>
      <c r="J15" s="378"/>
      <c r="K15" s="379"/>
      <c r="L15" s="380"/>
      <c r="M15" s="232" t="s">
        <v>219</v>
      </c>
      <c r="N15" s="465" t="s">
        <v>220</v>
      </c>
      <c r="O15" s="465"/>
      <c r="P15" s="465"/>
      <c r="Q15" s="184">
        <v>28000000</v>
      </c>
      <c r="R15" s="280"/>
      <c r="T15" s="290"/>
      <c r="U15" s="579"/>
      <c r="V15" s="579"/>
      <c r="W15" s="283"/>
      <c r="X15" s="284"/>
      <c r="Y15" s="291"/>
      <c r="Z15" s="285"/>
      <c r="AA15" s="286"/>
      <c r="AB15" s="287"/>
    </row>
    <row r="16" spans="2:251" s="297" customFormat="1" ht="28.5" customHeight="1">
      <c r="B16" s="570" t="s">
        <v>35</v>
      </c>
      <c r="C16" s="573" t="s">
        <v>33</v>
      </c>
      <c r="D16" s="574" t="s">
        <v>39</v>
      </c>
      <c r="E16" s="574" t="s">
        <v>21</v>
      </c>
      <c r="F16" s="574" t="s">
        <v>45</v>
      </c>
      <c r="G16" s="575" t="s">
        <v>41</v>
      </c>
      <c r="H16" s="580" t="s">
        <v>36</v>
      </c>
      <c r="I16" s="581" t="s">
        <v>34</v>
      </c>
      <c r="J16" s="582"/>
      <c r="K16" s="582"/>
      <c r="L16" s="583"/>
      <c r="M16" s="574" t="s">
        <v>20</v>
      </c>
      <c r="N16" s="574"/>
      <c r="O16" s="587" t="s">
        <v>19</v>
      </c>
      <c r="P16" s="587"/>
      <c r="Q16" s="587"/>
      <c r="R16" s="173"/>
      <c r="S16" s="173"/>
      <c r="T16" s="292"/>
      <c r="U16" s="588"/>
      <c r="V16" s="588"/>
      <c r="W16" s="173"/>
      <c r="X16" s="293"/>
      <c r="Y16" s="173"/>
      <c r="Z16" s="294"/>
      <c r="AA16" s="295"/>
      <c r="AB16" s="296"/>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c r="IN16" s="173"/>
      <c r="IO16" s="173"/>
      <c r="IP16" s="173"/>
      <c r="IQ16" s="173"/>
    </row>
    <row r="17" spans="2:251" s="297" customFormat="1" ht="33.75" customHeight="1">
      <c r="B17" s="571"/>
      <c r="C17" s="573"/>
      <c r="D17" s="574"/>
      <c r="E17" s="574"/>
      <c r="F17" s="574"/>
      <c r="G17" s="574"/>
      <c r="H17" s="580"/>
      <c r="I17" s="584"/>
      <c r="J17" s="585"/>
      <c r="K17" s="585"/>
      <c r="L17" s="586"/>
      <c r="M17" s="574"/>
      <c r="N17" s="574"/>
      <c r="O17" s="574" t="s">
        <v>18</v>
      </c>
      <c r="P17" s="574" t="s">
        <v>17</v>
      </c>
      <c r="Q17" s="573" t="s">
        <v>16</v>
      </c>
      <c r="R17" s="173"/>
      <c r="S17" s="173"/>
      <c r="T17" s="298"/>
      <c r="U17" s="588"/>
      <c r="V17" s="588"/>
      <c r="W17" s="173"/>
      <c r="X17" s="299"/>
      <c r="Y17" s="173"/>
      <c r="Z17" s="294"/>
      <c r="AA17" s="295"/>
      <c r="AB17" s="296"/>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3"/>
      <c r="DY17" s="173"/>
      <c r="DZ17" s="173"/>
      <c r="EA17" s="173"/>
      <c r="EB17" s="173"/>
      <c r="EC17" s="173"/>
      <c r="ED17" s="173"/>
      <c r="EE17" s="173"/>
      <c r="EF17" s="173"/>
      <c r="EG17" s="173"/>
      <c r="EH17" s="173"/>
      <c r="EI17" s="173"/>
      <c r="EJ17" s="173"/>
      <c r="EK17" s="173"/>
      <c r="EL17" s="173"/>
      <c r="EM17" s="173"/>
      <c r="EN17" s="173"/>
      <c r="EO17" s="173"/>
      <c r="EP17" s="173"/>
      <c r="EQ17" s="173"/>
      <c r="ER17" s="173"/>
      <c r="ES17" s="173"/>
      <c r="ET17" s="173"/>
      <c r="EU17" s="173"/>
      <c r="EV17" s="173"/>
      <c r="EW17" s="173"/>
      <c r="EX17" s="173"/>
      <c r="EY17" s="173"/>
      <c r="EZ17" s="173"/>
      <c r="FA17" s="173"/>
      <c r="FB17" s="173"/>
      <c r="FC17" s="173"/>
      <c r="FD17" s="173"/>
      <c r="FE17" s="173"/>
      <c r="FF17" s="173"/>
      <c r="FG17" s="173"/>
      <c r="FH17" s="173"/>
      <c r="FI17" s="173"/>
      <c r="FJ17" s="173"/>
      <c r="FK17" s="173"/>
      <c r="FL17" s="173"/>
      <c r="FM17" s="173"/>
      <c r="FN17" s="173"/>
      <c r="FO17" s="173"/>
      <c r="FP17" s="173"/>
      <c r="FQ17" s="173"/>
      <c r="FR17" s="173"/>
      <c r="FS17" s="173"/>
      <c r="FT17" s="173"/>
      <c r="FU17" s="173"/>
      <c r="FV17" s="173"/>
      <c r="FW17" s="173"/>
      <c r="FX17" s="173"/>
      <c r="FY17" s="173"/>
      <c r="FZ17" s="173"/>
      <c r="GA17" s="173"/>
      <c r="GB17" s="173"/>
      <c r="GC17" s="173"/>
      <c r="GD17" s="173"/>
      <c r="GE17" s="173"/>
      <c r="GF17" s="173"/>
      <c r="GG17" s="173"/>
      <c r="GH17" s="173"/>
      <c r="GI17" s="173"/>
      <c r="GJ17" s="173"/>
      <c r="GK17" s="173"/>
      <c r="GL17" s="173"/>
      <c r="GM17" s="173"/>
      <c r="GN17" s="173"/>
      <c r="GO17" s="173"/>
      <c r="GP17" s="173"/>
      <c r="GQ17" s="173"/>
      <c r="GR17" s="173"/>
      <c r="GS17" s="173"/>
      <c r="GT17" s="173"/>
      <c r="GU17" s="173"/>
      <c r="GV17" s="173"/>
      <c r="GW17" s="173"/>
      <c r="GX17" s="173"/>
      <c r="GY17" s="173"/>
      <c r="GZ17" s="173"/>
      <c r="HA17" s="173"/>
      <c r="HB17" s="173"/>
      <c r="HC17" s="173"/>
      <c r="HD17" s="173"/>
      <c r="HE17" s="173"/>
      <c r="HF17" s="173"/>
      <c r="HG17" s="173"/>
      <c r="HH17" s="173"/>
      <c r="HI17" s="173"/>
      <c r="HJ17" s="173"/>
      <c r="HK17" s="173"/>
      <c r="HL17" s="173"/>
      <c r="HM17" s="173"/>
      <c r="HN17" s="173"/>
      <c r="HO17" s="173"/>
      <c r="HP17" s="173"/>
      <c r="HQ17" s="173"/>
      <c r="HR17" s="173"/>
      <c r="HS17" s="173"/>
      <c r="HT17" s="173"/>
      <c r="HU17" s="173"/>
      <c r="HV17" s="173"/>
      <c r="HW17" s="173"/>
      <c r="HX17" s="173"/>
      <c r="HY17" s="173"/>
      <c r="HZ17" s="173"/>
      <c r="IA17" s="173"/>
      <c r="IB17" s="173"/>
      <c r="IC17" s="173"/>
      <c r="ID17" s="173"/>
      <c r="IE17" s="173"/>
      <c r="IF17" s="173"/>
      <c r="IG17" s="173"/>
      <c r="IH17" s="173"/>
      <c r="II17" s="173"/>
      <c r="IJ17" s="173"/>
      <c r="IK17" s="173"/>
      <c r="IL17" s="173"/>
      <c r="IM17" s="173"/>
      <c r="IN17" s="173"/>
      <c r="IO17" s="173"/>
      <c r="IP17" s="173"/>
      <c r="IQ17" s="173"/>
    </row>
    <row r="18" spans="2:251" s="297" customFormat="1" ht="39.75" customHeight="1">
      <c r="B18" s="572"/>
      <c r="C18" s="573"/>
      <c r="D18" s="574"/>
      <c r="E18" s="574"/>
      <c r="F18" s="574"/>
      <c r="G18" s="574"/>
      <c r="H18" s="580"/>
      <c r="I18" s="68" t="s">
        <v>15</v>
      </c>
      <c r="J18" s="68" t="s">
        <v>14</v>
      </c>
      <c r="K18" s="68" t="s">
        <v>13</v>
      </c>
      <c r="L18" s="69" t="s">
        <v>12</v>
      </c>
      <c r="M18" s="68" t="s">
        <v>11</v>
      </c>
      <c r="N18" s="170" t="s">
        <v>10</v>
      </c>
      <c r="O18" s="574"/>
      <c r="P18" s="574"/>
      <c r="Q18" s="573"/>
      <c r="R18" s="173"/>
      <c r="S18" s="173"/>
      <c r="T18" s="300"/>
      <c r="U18" s="588"/>
      <c r="V18" s="588"/>
      <c r="X18" s="295"/>
      <c r="Z18" s="294"/>
      <c r="AA18" s="295"/>
      <c r="AB18" s="296"/>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c r="IG18" s="173"/>
      <c r="IH18" s="173"/>
      <c r="II18" s="173"/>
      <c r="IJ18" s="173"/>
      <c r="IK18" s="173"/>
      <c r="IL18" s="173"/>
      <c r="IM18" s="173"/>
      <c r="IN18" s="173"/>
      <c r="IO18" s="173"/>
      <c r="IP18" s="173"/>
      <c r="IQ18" s="173"/>
    </row>
    <row r="19" spans="2:251" s="297" customFormat="1" ht="39.75" customHeight="1">
      <c r="B19" s="595" t="s">
        <v>144</v>
      </c>
      <c r="C19" s="591" t="s">
        <v>145</v>
      </c>
      <c r="D19" s="170" t="s">
        <v>3</v>
      </c>
      <c r="E19" s="601" t="s">
        <v>202</v>
      </c>
      <c r="F19" s="170">
        <v>750</v>
      </c>
      <c r="G19" s="170" t="s">
        <v>3</v>
      </c>
      <c r="H19" s="171">
        <v>50000000</v>
      </c>
      <c r="I19" s="92">
        <f>+H19</f>
        <v>50000000</v>
      </c>
      <c r="J19" s="68"/>
      <c r="K19" s="68"/>
      <c r="L19" s="69"/>
      <c r="M19" s="68"/>
      <c r="N19" s="172">
        <v>45657</v>
      </c>
      <c r="O19" s="603">
        <f>F20/F19</f>
        <v>0.36533333333333334</v>
      </c>
      <c r="P19" s="603">
        <f>H20/H19</f>
        <v>0</v>
      </c>
      <c r="Q19" s="603">
        <v>0</v>
      </c>
      <c r="R19" s="173"/>
      <c r="S19" s="173"/>
      <c r="T19" s="300"/>
      <c r="U19" s="301"/>
      <c r="V19" s="301"/>
      <c r="X19" s="295"/>
      <c r="Z19" s="294"/>
      <c r="AA19" s="295"/>
      <c r="AB19" s="296"/>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3"/>
      <c r="CQ19" s="173"/>
      <c r="CR19" s="173"/>
      <c r="CS19" s="173"/>
      <c r="CT19" s="173"/>
      <c r="CU19" s="173"/>
      <c r="CV19" s="173"/>
      <c r="CW19" s="173"/>
      <c r="CX19" s="173"/>
      <c r="CY19" s="173"/>
      <c r="CZ19" s="173"/>
      <c r="DA19" s="173"/>
      <c r="DB19" s="173"/>
      <c r="DC19" s="173"/>
      <c r="DD19" s="173"/>
      <c r="DE19" s="173"/>
      <c r="DF19" s="173"/>
      <c r="DG19" s="173"/>
      <c r="DH19" s="173"/>
      <c r="DI19" s="173"/>
      <c r="DJ19" s="173"/>
      <c r="DK19" s="173"/>
      <c r="DL19" s="173"/>
      <c r="DM19" s="173"/>
      <c r="DN19" s="173"/>
      <c r="DO19" s="173"/>
      <c r="DP19" s="173"/>
      <c r="DQ19" s="173"/>
      <c r="DR19" s="173"/>
      <c r="DS19" s="173"/>
      <c r="DT19" s="173"/>
      <c r="DU19" s="173"/>
      <c r="DV19" s="173"/>
      <c r="DW19" s="173"/>
      <c r="DX19" s="173"/>
      <c r="DY19" s="173"/>
      <c r="DZ19" s="173"/>
      <c r="EA19" s="173"/>
      <c r="EB19" s="173"/>
      <c r="EC19" s="173"/>
      <c r="ED19" s="173"/>
      <c r="EE19" s="173"/>
      <c r="EF19" s="173"/>
      <c r="EG19" s="173"/>
      <c r="EH19" s="173"/>
      <c r="EI19" s="173"/>
      <c r="EJ19" s="173"/>
      <c r="EK19" s="173"/>
      <c r="EL19" s="173"/>
      <c r="EM19" s="173"/>
      <c r="EN19" s="173"/>
      <c r="EO19" s="173"/>
      <c r="EP19" s="173"/>
      <c r="EQ19" s="173"/>
      <c r="ER19" s="173"/>
      <c r="ES19" s="173"/>
      <c r="ET19" s="173"/>
      <c r="EU19" s="173"/>
      <c r="EV19" s="173"/>
      <c r="EW19" s="173"/>
      <c r="EX19" s="173"/>
      <c r="EY19" s="173"/>
      <c r="EZ19" s="173"/>
      <c r="FA19" s="173"/>
      <c r="FB19" s="173"/>
      <c r="FC19" s="173"/>
      <c r="FD19" s="173"/>
      <c r="FE19" s="173"/>
      <c r="FF19" s="173"/>
      <c r="FG19" s="173"/>
      <c r="FH19" s="173"/>
      <c r="FI19" s="173"/>
      <c r="FJ19" s="173"/>
      <c r="FK19" s="173"/>
      <c r="FL19" s="173"/>
      <c r="FM19" s="173"/>
      <c r="FN19" s="173"/>
      <c r="FO19" s="173"/>
      <c r="FP19" s="173"/>
      <c r="FQ19" s="173"/>
      <c r="FR19" s="173"/>
      <c r="FS19" s="173"/>
      <c r="FT19" s="173"/>
      <c r="FU19" s="173"/>
      <c r="FV19" s="173"/>
      <c r="FW19" s="173"/>
      <c r="FX19" s="173"/>
      <c r="FY19" s="173"/>
      <c r="FZ19" s="173"/>
      <c r="GA19" s="173"/>
      <c r="GB19" s="173"/>
      <c r="GC19" s="173"/>
      <c r="GD19" s="173"/>
      <c r="GE19" s="173"/>
      <c r="GF19" s="173"/>
      <c r="GG19" s="173"/>
      <c r="GH19" s="173"/>
      <c r="GI19" s="173"/>
      <c r="GJ19" s="173"/>
      <c r="GK19" s="173"/>
      <c r="GL19" s="173"/>
      <c r="GM19" s="173"/>
      <c r="GN19" s="173"/>
      <c r="GO19" s="173"/>
      <c r="GP19" s="173"/>
      <c r="GQ19" s="173"/>
      <c r="GR19" s="173"/>
      <c r="GS19" s="173"/>
      <c r="GT19" s="173"/>
      <c r="GU19" s="173"/>
      <c r="GV19" s="173"/>
      <c r="GW19" s="173"/>
      <c r="GX19" s="173"/>
      <c r="GY19" s="173"/>
      <c r="GZ19" s="173"/>
      <c r="HA19" s="173"/>
      <c r="HB19" s="173"/>
      <c r="HC19" s="173"/>
      <c r="HD19" s="173"/>
      <c r="HE19" s="173"/>
      <c r="HF19" s="173"/>
      <c r="HG19" s="173"/>
      <c r="HH19" s="173"/>
      <c r="HI19" s="173"/>
      <c r="HJ19" s="173"/>
      <c r="HK19" s="173"/>
      <c r="HL19" s="173"/>
      <c r="HM19" s="173"/>
      <c r="HN19" s="173"/>
      <c r="HO19" s="173"/>
      <c r="HP19" s="173"/>
      <c r="HQ19" s="173"/>
      <c r="HR19" s="173"/>
      <c r="HS19" s="173"/>
      <c r="HT19" s="173"/>
      <c r="HU19" s="173"/>
      <c r="HV19" s="173"/>
      <c r="HW19" s="173"/>
      <c r="HX19" s="173"/>
      <c r="HY19" s="173"/>
      <c r="HZ19" s="173"/>
      <c r="IA19" s="173"/>
      <c r="IB19" s="173"/>
      <c r="IC19" s="173"/>
      <c r="ID19" s="173"/>
      <c r="IE19" s="173"/>
      <c r="IF19" s="173"/>
      <c r="IG19" s="173"/>
      <c r="IH19" s="173"/>
      <c r="II19" s="173"/>
      <c r="IJ19" s="173"/>
      <c r="IK19" s="173"/>
      <c r="IL19" s="173"/>
      <c r="IM19" s="173"/>
      <c r="IN19" s="173"/>
      <c r="IO19" s="173"/>
      <c r="IP19" s="173"/>
      <c r="IQ19" s="173"/>
    </row>
    <row r="20" spans="2:251" s="297" customFormat="1" ht="39.75" customHeight="1">
      <c r="B20" s="595"/>
      <c r="C20" s="592"/>
      <c r="D20" s="170" t="s">
        <v>2</v>
      </c>
      <c r="E20" s="601"/>
      <c r="F20" s="170">
        <v>274</v>
      </c>
      <c r="G20" s="170" t="s">
        <v>40</v>
      </c>
      <c r="H20" s="171"/>
      <c r="I20" s="68"/>
      <c r="J20" s="68"/>
      <c r="K20" s="68"/>
      <c r="L20" s="69"/>
      <c r="M20" s="68"/>
      <c r="N20" s="170"/>
      <c r="O20" s="604"/>
      <c r="P20" s="604"/>
      <c r="Q20" s="604"/>
      <c r="R20" s="173"/>
      <c r="S20" s="173"/>
      <c r="T20" s="300"/>
      <c r="U20" s="301"/>
      <c r="V20" s="301"/>
      <c r="X20" s="295"/>
      <c r="Z20" s="294"/>
      <c r="AA20" s="295"/>
      <c r="AB20" s="296"/>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173"/>
      <c r="CW20" s="173"/>
      <c r="CX20" s="173"/>
      <c r="CY20" s="173"/>
      <c r="CZ20" s="173"/>
      <c r="DA20" s="173"/>
      <c r="DB20" s="173"/>
      <c r="DC20" s="173"/>
      <c r="DD20" s="173"/>
      <c r="DE20" s="173"/>
      <c r="DF20" s="173"/>
      <c r="DG20" s="173"/>
      <c r="DH20" s="173"/>
      <c r="DI20" s="173"/>
      <c r="DJ20" s="173"/>
      <c r="DK20" s="173"/>
      <c r="DL20" s="173"/>
      <c r="DM20" s="173"/>
      <c r="DN20" s="173"/>
      <c r="DO20" s="173"/>
      <c r="DP20" s="173"/>
      <c r="DQ20" s="173"/>
      <c r="DR20" s="173"/>
      <c r="DS20" s="173"/>
      <c r="DT20" s="173"/>
      <c r="DU20" s="173"/>
      <c r="DV20" s="173"/>
      <c r="DW20" s="173"/>
      <c r="DX20" s="173"/>
      <c r="DY20" s="173"/>
      <c r="DZ20" s="173"/>
      <c r="EA20" s="173"/>
      <c r="EB20" s="173"/>
      <c r="EC20" s="173"/>
      <c r="ED20" s="173"/>
      <c r="EE20" s="173"/>
      <c r="EF20" s="173"/>
      <c r="EG20" s="173"/>
      <c r="EH20" s="173"/>
      <c r="EI20" s="173"/>
      <c r="EJ20" s="173"/>
      <c r="EK20" s="173"/>
      <c r="EL20" s="173"/>
      <c r="EM20" s="173"/>
      <c r="EN20" s="173"/>
      <c r="EO20" s="173"/>
      <c r="EP20" s="173"/>
      <c r="EQ20" s="173"/>
      <c r="ER20" s="173"/>
      <c r="ES20" s="173"/>
      <c r="ET20" s="173"/>
      <c r="EU20" s="173"/>
      <c r="EV20" s="173"/>
      <c r="EW20" s="173"/>
      <c r="EX20" s="173"/>
      <c r="EY20" s="173"/>
      <c r="EZ20" s="173"/>
      <c r="FA20" s="173"/>
      <c r="FB20" s="173"/>
      <c r="FC20" s="173"/>
      <c r="FD20" s="173"/>
      <c r="FE20" s="173"/>
      <c r="FF20" s="173"/>
      <c r="FG20" s="173"/>
      <c r="FH20" s="173"/>
      <c r="FI20" s="173"/>
      <c r="FJ20" s="173"/>
      <c r="FK20" s="173"/>
      <c r="FL20" s="173"/>
      <c r="FM20" s="173"/>
      <c r="FN20" s="173"/>
      <c r="FO20" s="173"/>
      <c r="FP20" s="173"/>
      <c r="FQ20" s="173"/>
      <c r="FR20" s="173"/>
      <c r="FS20" s="173"/>
      <c r="FT20" s="173"/>
      <c r="FU20" s="173"/>
      <c r="FV20" s="173"/>
      <c r="FW20" s="173"/>
      <c r="FX20" s="173"/>
      <c r="FY20" s="173"/>
      <c r="FZ20" s="173"/>
      <c r="GA20" s="173"/>
      <c r="GB20" s="173"/>
      <c r="GC20" s="173"/>
      <c r="GD20" s="173"/>
      <c r="GE20" s="173"/>
      <c r="GF20" s="173"/>
      <c r="GG20" s="173"/>
      <c r="GH20" s="173"/>
      <c r="GI20" s="173"/>
      <c r="GJ20" s="173"/>
      <c r="GK20" s="173"/>
      <c r="GL20" s="173"/>
      <c r="GM20" s="173"/>
      <c r="GN20" s="173"/>
      <c r="GO20" s="173"/>
      <c r="GP20" s="173"/>
      <c r="GQ20" s="173"/>
      <c r="GR20" s="173"/>
      <c r="GS20" s="173"/>
      <c r="GT20" s="173"/>
      <c r="GU20" s="173"/>
      <c r="GV20" s="173"/>
      <c r="GW20" s="173"/>
      <c r="GX20" s="173"/>
      <c r="GY20" s="173"/>
      <c r="GZ20" s="173"/>
      <c r="HA20" s="173"/>
      <c r="HB20" s="173"/>
      <c r="HC20" s="173"/>
      <c r="HD20" s="173"/>
      <c r="HE20" s="173"/>
      <c r="HF20" s="173"/>
      <c r="HG20" s="173"/>
      <c r="HH20" s="173"/>
      <c r="HI20" s="173"/>
      <c r="HJ20" s="173"/>
      <c r="HK20" s="173"/>
      <c r="HL20" s="173"/>
      <c r="HM20" s="173"/>
      <c r="HN20" s="173"/>
      <c r="HO20" s="173"/>
      <c r="HP20" s="173"/>
      <c r="HQ20" s="173"/>
      <c r="HR20" s="173"/>
      <c r="HS20" s="173"/>
      <c r="HT20" s="173"/>
      <c r="HU20" s="173"/>
      <c r="HV20" s="173"/>
      <c r="HW20" s="173"/>
      <c r="HX20" s="173"/>
      <c r="HY20" s="173"/>
      <c r="HZ20" s="173"/>
      <c r="IA20" s="173"/>
      <c r="IB20" s="173"/>
      <c r="IC20" s="173"/>
      <c r="ID20" s="173"/>
      <c r="IE20" s="173"/>
      <c r="IF20" s="173"/>
      <c r="IG20" s="173"/>
      <c r="IH20" s="173"/>
      <c r="II20" s="173"/>
      <c r="IJ20" s="173"/>
      <c r="IK20" s="173"/>
      <c r="IL20" s="173"/>
      <c r="IM20" s="173"/>
      <c r="IN20" s="173"/>
      <c r="IO20" s="173"/>
      <c r="IP20" s="173"/>
      <c r="IQ20" s="173"/>
    </row>
    <row r="21" spans="2:251" s="297" customFormat="1" ht="39.75" customHeight="1">
      <c r="B21" s="595"/>
      <c r="C21" s="591" t="s">
        <v>146</v>
      </c>
      <c r="D21" s="170" t="s">
        <v>3</v>
      </c>
      <c r="E21" s="233" t="s">
        <v>180</v>
      </c>
      <c r="F21" s="170">
        <v>1</v>
      </c>
      <c r="G21" s="170" t="s">
        <v>3</v>
      </c>
      <c r="H21" s="171">
        <v>100000000</v>
      </c>
      <c r="I21" s="92">
        <f>+H21</f>
        <v>100000000</v>
      </c>
      <c r="J21" s="68"/>
      <c r="K21" s="68"/>
      <c r="L21" s="69"/>
      <c r="M21" s="68"/>
      <c r="N21" s="172">
        <v>45657</v>
      </c>
      <c r="O21" s="603">
        <f t="shared" ref="O21" si="0">F22/F21</f>
        <v>0</v>
      </c>
      <c r="P21" s="603">
        <f t="shared" ref="P21" si="1">H22/H21</f>
        <v>0</v>
      </c>
      <c r="Q21" s="603">
        <v>0</v>
      </c>
      <c r="R21" s="173"/>
      <c r="S21" s="173"/>
      <c r="T21" s="300"/>
      <c r="U21" s="301"/>
      <c r="V21" s="301"/>
      <c r="X21" s="295"/>
      <c r="Z21" s="294"/>
      <c r="AA21" s="295"/>
      <c r="AB21" s="296"/>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3"/>
      <c r="DJ21" s="173"/>
      <c r="DK21" s="173"/>
      <c r="DL21" s="173"/>
      <c r="DM21" s="173"/>
      <c r="DN21" s="173"/>
      <c r="DO21" s="173"/>
      <c r="DP21" s="173"/>
      <c r="DQ21" s="173"/>
      <c r="DR21" s="173"/>
      <c r="DS21" s="173"/>
      <c r="DT21" s="173"/>
      <c r="DU21" s="173"/>
      <c r="DV21" s="173"/>
      <c r="DW21" s="173"/>
      <c r="DX21" s="173"/>
      <c r="DY21" s="173"/>
      <c r="DZ21" s="173"/>
      <c r="EA21" s="173"/>
      <c r="EB21" s="173"/>
      <c r="EC21" s="173"/>
      <c r="ED21" s="173"/>
      <c r="EE21" s="173"/>
      <c r="EF21" s="173"/>
      <c r="EG21" s="173"/>
      <c r="EH21" s="173"/>
      <c r="EI21" s="173"/>
      <c r="EJ21" s="173"/>
      <c r="EK21" s="173"/>
      <c r="EL21" s="173"/>
      <c r="EM21" s="173"/>
      <c r="EN21" s="173"/>
      <c r="EO21" s="173"/>
      <c r="EP21" s="173"/>
      <c r="EQ21" s="173"/>
      <c r="ER21" s="173"/>
      <c r="ES21" s="173"/>
      <c r="ET21" s="173"/>
      <c r="EU21" s="173"/>
      <c r="EV21" s="173"/>
      <c r="EW21" s="173"/>
      <c r="EX21" s="173"/>
      <c r="EY21" s="173"/>
      <c r="EZ21" s="173"/>
      <c r="FA21" s="173"/>
      <c r="FB21" s="173"/>
      <c r="FC21" s="173"/>
      <c r="FD21" s="173"/>
      <c r="FE21" s="173"/>
      <c r="FF21" s="173"/>
      <c r="FG21" s="173"/>
      <c r="FH21" s="173"/>
      <c r="FI21" s="173"/>
      <c r="FJ21" s="173"/>
      <c r="FK21" s="173"/>
      <c r="FL21" s="173"/>
      <c r="FM21" s="173"/>
      <c r="FN21" s="173"/>
      <c r="FO21" s="173"/>
      <c r="FP21" s="173"/>
      <c r="FQ21" s="173"/>
      <c r="FR21" s="173"/>
      <c r="FS21" s="173"/>
      <c r="FT21" s="173"/>
      <c r="FU21" s="173"/>
      <c r="FV21" s="173"/>
      <c r="FW21" s="173"/>
      <c r="FX21" s="173"/>
      <c r="FY21" s="173"/>
      <c r="FZ21" s="173"/>
      <c r="GA21" s="173"/>
      <c r="GB21" s="173"/>
      <c r="GC21" s="173"/>
      <c r="GD21" s="173"/>
      <c r="GE21" s="173"/>
      <c r="GF21" s="173"/>
      <c r="GG21" s="173"/>
      <c r="GH21" s="173"/>
      <c r="GI21" s="173"/>
      <c r="GJ21" s="173"/>
      <c r="GK21" s="173"/>
      <c r="GL21" s="173"/>
      <c r="GM21" s="173"/>
      <c r="GN21" s="173"/>
      <c r="GO21" s="173"/>
      <c r="GP21" s="173"/>
      <c r="GQ21" s="173"/>
      <c r="GR21" s="173"/>
      <c r="GS21" s="173"/>
      <c r="GT21" s="173"/>
      <c r="GU21" s="173"/>
      <c r="GV21" s="173"/>
      <c r="GW21" s="173"/>
      <c r="GX21" s="173"/>
      <c r="GY21" s="173"/>
      <c r="GZ21" s="173"/>
      <c r="HA21" s="173"/>
      <c r="HB21" s="173"/>
      <c r="HC21" s="173"/>
      <c r="HD21" s="173"/>
      <c r="HE21" s="173"/>
      <c r="HF21" s="173"/>
      <c r="HG21" s="173"/>
      <c r="HH21" s="173"/>
      <c r="HI21" s="173"/>
      <c r="HJ21" s="173"/>
      <c r="HK21" s="173"/>
      <c r="HL21" s="173"/>
      <c r="HM21" s="173"/>
      <c r="HN21" s="173"/>
      <c r="HO21" s="173"/>
      <c r="HP21" s="173"/>
      <c r="HQ21" s="173"/>
      <c r="HR21" s="173"/>
      <c r="HS21" s="173"/>
      <c r="HT21" s="173"/>
      <c r="HU21" s="173"/>
      <c r="HV21" s="173"/>
      <c r="HW21" s="173"/>
      <c r="HX21" s="173"/>
      <c r="HY21" s="173"/>
      <c r="HZ21" s="173"/>
      <c r="IA21" s="173"/>
      <c r="IB21" s="173"/>
      <c r="IC21" s="173"/>
      <c r="ID21" s="173"/>
      <c r="IE21" s="173"/>
      <c r="IF21" s="173"/>
      <c r="IG21" s="173"/>
      <c r="IH21" s="173"/>
      <c r="II21" s="173"/>
      <c r="IJ21" s="173"/>
      <c r="IK21" s="173"/>
      <c r="IL21" s="173"/>
      <c r="IM21" s="173"/>
      <c r="IN21" s="173"/>
      <c r="IO21" s="173"/>
      <c r="IP21" s="173"/>
      <c r="IQ21" s="173"/>
    </row>
    <row r="22" spans="2:251" s="297" customFormat="1" ht="39.75" customHeight="1">
      <c r="B22" s="595"/>
      <c r="C22" s="596"/>
      <c r="D22" s="170" t="s">
        <v>2</v>
      </c>
      <c r="E22" s="233"/>
      <c r="F22" s="170"/>
      <c r="G22" s="170" t="s">
        <v>40</v>
      </c>
      <c r="H22" s="171"/>
      <c r="I22" s="68"/>
      <c r="J22" s="68"/>
      <c r="K22" s="68"/>
      <c r="L22" s="69"/>
      <c r="M22" s="68"/>
      <c r="N22" s="170"/>
      <c r="O22" s="604"/>
      <c r="P22" s="604"/>
      <c r="Q22" s="604"/>
      <c r="R22" s="173"/>
      <c r="S22" s="173"/>
      <c r="T22" s="300"/>
      <c r="U22" s="301"/>
      <c r="V22" s="301"/>
      <c r="X22" s="295"/>
      <c r="Z22" s="294"/>
      <c r="AA22" s="295"/>
      <c r="AB22" s="296"/>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173"/>
      <c r="DB22" s="173"/>
      <c r="DC22" s="173"/>
      <c r="DD22" s="173"/>
      <c r="DE22" s="173"/>
      <c r="DF22" s="173"/>
      <c r="DG22" s="173"/>
      <c r="DH22" s="173"/>
      <c r="DI22" s="173"/>
      <c r="DJ22" s="173"/>
      <c r="DK22" s="173"/>
      <c r="DL22" s="173"/>
      <c r="DM22" s="173"/>
      <c r="DN22" s="173"/>
      <c r="DO22" s="173"/>
      <c r="DP22" s="173"/>
      <c r="DQ22" s="173"/>
      <c r="DR22" s="173"/>
      <c r="DS22" s="173"/>
      <c r="DT22" s="173"/>
      <c r="DU22" s="173"/>
      <c r="DV22" s="173"/>
      <c r="DW22" s="173"/>
      <c r="DX22" s="173"/>
      <c r="DY22" s="173"/>
      <c r="DZ22" s="173"/>
      <c r="EA22" s="173"/>
      <c r="EB22" s="173"/>
      <c r="EC22" s="173"/>
      <c r="ED22" s="173"/>
      <c r="EE22" s="173"/>
      <c r="EF22" s="173"/>
      <c r="EG22" s="173"/>
      <c r="EH22" s="173"/>
      <c r="EI22" s="173"/>
      <c r="EJ22" s="173"/>
      <c r="EK22" s="173"/>
      <c r="EL22" s="173"/>
      <c r="EM22" s="173"/>
      <c r="EN22" s="173"/>
      <c r="EO22" s="173"/>
      <c r="EP22" s="173"/>
      <c r="EQ22" s="173"/>
      <c r="ER22" s="173"/>
      <c r="ES22" s="173"/>
      <c r="ET22" s="173"/>
      <c r="EU22" s="173"/>
      <c r="EV22" s="173"/>
      <c r="EW22" s="173"/>
      <c r="EX22" s="173"/>
      <c r="EY22" s="173"/>
      <c r="EZ22" s="173"/>
      <c r="FA22" s="173"/>
      <c r="FB22" s="173"/>
      <c r="FC22" s="173"/>
      <c r="FD22" s="173"/>
      <c r="FE22" s="173"/>
      <c r="FF22" s="173"/>
      <c r="FG22" s="173"/>
      <c r="FH22" s="173"/>
      <c r="FI22" s="173"/>
      <c r="FJ22" s="173"/>
      <c r="FK22" s="173"/>
      <c r="FL22" s="173"/>
      <c r="FM22" s="173"/>
      <c r="FN22" s="173"/>
      <c r="FO22" s="173"/>
      <c r="FP22" s="173"/>
      <c r="FQ22" s="173"/>
      <c r="FR22" s="173"/>
      <c r="FS22" s="173"/>
      <c r="FT22" s="173"/>
      <c r="FU22" s="173"/>
      <c r="FV22" s="173"/>
      <c r="FW22" s="173"/>
      <c r="FX22" s="173"/>
      <c r="FY22" s="173"/>
      <c r="FZ22" s="173"/>
      <c r="GA22" s="173"/>
      <c r="GB22" s="173"/>
      <c r="GC22" s="173"/>
      <c r="GD22" s="173"/>
      <c r="GE22" s="173"/>
      <c r="GF22" s="173"/>
      <c r="GG22" s="173"/>
      <c r="GH22" s="173"/>
      <c r="GI22" s="173"/>
      <c r="GJ22" s="173"/>
      <c r="GK22" s="173"/>
      <c r="GL22" s="173"/>
      <c r="GM22" s="173"/>
      <c r="GN22" s="173"/>
      <c r="GO22" s="173"/>
      <c r="GP22" s="173"/>
      <c r="GQ22" s="173"/>
      <c r="GR22" s="173"/>
      <c r="GS22" s="173"/>
      <c r="GT22" s="173"/>
      <c r="GU22" s="173"/>
      <c r="GV22" s="173"/>
      <c r="GW22" s="173"/>
      <c r="GX22" s="173"/>
      <c r="GY22" s="173"/>
      <c r="GZ22" s="173"/>
      <c r="HA22" s="173"/>
      <c r="HB22" s="173"/>
      <c r="HC22" s="173"/>
      <c r="HD22" s="173"/>
      <c r="HE22" s="173"/>
      <c r="HF22" s="173"/>
      <c r="HG22" s="173"/>
      <c r="HH22" s="173"/>
      <c r="HI22" s="173"/>
      <c r="HJ22" s="173"/>
      <c r="HK22" s="173"/>
      <c r="HL22" s="173"/>
      <c r="HM22" s="173"/>
      <c r="HN22" s="173"/>
      <c r="HO22" s="173"/>
      <c r="HP22" s="173"/>
      <c r="HQ22" s="173"/>
      <c r="HR22" s="173"/>
      <c r="HS22" s="173"/>
      <c r="HT22" s="173"/>
      <c r="HU22" s="173"/>
      <c r="HV22" s="173"/>
      <c r="HW22" s="173"/>
      <c r="HX22" s="173"/>
      <c r="HY22" s="173"/>
      <c r="HZ22" s="173"/>
      <c r="IA22" s="173"/>
      <c r="IB22" s="173"/>
      <c r="IC22" s="173"/>
      <c r="ID22" s="173"/>
      <c r="IE22" s="173"/>
      <c r="IF22" s="173"/>
      <c r="IG22" s="173"/>
      <c r="IH22" s="173"/>
      <c r="II22" s="173"/>
      <c r="IJ22" s="173"/>
      <c r="IK22" s="173"/>
      <c r="IL22" s="173"/>
      <c r="IM22" s="173"/>
      <c r="IN22" s="173"/>
      <c r="IO22" s="173"/>
      <c r="IP22" s="173"/>
      <c r="IQ22" s="173"/>
    </row>
    <row r="23" spans="2:251" s="297" customFormat="1" ht="39.75" customHeight="1">
      <c r="B23" s="595"/>
      <c r="C23" s="589" t="s">
        <v>147</v>
      </c>
      <c r="D23" s="170" t="s">
        <v>3</v>
      </c>
      <c r="E23" s="233" t="s">
        <v>189</v>
      </c>
      <c r="F23" s="170">
        <v>1</v>
      </c>
      <c r="G23" s="170" t="s">
        <v>3</v>
      </c>
      <c r="H23" s="171">
        <v>40000000</v>
      </c>
      <c r="I23" s="92">
        <f>+H23</f>
        <v>40000000</v>
      </c>
      <c r="J23" s="68"/>
      <c r="K23" s="68"/>
      <c r="L23" s="69"/>
      <c r="M23" s="68"/>
      <c r="N23" s="172">
        <v>45657</v>
      </c>
      <c r="O23" s="603">
        <f t="shared" ref="O23" si="2">F24/F23</f>
        <v>1</v>
      </c>
      <c r="P23" s="603">
        <f t="shared" ref="P23" si="3">H24/H23</f>
        <v>0</v>
      </c>
      <c r="Q23" s="603">
        <v>0</v>
      </c>
      <c r="R23" s="173"/>
      <c r="S23" s="173"/>
      <c r="T23" s="300"/>
      <c r="U23" s="301"/>
      <c r="V23" s="301"/>
      <c r="X23" s="295"/>
      <c r="Z23" s="294"/>
      <c r="AA23" s="295"/>
      <c r="AB23" s="296"/>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3"/>
      <c r="BZ23" s="173"/>
      <c r="CA23" s="173"/>
      <c r="CB23" s="173"/>
      <c r="CC23" s="173"/>
      <c r="CD23" s="173"/>
      <c r="CE23" s="173"/>
      <c r="CF23" s="173"/>
      <c r="CG23" s="173"/>
      <c r="CH23" s="173"/>
      <c r="CI23" s="173"/>
      <c r="CJ23" s="173"/>
      <c r="CK23" s="173"/>
      <c r="CL23" s="173"/>
      <c r="CM23" s="173"/>
      <c r="CN23" s="173"/>
      <c r="CO23" s="173"/>
      <c r="CP23" s="173"/>
      <c r="CQ23" s="173"/>
      <c r="CR23" s="173"/>
      <c r="CS23" s="173"/>
      <c r="CT23" s="173"/>
      <c r="CU23" s="173"/>
      <c r="CV23" s="173"/>
      <c r="CW23" s="173"/>
      <c r="CX23" s="173"/>
      <c r="CY23" s="173"/>
      <c r="CZ23" s="173"/>
      <c r="DA23" s="173"/>
      <c r="DB23" s="173"/>
      <c r="DC23" s="173"/>
      <c r="DD23" s="173"/>
      <c r="DE23" s="173"/>
      <c r="DF23" s="173"/>
      <c r="DG23" s="173"/>
      <c r="DH23" s="173"/>
      <c r="DI23" s="173"/>
      <c r="DJ23" s="173"/>
      <c r="DK23" s="173"/>
      <c r="DL23" s="173"/>
      <c r="DM23" s="173"/>
      <c r="DN23" s="173"/>
      <c r="DO23" s="173"/>
      <c r="DP23" s="173"/>
      <c r="DQ23" s="173"/>
      <c r="DR23" s="173"/>
      <c r="DS23" s="173"/>
      <c r="DT23" s="173"/>
      <c r="DU23" s="173"/>
      <c r="DV23" s="173"/>
      <c r="DW23" s="173"/>
      <c r="DX23" s="173"/>
      <c r="DY23" s="173"/>
      <c r="DZ23" s="173"/>
      <c r="EA23" s="173"/>
      <c r="EB23" s="173"/>
      <c r="EC23" s="173"/>
      <c r="ED23" s="173"/>
      <c r="EE23" s="173"/>
      <c r="EF23" s="173"/>
      <c r="EG23" s="173"/>
      <c r="EH23" s="173"/>
      <c r="EI23" s="173"/>
      <c r="EJ23" s="173"/>
      <c r="EK23" s="173"/>
      <c r="EL23" s="173"/>
      <c r="EM23" s="173"/>
      <c r="EN23" s="173"/>
      <c r="EO23" s="173"/>
      <c r="EP23" s="173"/>
      <c r="EQ23" s="173"/>
      <c r="ER23" s="173"/>
      <c r="ES23" s="173"/>
      <c r="ET23" s="173"/>
      <c r="EU23" s="173"/>
      <c r="EV23" s="173"/>
      <c r="EW23" s="173"/>
      <c r="EX23" s="173"/>
      <c r="EY23" s="173"/>
      <c r="EZ23" s="173"/>
      <c r="FA23" s="173"/>
      <c r="FB23" s="173"/>
      <c r="FC23" s="173"/>
      <c r="FD23" s="173"/>
      <c r="FE23" s="173"/>
      <c r="FF23" s="173"/>
      <c r="FG23" s="173"/>
      <c r="FH23" s="173"/>
      <c r="FI23" s="173"/>
      <c r="FJ23" s="173"/>
      <c r="FK23" s="173"/>
      <c r="FL23" s="173"/>
      <c r="FM23" s="173"/>
      <c r="FN23" s="173"/>
      <c r="FO23" s="173"/>
      <c r="FP23" s="173"/>
      <c r="FQ23" s="173"/>
      <c r="FR23" s="173"/>
      <c r="FS23" s="173"/>
      <c r="FT23" s="173"/>
      <c r="FU23" s="173"/>
      <c r="FV23" s="173"/>
      <c r="FW23" s="173"/>
      <c r="FX23" s="173"/>
      <c r="FY23" s="173"/>
      <c r="FZ23" s="173"/>
      <c r="GA23" s="173"/>
      <c r="GB23" s="173"/>
      <c r="GC23" s="173"/>
      <c r="GD23" s="173"/>
      <c r="GE23" s="173"/>
      <c r="GF23" s="173"/>
      <c r="GG23" s="173"/>
      <c r="GH23" s="173"/>
      <c r="GI23" s="173"/>
      <c r="GJ23" s="173"/>
      <c r="GK23" s="173"/>
      <c r="GL23" s="173"/>
      <c r="GM23" s="173"/>
      <c r="GN23" s="173"/>
      <c r="GO23" s="173"/>
      <c r="GP23" s="173"/>
      <c r="GQ23" s="173"/>
      <c r="GR23" s="173"/>
      <c r="GS23" s="173"/>
      <c r="GT23" s="173"/>
      <c r="GU23" s="173"/>
      <c r="GV23" s="173"/>
      <c r="GW23" s="173"/>
      <c r="GX23" s="173"/>
      <c r="GY23" s="173"/>
      <c r="GZ23" s="173"/>
      <c r="HA23" s="173"/>
      <c r="HB23" s="173"/>
      <c r="HC23" s="173"/>
      <c r="HD23" s="173"/>
      <c r="HE23" s="173"/>
      <c r="HF23" s="173"/>
      <c r="HG23" s="173"/>
      <c r="HH23" s="173"/>
      <c r="HI23" s="173"/>
      <c r="HJ23" s="173"/>
      <c r="HK23" s="173"/>
      <c r="HL23" s="173"/>
      <c r="HM23" s="173"/>
      <c r="HN23" s="173"/>
      <c r="HO23" s="173"/>
      <c r="HP23" s="173"/>
      <c r="HQ23" s="173"/>
      <c r="HR23" s="173"/>
      <c r="HS23" s="173"/>
      <c r="HT23" s="173"/>
      <c r="HU23" s="173"/>
      <c r="HV23" s="173"/>
      <c r="HW23" s="173"/>
      <c r="HX23" s="173"/>
      <c r="HY23" s="173"/>
      <c r="HZ23" s="173"/>
      <c r="IA23" s="173"/>
      <c r="IB23" s="173"/>
      <c r="IC23" s="173"/>
      <c r="ID23" s="173"/>
      <c r="IE23" s="173"/>
      <c r="IF23" s="173"/>
      <c r="IG23" s="173"/>
      <c r="IH23" s="173"/>
      <c r="II23" s="173"/>
      <c r="IJ23" s="173"/>
      <c r="IK23" s="173"/>
      <c r="IL23" s="173"/>
      <c r="IM23" s="173"/>
      <c r="IN23" s="173"/>
      <c r="IO23" s="173"/>
      <c r="IP23" s="173"/>
      <c r="IQ23" s="173"/>
    </row>
    <row r="24" spans="2:251" s="297" customFormat="1" ht="39.75" customHeight="1">
      <c r="B24" s="595"/>
      <c r="C24" s="590"/>
      <c r="D24" s="170" t="s">
        <v>2</v>
      </c>
      <c r="E24" s="233"/>
      <c r="F24" s="170">
        <v>1</v>
      </c>
      <c r="G24" s="170" t="s">
        <v>40</v>
      </c>
      <c r="H24" s="171"/>
      <c r="I24" s="68"/>
      <c r="J24" s="68"/>
      <c r="K24" s="68"/>
      <c r="L24" s="69"/>
      <c r="M24" s="68"/>
      <c r="N24" s="170"/>
      <c r="O24" s="604"/>
      <c r="P24" s="604"/>
      <c r="Q24" s="604"/>
      <c r="R24" s="173"/>
      <c r="S24" s="173"/>
      <c r="T24" s="300"/>
      <c r="U24" s="301"/>
      <c r="V24" s="301"/>
      <c r="X24" s="295"/>
      <c r="Z24" s="294"/>
      <c r="AA24" s="295"/>
      <c r="AB24" s="296"/>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3"/>
      <c r="BZ24" s="173"/>
      <c r="CA24" s="173"/>
      <c r="CB24" s="173"/>
      <c r="CC24" s="173"/>
      <c r="CD24" s="173"/>
      <c r="CE24" s="173"/>
      <c r="CF24" s="173"/>
      <c r="CG24" s="173"/>
      <c r="CH24" s="173"/>
      <c r="CI24" s="173"/>
      <c r="CJ24" s="173"/>
      <c r="CK24" s="173"/>
      <c r="CL24" s="173"/>
      <c r="CM24" s="173"/>
      <c r="CN24" s="173"/>
      <c r="CO24" s="173"/>
      <c r="CP24" s="173"/>
      <c r="CQ24" s="173"/>
      <c r="CR24" s="173"/>
      <c r="CS24" s="173"/>
      <c r="CT24" s="173"/>
      <c r="CU24" s="173"/>
      <c r="CV24" s="173"/>
      <c r="CW24" s="173"/>
      <c r="CX24" s="173"/>
      <c r="CY24" s="173"/>
      <c r="CZ24" s="173"/>
      <c r="DA24" s="173"/>
      <c r="DB24" s="173"/>
      <c r="DC24" s="173"/>
      <c r="DD24" s="173"/>
      <c r="DE24" s="173"/>
      <c r="DF24" s="173"/>
      <c r="DG24" s="173"/>
      <c r="DH24" s="173"/>
      <c r="DI24" s="173"/>
      <c r="DJ24" s="173"/>
      <c r="DK24" s="173"/>
      <c r="DL24" s="173"/>
      <c r="DM24" s="173"/>
      <c r="DN24" s="173"/>
      <c r="DO24" s="173"/>
      <c r="DP24" s="173"/>
      <c r="DQ24" s="173"/>
      <c r="DR24" s="173"/>
      <c r="DS24" s="173"/>
      <c r="DT24" s="173"/>
      <c r="DU24" s="173"/>
      <c r="DV24" s="173"/>
      <c r="DW24" s="173"/>
      <c r="DX24" s="173"/>
      <c r="DY24" s="173"/>
      <c r="DZ24" s="173"/>
      <c r="EA24" s="173"/>
      <c r="EB24" s="173"/>
      <c r="EC24" s="173"/>
      <c r="ED24" s="173"/>
      <c r="EE24" s="173"/>
      <c r="EF24" s="173"/>
      <c r="EG24" s="173"/>
      <c r="EH24" s="173"/>
      <c r="EI24" s="173"/>
      <c r="EJ24" s="173"/>
      <c r="EK24" s="173"/>
      <c r="EL24" s="173"/>
      <c r="EM24" s="173"/>
      <c r="EN24" s="173"/>
      <c r="EO24" s="173"/>
      <c r="EP24" s="173"/>
      <c r="EQ24" s="173"/>
      <c r="ER24" s="173"/>
      <c r="ES24" s="173"/>
      <c r="ET24" s="173"/>
      <c r="EU24" s="173"/>
      <c r="EV24" s="173"/>
      <c r="EW24" s="173"/>
      <c r="EX24" s="173"/>
      <c r="EY24" s="173"/>
      <c r="EZ24" s="173"/>
      <c r="FA24" s="173"/>
      <c r="FB24" s="173"/>
      <c r="FC24" s="173"/>
      <c r="FD24" s="173"/>
      <c r="FE24" s="173"/>
      <c r="FF24" s="173"/>
      <c r="FG24" s="173"/>
      <c r="FH24" s="173"/>
      <c r="FI24" s="173"/>
      <c r="FJ24" s="173"/>
      <c r="FK24" s="173"/>
      <c r="FL24" s="173"/>
      <c r="FM24" s="173"/>
      <c r="FN24" s="173"/>
      <c r="FO24" s="173"/>
      <c r="FP24" s="173"/>
      <c r="FQ24" s="173"/>
      <c r="FR24" s="173"/>
      <c r="FS24" s="173"/>
      <c r="FT24" s="173"/>
      <c r="FU24" s="173"/>
      <c r="FV24" s="173"/>
      <c r="FW24" s="173"/>
      <c r="FX24" s="173"/>
      <c r="FY24" s="173"/>
      <c r="FZ24" s="173"/>
      <c r="GA24" s="173"/>
      <c r="GB24" s="173"/>
      <c r="GC24" s="173"/>
      <c r="GD24" s="173"/>
      <c r="GE24" s="173"/>
      <c r="GF24" s="173"/>
      <c r="GG24" s="173"/>
      <c r="GH24" s="173"/>
      <c r="GI24" s="173"/>
      <c r="GJ24" s="173"/>
      <c r="GK24" s="173"/>
      <c r="GL24" s="173"/>
      <c r="GM24" s="173"/>
      <c r="GN24" s="173"/>
      <c r="GO24" s="173"/>
      <c r="GP24" s="173"/>
      <c r="GQ24" s="173"/>
      <c r="GR24" s="173"/>
      <c r="GS24" s="173"/>
      <c r="GT24" s="173"/>
      <c r="GU24" s="173"/>
      <c r="GV24" s="173"/>
      <c r="GW24" s="173"/>
      <c r="GX24" s="173"/>
      <c r="GY24" s="173"/>
      <c r="GZ24" s="173"/>
      <c r="HA24" s="173"/>
      <c r="HB24" s="173"/>
      <c r="HC24" s="173"/>
      <c r="HD24" s="173"/>
      <c r="HE24" s="173"/>
      <c r="HF24" s="173"/>
      <c r="HG24" s="173"/>
      <c r="HH24" s="173"/>
      <c r="HI24" s="173"/>
      <c r="HJ24" s="173"/>
      <c r="HK24" s="173"/>
      <c r="HL24" s="173"/>
      <c r="HM24" s="173"/>
      <c r="HN24" s="173"/>
      <c r="HO24" s="173"/>
      <c r="HP24" s="173"/>
      <c r="HQ24" s="173"/>
      <c r="HR24" s="173"/>
      <c r="HS24" s="173"/>
      <c r="HT24" s="173"/>
      <c r="HU24" s="173"/>
      <c r="HV24" s="173"/>
      <c r="HW24" s="173"/>
      <c r="HX24" s="173"/>
      <c r="HY24" s="173"/>
      <c r="HZ24" s="173"/>
      <c r="IA24" s="173"/>
      <c r="IB24" s="173"/>
      <c r="IC24" s="173"/>
      <c r="ID24" s="173"/>
      <c r="IE24" s="173"/>
      <c r="IF24" s="173"/>
      <c r="IG24" s="173"/>
      <c r="IH24" s="173"/>
      <c r="II24" s="173"/>
      <c r="IJ24" s="173"/>
      <c r="IK24" s="173"/>
      <c r="IL24" s="173"/>
      <c r="IM24" s="173"/>
      <c r="IN24" s="173"/>
      <c r="IO24" s="173"/>
      <c r="IP24" s="173"/>
      <c r="IQ24" s="173"/>
    </row>
    <row r="25" spans="2:251" s="297" customFormat="1" ht="39.75" customHeight="1">
      <c r="B25" s="602" t="s">
        <v>205</v>
      </c>
      <c r="C25" s="591" t="s">
        <v>151</v>
      </c>
      <c r="D25" s="170" t="s">
        <v>3</v>
      </c>
      <c r="E25" s="601" t="s">
        <v>213</v>
      </c>
      <c r="F25" s="170">
        <v>125</v>
      </c>
      <c r="G25" s="170" t="s">
        <v>3</v>
      </c>
      <c r="H25" s="171">
        <v>800000000</v>
      </c>
      <c r="I25" s="68"/>
      <c r="J25" s="68"/>
      <c r="K25" s="68"/>
      <c r="L25" s="69"/>
      <c r="M25" s="68"/>
      <c r="N25" s="172">
        <v>45657</v>
      </c>
      <c r="O25" s="603">
        <f t="shared" ref="O25" si="4">F26/F25</f>
        <v>1.48</v>
      </c>
      <c r="P25" s="603">
        <f t="shared" ref="P25" si="5">H26/H25</f>
        <v>0</v>
      </c>
      <c r="Q25" s="603">
        <v>0</v>
      </c>
      <c r="R25" s="173"/>
      <c r="S25" s="173"/>
      <c r="T25" s="300"/>
      <c r="U25" s="301"/>
      <c r="V25" s="301"/>
      <c r="X25" s="295"/>
      <c r="Z25" s="294"/>
      <c r="AA25" s="295"/>
      <c r="AB25" s="296"/>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3"/>
      <c r="DV25" s="173"/>
      <c r="DW25" s="173"/>
      <c r="DX25" s="173"/>
      <c r="DY25" s="173"/>
      <c r="DZ25" s="173"/>
      <c r="EA25" s="173"/>
      <c r="EB25" s="173"/>
      <c r="EC25" s="173"/>
      <c r="ED25" s="173"/>
      <c r="EE25" s="173"/>
      <c r="EF25" s="173"/>
      <c r="EG25" s="173"/>
      <c r="EH25" s="173"/>
      <c r="EI25" s="173"/>
      <c r="EJ25" s="173"/>
      <c r="EK25" s="173"/>
      <c r="EL25" s="173"/>
      <c r="EM25" s="173"/>
      <c r="EN25" s="173"/>
      <c r="EO25" s="173"/>
      <c r="EP25" s="173"/>
      <c r="EQ25" s="173"/>
      <c r="ER25" s="173"/>
      <c r="ES25" s="173"/>
      <c r="ET25" s="173"/>
      <c r="EU25" s="173"/>
      <c r="EV25" s="173"/>
      <c r="EW25" s="173"/>
      <c r="EX25" s="173"/>
      <c r="EY25" s="173"/>
      <c r="EZ25" s="173"/>
      <c r="FA25" s="173"/>
      <c r="FB25" s="173"/>
      <c r="FC25" s="173"/>
      <c r="FD25" s="173"/>
      <c r="FE25" s="173"/>
      <c r="FF25" s="173"/>
      <c r="FG25" s="173"/>
      <c r="FH25" s="173"/>
      <c r="FI25" s="173"/>
      <c r="FJ25" s="173"/>
      <c r="FK25" s="173"/>
      <c r="FL25" s="173"/>
      <c r="FM25" s="173"/>
      <c r="FN25" s="173"/>
      <c r="FO25" s="173"/>
      <c r="FP25" s="173"/>
      <c r="FQ25" s="173"/>
      <c r="FR25" s="173"/>
      <c r="FS25" s="173"/>
      <c r="FT25" s="173"/>
      <c r="FU25" s="173"/>
      <c r="FV25" s="173"/>
      <c r="FW25" s="173"/>
      <c r="FX25" s="173"/>
      <c r="FY25" s="173"/>
      <c r="FZ25" s="173"/>
      <c r="GA25" s="173"/>
      <c r="GB25" s="173"/>
      <c r="GC25" s="173"/>
      <c r="GD25" s="173"/>
      <c r="GE25" s="173"/>
      <c r="GF25" s="173"/>
      <c r="GG25" s="173"/>
      <c r="GH25" s="173"/>
      <c r="GI25" s="173"/>
      <c r="GJ25" s="173"/>
      <c r="GK25" s="173"/>
      <c r="GL25" s="173"/>
      <c r="GM25" s="173"/>
      <c r="GN25" s="173"/>
      <c r="GO25" s="173"/>
      <c r="GP25" s="173"/>
      <c r="GQ25" s="173"/>
      <c r="GR25" s="173"/>
      <c r="GS25" s="173"/>
      <c r="GT25" s="173"/>
      <c r="GU25" s="173"/>
      <c r="GV25" s="173"/>
      <c r="GW25" s="173"/>
      <c r="GX25" s="173"/>
      <c r="GY25" s="173"/>
      <c r="GZ25" s="173"/>
      <c r="HA25" s="173"/>
      <c r="HB25" s="173"/>
      <c r="HC25" s="173"/>
      <c r="HD25" s="173"/>
      <c r="HE25" s="173"/>
      <c r="HF25" s="173"/>
      <c r="HG25" s="173"/>
      <c r="HH25" s="173"/>
      <c r="HI25" s="173"/>
      <c r="HJ25" s="173"/>
      <c r="HK25" s="173"/>
      <c r="HL25" s="173"/>
      <c r="HM25" s="173"/>
      <c r="HN25" s="173"/>
      <c r="HO25" s="173"/>
      <c r="HP25" s="173"/>
      <c r="HQ25" s="173"/>
      <c r="HR25" s="173"/>
      <c r="HS25" s="173"/>
      <c r="HT25" s="173"/>
      <c r="HU25" s="173"/>
      <c r="HV25" s="173"/>
      <c r="HW25" s="173"/>
      <c r="HX25" s="173"/>
      <c r="HY25" s="173"/>
      <c r="HZ25" s="173"/>
      <c r="IA25" s="173"/>
      <c r="IB25" s="173"/>
      <c r="IC25" s="173"/>
      <c r="ID25" s="173"/>
      <c r="IE25" s="173"/>
      <c r="IF25" s="173"/>
      <c r="IG25" s="173"/>
      <c r="IH25" s="173"/>
      <c r="II25" s="173"/>
      <c r="IJ25" s="173"/>
      <c r="IK25" s="173"/>
      <c r="IL25" s="173"/>
      <c r="IM25" s="173"/>
      <c r="IN25" s="173"/>
      <c r="IO25" s="173"/>
      <c r="IP25" s="173"/>
      <c r="IQ25" s="173"/>
    </row>
    <row r="26" spans="2:251" s="297" customFormat="1" ht="39.75" customHeight="1">
      <c r="B26" s="602"/>
      <c r="C26" s="592"/>
      <c r="D26" s="170" t="s">
        <v>2</v>
      </c>
      <c r="E26" s="601"/>
      <c r="F26" s="170">
        <v>185</v>
      </c>
      <c r="G26" s="170" t="s">
        <v>40</v>
      </c>
      <c r="H26" s="171"/>
      <c r="I26" s="68"/>
      <c r="J26" s="68"/>
      <c r="K26" s="68"/>
      <c r="L26" s="69"/>
      <c r="M26" s="174">
        <v>789741837</v>
      </c>
      <c r="N26" s="170"/>
      <c r="O26" s="604"/>
      <c r="P26" s="604"/>
      <c r="Q26" s="604"/>
      <c r="R26" s="173"/>
      <c r="S26" s="173"/>
      <c r="T26" s="300"/>
      <c r="U26" s="301"/>
      <c r="V26" s="301"/>
      <c r="X26" s="295"/>
      <c r="Z26" s="294"/>
      <c r="AA26" s="295"/>
      <c r="AB26" s="296"/>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73"/>
      <c r="CZ26" s="173"/>
      <c r="DA26" s="173"/>
      <c r="DB26" s="173"/>
      <c r="DC26" s="173"/>
      <c r="DD26" s="173"/>
      <c r="DE26" s="173"/>
      <c r="DF26" s="173"/>
      <c r="DG26" s="173"/>
      <c r="DH26" s="173"/>
      <c r="DI26" s="173"/>
      <c r="DJ26" s="173"/>
      <c r="DK26" s="173"/>
      <c r="DL26" s="173"/>
      <c r="DM26" s="173"/>
      <c r="DN26" s="173"/>
      <c r="DO26" s="173"/>
      <c r="DP26" s="173"/>
      <c r="DQ26" s="173"/>
      <c r="DR26" s="173"/>
      <c r="DS26" s="173"/>
      <c r="DT26" s="173"/>
      <c r="DU26" s="173"/>
      <c r="DV26" s="173"/>
      <c r="DW26" s="173"/>
      <c r="DX26" s="173"/>
      <c r="DY26" s="173"/>
      <c r="DZ26" s="173"/>
      <c r="EA26" s="173"/>
      <c r="EB26" s="173"/>
      <c r="EC26" s="173"/>
      <c r="ED26" s="173"/>
      <c r="EE26" s="173"/>
      <c r="EF26" s="173"/>
      <c r="EG26" s="173"/>
      <c r="EH26" s="173"/>
      <c r="EI26" s="173"/>
      <c r="EJ26" s="173"/>
      <c r="EK26" s="173"/>
      <c r="EL26" s="173"/>
      <c r="EM26" s="173"/>
      <c r="EN26" s="173"/>
      <c r="EO26" s="173"/>
      <c r="EP26" s="173"/>
      <c r="EQ26" s="173"/>
      <c r="ER26" s="173"/>
      <c r="ES26" s="173"/>
      <c r="ET26" s="173"/>
      <c r="EU26" s="173"/>
      <c r="EV26" s="173"/>
      <c r="EW26" s="173"/>
      <c r="EX26" s="173"/>
      <c r="EY26" s="173"/>
      <c r="EZ26" s="173"/>
      <c r="FA26" s="173"/>
      <c r="FB26" s="173"/>
      <c r="FC26" s="173"/>
      <c r="FD26" s="173"/>
      <c r="FE26" s="173"/>
      <c r="FF26" s="173"/>
      <c r="FG26" s="173"/>
      <c r="FH26" s="173"/>
      <c r="FI26" s="173"/>
      <c r="FJ26" s="173"/>
      <c r="FK26" s="173"/>
      <c r="FL26" s="173"/>
      <c r="FM26" s="173"/>
      <c r="FN26" s="173"/>
      <c r="FO26" s="173"/>
      <c r="FP26" s="173"/>
      <c r="FQ26" s="173"/>
      <c r="FR26" s="173"/>
      <c r="FS26" s="173"/>
      <c r="FT26" s="173"/>
      <c r="FU26" s="173"/>
      <c r="FV26" s="173"/>
      <c r="FW26" s="173"/>
      <c r="FX26" s="173"/>
      <c r="FY26" s="173"/>
      <c r="FZ26" s="173"/>
      <c r="GA26" s="173"/>
      <c r="GB26" s="173"/>
      <c r="GC26" s="173"/>
      <c r="GD26" s="173"/>
      <c r="GE26" s="173"/>
      <c r="GF26" s="173"/>
      <c r="GG26" s="173"/>
      <c r="GH26" s="173"/>
      <c r="GI26" s="173"/>
      <c r="GJ26" s="173"/>
      <c r="GK26" s="173"/>
      <c r="GL26" s="173"/>
      <c r="GM26" s="173"/>
      <c r="GN26" s="173"/>
      <c r="GO26" s="173"/>
      <c r="GP26" s="173"/>
      <c r="GQ26" s="173"/>
      <c r="GR26" s="173"/>
      <c r="GS26" s="173"/>
      <c r="GT26" s="173"/>
      <c r="GU26" s="173"/>
      <c r="GV26" s="173"/>
      <c r="GW26" s="173"/>
      <c r="GX26" s="173"/>
      <c r="GY26" s="173"/>
      <c r="GZ26" s="173"/>
      <c r="HA26" s="173"/>
      <c r="HB26" s="173"/>
      <c r="HC26" s="173"/>
      <c r="HD26" s="173"/>
      <c r="HE26" s="173"/>
      <c r="HF26" s="173"/>
      <c r="HG26" s="173"/>
      <c r="HH26" s="173"/>
      <c r="HI26" s="173"/>
      <c r="HJ26" s="173"/>
      <c r="HK26" s="173"/>
      <c r="HL26" s="173"/>
      <c r="HM26" s="173"/>
      <c r="HN26" s="173"/>
      <c r="HO26" s="173"/>
      <c r="HP26" s="173"/>
      <c r="HQ26" s="173"/>
      <c r="HR26" s="173"/>
      <c r="HS26" s="173"/>
      <c r="HT26" s="173"/>
      <c r="HU26" s="173"/>
      <c r="HV26" s="173"/>
      <c r="HW26" s="173"/>
      <c r="HX26" s="173"/>
      <c r="HY26" s="173"/>
      <c r="HZ26" s="173"/>
      <c r="IA26" s="173"/>
      <c r="IB26" s="173"/>
      <c r="IC26" s="173"/>
      <c r="ID26" s="173"/>
      <c r="IE26" s="173"/>
      <c r="IF26" s="173"/>
      <c r="IG26" s="173"/>
      <c r="IH26" s="173"/>
      <c r="II26" s="173"/>
      <c r="IJ26" s="173"/>
      <c r="IK26" s="173"/>
      <c r="IL26" s="173"/>
      <c r="IM26" s="173"/>
      <c r="IN26" s="173"/>
      <c r="IO26" s="173"/>
      <c r="IP26" s="173"/>
      <c r="IQ26" s="173"/>
    </row>
    <row r="27" spans="2:251" s="297" customFormat="1" ht="39.75" customHeight="1">
      <c r="B27" s="602"/>
      <c r="C27" s="593" t="s">
        <v>150</v>
      </c>
      <c r="D27" s="170" t="s">
        <v>3</v>
      </c>
      <c r="E27" s="233" t="s">
        <v>200</v>
      </c>
      <c r="F27" s="170"/>
      <c r="G27" s="170" t="s">
        <v>3</v>
      </c>
      <c r="H27" s="171">
        <f>+I27+J27</f>
        <v>800000000</v>
      </c>
      <c r="I27" s="68">
        <v>500000000</v>
      </c>
      <c r="J27" s="92">
        <v>300000000</v>
      </c>
      <c r="K27" s="68"/>
      <c r="L27" s="69"/>
      <c r="M27" s="68"/>
      <c r="N27" s="172">
        <v>45657</v>
      </c>
      <c r="O27" s="603">
        <v>0</v>
      </c>
      <c r="P27" s="603">
        <f t="shared" ref="P27" si="6">H28/H27</f>
        <v>0</v>
      </c>
      <c r="Q27" s="603">
        <v>0</v>
      </c>
      <c r="R27" s="173"/>
      <c r="S27" s="173"/>
      <c r="T27" s="300"/>
      <c r="U27" s="301"/>
      <c r="V27" s="301"/>
      <c r="X27" s="295"/>
      <c r="Z27" s="294"/>
      <c r="AA27" s="295"/>
      <c r="AB27" s="296"/>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173"/>
      <c r="DI27" s="173"/>
      <c r="DJ27" s="173"/>
      <c r="DK27" s="173"/>
      <c r="DL27" s="173"/>
      <c r="DM27" s="173"/>
      <c r="DN27" s="173"/>
      <c r="DO27" s="173"/>
      <c r="DP27" s="173"/>
      <c r="DQ27" s="173"/>
      <c r="DR27" s="173"/>
      <c r="DS27" s="173"/>
      <c r="DT27" s="173"/>
      <c r="DU27" s="173"/>
      <c r="DV27" s="173"/>
      <c r="DW27" s="173"/>
      <c r="DX27" s="173"/>
      <c r="DY27" s="173"/>
      <c r="DZ27" s="173"/>
      <c r="EA27" s="173"/>
      <c r="EB27" s="173"/>
      <c r="EC27" s="173"/>
      <c r="ED27" s="173"/>
      <c r="EE27" s="173"/>
      <c r="EF27" s="173"/>
      <c r="EG27" s="173"/>
      <c r="EH27" s="173"/>
      <c r="EI27" s="173"/>
      <c r="EJ27" s="173"/>
      <c r="EK27" s="173"/>
      <c r="EL27" s="173"/>
      <c r="EM27" s="173"/>
      <c r="EN27" s="173"/>
      <c r="EO27" s="173"/>
      <c r="EP27" s="173"/>
      <c r="EQ27" s="173"/>
      <c r="ER27" s="173"/>
      <c r="ES27" s="173"/>
      <c r="ET27" s="173"/>
      <c r="EU27" s="173"/>
      <c r="EV27" s="173"/>
      <c r="EW27" s="173"/>
      <c r="EX27" s="173"/>
      <c r="EY27" s="173"/>
      <c r="EZ27" s="173"/>
      <c r="FA27" s="173"/>
      <c r="FB27" s="173"/>
      <c r="FC27" s="173"/>
      <c r="FD27" s="173"/>
      <c r="FE27" s="173"/>
      <c r="FF27" s="173"/>
      <c r="FG27" s="173"/>
      <c r="FH27" s="173"/>
      <c r="FI27" s="173"/>
      <c r="FJ27" s="173"/>
      <c r="FK27" s="173"/>
      <c r="FL27" s="173"/>
      <c r="FM27" s="173"/>
      <c r="FN27" s="173"/>
      <c r="FO27" s="173"/>
      <c r="FP27" s="173"/>
      <c r="FQ27" s="173"/>
      <c r="FR27" s="173"/>
      <c r="FS27" s="173"/>
      <c r="FT27" s="173"/>
      <c r="FU27" s="173"/>
      <c r="FV27" s="173"/>
      <c r="FW27" s="173"/>
      <c r="FX27" s="173"/>
      <c r="FY27" s="173"/>
      <c r="FZ27" s="173"/>
      <c r="GA27" s="173"/>
      <c r="GB27" s="173"/>
      <c r="GC27" s="173"/>
      <c r="GD27" s="173"/>
      <c r="GE27" s="173"/>
      <c r="GF27" s="173"/>
      <c r="GG27" s="173"/>
      <c r="GH27" s="173"/>
      <c r="GI27" s="173"/>
      <c r="GJ27" s="173"/>
      <c r="GK27" s="173"/>
      <c r="GL27" s="173"/>
      <c r="GM27" s="173"/>
      <c r="GN27" s="173"/>
      <c r="GO27" s="173"/>
      <c r="GP27" s="173"/>
      <c r="GQ27" s="173"/>
      <c r="GR27" s="173"/>
      <c r="GS27" s="173"/>
      <c r="GT27" s="173"/>
      <c r="GU27" s="173"/>
      <c r="GV27" s="173"/>
      <c r="GW27" s="173"/>
      <c r="GX27" s="173"/>
      <c r="GY27" s="173"/>
      <c r="GZ27" s="173"/>
      <c r="HA27" s="173"/>
      <c r="HB27" s="173"/>
      <c r="HC27" s="173"/>
      <c r="HD27" s="173"/>
      <c r="HE27" s="173"/>
      <c r="HF27" s="173"/>
      <c r="HG27" s="173"/>
      <c r="HH27" s="173"/>
      <c r="HI27" s="173"/>
      <c r="HJ27" s="173"/>
      <c r="HK27" s="173"/>
      <c r="HL27" s="173"/>
      <c r="HM27" s="173"/>
      <c r="HN27" s="173"/>
      <c r="HO27" s="173"/>
      <c r="HP27" s="173"/>
      <c r="HQ27" s="173"/>
      <c r="HR27" s="173"/>
      <c r="HS27" s="173"/>
      <c r="HT27" s="173"/>
      <c r="HU27" s="173"/>
      <c r="HV27" s="173"/>
      <c r="HW27" s="173"/>
      <c r="HX27" s="173"/>
      <c r="HY27" s="173"/>
      <c r="HZ27" s="173"/>
      <c r="IA27" s="173"/>
      <c r="IB27" s="173"/>
      <c r="IC27" s="173"/>
      <c r="ID27" s="173"/>
      <c r="IE27" s="173"/>
      <c r="IF27" s="173"/>
      <c r="IG27" s="173"/>
      <c r="IH27" s="173"/>
      <c r="II27" s="173"/>
      <c r="IJ27" s="173"/>
      <c r="IK27" s="173"/>
      <c r="IL27" s="173"/>
      <c r="IM27" s="173"/>
      <c r="IN27" s="173"/>
      <c r="IO27" s="173"/>
      <c r="IP27" s="173"/>
      <c r="IQ27" s="173"/>
    </row>
    <row r="28" spans="2:251" s="297" customFormat="1" ht="39.75" customHeight="1">
      <c r="B28" s="602"/>
      <c r="C28" s="594"/>
      <c r="D28" s="170" t="s">
        <v>40</v>
      </c>
      <c r="E28" s="233"/>
      <c r="F28" s="170"/>
      <c r="G28" s="170" t="s">
        <v>40</v>
      </c>
      <c r="H28" s="171"/>
      <c r="I28" s="68"/>
      <c r="J28" s="68"/>
      <c r="K28" s="68"/>
      <c r="L28" s="69"/>
      <c r="M28" s="68"/>
      <c r="N28" s="170"/>
      <c r="O28" s="604"/>
      <c r="P28" s="604"/>
      <c r="Q28" s="604"/>
      <c r="R28" s="173"/>
      <c r="S28" s="173"/>
      <c r="T28" s="300"/>
      <c r="U28" s="301"/>
      <c r="V28" s="301"/>
      <c r="X28" s="295"/>
      <c r="Z28" s="294"/>
      <c r="AA28" s="295"/>
      <c r="AB28" s="296"/>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c r="CT28" s="173"/>
      <c r="CU28" s="173"/>
      <c r="CV28" s="173"/>
      <c r="CW28" s="173"/>
      <c r="CX28" s="173"/>
      <c r="CY28" s="173"/>
      <c r="CZ28" s="173"/>
      <c r="DA28" s="173"/>
      <c r="DB28" s="173"/>
      <c r="DC28" s="173"/>
      <c r="DD28" s="173"/>
      <c r="DE28" s="173"/>
      <c r="DF28" s="173"/>
      <c r="DG28" s="173"/>
      <c r="DH28" s="173"/>
      <c r="DI28" s="173"/>
      <c r="DJ28" s="173"/>
      <c r="DK28" s="173"/>
      <c r="DL28" s="173"/>
      <c r="DM28" s="173"/>
      <c r="DN28" s="173"/>
      <c r="DO28" s="173"/>
      <c r="DP28" s="173"/>
      <c r="DQ28" s="173"/>
      <c r="DR28" s="173"/>
      <c r="DS28" s="173"/>
      <c r="DT28" s="173"/>
      <c r="DU28" s="173"/>
      <c r="DV28" s="173"/>
      <c r="DW28" s="173"/>
      <c r="DX28" s="173"/>
      <c r="DY28" s="173"/>
      <c r="DZ28" s="173"/>
      <c r="EA28" s="173"/>
      <c r="EB28" s="173"/>
      <c r="EC28" s="173"/>
      <c r="ED28" s="173"/>
      <c r="EE28" s="173"/>
      <c r="EF28" s="173"/>
      <c r="EG28" s="173"/>
      <c r="EH28" s="173"/>
      <c r="EI28" s="173"/>
      <c r="EJ28" s="173"/>
      <c r="EK28" s="173"/>
      <c r="EL28" s="173"/>
      <c r="EM28" s="173"/>
      <c r="EN28" s="173"/>
      <c r="EO28" s="173"/>
      <c r="EP28" s="173"/>
      <c r="EQ28" s="173"/>
      <c r="ER28" s="173"/>
      <c r="ES28" s="173"/>
      <c r="ET28" s="173"/>
      <c r="EU28" s="173"/>
      <c r="EV28" s="173"/>
      <c r="EW28" s="173"/>
      <c r="EX28" s="173"/>
      <c r="EY28" s="173"/>
      <c r="EZ28" s="173"/>
      <c r="FA28" s="173"/>
      <c r="FB28" s="173"/>
      <c r="FC28" s="173"/>
      <c r="FD28" s="173"/>
      <c r="FE28" s="173"/>
      <c r="FF28" s="173"/>
      <c r="FG28" s="173"/>
      <c r="FH28" s="173"/>
      <c r="FI28" s="173"/>
      <c r="FJ28" s="173"/>
      <c r="FK28" s="173"/>
      <c r="FL28" s="173"/>
      <c r="FM28" s="173"/>
      <c r="FN28" s="173"/>
      <c r="FO28" s="173"/>
      <c r="FP28" s="173"/>
      <c r="FQ28" s="173"/>
      <c r="FR28" s="173"/>
      <c r="FS28" s="173"/>
      <c r="FT28" s="173"/>
      <c r="FU28" s="173"/>
      <c r="FV28" s="173"/>
      <c r="FW28" s="173"/>
      <c r="FX28" s="173"/>
      <c r="FY28" s="173"/>
      <c r="FZ28" s="173"/>
      <c r="GA28" s="173"/>
      <c r="GB28" s="173"/>
      <c r="GC28" s="173"/>
      <c r="GD28" s="173"/>
      <c r="GE28" s="173"/>
      <c r="GF28" s="173"/>
      <c r="GG28" s="173"/>
      <c r="GH28" s="173"/>
      <c r="GI28" s="173"/>
      <c r="GJ28" s="173"/>
      <c r="GK28" s="173"/>
      <c r="GL28" s="173"/>
      <c r="GM28" s="173"/>
      <c r="GN28" s="173"/>
      <c r="GO28" s="173"/>
      <c r="GP28" s="173"/>
      <c r="GQ28" s="173"/>
      <c r="GR28" s="173"/>
      <c r="GS28" s="173"/>
      <c r="GT28" s="173"/>
      <c r="GU28" s="173"/>
      <c r="GV28" s="173"/>
      <c r="GW28" s="173"/>
      <c r="GX28" s="173"/>
      <c r="GY28" s="173"/>
      <c r="GZ28" s="173"/>
      <c r="HA28" s="173"/>
      <c r="HB28" s="173"/>
      <c r="HC28" s="173"/>
      <c r="HD28" s="173"/>
      <c r="HE28" s="173"/>
      <c r="HF28" s="173"/>
      <c r="HG28" s="173"/>
      <c r="HH28" s="173"/>
      <c r="HI28" s="173"/>
      <c r="HJ28" s="173"/>
      <c r="HK28" s="173"/>
      <c r="HL28" s="173"/>
      <c r="HM28" s="173"/>
      <c r="HN28" s="173"/>
      <c r="HO28" s="173"/>
      <c r="HP28" s="173"/>
      <c r="HQ28" s="173"/>
      <c r="HR28" s="173"/>
      <c r="HS28" s="173"/>
      <c r="HT28" s="173"/>
      <c r="HU28" s="173"/>
      <c r="HV28" s="173"/>
      <c r="HW28" s="173"/>
      <c r="HX28" s="173"/>
      <c r="HY28" s="173"/>
      <c r="HZ28" s="173"/>
      <c r="IA28" s="173"/>
      <c r="IB28" s="173"/>
      <c r="IC28" s="173"/>
      <c r="ID28" s="173"/>
      <c r="IE28" s="173"/>
      <c r="IF28" s="173"/>
      <c r="IG28" s="173"/>
      <c r="IH28" s="173"/>
      <c r="II28" s="173"/>
      <c r="IJ28" s="173"/>
      <c r="IK28" s="173"/>
      <c r="IL28" s="173"/>
      <c r="IM28" s="173"/>
      <c r="IN28" s="173"/>
      <c r="IO28" s="173"/>
      <c r="IP28" s="173"/>
      <c r="IQ28" s="173"/>
    </row>
    <row r="29" spans="2:251" s="297" customFormat="1" ht="39.75" customHeight="1">
      <c r="B29" s="602"/>
      <c r="C29" s="597" t="s">
        <v>149</v>
      </c>
      <c r="D29" s="170" t="s">
        <v>3</v>
      </c>
      <c r="E29" s="233" t="s">
        <v>200</v>
      </c>
      <c r="F29" s="170"/>
      <c r="G29" s="170" t="s">
        <v>3</v>
      </c>
      <c r="H29" s="171">
        <f>925000000-150000000</f>
        <v>775000000</v>
      </c>
      <c r="I29" s="92">
        <f>+H29</f>
        <v>775000000</v>
      </c>
      <c r="J29" s="68"/>
      <c r="K29" s="68"/>
      <c r="L29" s="69"/>
      <c r="M29" s="68"/>
      <c r="N29" s="172">
        <v>45657</v>
      </c>
      <c r="O29" s="603">
        <v>0</v>
      </c>
      <c r="P29" s="603">
        <f t="shared" ref="P29" si="7">H30/H29</f>
        <v>0</v>
      </c>
      <c r="Q29" s="603">
        <v>0</v>
      </c>
      <c r="R29" s="173"/>
      <c r="S29" s="173"/>
      <c r="T29" s="300"/>
      <c r="U29" s="301"/>
      <c r="V29" s="301"/>
      <c r="X29" s="295"/>
      <c r="Z29" s="294"/>
      <c r="AA29" s="295"/>
      <c r="AB29" s="296"/>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O29" s="173"/>
      <c r="CP29" s="173"/>
      <c r="CQ29" s="173"/>
      <c r="CR29" s="173"/>
      <c r="CS29" s="173"/>
      <c r="CT29" s="173"/>
      <c r="CU29" s="173"/>
      <c r="CV29" s="173"/>
      <c r="CW29" s="173"/>
      <c r="CX29" s="173"/>
      <c r="CY29" s="173"/>
      <c r="CZ29" s="173"/>
      <c r="DA29" s="173"/>
      <c r="DB29" s="173"/>
      <c r="DC29" s="173"/>
      <c r="DD29" s="173"/>
      <c r="DE29" s="173"/>
      <c r="DF29" s="173"/>
      <c r="DG29" s="173"/>
      <c r="DH29" s="173"/>
      <c r="DI29" s="173"/>
      <c r="DJ29" s="173"/>
      <c r="DK29" s="173"/>
      <c r="DL29" s="173"/>
      <c r="DM29" s="173"/>
      <c r="DN29" s="173"/>
      <c r="DO29" s="173"/>
      <c r="DP29" s="173"/>
      <c r="DQ29" s="173"/>
      <c r="DR29" s="173"/>
      <c r="DS29" s="173"/>
      <c r="DT29" s="173"/>
      <c r="DU29" s="173"/>
      <c r="DV29" s="173"/>
      <c r="DW29" s="173"/>
      <c r="DX29" s="173"/>
      <c r="DY29" s="173"/>
      <c r="DZ29" s="173"/>
      <c r="EA29" s="173"/>
      <c r="EB29" s="173"/>
      <c r="EC29" s="173"/>
      <c r="ED29" s="173"/>
      <c r="EE29" s="173"/>
      <c r="EF29" s="173"/>
      <c r="EG29" s="173"/>
      <c r="EH29" s="173"/>
      <c r="EI29" s="173"/>
      <c r="EJ29" s="173"/>
      <c r="EK29" s="173"/>
      <c r="EL29" s="173"/>
      <c r="EM29" s="173"/>
      <c r="EN29" s="173"/>
      <c r="EO29" s="173"/>
      <c r="EP29" s="173"/>
      <c r="EQ29" s="173"/>
      <c r="ER29" s="173"/>
      <c r="ES29" s="173"/>
      <c r="ET29" s="173"/>
      <c r="EU29" s="173"/>
      <c r="EV29" s="173"/>
      <c r="EW29" s="173"/>
      <c r="EX29" s="173"/>
      <c r="EY29" s="173"/>
      <c r="EZ29" s="173"/>
      <c r="FA29" s="173"/>
      <c r="FB29" s="173"/>
      <c r="FC29" s="173"/>
      <c r="FD29" s="173"/>
      <c r="FE29" s="173"/>
      <c r="FF29" s="173"/>
      <c r="FG29" s="173"/>
      <c r="FH29" s="173"/>
      <c r="FI29" s="173"/>
      <c r="FJ29" s="173"/>
      <c r="FK29" s="173"/>
      <c r="FL29" s="173"/>
      <c r="FM29" s="173"/>
      <c r="FN29" s="173"/>
      <c r="FO29" s="173"/>
      <c r="FP29" s="173"/>
      <c r="FQ29" s="173"/>
      <c r="FR29" s="173"/>
      <c r="FS29" s="173"/>
      <c r="FT29" s="173"/>
      <c r="FU29" s="173"/>
      <c r="FV29" s="173"/>
      <c r="FW29" s="173"/>
      <c r="FX29" s="173"/>
      <c r="FY29" s="173"/>
      <c r="FZ29" s="173"/>
      <c r="GA29" s="173"/>
      <c r="GB29" s="173"/>
      <c r="GC29" s="173"/>
      <c r="GD29" s="173"/>
      <c r="GE29" s="173"/>
      <c r="GF29" s="173"/>
      <c r="GG29" s="173"/>
      <c r="GH29" s="173"/>
      <c r="GI29" s="173"/>
      <c r="GJ29" s="173"/>
      <c r="GK29" s="173"/>
      <c r="GL29" s="173"/>
      <c r="GM29" s="173"/>
      <c r="GN29" s="173"/>
      <c r="GO29" s="173"/>
      <c r="GP29" s="173"/>
      <c r="GQ29" s="173"/>
      <c r="GR29" s="173"/>
      <c r="GS29" s="173"/>
      <c r="GT29" s="173"/>
      <c r="GU29" s="173"/>
      <c r="GV29" s="173"/>
      <c r="GW29" s="173"/>
      <c r="GX29" s="173"/>
      <c r="GY29" s="173"/>
      <c r="GZ29" s="173"/>
      <c r="HA29" s="173"/>
      <c r="HB29" s="173"/>
      <c r="HC29" s="173"/>
      <c r="HD29" s="173"/>
      <c r="HE29" s="173"/>
      <c r="HF29" s="173"/>
      <c r="HG29" s="173"/>
      <c r="HH29" s="173"/>
      <c r="HI29" s="173"/>
      <c r="HJ29" s="173"/>
      <c r="HK29" s="173"/>
      <c r="HL29" s="173"/>
      <c r="HM29" s="173"/>
      <c r="HN29" s="173"/>
      <c r="HO29" s="173"/>
      <c r="HP29" s="173"/>
      <c r="HQ29" s="173"/>
      <c r="HR29" s="173"/>
      <c r="HS29" s="173"/>
      <c r="HT29" s="173"/>
      <c r="HU29" s="173"/>
      <c r="HV29" s="173"/>
      <c r="HW29" s="173"/>
      <c r="HX29" s="173"/>
      <c r="HY29" s="173"/>
      <c r="HZ29" s="173"/>
      <c r="IA29" s="173"/>
      <c r="IB29" s="173"/>
      <c r="IC29" s="173"/>
      <c r="ID29" s="173"/>
      <c r="IE29" s="173"/>
      <c r="IF29" s="173"/>
      <c r="IG29" s="173"/>
      <c r="IH29" s="173"/>
      <c r="II29" s="173"/>
      <c r="IJ29" s="173"/>
      <c r="IK29" s="173"/>
      <c r="IL29" s="173"/>
      <c r="IM29" s="173"/>
      <c r="IN29" s="173"/>
      <c r="IO29" s="173"/>
      <c r="IP29" s="173"/>
      <c r="IQ29" s="173"/>
    </row>
    <row r="30" spans="2:251" s="297" customFormat="1" ht="39.75" customHeight="1">
      <c r="B30" s="602"/>
      <c r="C30" s="598"/>
      <c r="D30" s="170" t="s">
        <v>2</v>
      </c>
      <c r="E30" s="233"/>
      <c r="F30" s="170"/>
      <c r="G30" s="170" t="s">
        <v>40</v>
      </c>
      <c r="H30" s="171"/>
      <c r="I30" s="68"/>
      <c r="J30" s="68"/>
      <c r="K30" s="68"/>
      <c r="L30" s="69"/>
      <c r="M30" s="68"/>
      <c r="N30" s="170"/>
      <c r="O30" s="604"/>
      <c r="P30" s="604"/>
      <c r="Q30" s="604"/>
      <c r="R30" s="173"/>
      <c r="S30" s="173"/>
      <c r="T30" s="300"/>
      <c r="U30" s="301"/>
      <c r="V30" s="301"/>
      <c r="X30" s="295"/>
      <c r="Z30" s="294"/>
      <c r="AA30" s="295"/>
      <c r="AB30" s="296"/>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3"/>
      <c r="DR30" s="173"/>
      <c r="DS30" s="173"/>
      <c r="DT30" s="173"/>
      <c r="DU30" s="173"/>
      <c r="DV30" s="173"/>
      <c r="DW30" s="173"/>
      <c r="DX30" s="173"/>
      <c r="DY30" s="173"/>
      <c r="DZ30" s="173"/>
      <c r="EA30" s="173"/>
      <c r="EB30" s="173"/>
      <c r="EC30" s="173"/>
      <c r="ED30" s="173"/>
      <c r="EE30" s="173"/>
      <c r="EF30" s="173"/>
      <c r="EG30" s="173"/>
      <c r="EH30" s="173"/>
      <c r="EI30" s="173"/>
      <c r="EJ30" s="173"/>
      <c r="EK30" s="173"/>
      <c r="EL30" s="173"/>
      <c r="EM30" s="173"/>
      <c r="EN30" s="173"/>
      <c r="EO30" s="173"/>
      <c r="EP30" s="173"/>
      <c r="EQ30" s="173"/>
      <c r="ER30" s="173"/>
      <c r="ES30" s="173"/>
      <c r="ET30" s="173"/>
      <c r="EU30" s="173"/>
      <c r="EV30" s="173"/>
      <c r="EW30" s="173"/>
      <c r="EX30" s="173"/>
      <c r="EY30" s="173"/>
      <c r="EZ30" s="173"/>
      <c r="FA30" s="173"/>
      <c r="FB30" s="173"/>
      <c r="FC30" s="173"/>
      <c r="FD30" s="173"/>
      <c r="FE30" s="173"/>
      <c r="FF30" s="173"/>
      <c r="FG30" s="173"/>
      <c r="FH30" s="173"/>
      <c r="FI30" s="173"/>
      <c r="FJ30" s="173"/>
      <c r="FK30" s="173"/>
      <c r="FL30" s="173"/>
      <c r="FM30" s="173"/>
      <c r="FN30" s="173"/>
      <c r="FO30" s="173"/>
      <c r="FP30" s="173"/>
      <c r="FQ30" s="173"/>
      <c r="FR30" s="173"/>
      <c r="FS30" s="173"/>
      <c r="FT30" s="173"/>
      <c r="FU30" s="173"/>
      <c r="FV30" s="173"/>
      <c r="FW30" s="173"/>
      <c r="FX30" s="173"/>
      <c r="FY30" s="173"/>
      <c r="FZ30" s="173"/>
      <c r="GA30" s="173"/>
      <c r="GB30" s="173"/>
      <c r="GC30" s="173"/>
      <c r="GD30" s="173"/>
      <c r="GE30" s="173"/>
      <c r="GF30" s="173"/>
      <c r="GG30" s="173"/>
      <c r="GH30" s="173"/>
      <c r="GI30" s="173"/>
      <c r="GJ30" s="173"/>
      <c r="GK30" s="173"/>
      <c r="GL30" s="173"/>
      <c r="GM30" s="173"/>
      <c r="GN30" s="173"/>
      <c r="GO30" s="173"/>
      <c r="GP30" s="173"/>
      <c r="GQ30" s="173"/>
      <c r="GR30" s="173"/>
      <c r="GS30" s="173"/>
      <c r="GT30" s="173"/>
      <c r="GU30" s="173"/>
      <c r="GV30" s="173"/>
      <c r="GW30" s="173"/>
      <c r="GX30" s="173"/>
      <c r="GY30" s="173"/>
      <c r="GZ30" s="173"/>
      <c r="HA30" s="173"/>
      <c r="HB30" s="173"/>
      <c r="HC30" s="173"/>
      <c r="HD30" s="173"/>
      <c r="HE30" s="173"/>
      <c r="HF30" s="173"/>
      <c r="HG30" s="173"/>
      <c r="HH30" s="173"/>
      <c r="HI30" s="173"/>
      <c r="HJ30" s="173"/>
      <c r="HK30" s="173"/>
      <c r="HL30" s="173"/>
      <c r="HM30" s="173"/>
      <c r="HN30" s="173"/>
      <c r="HO30" s="173"/>
      <c r="HP30" s="173"/>
      <c r="HQ30" s="173"/>
      <c r="HR30" s="173"/>
      <c r="HS30" s="173"/>
      <c r="HT30" s="173"/>
      <c r="HU30" s="173"/>
      <c r="HV30" s="173"/>
      <c r="HW30" s="173"/>
      <c r="HX30" s="173"/>
      <c r="HY30" s="173"/>
      <c r="HZ30" s="173"/>
      <c r="IA30" s="173"/>
      <c r="IB30" s="173"/>
      <c r="IC30" s="173"/>
      <c r="ID30" s="173"/>
      <c r="IE30" s="173"/>
      <c r="IF30" s="173"/>
      <c r="IG30" s="173"/>
      <c r="IH30" s="173"/>
      <c r="II30" s="173"/>
      <c r="IJ30" s="173"/>
      <c r="IK30" s="173"/>
      <c r="IL30" s="173"/>
      <c r="IM30" s="173"/>
      <c r="IN30" s="173"/>
      <c r="IO30" s="173"/>
      <c r="IP30" s="173"/>
      <c r="IQ30" s="173"/>
    </row>
    <row r="31" spans="2:251" s="297" customFormat="1" ht="39.75" customHeight="1">
      <c r="B31" s="602"/>
      <c r="C31" s="597" t="s">
        <v>148</v>
      </c>
      <c r="D31" s="170" t="s">
        <v>3</v>
      </c>
      <c r="E31" s="233" t="s">
        <v>200</v>
      </c>
      <c r="F31" s="170"/>
      <c r="G31" s="170" t="s">
        <v>3</v>
      </c>
      <c r="H31" s="302">
        <v>500000000</v>
      </c>
      <c r="I31" s="68"/>
      <c r="J31" s="165"/>
      <c r="K31" s="68"/>
      <c r="L31" s="69"/>
      <c r="M31" s="68"/>
      <c r="N31" s="172">
        <v>45657</v>
      </c>
      <c r="O31" s="603">
        <v>0</v>
      </c>
      <c r="P31" s="603">
        <f t="shared" ref="P31" si="8">H32/H31</f>
        <v>0.2</v>
      </c>
      <c r="Q31" s="603">
        <f t="shared" ref="Q31" si="9">O31*O31/P31</f>
        <v>0</v>
      </c>
      <c r="R31" s="173"/>
      <c r="S31" s="173"/>
      <c r="T31" s="300"/>
      <c r="U31" s="301"/>
      <c r="V31" s="301"/>
      <c r="X31" s="295"/>
      <c r="Z31" s="294"/>
      <c r="AA31" s="295"/>
      <c r="AB31" s="296"/>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3"/>
      <c r="CQ31" s="173"/>
      <c r="CR31" s="173"/>
      <c r="CS31" s="173"/>
      <c r="CT31" s="173"/>
      <c r="CU31" s="173"/>
      <c r="CV31" s="173"/>
      <c r="CW31" s="173"/>
      <c r="CX31" s="173"/>
      <c r="CY31" s="173"/>
      <c r="CZ31" s="173"/>
      <c r="DA31" s="173"/>
      <c r="DB31" s="173"/>
      <c r="DC31" s="173"/>
      <c r="DD31" s="173"/>
      <c r="DE31" s="173"/>
      <c r="DF31" s="173"/>
      <c r="DG31" s="173"/>
      <c r="DH31" s="173"/>
      <c r="DI31" s="173"/>
      <c r="DJ31" s="173"/>
      <c r="DK31" s="173"/>
      <c r="DL31" s="173"/>
      <c r="DM31" s="173"/>
      <c r="DN31" s="173"/>
      <c r="DO31" s="173"/>
      <c r="DP31" s="173"/>
      <c r="DQ31" s="173"/>
      <c r="DR31" s="173"/>
      <c r="DS31" s="173"/>
      <c r="DT31" s="173"/>
      <c r="DU31" s="173"/>
      <c r="DV31" s="173"/>
      <c r="DW31" s="173"/>
      <c r="DX31" s="173"/>
      <c r="DY31" s="173"/>
      <c r="DZ31" s="173"/>
      <c r="EA31" s="173"/>
      <c r="EB31" s="173"/>
      <c r="EC31" s="173"/>
      <c r="ED31" s="173"/>
      <c r="EE31" s="173"/>
      <c r="EF31" s="173"/>
      <c r="EG31" s="173"/>
      <c r="EH31" s="173"/>
      <c r="EI31" s="173"/>
      <c r="EJ31" s="173"/>
      <c r="EK31" s="173"/>
      <c r="EL31" s="173"/>
      <c r="EM31" s="173"/>
      <c r="EN31" s="173"/>
      <c r="EO31" s="173"/>
      <c r="EP31" s="173"/>
      <c r="EQ31" s="173"/>
      <c r="ER31" s="173"/>
      <c r="ES31" s="173"/>
      <c r="ET31" s="173"/>
      <c r="EU31" s="173"/>
      <c r="EV31" s="173"/>
      <c r="EW31" s="173"/>
      <c r="EX31" s="173"/>
      <c r="EY31" s="173"/>
      <c r="EZ31" s="173"/>
      <c r="FA31" s="173"/>
      <c r="FB31" s="173"/>
      <c r="FC31" s="173"/>
      <c r="FD31" s="173"/>
      <c r="FE31" s="173"/>
      <c r="FF31" s="173"/>
      <c r="FG31" s="173"/>
      <c r="FH31" s="173"/>
      <c r="FI31" s="173"/>
      <c r="FJ31" s="173"/>
      <c r="FK31" s="173"/>
      <c r="FL31" s="173"/>
      <c r="FM31" s="173"/>
      <c r="FN31" s="173"/>
      <c r="FO31" s="173"/>
      <c r="FP31" s="173"/>
      <c r="FQ31" s="173"/>
      <c r="FR31" s="173"/>
      <c r="FS31" s="173"/>
      <c r="FT31" s="173"/>
      <c r="FU31" s="173"/>
      <c r="FV31" s="173"/>
      <c r="FW31" s="173"/>
      <c r="FX31" s="173"/>
      <c r="FY31" s="173"/>
      <c r="FZ31" s="173"/>
      <c r="GA31" s="173"/>
      <c r="GB31" s="173"/>
      <c r="GC31" s="173"/>
      <c r="GD31" s="173"/>
      <c r="GE31" s="173"/>
      <c r="GF31" s="173"/>
      <c r="GG31" s="173"/>
      <c r="GH31" s="173"/>
      <c r="GI31" s="173"/>
      <c r="GJ31" s="173"/>
      <c r="GK31" s="173"/>
      <c r="GL31" s="173"/>
      <c r="GM31" s="173"/>
      <c r="GN31" s="173"/>
      <c r="GO31" s="173"/>
      <c r="GP31" s="173"/>
      <c r="GQ31" s="173"/>
      <c r="GR31" s="173"/>
      <c r="GS31" s="173"/>
      <c r="GT31" s="173"/>
      <c r="GU31" s="173"/>
      <c r="GV31" s="173"/>
      <c r="GW31" s="173"/>
      <c r="GX31" s="173"/>
      <c r="GY31" s="173"/>
      <c r="GZ31" s="173"/>
      <c r="HA31" s="173"/>
      <c r="HB31" s="173"/>
      <c r="HC31" s="173"/>
      <c r="HD31" s="173"/>
      <c r="HE31" s="173"/>
      <c r="HF31" s="173"/>
      <c r="HG31" s="173"/>
      <c r="HH31" s="173"/>
      <c r="HI31" s="173"/>
      <c r="HJ31" s="173"/>
      <c r="HK31" s="173"/>
      <c r="HL31" s="173"/>
      <c r="HM31" s="173"/>
      <c r="HN31" s="173"/>
      <c r="HO31" s="173"/>
      <c r="HP31" s="173"/>
      <c r="HQ31" s="173"/>
      <c r="HR31" s="173"/>
      <c r="HS31" s="173"/>
      <c r="HT31" s="173"/>
      <c r="HU31" s="173"/>
      <c r="HV31" s="173"/>
      <c r="HW31" s="173"/>
      <c r="HX31" s="173"/>
      <c r="HY31" s="173"/>
      <c r="HZ31" s="173"/>
      <c r="IA31" s="173"/>
      <c r="IB31" s="173"/>
      <c r="IC31" s="173"/>
      <c r="ID31" s="173"/>
      <c r="IE31" s="173"/>
      <c r="IF31" s="173"/>
      <c r="IG31" s="173"/>
      <c r="IH31" s="173"/>
      <c r="II31" s="173"/>
      <c r="IJ31" s="173"/>
      <c r="IK31" s="173"/>
      <c r="IL31" s="173"/>
      <c r="IM31" s="173"/>
      <c r="IN31" s="173"/>
      <c r="IO31" s="173"/>
      <c r="IP31" s="173"/>
      <c r="IQ31" s="173"/>
    </row>
    <row r="32" spans="2:251" s="297" customFormat="1" ht="39.75" customHeight="1">
      <c r="B32" s="602"/>
      <c r="C32" s="598"/>
      <c r="D32" s="170" t="s">
        <v>2</v>
      </c>
      <c r="E32" s="233"/>
      <c r="F32" s="170"/>
      <c r="G32" s="170" t="s">
        <v>40</v>
      </c>
      <c r="H32" s="303">
        <v>100000000</v>
      </c>
      <c r="I32" s="68"/>
      <c r="J32" s="68"/>
      <c r="K32" s="165"/>
      <c r="L32" s="69"/>
      <c r="M32" s="68"/>
      <c r="N32" s="170"/>
      <c r="O32" s="604"/>
      <c r="P32" s="604"/>
      <c r="Q32" s="604"/>
      <c r="R32" s="173"/>
      <c r="S32" s="173"/>
      <c r="T32" s="300"/>
      <c r="U32" s="301"/>
      <c r="V32" s="301"/>
      <c r="X32" s="295"/>
      <c r="Z32" s="294"/>
      <c r="AA32" s="295"/>
      <c r="AB32" s="296"/>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3"/>
      <c r="CL32" s="173"/>
      <c r="CM32" s="173"/>
      <c r="CN32" s="173"/>
      <c r="CO32" s="173"/>
      <c r="CP32" s="173"/>
      <c r="CQ32" s="173"/>
      <c r="CR32" s="173"/>
      <c r="CS32" s="173"/>
      <c r="CT32" s="173"/>
      <c r="CU32" s="173"/>
      <c r="CV32" s="173"/>
      <c r="CW32" s="173"/>
      <c r="CX32" s="173"/>
      <c r="CY32" s="173"/>
      <c r="CZ32" s="173"/>
      <c r="DA32" s="173"/>
      <c r="DB32" s="173"/>
      <c r="DC32" s="173"/>
      <c r="DD32" s="173"/>
      <c r="DE32" s="173"/>
      <c r="DF32" s="173"/>
      <c r="DG32" s="173"/>
      <c r="DH32" s="173"/>
      <c r="DI32" s="173"/>
      <c r="DJ32" s="173"/>
      <c r="DK32" s="173"/>
      <c r="DL32" s="173"/>
      <c r="DM32" s="173"/>
      <c r="DN32" s="173"/>
      <c r="DO32" s="173"/>
      <c r="DP32" s="173"/>
      <c r="DQ32" s="173"/>
      <c r="DR32" s="173"/>
      <c r="DS32" s="173"/>
      <c r="DT32" s="173"/>
      <c r="DU32" s="173"/>
      <c r="DV32" s="173"/>
      <c r="DW32" s="173"/>
      <c r="DX32" s="173"/>
      <c r="DY32" s="173"/>
      <c r="DZ32" s="173"/>
      <c r="EA32" s="173"/>
      <c r="EB32" s="173"/>
      <c r="EC32" s="173"/>
      <c r="ED32" s="173"/>
      <c r="EE32" s="173"/>
      <c r="EF32" s="173"/>
      <c r="EG32" s="173"/>
      <c r="EH32" s="173"/>
      <c r="EI32" s="173"/>
      <c r="EJ32" s="173"/>
      <c r="EK32" s="173"/>
      <c r="EL32" s="173"/>
      <c r="EM32" s="173"/>
      <c r="EN32" s="173"/>
      <c r="EO32" s="173"/>
      <c r="EP32" s="173"/>
      <c r="EQ32" s="173"/>
      <c r="ER32" s="173"/>
      <c r="ES32" s="173"/>
      <c r="ET32" s="173"/>
      <c r="EU32" s="173"/>
      <c r="EV32" s="173"/>
      <c r="EW32" s="173"/>
      <c r="EX32" s="173"/>
      <c r="EY32" s="173"/>
      <c r="EZ32" s="173"/>
      <c r="FA32" s="173"/>
      <c r="FB32" s="173"/>
      <c r="FC32" s="173"/>
      <c r="FD32" s="173"/>
      <c r="FE32" s="173"/>
      <c r="FF32" s="173"/>
      <c r="FG32" s="173"/>
      <c r="FH32" s="173"/>
      <c r="FI32" s="173"/>
      <c r="FJ32" s="173"/>
      <c r="FK32" s="173"/>
      <c r="FL32" s="173"/>
      <c r="FM32" s="173"/>
      <c r="FN32" s="173"/>
      <c r="FO32" s="173"/>
      <c r="FP32" s="173"/>
      <c r="FQ32" s="173"/>
      <c r="FR32" s="173"/>
      <c r="FS32" s="173"/>
      <c r="FT32" s="173"/>
      <c r="FU32" s="173"/>
      <c r="FV32" s="173"/>
      <c r="FW32" s="173"/>
      <c r="FX32" s="173"/>
      <c r="FY32" s="173"/>
      <c r="FZ32" s="173"/>
      <c r="GA32" s="173"/>
      <c r="GB32" s="173"/>
      <c r="GC32" s="173"/>
      <c r="GD32" s="173"/>
      <c r="GE32" s="173"/>
      <c r="GF32" s="173"/>
      <c r="GG32" s="173"/>
      <c r="GH32" s="173"/>
      <c r="GI32" s="173"/>
      <c r="GJ32" s="173"/>
      <c r="GK32" s="173"/>
      <c r="GL32" s="173"/>
      <c r="GM32" s="173"/>
      <c r="GN32" s="173"/>
      <c r="GO32" s="173"/>
      <c r="GP32" s="173"/>
      <c r="GQ32" s="173"/>
      <c r="GR32" s="173"/>
      <c r="GS32" s="173"/>
      <c r="GT32" s="173"/>
      <c r="GU32" s="173"/>
      <c r="GV32" s="173"/>
      <c r="GW32" s="173"/>
      <c r="GX32" s="173"/>
      <c r="GY32" s="173"/>
      <c r="GZ32" s="173"/>
      <c r="HA32" s="173"/>
      <c r="HB32" s="173"/>
      <c r="HC32" s="173"/>
      <c r="HD32" s="173"/>
      <c r="HE32" s="173"/>
      <c r="HF32" s="173"/>
      <c r="HG32" s="173"/>
      <c r="HH32" s="173"/>
      <c r="HI32" s="173"/>
      <c r="HJ32" s="173"/>
      <c r="HK32" s="173"/>
      <c r="HL32" s="173"/>
      <c r="HM32" s="173"/>
      <c r="HN32" s="173"/>
      <c r="HO32" s="173"/>
      <c r="HP32" s="173"/>
      <c r="HQ32" s="173"/>
      <c r="HR32" s="173"/>
      <c r="HS32" s="173"/>
      <c r="HT32" s="173"/>
      <c r="HU32" s="173"/>
      <c r="HV32" s="173"/>
      <c r="HW32" s="173"/>
      <c r="HX32" s="173"/>
      <c r="HY32" s="173"/>
      <c r="HZ32" s="173"/>
      <c r="IA32" s="173"/>
      <c r="IB32" s="173"/>
      <c r="IC32" s="173"/>
      <c r="ID32" s="173"/>
      <c r="IE32" s="173"/>
      <c r="IF32" s="173"/>
      <c r="IG32" s="173"/>
      <c r="IH32" s="173"/>
      <c r="II32" s="173"/>
      <c r="IJ32" s="173"/>
      <c r="IK32" s="173"/>
      <c r="IL32" s="173"/>
      <c r="IM32" s="173"/>
      <c r="IN32" s="173"/>
      <c r="IO32" s="173"/>
      <c r="IP32" s="173"/>
      <c r="IQ32" s="173"/>
    </row>
    <row r="33" spans="2:251" s="297" customFormat="1" ht="39.75" customHeight="1">
      <c r="B33" s="595" t="s">
        <v>152</v>
      </c>
      <c r="C33" s="597" t="s">
        <v>153</v>
      </c>
      <c r="D33" s="170" t="s">
        <v>3</v>
      </c>
      <c r="E33" s="233" t="s">
        <v>207</v>
      </c>
      <c r="F33" s="170">
        <v>1</v>
      </c>
      <c r="G33" s="170" t="s">
        <v>3</v>
      </c>
      <c r="H33" s="171">
        <v>40000000</v>
      </c>
      <c r="I33" s="68"/>
      <c r="J33" s="68"/>
      <c r="K33" s="68"/>
      <c r="L33" s="69"/>
      <c r="M33" s="68"/>
      <c r="N33" s="172">
        <v>45657</v>
      </c>
      <c r="O33" s="603">
        <f t="shared" ref="O33" si="10">F34/F33</f>
        <v>0</v>
      </c>
      <c r="P33" s="603">
        <f t="shared" ref="P33" si="11">H34/H33</f>
        <v>0</v>
      </c>
      <c r="Q33" s="603">
        <v>0</v>
      </c>
      <c r="R33" s="173"/>
      <c r="S33" s="173"/>
      <c r="T33" s="300"/>
      <c r="U33" s="301"/>
      <c r="V33" s="301"/>
      <c r="X33" s="295"/>
      <c r="Z33" s="294"/>
      <c r="AA33" s="295"/>
      <c r="AB33" s="296"/>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3"/>
      <c r="CW33" s="173"/>
      <c r="CX33" s="173"/>
      <c r="CY33" s="173"/>
      <c r="CZ33" s="173"/>
      <c r="DA33" s="173"/>
      <c r="DB33" s="173"/>
      <c r="DC33" s="173"/>
      <c r="DD33" s="173"/>
      <c r="DE33" s="173"/>
      <c r="DF33" s="173"/>
      <c r="DG33" s="173"/>
      <c r="DH33" s="173"/>
      <c r="DI33" s="173"/>
      <c r="DJ33" s="173"/>
      <c r="DK33" s="173"/>
      <c r="DL33" s="173"/>
      <c r="DM33" s="173"/>
      <c r="DN33" s="173"/>
      <c r="DO33" s="173"/>
      <c r="DP33" s="173"/>
      <c r="DQ33" s="173"/>
      <c r="DR33" s="173"/>
      <c r="DS33" s="173"/>
      <c r="DT33" s="173"/>
      <c r="DU33" s="173"/>
      <c r="DV33" s="173"/>
      <c r="DW33" s="173"/>
      <c r="DX33" s="173"/>
      <c r="DY33" s="173"/>
      <c r="DZ33" s="173"/>
      <c r="EA33" s="173"/>
      <c r="EB33" s="173"/>
      <c r="EC33" s="173"/>
      <c r="ED33" s="173"/>
      <c r="EE33" s="173"/>
      <c r="EF33" s="173"/>
      <c r="EG33" s="173"/>
      <c r="EH33" s="173"/>
      <c r="EI33" s="173"/>
      <c r="EJ33" s="173"/>
      <c r="EK33" s="173"/>
      <c r="EL33" s="173"/>
      <c r="EM33" s="173"/>
      <c r="EN33" s="173"/>
      <c r="EO33" s="173"/>
      <c r="EP33" s="173"/>
      <c r="EQ33" s="173"/>
      <c r="ER33" s="173"/>
      <c r="ES33" s="173"/>
      <c r="ET33" s="173"/>
      <c r="EU33" s="173"/>
      <c r="EV33" s="173"/>
      <c r="EW33" s="173"/>
      <c r="EX33" s="173"/>
      <c r="EY33" s="173"/>
      <c r="EZ33" s="173"/>
      <c r="FA33" s="173"/>
      <c r="FB33" s="173"/>
      <c r="FC33" s="173"/>
      <c r="FD33" s="173"/>
      <c r="FE33" s="173"/>
      <c r="FF33" s="173"/>
      <c r="FG33" s="173"/>
      <c r="FH33" s="173"/>
      <c r="FI33" s="173"/>
      <c r="FJ33" s="173"/>
      <c r="FK33" s="173"/>
      <c r="FL33" s="173"/>
      <c r="FM33" s="173"/>
      <c r="FN33" s="173"/>
      <c r="FO33" s="173"/>
      <c r="FP33" s="173"/>
      <c r="FQ33" s="173"/>
      <c r="FR33" s="173"/>
      <c r="FS33" s="173"/>
      <c r="FT33" s="173"/>
      <c r="FU33" s="173"/>
      <c r="FV33" s="173"/>
      <c r="FW33" s="173"/>
      <c r="FX33" s="173"/>
      <c r="FY33" s="173"/>
      <c r="FZ33" s="173"/>
      <c r="GA33" s="173"/>
      <c r="GB33" s="173"/>
      <c r="GC33" s="173"/>
      <c r="GD33" s="173"/>
      <c r="GE33" s="173"/>
      <c r="GF33" s="173"/>
      <c r="GG33" s="173"/>
      <c r="GH33" s="173"/>
      <c r="GI33" s="173"/>
      <c r="GJ33" s="173"/>
      <c r="GK33" s="173"/>
      <c r="GL33" s="173"/>
      <c r="GM33" s="173"/>
      <c r="GN33" s="173"/>
      <c r="GO33" s="173"/>
      <c r="GP33" s="173"/>
      <c r="GQ33" s="173"/>
      <c r="GR33" s="173"/>
      <c r="GS33" s="173"/>
      <c r="GT33" s="173"/>
      <c r="GU33" s="173"/>
      <c r="GV33" s="173"/>
      <c r="GW33" s="173"/>
      <c r="GX33" s="173"/>
      <c r="GY33" s="173"/>
      <c r="GZ33" s="173"/>
      <c r="HA33" s="173"/>
      <c r="HB33" s="173"/>
      <c r="HC33" s="173"/>
      <c r="HD33" s="173"/>
      <c r="HE33" s="173"/>
      <c r="HF33" s="173"/>
      <c r="HG33" s="173"/>
      <c r="HH33" s="173"/>
      <c r="HI33" s="173"/>
      <c r="HJ33" s="173"/>
      <c r="HK33" s="173"/>
      <c r="HL33" s="173"/>
      <c r="HM33" s="173"/>
      <c r="HN33" s="173"/>
      <c r="HO33" s="173"/>
      <c r="HP33" s="173"/>
      <c r="HQ33" s="173"/>
      <c r="HR33" s="173"/>
      <c r="HS33" s="173"/>
      <c r="HT33" s="173"/>
      <c r="HU33" s="173"/>
      <c r="HV33" s="173"/>
      <c r="HW33" s="173"/>
      <c r="HX33" s="173"/>
      <c r="HY33" s="173"/>
      <c r="HZ33" s="173"/>
      <c r="IA33" s="173"/>
      <c r="IB33" s="173"/>
      <c r="IC33" s="173"/>
      <c r="ID33" s="173"/>
      <c r="IE33" s="173"/>
      <c r="IF33" s="173"/>
      <c r="IG33" s="173"/>
      <c r="IH33" s="173"/>
      <c r="II33" s="173"/>
      <c r="IJ33" s="173"/>
      <c r="IK33" s="173"/>
      <c r="IL33" s="173"/>
      <c r="IM33" s="173"/>
      <c r="IN33" s="173"/>
      <c r="IO33" s="173"/>
      <c r="IP33" s="173"/>
      <c r="IQ33" s="173"/>
    </row>
    <row r="34" spans="2:251" s="297" customFormat="1" ht="39.75" customHeight="1">
      <c r="B34" s="595"/>
      <c r="C34" s="598"/>
      <c r="D34" s="170" t="s">
        <v>2</v>
      </c>
      <c r="E34" s="233"/>
      <c r="F34" s="170"/>
      <c r="G34" s="170" t="s">
        <v>40</v>
      </c>
      <c r="H34" s="171"/>
      <c r="I34" s="68"/>
      <c r="J34" s="68"/>
      <c r="K34" s="68"/>
      <c r="L34" s="69"/>
      <c r="M34" s="68"/>
      <c r="N34" s="170"/>
      <c r="O34" s="604"/>
      <c r="P34" s="604"/>
      <c r="Q34" s="604"/>
      <c r="R34" s="173"/>
      <c r="S34" s="173"/>
      <c r="T34" s="300"/>
      <c r="U34" s="301"/>
      <c r="V34" s="301"/>
      <c r="X34" s="295"/>
      <c r="Z34" s="294"/>
      <c r="AA34" s="295"/>
      <c r="AB34" s="296"/>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3"/>
      <c r="DC34" s="173"/>
      <c r="DD34" s="173"/>
      <c r="DE34" s="173"/>
      <c r="DF34" s="173"/>
      <c r="DG34" s="173"/>
      <c r="DH34" s="173"/>
      <c r="DI34" s="173"/>
      <c r="DJ34" s="173"/>
      <c r="DK34" s="173"/>
      <c r="DL34" s="173"/>
      <c r="DM34" s="173"/>
      <c r="DN34" s="173"/>
      <c r="DO34" s="173"/>
      <c r="DP34" s="173"/>
      <c r="DQ34" s="173"/>
      <c r="DR34" s="173"/>
      <c r="DS34" s="173"/>
      <c r="DT34" s="173"/>
      <c r="DU34" s="173"/>
      <c r="DV34" s="173"/>
      <c r="DW34" s="173"/>
      <c r="DX34" s="173"/>
      <c r="DY34" s="173"/>
      <c r="DZ34" s="173"/>
      <c r="EA34" s="173"/>
      <c r="EB34" s="173"/>
      <c r="EC34" s="173"/>
      <c r="ED34" s="173"/>
      <c r="EE34" s="173"/>
      <c r="EF34" s="173"/>
      <c r="EG34" s="173"/>
      <c r="EH34" s="173"/>
      <c r="EI34" s="173"/>
      <c r="EJ34" s="173"/>
      <c r="EK34" s="173"/>
      <c r="EL34" s="173"/>
      <c r="EM34" s="173"/>
      <c r="EN34" s="173"/>
      <c r="EO34" s="173"/>
      <c r="EP34" s="173"/>
      <c r="EQ34" s="173"/>
      <c r="ER34" s="173"/>
      <c r="ES34" s="173"/>
      <c r="ET34" s="173"/>
      <c r="EU34" s="173"/>
      <c r="EV34" s="173"/>
      <c r="EW34" s="173"/>
      <c r="EX34" s="173"/>
      <c r="EY34" s="173"/>
      <c r="EZ34" s="173"/>
      <c r="FA34" s="173"/>
      <c r="FB34" s="173"/>
      <c r="FC34" s="173"/>
      <c r="FD34" s="173"/>
      <c r="FE34" s="173"/>
      <c r="FF34" s="173"/>
      <c r="FG34" s="173"/>
      <c r="FH34" s="173"/>
      <c r="FI34" s="173"/>
      <c r="FJ34" s="173"/>
      <c r="FK34" s="173"/>
      <c r="FL34" s="173"/>
      <c r="FM34" s="173"/>
      <c r="FN34" s="173"/>
      <c r="FO34" s="173"/>
      <c r="FP34" s="173"/>
      <c r="FQ34" s="173"/>
      <c r="FR34" s="173"/>
      <c r="FS34" s="173"/>
      <c r="FT34" s="173"/>
      <c r="FU34" s="173"/>
      <c r="FV34" s="173"/>
      <c r="FW34" s="173"/>
      <c r="FX34" s="173"/>
      <c r="FY34" s="173"/>
      <c r="FZ34" s="173"/>
      <c r="GA34" s="173"/>
      <c r="GB34" s="173"/>
      <c r="GC34" s="173"/>
      <c r="GD34" s="173"/>
      <c r="GE34" s="173"/>
      <c r="GF34" s="173"/>
      <c r="GG34" s="173"/>
      <c r="GH34" s="173"/>
      <c r="GI34" s="173"/>
      <c r="GJ34" s="173"/>
      <c r="GK34" s="173"/>
      <c r="GL34" s="173"/>
      <c r="GM34" s="173"/>
      <c r="GN34" s="173"/>
      <c r="GO34" s="173"/>
      <c r="GP34" s="173"/>
      <c r="GQ34" s="173"/>
      <c r="GR34" s="173"/>
      <c r="GS34" s="173"/>
      <c r="GT34" s="173"/>
      <c r="GU34" s="173"/>
      <c r="GV34" s="173"/>
      <c r="GW34" s="173"/>
      <c r="GX34" s="173"/>
      <c r="GY34" s="173"/>
      <c r="GZ34" s="173"/>
      <c r="HA34" s="173"/>
      <c r="HB34" s="173"/>
      <c r="HC34" s="173"/>
      <c r="HD34" s="173"/>
      <c r="HE34" s="173"/>
      <c r="HF34" s="173"/>
      <c r="HG34" s="173"/>
      <c r="HH34" s="173"/>
      <c r="HI34" s="173"/>
      <c r="HJ34" s="173"/>
      <c r="HK34" s="173"/>
      <c r="HL34" s="173"/>
      <c r="HM34" s="173"/>
      <c r="HN34" s="173"/>
      <c r="HO34" s="173"/>
      <c r="HP34" s="173"/>
      <c r="HQ34" s="173"/>
      <c r="HR34" s="173"/>
      <c r="HS34" s="173"/>
      <c r="HT34" s="173"/>
      <c r="HU34" s="173"/>
      <c r="HV34" s="173"/>
      <c r="HW34" s="173"/>
      <c r="HX34" s="173"/>
      <c r="HY34" s="173"/>
      <c r="HZ34" s="173"/>
      <c r="IA34" s="173"/>
      <c r="IB34" s="173"/>
      <c r="IC34" s="173"/>
      <c r="ID34" s="173"/>
      <c r="IE34" s="173"/>
      <c r="IF34" s="173"/>
      <c r="IG34" s="173"/>
      <c r="IH34" s="173"/>
      <c r="II34" s="173"/>
      <c r="IJ34" s="173"/>
      <c r="IK34" s="173"/>
      <c r="IL34" s="173"/>
      <c r="IM34" s="173"/>
      <c r="IN34" s="173"/>
      <c r="IO34" s="173"/>
      <c r="IP34" s="173"/>
      <c r="IQ34" s="173"/>
    </row>
    <row r="35" spans="2:251" s="297" customFormat="1" ht="33" customHeight="1">
      <c r="B35" s="595" t="s">
        <v>154</v>
      </c>
      <c r="C35" s="599" t="s">
        <v>155</v>
      </c>
      <c r="D35" s="304" t="s">
        <v>38</v>
      </c>
      <c r="E35" s="601" t="s">
        <v>208</v>
      </c>
      <c r="F35" s="305">
        <v>1</v>
      </c>
      <c r="G35" s="304" t="s">
        <v>38</v>
      </c>
      <c r="H35" s="171">
        <v>100000000</v>
      </c>
      <c r="I35" s="306"/>
      <c r="J35" s="307"/>
      <c r="K35" s="308"/>
      <c r="L35" s="307"/>
      <c r="M35" s="242"/>
      <c r="N35" s="172">
        <v>45657</v>
      </c>
      <c r="O35" s="603">
        <f t="shared" ref="O35" si="12">F36/F35</f>
        <v>1</v>
      </c>
      <c r="P35" s="603">
        <f t="shared" ref="P35" si="13">H36/H35</f>
        <v>0</v>
      </c>
      <c r="Q35" s="603">
        <v>0</v>
      </c>
      <c r="T35" s="300"/>
      <c r="U35" s="588"/>
      <c r="V35" s="588"/>
      <c r="X35" s="293"/>
      <c r="Z35" s="309"/>
      <c r="AA35" s="295"/>
      <c r="AB35" s="296"/>
    </row>
    <row r="36" spans="2:251" s="297" customFormat="1" ht="37.5" customHeight="1">
      <c r="B36" s="595"/>
      <c r="C36" s="600"/>
      <c r="D36" s="304" t="s">
        <v>2</v>
      </c>
      <c r="E36" s="601"/>
      <c r="F36" s="305">
        <v>1</v>
      </c>
      <c r="G36" s="304" t="s">
        <v>40</v>
      </c>
      <c r="H36" s="171"/>
      <c r="I36" s="306"/>
      <c r="J36" s="307"/>
      <c r="K36" s="308"/>
      <c r="L36" s="307"/>
      <c r="M36" s="242"/>
      <c r="N36" s="242"/>
      <c r="O36" s="604"/>
      <c r="P36" s="604"/>
      <c r="Q36" s="604"/>
      <c r="T36" s="300"/>
      <c r="U36" s="301"/>
      <c r="V36" s="301"/>
      <c r="X36" s="293"/>
      <c r="Z36" s="309"/>
      <c r="AA36" s="295"/>
      <c r="AB36" s="296"/>
    </row>
    <row r="37" spans="2:251" s="297" customFormat="1" ht="37.5" customHeight="1">
      <c r="B37" s="595" t="s">
        <v>156</v>
      </c>
      <c r="C37" s="599" t="s">
        <v>157</v>
      </c>
      <c r="D37" s="304" t="s">
        <v>3</v>
      </c>
      <c r="E37" s="233" t="s">
        <v>209</v>
      </c>
      <c r="F37" s="305">
        <v>1</v>
      </c>
      <c r="G37" s="304" t="s">
        <v>3</v>
      </c>
      <c r="H37" s="310">
        <v>35000000</v>
      </c>
      <c r="I37" s="306"/>
      <c r="J37" s="307"/>
      <c r="K37" s="308"/>
      <c r="L37" s="307"/>
      <c r="M37" s="242"/>
      <c r="N37" s="172">
        <v>45657</v>
      </c>
      <c r="O37" s="603">
        <f t="shared" ref="O37" si="14">F38/F37</f>
        <v>1</v>
      </c>
      <c r="P37" s="603">
        <f t="shared" ref="P37" si="15">H38/H37</f>
        <v>0</v>
      </c>
      <c r="Q37" s="603">
        <v>0</v>
      </c>
      <c r="T37" s="300"/>
      <c r="U37" s="301"/>
      <c r="V37" s="301"/>
      <c r="X37" s="293"/>
      <c r="Z37" s="309"/>
      <c r="AA37" s="295"/>
      <c r="AB37" s="296"/>
    </row>
    <row r="38" spans="2:251" s="297" customFormat="1" ht="37.5" customHeight="1">
      <c r="B38" s="595"/>
      <c r="C38" s="600"/>
      <c r="D38" s="304" t="s">
        <v>2</v>
      </c>
      <c r="E38" s="233"/>
      <c r="F38" s="305">
        <v>1</v>
      </c>
      <c r="G38" s="304" t="s">
        <v>40</v>
      </c>
      <c r="H38" s="310"/>
      <c r="I38" s="306"/>
      <c r="J38" s="307"/>
      <c r="K38" s="308"/>
      <c r="L38" s="307"/>
      <c r="M38" s="242"/>
      <c r="N38" s="242"/>
      <c r="O38" s="604"/>
      <c r="P38" s="604"/>
      <c r="Q38" s="604"/>
      <c r="T38" s="300"/>
      <c r="U38" s="301"/>
      <c r="V38" s="301"/>
      <c r="X38" s="293"/>
      <c r="Z38" s="309"/>
      <c r="AA38" s="295"/>
      <c r="AB38" s="296"/>
    </row>
    <row r="39" spans="2:251" s="297" customFormat="1" ht="37.5" customHeight="1">
      <c r="B39" s="595"/>
      <c r="C39" s="599" t="s">
        <v>206</v>
      </c>
      <c r="D39" s="304" t="s">
        <v>3</v>
      </c>
      <c r="E39" s="233" t="s">
        <v>209</v>
      </c>
      <c r="F39" s="305">
        <v>1</v>
      </c>
      <c r="G39" s="304" t="s">
        <v>3</v>
      </c>
      <c r="H39" s="310">
        <v>50000000</v>
      </c>
      <c r="I39" s="306"/>
      <c r="J39" s="307"/>
      <c r="K39" s="308"/>
      <c r="L39" s="307"/>
      <c r="M39" s="242"/>
      <c r="N39" s="172">
        <v>45657</v>
      </c>
      <c r="O39" s="603">
        <f t="shared" ref="O39" si="16">F40/F39</f>
        <v>1</v>
      </c>
      <c r="P39" s="603">
        <f t="shared" ref="P39" si="17">H40/H39</f>
        <v>0</v>
      </c>
      <c r="Q39" s="603">
        <v>0</v>
      </c>
      <c r="T39" s="300"/>
      <c r="U39" s="301"/>
      <c r="V39" s="301"/>
      <c r="X39" s="293"/>
      <c r="Z39" s="309"/>
      <c r="AA39" s="295"/>
      <c r="AB39" s="296"/>
    </row>
    <row r="40" spans="2:251" s="297" customFormat="1" ht="37.5" customHeight="1">
      <c r="B40" s="595"/>
      <c r="C40" s="600"/>
      <c r="D40" s="304" t="s">
        <v>2</v>
      </c>
      <c r="E40" s="233"/>
      <c r="F40" s="305">
        <v>1</v>
      </c>
      <c r="G40" s="304" t="s">
        <v>40</v>
      </c>
      <c r="H40" s="310"/>
      <c r="I40" s="306"/>
      <c r="J40" s="307"/>
      <c r="K40" s="308"/>
      <c r="L40" s="307"/>
      <c r="M40" s="242"/>
      <c r="N40" s="242"/>
      <c r="O40" s="604"/>
      <c r="P40" s="604"/>
      <c r="Q40" s="604"/>
      <c r="T40" s="300"/>
      <c r="U40" s="301"/>
      <c r="V40" s="301"/>
      <c r="X40" s="293"/>
      <c r="Z40" s="309"/>
      <c r="AA40" s="295"/>
      <c r="AB40" s="296"/>
    </row>
    <row r="41" spans="2:251" s="297" customFormat="1" ht="37.5" customHeight="1">
      <c r="B41" s="602" t="s">
        <v>158</v>
      </c>
      <c r="C41" s="608" t="s">
        <v>159</v>
      </c>
      <c r="D41" s="304" t="s">
        <v>3</v>
      </c>
      <c r="E41" s="233" t="s">
        <v>210</v>
      </c>
      <c r="F41" s="305">
        <v>200</v>
      </c>
      <c r="G41" s="304" t="s">
        <v>3</v>
      </c>
      <c r="H41" s="311">
        <f>457415212-50000000</f>
        <v>407415212</v>
      </c>
      <c r="I41" s="306"/>
      <c r="J41" s="173"/>
      <c r="K41" s="308"/>
      <c r="L41" s="307"/>
      <c r="M41" s="242"/>
      <c r="N41" s="172">
        <v>45657</v>
      </c>
      <c r="O41" s="603">
        <f t="shared" ref="O41" si="18">F42/F41</f>
        <v>1</v>
      </c>
      <c r="P41" s="603">
        <f t="shared" ref="P41" si="19">H42/H41</f>
        <v>0.44843440946431817</v>
      </c>
      <c r="Q41" s="603">
        <f t="shared" ref="Q41" si="20">O41*O41/P41</f>
        <v>2.2299805253449665</v>
      </c>
      <c r="T41" s="300"/>
      <c r="U41" s="301"/>
      <c r="V41" s="301"/>
      <c r="X41" s="293"/>
      <c r="Z41" s="309"/>
      <c r="AA41" s="295"/>
      <c r="AB41" s="296"/>
    </row>
    <row r="42" spans="2:251" s="297" customFormat="1" ht="37.5" customHeight="1">
      <c r="B42" s="602"/>
      <c r="C42" s="608"/>
      <c r="D42" s="304" t="s">
        <v>2</v>
      </c>
      <c r="E42" s="233"/>
      <c r="F42" s="305">
        <v>200</v>
      </c>
      <c r="G42" s="304" t="s">
        <v>40</v>
      </c>
      <c r="H42" s="169">
        <v>182699000</v>
      </c>
      <c r="I42" s="306"/>
      <c r="J42" s="307"/>
      <c r="K42" s="308"/>
      <c r="L42" s="307"/>
      <c r="M42" s="242"/>
      <c r="N42" s="242"/>
      <c r="O42" s="604"/>
      <c r="P42" s="604"/>
      <c r="Q42" s="604"/>
      <c r="T42" s="300"/>
      <c r="U42" s="301"/>
      <c r="V42" s="301"/>
      <c r="X42" s="293"/>
      <c r="Z42" s="309"/>
      <c r="AA42" s="295"/>
      <c r="AB42" s="296"/>
    </row>
    <row r="43" spans="2:251" s="297" customFormat="1" ht="37.5" customHeight="1">
      <c r="B43" s="602"/>
      <c r="C43" s="599" t="s">
        <v>204</v>
      </c>
      <c r="D43" s="304" t="s">
        <v>3</v>
      </c>
      <c r="E43" s="233" t="s">
        <v>211</v>
      </c>
      <c r="F43" s="305">
        <v>200</v>
      </c>
      <c r="G43" s="304" t="s">
        <v>3</v>
      </c>
      <c r="H43" s="310">
        <v>300000000</v>
      </c>
      <c r="I43" s="306"/>
      <c r="J43" s="312">
        <v>300000000</v>
      </c>
      <c r="K43" s="308"/>
      <c r="L43" s="307"/>
      <c r="M43" s="242"/>
      <c r="N43" s="172">
        <v>45657</v>
      </c>
      <c r="O43" s="603">
        <f t="shared" ref="O43" si="21">F44/F43</f>
        <v>1</v>
      </c>
      <c r="P43" s="603">
        <f t="shared" ref="P43" si="22">H44/H43</f>
        <v>0</v>
      </c>
      <c r="Q43" s="603">
        <v>0</v>
      </c>
      <c r="T43" s="300"/>
      <c r="U43" s="301"/>
      <c r="V43" s="301"/>
      <c r="X43" s="293"/>
      <c r="Z43" s="309"/>
      <c r="AA43" s="295"/>
      <c r="AB43" s="296"/>
    </row>
    <row r="44" spans="2:251" s="297" customFormat="1" ht="37.5" customHeight="1">
      <c r="B44" s="602"/>
      <c r="C44" s="600"/>
      <c r="D44" s="304" t="s">
        <v>2</v>
      </c>
      <c r="E44" s="233"/>
      <c r="F44" s="305">
        <v>200</v>
      </c>
      <c r="G44" s="304" t="s">
        <v>40</v>
      </c>
      <c r="H44" s="310"/>
      <c r="I44" s="306"/>
      <c r="J44" s="307"/>
      <c r="K44" s="308"/>
      <c r="L44" s="307"/>
      <c r="M44" s="242"/>
      <c r="N44" s="242"/>
      <c r="O44" s="604"/>
      <c r="P44" s="604"/>
      <c r="Q44" s="604"/>
      <c r="T44" s="300"/>
      <c r="U44" s="301"/>
      <c r="V44" s="301"/>
      <c r="X44" s="293"/>
      <c r="Z44" s="309"/>
      <c r="AA44" s="295"/>
      <c r="AB44" s="296"/>
    </row>
    <row r="45" spans="2:251" s="297" customFormat="1" ht="37.5" customHeight="1">
      <c r="B45" s="599" t="s">
        <v>160</v>
      </c>
      <c r="C45" s="595" t="s">
        <v>161</v>
      </c>
      <c r="D45" s="304" t="s">
        <v>3</v>
      </c>
      <c r="E45" s="233" t="s">
        <v>212</v>
      </c>
      <c r="F45" s="305">
        <v>1</v>
      </c>
      <c r="G45" s="304" t="s">
        <v>3</v>
      </c>
      <c r="H45" s="310">
        <v>2000000000</v>
      </c>
      <c r="I45" s="306"/>
      <c r="J45" s="307"/>
      <c r="K45" s="308"/>
      <c r="L45" s="307"/>
      <c r="M45" s="242"/>
      <c r="N45" s="172">
        <v>45657</v>
      </c>
      <c r="O45" s="603">
        <f t="shared" ref="O45" si="23">F46/F45</f>
        <v>1</v>
      </c>
      <c r="P45" s="603">
        <f t="shared" ref="P45" si="24">H46/H45</f>
        <v>0.2426696505</v>
      </c>
      <c r="Q45" s="603">
        <f t="shared" ref="Q45" si="25">O45*O45/P45</f>
        <v>4.1208284511045603</v>
      </c>
      <c r="T45" s="300"/>
      <c r="U45" s="301"/>
      <c r="V45" s="301"/>
      <c r="X45" s="293"/>
      <c r="Z45" s="309"/>
      <c r="AA45" s="295"/>
      <c r="AB45" s="296"/>
    </row>
    <row r="46" spans="2:251" s="297" customFormat="1" ht="37.5" customHeight="1">
      <c r="B46" s="615"/>
      <c r="C46" s="595"/>
      <c r="D46" s="304" t="s">
        <v>2</v>
      </c>
      <c r="E46" s="233"/>
      <c r="F46" s="305">
        <v>1</v>
      </c>
      <c r="G46" s="304" t="s">
        <v>40</v>
      </c>
      <c r="H46" s="313">
        <v>485339301</v>
      </c>
      <c r="I46" s="306"/>
      <c r="J46" s="307"/>
      <c r="K46" s="308"/>
      <c r="L46" s="307"/>
      <c r="M46" s="242"/>
      <c r="N46" s="242"/>
      <c r="O46" s="604"/>
      <c r="P46" s="604"/>
      <c r="Q46" s="604"/>
      <c r="T46" s="300"/>
      <c r="U46" s="301"/>
      <c r="V46" s="301"/>
      <c r="X46" s="293"/>
      <c r="Z46" s="309"/>
      <c r="AA46" s="295"/>
      <c r="AB46" s="296"/>
    </row>
    <row r="47" spans="2:251" s="297" customFormat="1" ht="37.5" customHeight="1">
      <c r="B47" s="615"/>
      <c r="C47" s="599" t="s">
        <v>162</v>
      </c>
      <c r="D47" s="304" t="s">
        <v>3</v>
      </c>
      <c r="E47" s="233" t="s">
        <v>212</v>
      </c>
      <c r="F47" s="305">
        <v>1</v>
      </c>
      <c r="G47" s="304" t="s">
        <v>3</v>
      </c>
      <c r="H47" s="310">
        <f>2425000000+20000000</f>
        <v>2445000000</v>
      </c>
      <c r="I47" s="306"/>
      <c r="J47" s="307"/>
      <c r="K47" s="308"/>
      <c r="L47" s="307"/>
      <c r="M47" s="242"/>
      <c r="N47" s="172">
        <v>45657</v>
      </c>
      <c r="O47" s="603">
        <f t="shared" ref="O47" si="26">F48/F47</f>
        <v>0</v>
      </c>
      <c r="P47" s="603">
        <f t="shared" ref="P47" si="27">H48/H47</f>
        <v>0</v>
      </c>
      <c r="Q47" s="603">
        <v>0</v>
      </c>
      <c r="T47" s="300"/>
      <c r="U47" s="301"/>
      <c r="V47" s="301"/>
      <c r="X47" s="293"/>
      <c r="Z47" s="309"/>
      <c r="AA47" s="295"/>
      <c r="AB47" s="296"/>
    </row>
    <row r="48" spans="2:251" s="297" customFormat="1" ht="37.5" customHeight="1">
      <c r="B48" s="600"/>
      <c r="C48" s="600"/>
      <c r="D48" s="304" t="s">
        <v>2</v>
      </c>
      <c r="E48" s="233"/>
      <c r="F48" s="305">
        <v>0</v>
      </c>
      <c r="G48" s="304" t="s">
        <v>40</v>
      </c>
      <c r="H48" s="310"/>
      <c r="I48" s="306"/>
      <c r="J48" s="312"/>
      <c r="K48" s="308"/>
      <c r="L48" s="307"/>
      <c r="M48" s="242"/>
      <c r="N48" s="242"/>
      <c r="O48" s="604"/>
      <c r="P48" s="604"/>
      <c r="Q48" s="604"/>
      <c r="T48" s="300"/>
      <c r="U48" s="301"/>
      <c r="V48" s="301"/>
      <c r="X48" s="293"/>
      <c r="Z48" s="309"/>
      <c r="AA48" s="295"/>
      <c r="AB48" s="296"/>
    </row>
    <row r="49" spans="2:53" s="297" customFormat="1" ht="15.75">
      <c r="B49" s="609"/>
      <c r="C49" s="610" t="s">
        <v>9</v>
      </c>
      <c r="D49" s="304" t="s">
        <v>3</v>
      </c>
      <c r="E49" s="611"/>
      <c r="F49" s="314"/>
      <c r="G49" s="304" t="s">
        <v>3</v>
      </c>
      <c r="H49" s="315">
        <f>+H47+H45+H43+H41+H39+H37+H35+H33+H31+H29+H27+H25+H23+H21+H19</f>
        <v>8442415212</v>
      </c>
      <c r="I49" s="316"/>
      <c r="J49" s="307"/>
      <c r="K49" s="307"/>
      <c r="L49" s="307"/>
      <c r="M49" s="307"/>
      <c r="N49" s="317"/>
      <c r="O49" s="613"/>
      <c r="P49" s="613"/>
      <c r="Q49" s="609"/>
    </row>
    <row r="50" spans="2:53" s="297" customFormat="1" ht="15.75">
      <c r="B50" s="609"/>
      <c r="C50" s="610"/>
      <c r="D50" s="304" t="s">
        <v>2</v>
      </c>
      <c r="E50" s="612"/>
      <c r="F50" s="314"/>
      <c r="G50" s="304" t="s">
        <v>40</v>
      </c>
      <c r="H50" s="318">
        <f>+H46+H42+H32</f>
        <v>768038301</v>
      </c>
      <c r="I50" s="319"/>
      <c r="J50" s="319"/>
      <c r="K50" s="320"/>
      <c r="L50" s="319"/>
      <c r="M50" s="319"/>
      <c r="N50" s="317"/>
      <c r="O50" s="613"/>
      <c r="P50" s="613"/>
      <c r="Q50" s="609"/>
    </row>
    <row r="51" spans="2:53" s="297" customFormat="1">
      <c r="D51" s="321"/>
      <c r="H51" s="322"/>
      <c r="I51" s="323"/>
      <c r="J51" s="294"/>
      <c r="K51" s="294"/>
      <c r="L51" s="294"/>
      <c r="M51" s="324"/>
      <c r="N51" s="324"/>
      <c r="O51" s="323"/>
      <c r="P51" s="325"/>
      <c r="Q51" s="326"/>
      <c r="R51" s="325"/>
    </row>
    <row r="52" spans="2:53" s="297" customFormat="1" ht="15.75">
      <c r="B52" s="614" t="s">
        <v>42</v>
      </c>
      <c r="C52" s="614"/>
      <c r="D52" s="605" t="s">
        <v>8</v>
      </c>
      <c r="E52" s="605"/>
      <c r="F52" s="605"/>
      <c r="G52" s="605"/>
      <c r="H52" s="605"/>
      <c r="I52" s="605"/>
      <c r="J52" s="327" t="s">
        <v>43</v>
      </c>
      <c r="K52" s="605" t="s">
        <v>44</v>
      </c>
      <c r="L52" s="605"/>
      <c r="M52" s="606" t="s">
        <v>7</v>
      </c>
      <c r="N52" s="607"/>
      <c r="O52" s="607"/>
      <c r="P52" s="607"/>
      <c r="Q52" s="607"/>
    </row>
    <row r="53" spans="2:53" ht="26.25" customHeight="1">
      <c r="B53" s="430" t="s">
        <v>164</v>
      </c>
      <c r="C53" s="432"/>
      <c r="D53" s="411" t="s">
        <v>163</v>
      </c>
      <c r="E53" s="412"/>
      <c r="F53" s="412"/>
      <c r="G53" s="412"/>
      <c r="H53" s="412"/>
      <c r="I53" s="413"/>
      <c r="J53" s="440" t="s">
        <v>85</v>
      </c>
      <c r="K53" s="12" t="s">
        <v>3</v>
      </c>
      <c r="L53" s="66">
        <v>100</v>
      </c>
      <c r="M53" s="438" t="s">
        <v>5</v>
      </c>
      <c r="N53" s="438"/>
      <c r="O53" s="438"/>
      <c r="P53" s="438"/>
      <c r="Q53" s="438"/>
    </row>
    <row r="54" spans="2:53" ht="18" customHeight="1">
      <c r="B54" s="433"/>
      <c r="C54" s="435"/>
      <c r="D54" s="414"/>
      <c r="E54" s="415"/>
      <c r="F54" s="415"/>
      <c r="G54" s="415"/>
      <c r="H54" s="415"/>
      <c r="I54" s="416"/>
      <c r="J54" s="440"/>
      <c r="K54" s="12" t="s">
        <v>2</v>
      </c>
      <c r="L54" s="65"/>
      <c r="M54" s="438"/>
      <c r="N54" s="438"/>
      <c r="O54" s="438"/>
      <c r="P54" s="438"/>
      <c r="Q54" s="438"/>
    </row>
    <row r="55" spans="2:53" ht="18.75" customHeight="1">
      <c r="B55" s="426" t="s">
        <v>88</v>
      </c>
      <c r="C55" s="427"/>
      <c r="D55" s="411" t="s">
        <v>6</v>
      </c>
      <c r="E55" s="412"/>
      <c r="F55" s="412"/>
      <c r="G55" s="412"/>
      <c r="H55" s="412"/>
      <c r="I55" s="413"/>
      <c r="J55" s="440" t="s">
        <v>85</v>
      </c>
      <c r="K55" s="12" t="s">
        <v>3</v>
      </c>
      <c r="L55" s="67"/>
      <c r="M55" s="424" t="s">
        <v>4</v>
      </c>
      <c r="N55" s="424"/>
      <c r="O55" s="424"/>
      <c r="P55" s="424"/>
      <c r="Q55" s="424"/>
    </row>
    <row r="56" spans="2:53" ht="14.25" customHeight="1">
      <c r="B56" s="428"/>
      <c r="C56" s="429"/>
      <c r="D56" s="414"/>
      <c r="E56" s="415"/>
      <c r="F56" s="415"/>
      <c r="G56" s="415"/>
      <c r="H56" s="415"/>
      <c r="I56" s="416"/>
      <c r="J56" s="440"/>
      <c r="K56" s="12" t="s">
        <v>2</v>
      </c>
      <c r="L56" s="65"/>
      <c r="M56" s="424"/>
      <c r="N56" s="424"/>
      <c r="O56" s="424"/>
      <c r="P56" s="424"/>
      <c r="Q56" s="424"/>
    </row>
    <row r="57" spans="2:53" ht="15.75">
      <c r="B57" s="426"/>
      <c r="C57" s="427"/>
      <c r="D57" s="401" t="s">
        <v>6</v>
      </c>
      <c r="E57" s="402"/>
      <c r="F57" s="402"/>
      <c r="G57" s="402"/>
      <c r="H57" s="402"/>
      <c r="I57" s="403"/>
      <c r="J57" s="410"/>
      <c r="K57" s="12" t="s">
        <v>3</v>
      </c>
      <c r="L57" s="65"/>
      <c r="M57" s="425"/>
      <c r="N57" s="425"/>
      <c r="O57" s="425"/>
      <c r="P57" s="425"/>
      <c r="Q57" s="425"/>
    </row>
    <row r="58" spans="2:53" ht="15.75">
      <c r="B58" s="428"/>
      <c r="C58" s="429"/>
      <c r="D58" s="404"/>
      <c r="E58" s="405"/>
      <c r="F58" s="405"/>
      <c r="G58" s="405"/>
      <c r="H58" s="405"/>
      <c r="I58" s="406"/>
      <c r="J58" s="410"/>
      <c r="K58" s="12" t="s">
        <v>2</v>
      </c>
      <c r="L58" s="65"/>
      <c r="M58" s="425"/>
      <c r="N58" s="425"/>
      <c r="O58" s="425"/>
      <c r="P58" s="425"/>
      <c r="Q58" s="425"/>
    </row>
    <row r="59" spans="2:53" ht="15" customHeight="1">
      <c r="B59" s="430" t="s">
        <v>1</v>
      </c>
      <c r="C59" s="431"/>
      <c r="D59" s="431"/>
      <c r="E59" s="431"/>
      <c r="F59" s="431"/>
      <c r="G59" s="431"/>
      <c r="H59" s="431"/>
      <c r="I59" s="431"/>
      <c r="J59" s="431"/>
      <c r="K59" s="431"/>
      <c r="L59" s="432"/>
      <c r="M59" s="424" t="s">
        <v>0</v>
      </c>
      <c r="N59" s="424"/>
      <c r="O59" s="424"/>
      <c r="P59" s="424"/>
      <c r="Q59" s="424"/>
    </row>
    <row r="60" spans="2:53" ht="29.25" customHeight="1">
      <c r="B60" s="433"/>
      <c r="C60" s="434"/>
      <c r="D60" s="434"/>
      <c r="E60" s="434"/>
      <c r="F60" s="434"/>
      <c r="G60" s="434"/>
      <c r="H60" s="434"/>
      <c r="I60" s="434"/>
      <c r="J60" s="434"/>
      <c r="K60" s="434"/>
      <c r="L60" s="435"/>
      <c r="M60" s="424"/>
      <c r="N60" s="424"/>
      <c r="O60" s="424"/>
      <c r="P60" s="424"/>
      <c r="Q60" s="424"/>
    </row>
    <row r="61" spans="2:53">
      <c r="M61" s="11"/>
      <c r="N61" s="1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row r="91" spans="18:53" ht="15.75">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row>
    <row r="92" spans="18:53" ht="15.75">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row>
    <row r="93" spans="18:53" ht="15.75">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row>
    <row r="94" spans="18:53" ht="15.75">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row>
  </sheetData>
  <mergeCells count="146">
    <mergeCell ref="Q45:Q46"/>
    <mergeCell ref="O47:O48"/>
    <mergeCell ref="P47:P48"/>
    <mergeCell ref="Q47:Q48"/>
    <mergeCell ref="Q31:Q32"/>
    <mergeCell ref="O33:O34"/>
    <mergeCell ref="P33:P34"/>
    <mergeCell ref="Q33:Q34"/>
    <mergeCell ref="O37:O38"/>
    <mergeCell ref="P37:P38"/>
    <mergeCell ref="Q37:Q38"/>
    <mergeCell ref="O39:O40"/>
    <mergeCell ref="P39:P40"/>
    <mergeCell ref="Q39:Q40"/>
    <mergeCell ref="O35:O36"/>
    <mergeCell ref="O19:O20"/>
    <mergeCell ref="P19:P20"/>
    <mergeCell ref="Q19:Q20"/>
    <mergeCell ref="O21:O22"/>
    <mergeCell ref="P21:P22"/>
    <mergeCell ref="Q21:Q22"/>
    <mergeCell ref="O23:O24"/>
    <mergeCell ref="P23:P24"/>
    <mergeCell ref="Q23:Q24"/>
    <mergeCell ref="B57:C58"/>
    <mergeCell ref="D57:I58"/>
    <mergeCell ref="J57:J58"/>
    <mergeCell ref="M57:Q58"/>
    <mergeCell ref="B59:L60"/>
    <mergeCell ref="M59:Q60"/>
    <mergeCell ref="B53:C54"/>
    <mergeCell ref="D53:I54"/>
    <mergeCell ref="J53:J54"/>
    <mergeCell ref="M53:Q54"/>
    <mergeCell ref="B55:C56"/>
    <mergeCell ref="D55:I56"/>
    <mergeCell ref="J55:J56"/>
    <mergeCell ref="M55:Q56"/>
    <mergeCell ref="K52:L52"/>
    <mergeCell ref="M52:Q52"/>
    <mergeCell ref="C41:C42"/>
    <mergeCell ref="B49:B50"/>
    <mergeCell ref="C49:C50"/>
    <mergeCell ref="C47:C48"/>
    <mergeCell ref="C45:C46"/>
    <mergeCell ref="B41:B44"/>
    <mergeCell ref="E49:E50"/>
    <mergeCell ref="O49:O50"/>
    <mergeCell ref="P49:P50"/>
    <mergeCell ref="Q49:Q50"/>
    <mergeCell ref="B52:C52"/>
    <mergeCell ref="D52:I52"/>
    <mergeCell ref="C43:C44"/>
    <mergeCell ref="B45:B48"/>
    <mergeCell ref="O41:O42"/>
    <mergeCell ref="P41:P42"/>
    <mergeCell ref="Q41:Q42"/>
    <mergeCell ref="O43:O44"/>
    <mergeCell ref="P43:P44"/>
    <mergeCell ref="Q43:Q44"/>
    <mergeCell ref="O45:O46"/>
    <mergeCell ref="P45:P46"/>
    <mergeCell ref="P35:P36"/>
    <mergeCell ref="Q35:Q36"/>
    <mergeCell ref="U35:V35"/>
    <mergeCell ref="C37:C38"/>
    <mergeCell ref="B35:B36"/>
    <mergeCell ref="B37:B40"/>
    <mergeCell ref="C39:C40"/>
    <mergeCell ref="E25:E26"/>
    <mergeCell ref="O25:O26"/>
    <mergeCell ref="P25:P26"/>
    <mergeCell ref="Q25:Q26"/>
    <mergeCell ref="O27:O28"/>
    <mergeCell ref="P27:P28"/>
    <mergeCell ref="Q27:Q28"/>
    <mergeCell ref="O29:O30"/>
    <mergeCell ref="P29:P30"/>
    <mergeCell ref="Q29:Q30"/>
    <mergeCell ref="O31:O32"/>
    <mergeCell ref="P31:P32"/>
    <mergeCell ref="C23:C24"/>
    <mergeCell ref="C25:C26"/>
    <mergeCell ref="C27:C28"/>
    <mergeCell ref="B19:B24"/>
    <mergeCell ref="C19:C20"/>
    <mergeCell ref="C21:C22"/>
    <mergeCell ref="C33:C34"/>
    <mergeCell ref="C35:C36"/>
    <mergeCell ref="E35:E36"/>
    <mergeCell ref="E19:E20"/>
    <mergeCell ref="B33:B34"/>
    <mergeCell ref="C29:C30"/>
    <mergeCell ref="C31:C32"/>
    <mergeCell ref="B25:B32"/>
    <mergeCell ref="U15:V15"/>
    <mergeCell ref="H16:H18"/>
    <mergeCell ref="I16:L17"/>
    <mergeCell ref="M16:N17"/>
    <mergeCell ref="O16:Q16"/>
    <mergeCell ref="U16:V16"/>
    <mergeCell ref="O17:O18"/>
    <mergeCell ref="P17:P18"/>
    <mergeCell ref="Q17:Q18"/>
    <mergeCell ref="U17:V17"/>
    <mergeCell ref="U18:V18"/>
    <mergeCell ref="T9:X9"/>
    <mergeCell ref="B10:C10"/>
    <mergeCell ref="D10:I10"/>
    <mergeCell ref="N10:P10"/>
    <mergeCell ref="B11:C11"/>
    <mergeCell ref="D11:I11"/>
    <mergeCell ref="N11:P11"/>
    <mergeCell ref="U11:W11"/>
    <mergeCell ref="C6:Q6"/>
    <mergeCell ref="D7:Q7"/>
    <mergeCell ref="D8:Q8"/>
    <mergeCell ref="B9:C9"/>
    <mergeCell ref="D9:I9"/>
    <mergeCell ref="J9:L15"/>
    <mergeCell ref="M9:Q9"/>
    <mergeCell ref="B12:C12"/>
    <mergeCell ref="D12:I12"/>
    <mergeCell ref="N12:P12"/>
    <mergeCell ref="U12:W12"/>
    <mergeCell ref="B13:C13"/>
    <mergeCell ref="D13:I13"/>
    <mergeCell ref="N13:P13"/>
    <mergeCell ref="U13:W13"/>
    <mergeCell ref="D15:I15"/>
    <mergeCell ref="B2:C5"/>
    <mergeCell ref="D2:K3"/>
    <mergeCell ref="L2:O2"/>
    <mergeCell ref="P2:Q5"/>
    <mergeCell ref="L3:O3"/>
    <mergeCell ref="D4:K5"/>
    <mergeCell ref="L4:O4"/>
    <mergeCell ref="L5:O5"/>
    <mergeCell ref="B16:B18"/>
    <mergeCell ref="C16:C18"/>
    <mergeCell ref="D16:D18"/>
    <mergeCell ref="E16:E18"/>
    <mergeCell ref="F16:F18"/>
    <mergeCell ref="G16:G18"/>
    <mergeCell ref="N15:P15"/>
    <mergeCell ref="N14:P14"/>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70-DESARROLLO SOSTENIBLE MINERO</vt:lpstr>
      <vt:lpstr>68-CONSOLIDACION PRODUCTIVA </vt:lpstr>
      <vt:lpstr>sectores productivos</vt:lpstr>
      <vt:lpstr>60-CONSERVACION DE LA BIODIVERS</vt:lpstr>
      <vt:lpstr>DESEMPEÑO AMBIENTAL SECTORES</vt:lpstr>
      <vt:lpstr>64-EDUCACION AMBIENTAL</vt:lpstr>
      <vt:lpstr>66-CAMBIO CLIMATICO</vt:lpstr>
      <vt:lpstr>69-AGUA POTABLE Y SANEAMIENTO </vt:lpstr>
      <vt:lpstr>67-BOMBEROS Y GESTION DEL RIESG</vt:lpstr>
      <vt:lpstr>Anexo conservacion </vt:lpstr>
      <vt:lpstr>ANexo Agua Potable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2024-11-28T16:56:10Z</dcterms:modified>
</cp:coreProperties>
</file>